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montoya\Downloads\PERSO\workspace-python\hcsbd-fda-py-scraper\"/>
    </mc:Choice>
  </mc:AlternateContent>
  <bookViews>
    <workbookView xWindow="240" yWindow="12" windowWidth="16092" windowHeight="9660"/>
  </bookViews>
  <sheets>
    <sheet name="HCSBD" sheetId="1" r:id="rId1"/>
    <sheet name="FDA" sheetId="2" r:id="rId2"/>
  </sheets>
  <calcPr calcId="162913"/>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<sst xmlns="http://schemas.openxmlformats.org/spreadsheetml/2006/main" count="3850" uniqueCount="2168">
  <si>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</si>
  <si>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</si>
  <si>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</si>
  <si>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</si>
  <si>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</si>
  <si>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</si>
  <si>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</si>
  <si>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</si>
  <si>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</si>
  <si>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</si>
  <si>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</si>
  <si>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</si>
  <si>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</si>
  <si>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</si>
  <si>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</si>
  <si>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</si>
  <si>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</si>
  <si>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</si>
  <si>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</si>
  <si>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</si>
  <si>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</si>
  <si>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</si>
  <si>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</si>
  <si>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</si>
  <si>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</si>
  <si>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</si>
  <si>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</si>
  <si>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</si>
  <si>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</si>
  <si>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</si>
  <si>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</si>
  <si>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</si>
  <si>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</si>
  <si>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</si>
  <si>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</si>
  <si>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</si>
  <si>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</si>
  <si>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</si>
  <si>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</si>
  <si>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</si>
  <si>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</si>
  <si>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</si>
  <si>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</si>
  <si>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</si>
  <si>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</si>
  <si>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</si>
  <si>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</si>
  <si>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</si>
  <si>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</si>
  <si>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</si>
  <si>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</si>
  <si>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</si>
  <si>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</si>
  <si>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</si>
  <si>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</si>
  <si>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</si>
  <si>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</si>
  <si>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</si>
  <si>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</si>
  <si>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</si>
  <si>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</si>
  <si>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</si>
  <si>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</si>
  <si>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</si>
  <si>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</si>
  <si>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</si>
  <si>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</si>
  <si>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</si>
  <si>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</si>
  <si>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</si>
  <si>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</si>
  <si>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</si>
  <si>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</si>
  <si>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</si>
  <si>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</si>
  <si>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</si>
  <si>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</si>
  <si>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</si>
  <si>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</si>
  <si>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</si>
  <si>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</si>
  <si>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</si>
  <si>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</si>
  <si>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</si>
  <si>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</si>
  <si>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</si>
  <si>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</si>
  <si>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</si>
  <si>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</si>
  <si>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</si>
  <si>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</si>
  <si>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</si>
  <si>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</si>
  <si>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</si>
  <si>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</si>
  <si>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</si>
  <si>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</si>
  <si>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</si>
  <si>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</si>
  <si>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</si>
  <si>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</si>
  <si>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</si>
  <si>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</si>
  <si>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</si>
  <si>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</si>
  <si>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</si>
  <si>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</si>
  <si>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</si>
  <si>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</si>
  <si>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</si>
  <si>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</si>
  <si>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</si>
  <si>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</si>
  <si>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</si>
  <si>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</si>
  <si>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</si>
  <si>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</si>
  <si>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</si>
  <si>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</si>
  <si>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</si>
  <si>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</si>
  <si>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</si>
  <si>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</si>
  <si>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</si>
  <si>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</si>
  <si>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</si>
  <si>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</si>
  <si>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</si>
  <si>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</si>
  <si>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</si>
  <si>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</si>
  <si>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</si>
  <si>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</si>
  <si>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</si>
  <si>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</si>
  <si>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</si>
  <si>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</si>
  <si>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</si>
  <si>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</si>
  <si>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</si>
  <si>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</si>
  <si>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</si>
  <si>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</si>
  <si>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</si>
  <si>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</si>
  <si>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</si>
  <si>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</si>
  <si>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</si>
  <si>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</si>
  <si>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</si>
  <si>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</si>
  <si>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</si>
  <si>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</si>
  <si>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</si>
  <si>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</si>
  <si>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</si>
  <si>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</si>
  <si>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</si>
  <si>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</si>
  <si>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</si>
  <si>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</si>
  <si>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</si>
  <si>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</si>
  <si>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</si>
  <si>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</si>
  <si>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</si>
  <si>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</si>
  <si>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</si>
  <si>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</si>
  <si>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</si>
  <si>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</si>
  <si>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</si>
  <si>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</si>
  <si>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</si>
  <si>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</si>
  <si>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</si>
  <si>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</si>
  <si>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</si>
  <si>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</si>
  <si>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</si>
  <si>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</si>
  <si>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</si>
  <si>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</si>
  <si>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</si>
  <si>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</si>
  <si>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</si>
  <si>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</si>
  <si>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</si>
  <si>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</si>
  <si>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</si>
  <si>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</si>
  <si>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</si>
  <si>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</si>
  <si>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</si>
  <si>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</si>
  <si>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</si>
  <si>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</si>
  <si>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</si>
  <si>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</si>
  <si>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</si>
  <si>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</si>
  <si>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</si>
  <si>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</si>
  <si>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</si>
  <si>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</si>
  <si>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</si>
  <si>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</si>
  <si>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</si>
  <si>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</si>
  <si>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</si>
  <si>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</si>
  <si>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</si>
  <si>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</si>
  <si>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</si>
  <si>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</si>
  <si>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</si>
  <si>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</si>
  <si>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</si>
  <si>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</si>
  <si>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</si>
  <si>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</si>
  <si>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</si>
  <si>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</si>
  <si>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</si>
  <si>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</si>
  <si>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</si>
  <si>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</si>
  <si>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</si>
  <si>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</si>
  <si>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</si>
  <si>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</si>
  <si>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</si>
  <si>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</si>
  <si>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</si>
  <si>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</si>
  <si>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</si>
  <si>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</si>
  <si>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</si>
  <si>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</si>
  <si>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</si>
  <si>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</si>
  <si>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</si>
  <si>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</si>
  <si>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</si>
  <si>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</si>
  <si>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</si>
  <si>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</si>
  <si>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</si>
  <si>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</si>
  <si>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</si>
  <si>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</si>
  <si>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</si>
  <si>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</si>
  <si>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</si>
  <si>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</si>
  <si>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</si>
  <si>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</si>
  <si>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</si>
  <si>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</si>
  <si>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</si>
  <si>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</si>
  <si>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</si>
  <si>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</si>
  <si>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</si>
  <si>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</si>
  <si>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</si>
  <si>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</si>
  <si>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</si>
  <si>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Lisdexamfetamine dimesylate</t>
  </si>
  <si>
    <t>Shire Canada Inc.</t>
  </si>
  <si>
    <t>SBD00311</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</si>
  <si>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</si>
  <si>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</si>
  <si>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</si>
  <si>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</si>
  <si>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</si>
  <si>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</si>
  <si>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</si>
  <si>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</si>
  <si>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</si>
  <si>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</si>
  <si>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</si>
  <si>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</si>
  <si>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</si>
  <si>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</si>
  <si>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</si>
  <si>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</si>
  <si>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</si>
  <si>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</si>
  <si>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</si>
  <si>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</si>
  <si>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</si>
  <si>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</si>
  <si>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</si>
  <si>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</si>
  <si>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</si>
  <si>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</si>
  <si>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</si>
  <si>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</si>
  <si>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</si>
  <si>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</si>
  <si>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</si>
  <si>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</si>
  <si>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</si>
  <si>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</si>
  <si>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</si>
  <si>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</si>
  <si>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</si>
  <si>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</si>
  <si>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</si>
  <si>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</si>
  <si>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</si>
  <si>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</si>
  <si>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</si>
  <si>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</si>
  <si>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</si>
  <si>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</si>
  <si>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</si>
  <si>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</si>
  <si>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</si>
  <si>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</si>
  <si>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</si>
  <si>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</si>
  <si>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</si>
  <si>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</si>
  <si>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</si>
  <si>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</si>
  <si>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</si>
  <si>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</si>
  <si>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</si>
  <si>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</si>
  <si>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</si>
  <si>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</si>
  <si>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</si>
  <si>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</si>
  <si>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</si>
  <si>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</si>
  <si>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</si>
  <si>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</si>
  <si>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</si>
  <si>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</si>
  <si>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</si>
  <si>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</si>
  <si>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</si>
  <si>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</si>
  <si>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</si>
  <si>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</si>
  <si>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</si>
  <si>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</si>
  <si>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</si>
  <si>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</si>
  <si>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</si>
  <si>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</si>
  <si>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</si>
  <si>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</si>
  <si>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</si>
  <si>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</si>
  <si>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</si>
  <si>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</si>
  <si>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</si>
  <si>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</si>
  <si>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</si>
  <si>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</si>
  <si>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</si>
  <si>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</si>
  <si>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</si>
  <si>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</si>
  <si>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</si>
  <si>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</si>
  <si>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</si>
  <si>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</si>
  <si>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</si>
  <si>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</si>
  <si>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</si>
  <si>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</si>
  <si>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</si>
  <si>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</si>
  <si>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</si>
  <si>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</si>
  <si>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</si>
  <si>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</si>
  <si>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</si>
  <si>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</si>
  <si>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</si>
  <si>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</si>
  <si>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</si>
  <si>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</si>
  <si>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</si>
  <si>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</si>
  <si>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</si>
  <si>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</si>
  <si>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</si>
  <si>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</si>
  <si>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</si>
  <si>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</si>
  <si>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</si>
  <si>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</si>
  <si>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</si>
  <si>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</si>
  <si>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</si>
  <si>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</si>
  <si>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</si>
  <si>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</si>
  <si>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</si>
  <si>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</si>
  <si>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</si>
  <si>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</si>
  <si>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</si>
  <si>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</si>
  <si>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</si>
  <si>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</si>
  <si>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</si>
  <si>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</si>
  <si>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</si>
  <si>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</si>
  <si>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</si>
  <si>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</si>
  <si>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</si>
  <si>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</si>
  <si>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</si>
  <si>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</si>
  <si>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</si>
  <si>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</si>
  <si>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</si>
  <si>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</si>
  <si>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</si>
  <si>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</si>
  <si>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</si>
  <si>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</si>
  <si>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</si>
  <si>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</si>
  <si>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</si>
  <si>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</si>
  <si>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</si>
  <si>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</si>
  <si>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</si>
  <si>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</si>
  <si>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</si>
  <si>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</si>
  <si>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</si>
  <si>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</si>
  <si>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</si>
  <si>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</si>
  <si>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</si>
  <si>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</si>
  <si>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</si>
  <si>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</si>
  <si>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</si>
  <si>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</si>
  <si>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</si>
  <si>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</si>
  <si>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</si>
  <si>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</si>
  <si>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</si>
  <si>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</si>
  <si>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</si>
  <si>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</si>
  <si>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</si>
  <si>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</si>
  <si>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</si>
  <si>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</si>
  <si>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</si>
  <si>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</si>
  <si>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</si>
  <si>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</si>
  <si>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</si>
  <si>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</si>
  <si>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</si>
  <si>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</si>
  <si>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</si>
  <si>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</si>
  <si>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</si>
  <si>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</si>
  <si>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</si>
  <si>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</si>
  <si>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</si>
  <si>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</si>
  <si>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</si>
  <si>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</si>
  <si>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</si>
  <si>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</si>
  <si>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</si>
  <si>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</si>
  <si>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</si>
  <si>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</si>
  <si>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</si>
  <si>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</si>
  <si>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</si>
  <si>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</si>
  <si>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</si>
  <si>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</si>
  <si>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</si>
  <si>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</si>
  <si>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</si>
  <si>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</si>
  <si>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</si>
  <si>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</si>
  <si>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</si>
  <si>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</si>
  <si>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</si>
  <si>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</si>
  <si>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</si>
  <si>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</si>
  <si>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</si>
  <si>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</si>
  <si>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</si>
  <si>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</si>
  <si>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</si>
  <si>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</si>
  <si>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</si>
  <si>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</si>
  <si>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</si>
  <si>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</si>
  <si>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</si>
  <si>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</si>
  <si>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</si>
  <si>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</si>
  <si>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</si>
  <si>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</si>
  <si>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</si>
  <si>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</si>
  <si>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</si>
  <si>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</si>
  <si>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</si>
  <si>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</si>
  <si>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</si>
  <si>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</si>
  <si>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</si>
  <si>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</si>
  <si>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</si>
  <si>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</si>
  <si>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</si>
  <si>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</si>
  <si>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</si>
  <si>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</si>
  <si>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</si>
  <si>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</si>
  <si>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</si>
  <si>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</si>
  <si>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</si>
  <si>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</si>
  <si>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</si>
  <si>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</si>
  <si>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</si>
  <si>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</si>
  <si>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</si>
  <si>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</si>
  <si>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</si>
  <si>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</si>
  <si>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</si>
  <si>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</si>
  <si>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</si>
  <si>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</si>
  <si>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</si>
  <si>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</si>
  <si>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</si>
  <si>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</si>
  <si>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</si>
  <si>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</si>
  <si>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</si>
  <si>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</si>
  <si>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</si>
  <si>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</si>
  <si>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</si>
  <si>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</si>
  <si>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</si>
  <si>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</si>
  <si>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</si>
  <si>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</si>
  <si>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</si>
  <si>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</si>
  <si>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</si>
  <si>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</si>
  <si>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</si>
  <si>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</si>
  <si>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</si>
  <si>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</si>
  <si>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</si>
  <si>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</si>
  <si>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</si>
  <si>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</si>
  <si>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</si>
  <si>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</si>
  <si>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</si>
  <si>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</si>
  <si>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</si>
  <si>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</si>
  <si>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</si>
  <si>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</si>
  <si>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</si>
  <si>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</si>
  <si>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</si>
  <si>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</si>
  <si>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</si>
  <si>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</si>
  <si>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</si>
  <si>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</si>
  <si>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</si>
  <si>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</si>
  <si>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</si>
  <si>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</si>
  <si>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</si>
  <si>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</si>
  <si>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</si>
  <si>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</si>
  <si>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</si>
  <si>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</si>
  <si>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</si>
  <si>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</si>
  <si>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</si>
  <si>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</si>
  <si>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</si>
  <si>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</si>
  <si>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</si>
  <si>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</si>
  <si>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</si>
  <si>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</si>
  <si>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</si>
  <si>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</si>
  <si>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</si>
  <si>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</si>
  <si>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</si>
  <si>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</si>
  <si>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</si>
  <si>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</si>
  <si>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</si>
  <si>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</si>
  <si>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</si>
  <si>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</si>
  <si>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</si>
  <si>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</si>
  <si>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</si>
  <si>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</si>
  <si>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</si>
  <si>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</si>
  <si>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</si>
  <si>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</si>
  <si>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</si>
  <si>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</si>
  <si>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</si>
  <si>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</si>
  <si>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</si>
  <si>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</si>
  <si>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</si>
  <si>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</si>
  <si>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</si>
  <si>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</si>
  <si>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</si>
  <si>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</si>
  <si>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</si>
  <si>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</si>
  <si>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</si>
  <si>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</si>
  <si>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</si>
  <si>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</si>
  <si>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</si>
  <si>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</si>
  <si>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</si>
  <si>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</si>
  <si>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</si>
  <si>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</si>
  <si>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Polidocanol</t>
  </si>
  <si>
    <t>Provensis Ltd.</t>
  </si>
  <si>
    <t>SBD00245</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</si>
  <si>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</si>
  <si>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</si>
  <si>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</si>
  <si>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</si>
  <si>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</si>
  <si>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</si>
  <si>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</si>
  <si>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</si>
  <si>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</si>
  <si>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</si>
  <si>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</si>
  <si>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</si>
  <si>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</si>
  <si>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</si>
  <si>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</si>
  <si>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</si>
  <si>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</si>
  <si>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</si>
  <si>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</si>
  <si>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</si>
  <si>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</si>
  <si>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</si>
  <si>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</si>
  <si>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</si>
  <si>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</si>
  <si>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</si>
  <si>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</si>
  <si>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</si>
  <si>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</si>
  <si>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</si>
  <si>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Ponatinib (supplied as ponatinib hydrochloride)</t>
  </si>
  <si>
    <t>ARIAD Pharmaceuticals, Inc</t>
  </si>
  <si>
    <t>SBD00251</t>
  </si>
  <si>
    <t>Solifenacin succinate</t>
  </si>
  <si>
    <t>SBD00300</t>
  </si>
  <si>
    <t>Ibrutinib</t>
  </si>
  <si>
    <t>SBD00252</t>
  </si>
  <si>
    <t>Infliximab</t>
  </si>
  <si>
    <t>Celltrion Healthcare Co. Ltd.</t>
  </si>
  <si>
    <t>SBD00253</t>
  </si>
  <si>
    <t>Guanfacine (as guanfacine hydrochloride)</t>
  </si>
  <si>
    <t>SBD00254</t>
  </si>
  <si>
    <t>Canagliflozin</t>
  </si>
  <si>
    <t>SBD00255</t>
  </si>
  <si>
    <t>Romidepsin</t>
  </si>
  <si>
    <t>SBD00256</t>
  </si>
  <si>
    <t>Empagliflozin</t>
  </si>
  <si>
    <t>SBD00257</t>
  </si>
  <si>
    <t>Telavancin hydrochloride</t>
  </si>
  <si>
    <t>Astellas Pharma Canada, Inc.</t>
  </si>
  <si>
    <t>SBD00301</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</si>
  <si>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</si>
  <si>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</si>
  <si>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</si>
  <si>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</si>
  <si>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</si>
  <si>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</si>
  <si>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</si>
  <si>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</si>
  <si>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</si>
  <si>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</si>
  <si>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</si>
  <si>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</si>
  <si>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</si>
  <si>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</si>
  <si>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</si>
  <si>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</si>
  <si>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</si>
  <si>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</si>
  <si>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</si>
  <si>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</si>
  <si>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</si>
  <si>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</si>
  <si>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</si>
  <si>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</si>
  <si>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Sugammadex sodium</t>
  </si>
  <si>
    <t>SBD00283</t>
  </si>
  <si>
    <t>Pasireotide (as pasireotide diaspartate)</t>
  </si>
  <si>
    <t>SBD00269</t>
  </si>
  <si>
    <t>Umeclidinium bromide and vilanterol trifenatate</t>
  </si>
  <si>
    <t>SBD00270</t>
  </si>
  <si>
    <t>Eslicarbazepine acetate</t>
  </si>
  <si>
    <t>SBD00271</t>
  </si>
  <si>
    <t>Ofatumumab</t>
  </si>
  <si>
    <t>SBD00273</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</si>
  <si>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</si>
  <si>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</si>
  <si>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</si>
  <si>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</si>
  <si>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</si>
  <si>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</si>
  <si>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</si>
  <si>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</si>
  <si>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</si>
  <si>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</si>
  <si>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</si>
  <si>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</si>
  <si>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</si>
  <si>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</si>
  <si>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Liraglutide</t>
  </si>
  <si>
    <t>SBD00302</t>
  </si>
  <si>
    <t>Mepolizumab</t>
  </si>
  <si>
    <t>SBD00279</t>
  </si>
  <si>
    <t>AS03-Adjuvanted H5N1 Influenza Vaccine</t>
  </si>
  <si>
    <t>ID Biomedical Corporation of Quebec</t>
  </si>
  <si>
    <t>SBD00280</t>
  </si>
  <si>
    <t>Insulin glargine</t>
  </si>
  <si>
    <t>SBD00281</t>
  </si>
  <si>
    <t>Bilastine</t>
  </si>
  <si>
    <t>Aralez Pharamaceuticals Trading DAC</t>
  </si>
  <si>
    <t>SBD00282</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</si>
  <si>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</si>
  <si>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</si>
  <si>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</si>
  <si>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</si>
  <si>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</si>
  <si>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</si>
  <si>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</si>
  <si>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</si>
  <si>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</si>
  <si>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</si>
  <si>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</si>
  <si>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</si>
  <si>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</si>
  <si>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</si>
  <si>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Velaglucerase alfa</t>
  </si>
  <si>
    <t>SBD00310</t>
  </si>
  <si>
    <t>Nivolumab</t>
  </si>
  <si>
    <t>SBD00293</t>
  </si>
  <si>
    <t>Lumacaftor and ivacaftor</t>
  </si>
  <si>
    <t>SBD00294</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</si>
  <si>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</si>
  <si>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</si>
  <si>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</si>
  <si>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</si>
  <si>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</si>
  <si>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</si>
  <si>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</si>
  <si>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</si>
  <si>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</si>
  <si>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</si>
  <si>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</si>
  <si>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</si>
  <si>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</si>
  <si>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</si>
  <si>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</si>
  <si>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Ambrisentan</t>
  </si>
  <si>
    <t>SBD00307</t>
  </si>
  <si>
    <t>Diclofenac diethylamine</t>
  </si>
  <si>
    <t>Novartis Consumer Health Canada Inc.</t>
  </si>
  <si>
    <t>SBD00308</t>
  </si>
  <si>
    <t>Pazopanib hydrochloride</t>
  </si>
  <si>
    <t>SBD00309</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</si>
  <si>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</si>
  <si>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</si>
  <si>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</si>
  <si>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</si>
  <si>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</si>
  <si>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</si>
  <si>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</si>
  <si>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</si>
  <si>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</si>
  <si>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</si>
  <si>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</si>
  <si>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</si>
  <si>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</si>
  <si>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</si>
  <si>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</si>
  <si>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</si>
  <si>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</si>
  <si>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</si>
  <si>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</si>
  <si>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</si>
  <si>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</si>
  <si>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</si>
  <si>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</si>
  <si>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</si>
  <si>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</si>
  <si>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</si>
  <si>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</si>
  <si>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</si>
  <si>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</si>
  <si>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</si>
  <si>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</si>
  <si>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Ixekizumab</t>
  </si>
  <si>
    <t>SBD00327</t>
  </si>
  <si>
    <t>Osimertinib, as osimertinib mesylate</t>
  </si>
  <si>
    <t>SBD00328</t>
  </si>
  <si>
    <t>Antihemophilic Factor VIII (Recombinant), SingleChain</t>
  </si>
  <si>
    <t>SBD00343</t>
  </si>
  <si>
    <t>Sofosbuvir&lt;br /&gt;Velpatasvir</t>
  </si>
  <si>
    <t>SBD00329</t>
  </si>
  <si>
    <t>SBD00330</t>
  </si>
  <si>
    <t>Propiverine hydrochloride</t>
  </si>
  <si>
    <t>Duchesnay Inc.</t>
  </si>
  <si>
    <t>SBD00350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</si>
  <si>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</si>
  <si>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</si>
  <si>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</si>
  <si>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</si>
  <si>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</si>
  <si>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</si>
  <si>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</si>
  <si>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</si>
  <si>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</si>
  <si>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</si>
  <si>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</si>
  <si>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</si>
  <si>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</si>
  <si>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</si>
  <si>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</si>
  <si>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</si>
  <si>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</si>
  <si>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</si>
  <si>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</si>
  <si>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</si>
  <si>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</si>
  <si>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</si>
  <si>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</si>
  <si>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</si>
  <si>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</si>
  <si>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</si>
  <si>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</si>
  <si>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</si>
  <si>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</si>
  <si>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</si>
  <si>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</si>
  <si>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</si>
  <si>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</si>
  <si>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</si>
  <si>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</si>
  <si>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</si>
  <si>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</si>
  <si>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</si>
  <si>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</si>
  <si>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</si>
  <si>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</si>
  <si>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</si>
  <si>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</si>
  <si>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</si>
  <si>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</si>
  <si>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</si>
  <si>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</si>
  <si>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</si>
  <si>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</si>
  <si>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</si>
  <si>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</si>
  <si>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</si>
  <si>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</si>
  <si>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</si>
  <si>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</si>
  <si>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</si>
  <si>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</si>
  <si>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</si>
  <si>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</si>
  <si>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</si>
  <si>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</si>
  <si>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</si>
  <si>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</si>
  <si>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</si>
  <si>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</si>
  <si>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</si>
  <si>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</si>
  <si>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</si>
  <si>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</si>
  <si>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</si>
  <si>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</si>
  <si>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</si>
  <si>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</si>
  <si>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</si>
  <si>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</si>
  <si>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</si>
  <si>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</si>
  <si>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</si>
  <si>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</si>
  <si>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Talazoparib (supplied as talazoparib tosylate)</t>
  </si>
  <si>
    <t>Pfizer Canada ULC</t>
  </si>
  <si>
    <t>SBD00458</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</si>
  <si>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</si>
  <si>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</si>
  <si>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</si>
  <si>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</si>
  <si>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</si>
  <si>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</si>
  <si>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</si>
  <si>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</si>
  <si>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</si>
  <si>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</si>
  <si>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</si>
  <si>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</si>
  <si>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</si>
  <si>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</si>
  <si>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</si>
  <si>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</si>
  <si>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</si>
  <si>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</si>
  <si>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</si>
  <si>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</si>
  <si>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</si>
  <si>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</si>
  <si>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</si>
  <si>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</si>
  <si>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</si>
  <si>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</si>
  <si>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</si>
  <si>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</si>
  <si>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</si>
  <si>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</si>
  <si>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</si>
  <si>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</si>
  <si>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</si>
  <si>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</si>
  <si>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</si>
  <si>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</si>
  <si>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</si>
  <si>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</si>
  <si>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</si>
  <si>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</si>
  <si>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</si>
  <si>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</si>
  <si>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</si>
  <si>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</si>
  <si>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</si>
  <si>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</si>
  <si>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</si>
  <si>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</si>
  <si>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</si>
  <si>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</si>
  <si>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</si>
  <si>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</si>
  <si>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</si>
  <si>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</si>
  <si>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</si>
  <si>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</si>
  <si>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</si>
  <si>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</si>
  <si>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</si>
  <si>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</si>
  <si>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</si>
  <si>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</si>
  <si>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</si>
  <si>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</si>
  <si>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</si>
  <si>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</si>
  <si>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</si>
  <si>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</si>
  <si>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</si>
  <si>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</si>
  <si>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</si>
  <si>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</si>
  <si>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</si>
  <si>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</si>
  <si>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</si>
  <si>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</si>
  <si>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</si>
  <si>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</si>
  <si>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</si>
  <si>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</si>
  <si>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</si>
  <si>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</si>
  <si>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</si>
  <si>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</si>
  <si>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</si>
  <si>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</si>
  <si>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</si>
  <si>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</si>
  <si>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</si>
  <si>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</si>
  <si>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Dalbavancin (as dalbavancin hydrochloride)</t>
  </si>
  <si>
    <t>Cipher Pharmaceuticals Inc.</t>
  </si>
  <si>
    <t>SBD00413</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</si>
  <si>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</si>
  <si>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</si>
  <si>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</si>
  <si>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</si>
  <si>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</si>
  <si>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</si>
  <si>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</si>
  <si>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</si>
  <si>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</si>
  <si>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</si>
  <si>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</si>
  <si>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</si>
  <si>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</si>
  <si>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</si>
  <si>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</si>
  <si>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Emicizumab</t>
  </si>
  <si>
    <t>SBD00411</t>
  </si>
  <si>
    <t>Erenumab</t>
  </si>
  <si>
    <t>SBD00412</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</si>
  <si>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</si>
  <si>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</si>
  <si>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</si>
  <si>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</si>
  <si>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</si>
  <si>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</si>
  <si>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</si>
  <si>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</si>
  <si>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</si>
  <si>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</si>
  <si>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</si>
  <si>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</si>
  <si>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</si>
  <si>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</si>
  <si>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</si>
  <si>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</si>
  <si>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</si>
  <si>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</si>
  <si>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</si>
  <si>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</si>
  <si>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</si>
  <si>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</si>
  <si>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</si>
  <si>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</si>
  <si>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</si>
  <si>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</si>
  <si>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</si>
  <si>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</si>
  <si>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Elagolix</t>
  </si>
  <si>
    <t>SBD00426</t>
  </si>
  <si>
    <t>Dacomitinib (supplied as dacomitinib monohydrate)</t>
  </si>
  <si>
    <t>SBD00447</t>
  </si>
  <si>
    <t>Pralatrexate</t>
  </si>
  <si>
    <t>SBD00427</t>
  </si>
  <si>
    <t>Dinutuximab</t>
  </si>
  <si>
    <t>United Therapeutics Corporation</t>
  </si>
  <si>
    <t>SBD00428</t>
  </si>
  <si>
    <t>Burosumab</t>
  </si>
  <si>
    <t>Kyowa Kirin Limited</t>
  </si>
  <si>
    <t>SBD00429</t>
  </si>
  <si>
    <t>Cerliponase alfa</t>
  </si>
  <si>
    <t>SBD00430</t>
  </si>
  <si>
    <t>Suvorexant</t>
  </si>
  <si>
    <t>SBD00431</t>
  </si>
  <si>
    <t>BGP Pharma ULC</t>
  </si>
  <si>
    <t>SBD00432</t>
  </si>
  <si>
    <t>Lutetium (&lt;sup&gt;177&lt;/sup&gt;Lu) oxodotreotide</t>
  </si>
  <si>
    <t>Advanced Accelerator Applications USA, Inc.</t>
  </si>
  <si>
    <t>SBD00433</t>
  </si>
  <si>
    <t>Decitabine</t>
  </si>
  <si>
    <t>SBD00452</t>
  </si>
  <si>
    <t>von Willebrand factor (Recombinant)</t>
  </si>
  <si>
    <t>SBD00434</t>
  </si>
  <si>
    <t>Anthrax antigen filtrate</t>
  </si>
  <si>
    <t>Emergent BioDefense Operations Lansing LLC</t>
  </si>
  <si>
    <t>SBD00435</t>
  </si>
  <si>
    <t>Pendopharm, Division of Pharmascience Inc.</t>
  </si>
  <si>
    <t>SBD00436</t>
  </si>
  <si>
    <t>Onstryv</t>
  </si>
  <si>
    <t>Valeo Pharma Inc.</t>
  </si>
  <si>
    <t>SBD00437</t>
  </si>
  <si>
    <t>Lorbrena</t>
  </si>
  <si>
    <t>SBD00438</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</si>
  <si>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</si>
  <si>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</si>
  <si>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</si>
  <si>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</si>
  <si>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</si>
  <si>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</si>
  <si>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</si>
  <si>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</si>
  <si>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</si>
  <si>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</si>
  <si>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</si>
  <si>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</si>
  <si>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</si>
  <si>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Antihemophilic factor VIII (recombinant, B-domain truncated), PEGylated</t>
  </si>
  <si>
    <t>SBD00453</t>
  </si>
  <si>
    <t>Abemaciclib</t>
  </si>
  <si>
    <t>SBD00445</t>
  </si>
  <si>
    <t>Patisiran (supplied as patisiran sodium)</t>
  </si>
  <si>
    <t>Alnylam Pharmaceuticals</t>
  </si>
  <si>
    <t>SBD00446</t>
  </si>
  <si>
    <t>Trastuzumab</t>
  </si>
  <si>
    <t>SBD00448</t>
  </si>
  <si>
    <t>SBD00449</t>
  </si>
  <si>
    <t>Niraparib</t>
  </si>
  <si>
    <t>GlaxoSmithKline Inc.</t>
  </si>
  <si>
    <t>SBD00450</t>
  </si>
  <si>
    <t>Romosozumab</t>
  </si>
  <si>
    <t>Amgen Canada Incorporated</t>
  </si>
  <si>
    <t>SBD00451</t>
  </si>
  <si>
    <t>Galcanezumab</t>
  </si>
  <si>
    <t>SBD00454</t>
  </si>
  <si>
    <t>Larotrectinib (supplied as larotrectinib sulfate)</t>
  </si>
  <si>
    <t>SBD00455</t>
  </si>
  <si>
    <t>Tibolone</t>
  </si>
  <si>
    <t>Biosyent Pharma Inc.</t>
  </si>
  <si>
    <t>SBD00456</t>
  </si>
  <si>
    <t>Acalabrutinib</t>
  </si>
  <si>
    <t>SBD00457</t>
  </si>
  <si>
    <t>Erdafitinib</t>
  </si>
  <si>
    <t>SBD00459</t>
  </si>
  <si>
    <t>Plecanatide</t>
  </si>
  <si>
    <t>SBD00460</t>
  </si>
  <si>
    <t>Neratinib maleate</t>
  </si>
  <si>
    <t>Puma Biotechnology Inc.</t>
  </si>
  <si>
    <t>SBD00461</t>
  </si>
  <si>
    <t>SBD00462</t>
  </si>
  <si>
    <t>Ravulizumab</t>
  </si>
  <si>
    <t>Alexion Pharma Canada</t>
  </si>
  <si>
    <t>SBD00463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</si>
  <si>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</si>
  <si>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</si>
  <si>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</si>
  <si>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</si>
  <si>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</si>
  <si>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</si>
  <si>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</si>
  <si>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</si>
  <si>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</si>
  <si>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</si>
  <si>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</si>
  <si>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</si>
  <si>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</si>
  <si>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</si>
  <si>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Teriparatide</t>
  </si>
  <si>
    <t>SBD00470</t>
  </si>
  <si>
    <t>Celltrion Healthcare Co., Ltd</t>
  </si>
  <si>
    <t>SBD00473</t>
  </si>
  <si>
    <t>Siponimod</t>
  </si>
  <si>
    <t>SBD00471</t>
  </si>
  <si>
    <t>Icosapent ethyl</t>
  </si>
  <si>
    <t>HLS Therapeutics Inc.</t>
  </si>
  <si>
    <t>SBD00472</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</si>
  <si>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</si>
  <si>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</si>
  <si>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</si>
  <si>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</si>
  <si>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</si>
  <si>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</si>
  <si>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</si>
  <si>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</si>
  <si>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</si>
  <si>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</si>
  <si>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</si>
  <si>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</si>
  <si>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</si>
  <si>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</si>
  <si>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</si>
  <si>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Alpelisib</t>
  </si>
  <si>
    <t>SBD00493</t>
  </si>
  <si>
    <t>Darolutamide</t>
  </si>
  <si>
    <t>SBD00482</t>
  </si>
  <si>
    <t>Glasdegib (supplied as glasdegib maleate)</t>
  </si>
  <si>
    <t>SBD00483</t>
  </si>
  <si>
    <t>Gemtuzumab ozogamicin</t>
  </si>
  <si>
    <t>SBD00484</t>
  </si>
  <si>
    <t>Entrectinib</t>
  </si>
  <si>
    <t>SBD00485</t>
  </si>
  <si>
    <t>SBD00486</t>
  </si>
  <si>
    <t>Rituximab</t>
  </si>
  <si>
    <t>SBD00487</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</si>
  <si>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</si>
  <si>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</si>
  <si>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</si>
  <si>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</si>
  <si>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</si>
  <si>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</si>
  <si>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</si>
  <si>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</si>
  <si>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</si>
  <si>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</si>
  <si>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</si>
  <si>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SBD00494</t>
  </si>
  <si>
    <t>Satralizumab</t>
  </si>
  <si>
    <t>Hoffmann&amp;#8209;La&amp;nbsp;Roche Limited</t>
  </si>
  <si>
    <t>SBD00495</t>
  </si>
  <si>
    <t>Decitabine and cedazuridine</t>
  </si>
  <si>
    <t>SBD00496</t>
  </si>
  <si>
    <t>Ripretinib</t>
  </si>
  <si>
    <t>Deciphera Pharmaceuticals, LLC</t>
  </si>
  <si>
    <t>SBD00497</t>
  </si>
  <si>
    <t>Tucatinib</t>
  </si>
  <si>
    <t>Seattle Genetics Inc</t>
  </si>
  <si>
    <t>SBD00498</t>
  </si>
  <si>
    <t>Polatuzumab vedotin</t>
  </si>
  <si>
    <t>SBD00499</t>
  </si>
  <si>
    <t>Fedratinib (supplied as fedratinib hydrochloride)</t>
  </si>
  <si>
    <t>SBD00502</t>
  </si>
  <si>
    <t>Etomidate</t>
  </si>
  <si>
    <t>SteriMax Inc.</t>
  </si>
  <si>
    <t>SBD00500</t>
  </si>
  <si>
    <t>Amifampridine</t>
  </si>
  <si>
    <t>Medunik Canada</t>
  </si>
  <si>
    <t>SBD00501</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</si>
  <si>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</si>
  <si>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</si>
  <si>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</si>
  <si>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</si>
  <si>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</si>
  <si>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</si>
  <si>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</si>
  <si>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</si>
  <si>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</si>
  <si>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</si>
  <si>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</si>
  <si>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</si>
  <si>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</si>
  <si>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</si>
  <si>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</si>
  <si>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</si>
  <si>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</si>
  <si>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</si>
  <si>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</si>
  <si>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</si>
  <si>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N/A</t>
  </si>
  <si>
    <t>Allergan</t>
  </si>
  <si>
    <t>Mentor Medical Systems B.V.</t>
  </si>
  <si>
    <t>SBD00410</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</si>
  <si>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</si>
  <si>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</si>
  <si>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</si>
  <si>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</si>
  <si>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</si>
  <si>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</si>
  <si>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</si>
  <si>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</si>
  <si>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</si>
  <si>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</si>
  <si>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</si>
  <si>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</si>
  <si>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</si>
  <si>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</si>
  <si>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</si>
  <si>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</si>
  <si>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</si>
  <si>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</si>
  <si>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</si>
  <si>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</si>
  <si>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</si>
  <si>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</si>
  <si>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</si>
  <si>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</si>
  <si>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</si>
  <si>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</si>
  <si>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</si>
  <si>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</si>
  <si>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</si>
  <si>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</si>
  <si>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</si>
  <si>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</si>
  <si>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</si>
  <si>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</si>
  <si>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</si>
  <si>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</si>
  <si>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</si>
  <si>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</si>
  <si>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</si>
  <si>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</si>
  <si>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</si>
  <si>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</si>
  <si>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</si>
  <si>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</si>
  <si>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</si>
  <si>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</si>
  <si>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</si>
  <si>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</si>
  <si>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</si>
  <si>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</si>
  <si>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</si>
  <si>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</si>
  <si>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</si>
  <si>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</si>
  <si>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</si>
  <si>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</si>
  <si>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</si>
  <si>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</si>
  <si>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</si>
  <si>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</si>
  <si>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</si>
  <si>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</si>
  <si>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</si>
  <si>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</si>
  <si>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</si>
  <si>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</si>
  <si>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</si>
  <si>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Gemtesa</t>
  </si>
  <si>
    <t>viberon</t>
  </si>
  <si>
    <t>To treat overactive bladder</t>
  </si>
  <si>
    <t>Ebanga</t>
  </si>
  <si>
    <t>ansuvimab-zykl</t>
  </si>
  <si>
    <t>To treat ebola</t>
  </si>
  <si>
    <t>relugolix</t>
  </si>
  <si>
    <t>To treat advanced prostate cancerPress Release</t>
  </si>
  <si>
    <t>ORIG-1</t>
  </si>
  <si>
    <t>Approval</t>
  </si>
  <si>
    <t>Type 1 - New Molecular Entity</t>
  </si>
  <si>
    <t>PRIORITY</t>
  </si>
  <si>
    <t>https://www.accessdata.fda.gov/drugsatfda_docs/label/2020/214621s000lbl.pdf
 https://www.accessdata.fda.gov/drugsatfda_docs/appletter/2020/214621Orig1s000ltr.pdf</t>
  </si>
  <si>
    <t>margetuximab (anti-HER2 mAb</t>
  </si>
  <si>
    <t>To treat HER2+ breast cancer</t>
  </si>
  <si>
    <t>https://www.accessdata.fda.gov/drugsatfda_docs/appletter/2020/761150Orig1s000ltr.pdf</t>
  </si>
  <si>
    <t>Label is not available on this site.</t>
  </si>
  <si>
    <t>tirbanibulin</t>
  </si>
  <si>
    <t>To treat actinic Keratosis of the face or scalp</t>
  </si>
  <si>
    <t>STANDARD</t>
  </si>
  <si>
    <t>https://www.accessdata.fda.gov/drugsatfda_docs/label/2020/213189s000lbl.pdf
 https://www.accessdata.fda.gov/drugsatfda_docs/appletter/2020/213189Orig1s000ltr.pdf</t>
  </si>
  <si>
    <t>berotralstat</t>
  </si>
  <si>
    <t>To treat patients with hereditary angioedemaDrug Trials Snapshot</t>
  </si>
  <si>
    <t>STANDARD; Orphan</t>
  </si>
  <si>
    <t>https://www.accessdata.fda.gov/drugsatfda_docs/label/2020/214094s000lbl.pdf
 https://www.accessdata.fda.gov/drugsatfda_docs/appletter/2020/214094Orig1s000ltr.pdf</t>
  </si>
  <si>
    <t>Unable to retrieve date from Letter PDF</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</si>
  <si>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</si>
  <si>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</si>
  <si>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</si>
  <si>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</si>
  <si>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</si>
  <si>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N/A; Orphan</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</si>
  <si>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</si>
  <si>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</si>
  <si>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</si>
  <si>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</si>
  <si>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</si>
  <si>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</si>
  <si>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</si>
  <si>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</si>
  <si>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</si>
  <si>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</si>
  <si>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</si>
  <si>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</si>
  <si>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</si>
  <si>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</si>
  <si>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</si>
  <si>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</si>
  <si>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</si>
  <si>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</si>
  <si>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</si>
  <si>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</si>
  <si>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</si>
  <si>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</si>
  <si>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</si>
  <si>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</si>
  <si>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</si>
  <si>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</si>
  <si>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</si>
  <si>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</si>
  <si>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</si>
  <si>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</si>
  <si>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</si>
  <si>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</si>
  <si>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</si>
  <si>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</si>
  <si>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</si>
  <si>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</si>
  <si>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</si>
  <si>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</si>
  <si>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</si>
  <si>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</si>
  <si>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</si>
  <si>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</si>
  <si>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</si>
  <si>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</si>
  <si>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</si>
  <si>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</si>
  <si>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</si>
  <si>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</si>
  <si>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</si>
  <si>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</si>
  <si>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</si>
  <si>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</si>
  <si>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</si>
  <si>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</si>
  <si>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</si>
  <si>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</si>
  <si>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</si>
  <si>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</si>
  <si>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</si>
  <si>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</si>
  <si>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</si>
  <si>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</si>
  <si>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</si>
  <si>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</si>
  <si>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</si>
  <si>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</si>
  <si>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</si>
  <si>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</si>
  <si>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</si>
  <si>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</si>
  <si>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</si>
  <si>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</si>
  <si>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</si>
  <si>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</si>
  <si>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</si>
  <si>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</si>
  <si>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</si>
  <si>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</si>
  <si>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</si>
  <si>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</si>
  <si>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</si>
  <si>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</si>
  <si>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</si>
  <si>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</si>
  <si>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</si>
  <si>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</si>
  <si>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</si>
  <si>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</si>
  <si>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</si>
  <si>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</si>
  <si>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</si>
  <si>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</si>
  <si>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</si>
  <si>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</si>
  <si>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</si>
  <si>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</si>
  <si>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</si>
  <si>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</si>
  <si>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</si>
  <si>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</si>
  <si>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</si>
  <si>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</si>
  <si>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</si>
  <si>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</si>
  <si>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</si>
  <si>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</si>
  <si>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</si>
  <si>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</si>
  <si>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</si>
  <si>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</si>
  <si>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</si>
  <si>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</si>
  <si>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</si>
  <si>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</si>
  <si>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</si>
  <si>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</si>
  <si>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</si>
  <si>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</si>
  <si>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</si>
  <si>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</si>
  <si>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</si>
  <si>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</si>
  <si>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</si>
  <si>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</si>
  <si>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</si>
  <si>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</si>
  <si>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</si>
  <si>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</si>
  <si>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</si>
  <si>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</si>
  <si>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</si>
  <si>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</si>
  <si>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</si>
  <si>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</si>
  <si>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</si>
  <si>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</si>
  <si>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</si>
  <si>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</si>
  <si>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</si>
  <si>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</si>
  <si>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</si>
  <si>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</si>
  <si>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</si>
  <si>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</si>
  <si>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</si>
  <si>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</si>
  <si>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</si>
  <si>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</si>
  <si>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</si>
  <si>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</si>
  <si>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</si>
  <si>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</si>
  <si>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</si>
  <si>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</si>
  <si>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</si>
  <si>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</si>
  <si>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</si>
  <si>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</si>
  <si>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</si>
  <si>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</si>
  <si>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</si>
  <si>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</si>
  <si>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</si>
  <si>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</si>
  <si>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</si>
  <si>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</si>
  <si>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</si>
  <si>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</si>
  <si>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</si>
  <si>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</si>
  <si>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</si>
  <si>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</si>
  <si>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</si>
  <si>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</si>
  <si>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</si>
  <si>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</si>
  <si>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</si>
  <si>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</si>
  <si>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</si>
  <si>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</si>
  <si>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</si>
  <si>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</si>
  <si>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</si>
  <si>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</si>
  <si>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</si>
  <si>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</si>
  <si>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</si>
  <si>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</si>
  <si>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</si>
  <si>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</si>
  <si>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</si>
  <si>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</si>
  <si>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</si>
  <si>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</si>
  <si>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</si>
  <si>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</si>
  <si>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</si>
  <si>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</si>
  <si>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</si>
  <si>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</si>
  <si>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</si>
  <si>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</si>
  <si>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</si>
  <si>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</si>
  <si>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</si>
  <si>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</si>
  <si>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</si>
  <si>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</si>
  <si>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</si>
  <si>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</si>
  <si>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</si>
  <si>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</si>
  <si>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</si>
  <si>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</si>
  <si>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</si>
  <si>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</si>
  <si>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</si>
  <si>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</si>
  <si>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</si>
  <si>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</si>
  <si>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</si>
  <si>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</si>
  <si>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</si>
  <si>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</si>
  <si>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</si>
  <si>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Unable to fetch data</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</si>
  <si>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</si>
  <si>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</si>
  <si>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</si>
  <si>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</si>
  <si>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</si>
  <si>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</si>
  <si>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</si>
  <si>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</si>
  <si>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</si>
  <si>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</si>
  <si>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</si>
  <si>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</si>
  <si>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</si>
  <si>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</si>
  <si>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</si>
  <si>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</si>
  <si>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</si>
  <si>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</si>
  <si>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</si>
  <si>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</si>
  <si>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</si>
  <si>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</si>
  <si>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</si>
  <si>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</si>
  <si>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</si>
  <si>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</si>
  <si>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</si>
  <si>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</si>
  <si>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</si>
  <si>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</si>
  <si>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</si>
  <si>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</si>
  <si>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</si>
  <si>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</si>
  <si>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</si>
  <si>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</si>
  <si>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</si>
  <si>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</si>
  <si>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</si>
  <si>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</si>
  <si>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</si>
  <si>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</si>
  <si>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</si>
  <si>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</si>
  <si>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</si>
  <si>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</si>
  <si>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</si>
  <si>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</si>
  <si>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</si>
  <si>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</si>
  <si>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</si>
  <si>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</si>
  <si>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</si>
  <si>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</si>
  <si>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</si>
  <si>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</si>
  <si>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</si>
  <si>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</si>
  <si>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</si>
  <si>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</si>
  <si>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</si>
  <si>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</si>
  <si>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</si>
  <si>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</si>
  <si>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</si>
  <si>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</si>
  <si>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</si>
  <si>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</si>
  <si>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</si>
  <si>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</si>
  <si>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</si>
  <si>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</si>
  <si>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</si>
  <si>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</si>
  <si>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</si>
  <si>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</si>
  <si>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</si>
  <si>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</si>
  <si>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</si>
  <si>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</si>
  <si>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</si>
  <si>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</si>
  <si>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</si>
  <si>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</si>
  <si>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</si>
  <si>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</si>
  <si>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</si>
  <si>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</si>
  <si>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</si>
  <si>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</si>
  <si>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</si>
  <si>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</si>
  <si>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</si>
  <si>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</si>
  <si>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</si>
  <si>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</si>
  <si>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</si>
  <si>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</si>
  <si>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</si>
  <si>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</si>
  <si>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</si>
  <si>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</si>
  <si>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</si>
  <si>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</si>
  <si>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</si>
  <si>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</si>
  <si>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</si>
  <si>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</si>
  <si>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</si>
  <si>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</si>
  <si>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</si>
  <si>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</si>
  <si>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</si>
  <si>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</si>
  <si>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</si>
  <si>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</si>
  <si>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</si>
  <si>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</si>
  <si>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</si>
  <si>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</si>
  <si>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</si>
  <si>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</si>
  <si>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</si>
  <si>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</si>
  <si>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</si>
  <si>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</si>
  <si>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</si>
  <si>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</si>
  <si>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</si>
  <si>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</si>
  <si>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</si>
  <si>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</si>
  <si>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</si>
  <si>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</si>
  <si>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</si>
  <si>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</si>
  <si>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</si>
  <si>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</si>
  <si>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</si>
  <si>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</si>
  <si>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</si>
  <si>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</si>
  <si>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</si>
  <si>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</si>
  <si>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</si>
  <si>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</si>
  <si>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</si>
  <si>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</si>
  <si>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</si>
  <si>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</si>
  <si>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</si>
  <si>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</si>
  <si>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</si>
  <si>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</si>
  <si>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</si>
  <si>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</si>
  <si>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</si>
  <si>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</si>
  <si>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</si>
  <si>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</si>
  <si>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</si>
  <si>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</si>
  <si>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</si>
  <si>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</si>
  <si>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</si>
  <si>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</si>
  <si>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</si>
  <si>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</si>
  <si>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</si>
  <si>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</si>
  <si>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</si>
  <si>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</si>
  <si>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</si>
  <si>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</si>
  <si>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</si>
  <si>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</si>
  <si>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</si>
  <si>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</si>
  <si>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</si>
  <si>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</si>
  <si>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</si>
  <si>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</si>
  <si>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</si>
  <si>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</si>
  <si>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</si>
  <si>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</si>
  <si>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</si>
  <si>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</si>
  <si>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</si>
  <si>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</si>
  <si>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</si>
  <si>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</si>
  <si>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</si>
  <si>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</si>
  <si>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</si>
  <si>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</si>
  <si>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</si>
  <si>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</si>
  <si>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</si>
  <si>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</si>
  <si>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</si>
  <si>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</si>
  <si>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</si>
  <si>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</si>
  <si>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</si>
  <si>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</si>
  <si>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</si>
  <si>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</si>
  <si>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</si>
  <si>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</si>
  <si>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</si>
  <si>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</si>
  <si>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</si>
  <si>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</si>
  <si>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</si>
  <si>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</si>
  <si>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</si>
  <si>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</si>
  <si>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</si>
  <si>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</si>
  <si>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</si>
  <si>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</si>
  <si>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</si>
  <si>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</si>
  <si>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</si>
  <si>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</si>
  <si>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</si>
  <si>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</si>
  <si>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</si>
  <si>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</si>
  <si>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</si>
  <si>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</si>
  <si>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</si>
  <si>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</si>
  <si>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</si>
  <si>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</si>
  <si>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</si>
  <si>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</si>
  <si>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</si>
  <si>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</si>
  <si>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</si>
  <si>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</si>
  <si>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</si>
  <si>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</si>
  <si>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</si>
  <si>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</si>
  <si>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</si>
  <si>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</si>
  <si>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</si>
  <si>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</si>
  <si>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</si>
  <si>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</si>
  <si>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</si>
  <si>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</si>
  <si>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</si>
  <si>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</si>
  <si>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</si>
  <si>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</si>
  <si>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</si>
  <si>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</si>
  <si>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</si>
  <si>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</si>
  <si>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</si>
  <si>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</si>
  <si>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</si>
  <si>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</si>
  <si>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</si>
  <si>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</si>
  <si>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</si>
  <si>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</si>
  <si>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</si>
  <si>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</si>
  <si>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</si>
  <si>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</si>
  <si>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</si>
  <si>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</si>
  <si>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</si>
  <si>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</si>
  <si>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</si>
  <si>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</si>
  <si>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</si>
  <si>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</si>
  <si>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</si>
  <si>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</si>
  <si>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</si>
  <si>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</si>
  <si>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</si>
  <si>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</si>
  <si>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</si>
  <si>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</si>
  <si>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</si>
  <si>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</si>
  <si>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</si>
  <si>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</si>
  <si>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</si>
  <si>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</si>
  <si>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</si>
  <si>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</si>
  <si>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</si>
  <si>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</si>
  <si>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</si>
  <si>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</si>
  <si>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</si>
  <si>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</si>
  <si>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</si>
  <si>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</si>
  <si>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</si>
  <si>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</si>
  <si>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</si>
  <si>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</si>
  <si>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</si>
  <si>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</si>
  <si>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</si>
  <si>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</si>
  <si>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</si>
  <si>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</si>
  <si>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</si>
  <si>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</si>
  <si>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</si>
  <si>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</si>
  <si>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</si>
  <si>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</si>
  <si>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</si>
  <si>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</si>
  <si>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</si>
  <si>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</si>
  <si>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</si>
  <si>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</si>
  <si>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</si>
  <si>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</si>
  <si>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</si>
  <si>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</si>
  <si>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</si>
  <si>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</si>
  <si>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</si>
  <si>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</si>
  <si>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</si>
  <si>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</si>
  <si>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</si>
  <si>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</si>
  <si>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</si>
  <si>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</si>
  <si>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</si>
  <si>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</si>
  <si>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</si>
  <si>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</si>
  <si>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</si>
  <si>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</si>
  <si>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</si>
  <si>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</si>
  <si>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</si>
  <si>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</si>
  <si>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</si>
  <si>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</si>
  <si>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</si>
  <si>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</si>
  <si>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</si>
  <si>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</si>
  <si>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</si>
  <si>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</si>
  <si>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</si>
  <si>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</si>
  <si>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</si>
  <si>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</si>
  <si>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</si>
  <si>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</si>
  <si>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</si>
  <si>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</si>
  <si>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</si>
  <si>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</si>
  <si>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</si>
  <si>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</si>
  <si>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</si>
  <si>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</si>
  <si>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</si>
  <si>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</si>
  <si>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</si>
  <si>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</si>
  <si>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</si>
  <si>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</si>
  <si>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</si>
  <si>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</si>
  <si>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</si>
  <si>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</si>
  <si>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</si>
  <si>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</si>
  <si>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</si>
  <si>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</si>
  <si>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</si>
  <si>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</si>
  <si>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</si>
  <si>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</si>
  <si>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</si>
  <si>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</si>
  <si>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</si>
  <si>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</si>
  <si>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</si>
  <si>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</si>
  <si>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</si>
  <si>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</si>
  <si>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</si>
  <si>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</si>
  <si>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</si>
  <si>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</si>
  <si>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</si>
  <si>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</si>
  <si>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</si>
  <si>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</si>
  <si>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</si>
  <si>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</si>
  <si>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</si>
  <si>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</si>
  <si>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</si>
  <si>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</si>
  <si>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</si>
  <si>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</si>
  <si>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</si>
  <si>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</si>
  <si>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</si>
  <si>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</si>
  <si>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</si>
  <si>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</si>
  <si>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</si>
  <si>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</si>
  <si>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</si>
  <si>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</si>
  <si>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</si>
  <si>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</si>
  <si>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</si>
  <si>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</si>
  <si>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</si>
  <si>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</si>
  <si>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</si>
  <si>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</si>
  <si>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</si>
  <si>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</si>
  <si>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</si>
  <si>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</si>
  <si>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</si>
  <si>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</si>
  <si>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</si>
  <si>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</si>
  <si>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</si>
  <si>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</si>
  <si>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</si>
  <si>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</si>
  <si>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</si>
  <si>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</si>
  <si>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</si>
  <si>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</si>
  <si>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</si>
  <si>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</si>
  <si>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</si>
  <si>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</si>
  <si>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</si>
  <si>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</si>
  <si>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</si>
  <si>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</si>
  <si>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</si>
  <si>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</si>
  <si>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</si>
  <si>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</si>
  <si>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</si>
  <si>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</si>
  <si>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</si>
  <si>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</si>
  <si>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</si>
  <si>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</si>
  <si>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</si>
  <si>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</si>
  <si>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</si>
  <si>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</si>
  <si>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</si>
  <si>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</si>
  <si>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</si>
  <si>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</si>
  <si>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</si>
  <si>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</si>
  <si>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</si>
  <si>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</si>
  <si>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</si>
  <si>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</si>
  <si>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</si>
  <si>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</si>
  <si>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</si>
  <si>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</si>
  <si>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</si>
  <si>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</si>
  <si>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</si>
  <si>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</si>
  <si>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</si>
  <si>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</si>
  <si>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</si>
  <si>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</si>
  <si>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</si>
  <si>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</si>
  <si>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</si>
  <si>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</si>
  <si>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</si>
  <si>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</si>
  <si>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</si>
  <si>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</si>
  <si>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</si>
  <si>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</si>
  <si>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</si>
  <si>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</si>
  <si>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</si>
  <si>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</si>
  <si>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</si>
  <si>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</si>
  <si>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</si>
  <si>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</si>
  <si>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</si>
  <si>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</si>
  <si>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</si>
  <si>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</si>
  <si>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</si>
  <si>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</si>
  <si>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</si>
  <si>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</si>
  <si>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</si>
  <si>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</si>
  <si>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</si>
  <si>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</si>
  <si>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</si>
  <si>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</si>
  <si>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</si>
  <si>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</si>
  <si>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</si>
  <si>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</si>
  <si>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</si>
  <si>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women.Press ReleaseDrug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</si>
  <si>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</si>
  <si>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</si>
  <si>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</si>
  <si>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</si>
  <si>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</si>
  <si>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</si>
  <si>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</si>
  <si>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</si>
  <si>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</si>
  <si>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</si>
  <si>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</si>
  <si>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</si>
  <si>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</si>
  <si>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</si>
  <si>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</si>
  <si>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</si>
  <si>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</si>
  <si>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 Drug Trials Snapshot (cUTI)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</si>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</sst>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21"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42"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63"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84"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38"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59"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70"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91"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05"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26"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47"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107"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68"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11"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32"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53"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74"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128"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49"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5"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95"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60"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81"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216"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37"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58"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22"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3"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64"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118"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39"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85"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50"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71"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92"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06"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27"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48"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69"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12" Type="http://schemas.openxmlformats.org/officeDocument/2006/relationships/hyperlink" Target="https://www.accessdata.fda.gov/drugsatfda_docs/nda/2020/213721Orig1s000TOC.cfm" TargetMode="External"/><Relationship Id="rId33"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108"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29"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54"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75"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96"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40"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61"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82"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217"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6"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238"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59"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23"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28"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49"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114"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19"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270"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44"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0"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65"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81"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86"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30"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35"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51"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56"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177"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98"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72"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93"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02"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07"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23"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28"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44"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49"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13"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18"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39"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109"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260"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265"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34"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50"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55" Type="http://schemas.openxmlformats.org/officeDocument/2006/relationships/hyperlink" Target="https://www.accessdata.fda.gov/drugsatfda_docs/appletter/2019/209500Orig1s000ltr.pdf%0a%20https:/www.accessdata.fda.gov/drugsatfda_docs/nda/2019/209500Orig1s000TOC.cfm" TargetMode="External"/><Relationship Id="rId76"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7"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04"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0"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25"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41"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46"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67"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188"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7"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71"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92"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62"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83" Type="http://schemas.openxmlformats.org/officeDocument/2006/relationships/hyperlink" Target="https://www.fda.gov/STIC/" TargetMode="External"/><Relationship Id="rId213"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18"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34"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39"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2" Type="http://schemas.openxmlformats.org/officeDocument/2006/relationships/hyperlink" Target="https://www.accessdata.fda.gov/drugsatfda_docs/appletter/2020/761150Orig1s000ltr.pdf" TargetMode="External"/><Relationship Id="rId29"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250"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255"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24"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40"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45"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6"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7"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10"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15"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131"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36"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57"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78"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61"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82"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152"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73"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94"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199"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03"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08"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29"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19"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224"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40"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45"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261"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266"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4"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30"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35"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56"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7"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0" Type="http://schemas.openxmlformats.org/officeDocument/2006/relationships/hyperlink" Target="https://www.accessdata.fda.gov/drugsatfda_docs/label/2018/761116s000lbl.pdf%0a%20https:/www.accessdata.fda.gov/drugsatfda_docs/nda/2018/761116Orig1s000TOC.cfm" TargetMode="External"/><Relationship Id="rId105"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126"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47"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168"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8"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51"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72"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93"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98"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121"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42"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163"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84"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189"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219"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3" Type="http://schemas.openxmlformats.org/officeDocument/2006/relationships/hyperlink" Target="https://www.accessdata.fda.gov/drugsatfda_docs/label/2020/213189s000lbl.pdf%0a%20https:/www.accessdata.fda.gov/drugsatfda_docs/appletter/2020/213189Orig1s000ltr.pdf" TargetMode="External"/><Relationship Id="rId214"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30"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35"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51"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56"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5"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46"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7"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16"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37"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58"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20"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1"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62"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83"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88"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11"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32"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53"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74" Type="http://schemas.openxmlformats.org/officeDocument/2006/relationships/hyperlink" Target="https://www.fda.gov/STIC/" TargetMode="External"/><Relationship Id="rId179"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195"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09"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190"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204"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20"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25"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41"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46"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67"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5"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6"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7"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106"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27"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262"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0"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1"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52"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73"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78"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94"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99"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01"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22"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143"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48"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64"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69"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85"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4" Type="http://schemas.openxmlformats.org/officeDocument/2006/relationships/hyperlink" Target="https://www.accessdata.fda.gov/drugsatfda_docs/label/2020/214094s000lbl.pdf%0a%20https:/www.accessdata.fda.gov/drugsatfda_docs/appletter/2020/214094Orig1s000ltr.pdf" TargetMode="External"/><Relationship Id="rId9"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180"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210"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15"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236"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57"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6"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231"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52"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47"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68"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89"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12"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133"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54"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75"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96"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200"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16"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221"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42"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263"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37"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58"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79"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02"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23"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44"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90"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165"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86"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211"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232"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53"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27"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48"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69"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113"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34"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80"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55"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76"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197"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01"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222"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43"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64"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17"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38"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59"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103"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24"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70"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91"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45"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6"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187"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 Type="http://schemas.openxmlformats.org/officeDocument/2006/relationships/hyperlink" Target="https://www.accessdata.fda.gov/drugsatfda_docs/label/2020/214621s000lbl.pdf%0a%20https:/www.accessdata.fda.gov/drugsatfda_docs/appletter/2020/214621Orig1s000ltr.pdf" TargetMode="External"/><Relationship Id="rId212"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33"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54"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H2000"/>
  <sheetViews>
    <sheetView tabSelected="1" workbookViewId="0"/>
  </sheetViews>
  <sheetFormatPr baseColWidth="10" defaultColWidth="8.88671875"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v>37929</v>
      </c>
      <c r="I3" s="6"/>
      <c r="J3" s="6"/>
      <c r="K3" s="6"/>
      <c r="L3" s="6"/>
      <c r="M3" s="6"/>
      <c r="N3" s="6"/>
      <c r="O3" s="6"/>
      <c r="P3" s="6"/>
      <c r="Q3" s="6"/>
      <c r="R3" s="6"/>
      <c r="S3" s="6"/>
      <c r="T3" s="6"/>
      <c r="U3" s="6"/>
      <c r="V3" s="6"/>
      <c r="W3" s="6">
        <v>37999</v>
      </c>
      <c r="X3" s="6"/>
      <c r="Y3" s="6"/>
      <c r="Z3" s="6"/>
      <c r="AA3" s="6"/>
      <c r="AB3" s="6"/>
      <c r="AC3" s="6"/>
      <c r="AD3" s="6"/>
      <c r="AE3" s="6"/>
      <c r="AF3" s="6"/>
      <c r="AG3" s="6"/>
      <c r="AH3" s="6"/>
      <c r="AI3" s="6">
        <v>38812</v>
      </c>
      <c r="AJ3" s="6"/>
      <c r="AK3" s="6"/>
      <c r="AL3" s="6"/>
      <c r="AM3" s="6">
        <v>38807</v>
      </c>
      <c r="AN3" s="6"/>
      <c r="AO3" s="6"/>
      <c r="AP3" s="6"/>
      <c r="AQ3" s="6">
        <v>38805</v>
      </c>
      <c r="AR3" s="6"/>
      <c r="AS3" s="6"/>
      <c r="AT3" s="6"/>
      <c r="AU3" s="6"/>
      <c r="AV3" s="6"/>
      <c r="AW3" s="6"/>
      <c r="AX3" s="6"/>
      <c r="AY3" s="6"/>
      <c r="AZ3" s="6"/>
      <c r="BA3" s="6"/>
      <c r="BB3" s="6"/>
      <c r="BC3" s="6"/>
      <c r="BD3" s="6">
        <v>38819</v>
      </c>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37391</v>
      </c>
      <c r="F5" s="6"/>
      <c r="G5" s="6"/>
      <c r="H5" s="6"/>
      <c r="I5" s="6"/>
      <c r="J5" s="6"/>
      <c r="K5" s="6"/>
      <c r="L5" s="6"/>
      <c r="M5" s="6"/>
      <c r="N5" s="6">
        <v>37398</v>
      </c>
      <c r="O5" s="6"/>
      <c r="P5" s="6"/>
      <c r="Q5" s="6"/>
      <c r="R5" s="6"/>
      <c r="S5" s="6"/>
      <c r="T5" s="6">
        <v>37419</v>
      </c>
      <c r="U5" s="6"/>
      <c r="V5" s="6">
        <v>37417</v>
      </c>
      <c r="W5" s="6"/>
      <c r="X5" s="6"/>
      <c r="Y5" s="6"/>
      <c r="Z5" s="6">
        <v>37441</v>
      </c>
      <c r="AA5" s="6"/>
      <c r="AB5" s="6"/>
      <c r="AC5" s="6">
        <v>37454</v>
      </c>
      <c r="AD5" s="6"/>
      <c r="AE5" s="6"/>
      <c r="AF5" s="6">
        <v>37469</v>
      </c>
      <c r="AG5" s="6"/>
      <c r="AH5" s="6"/>
      <c r="AI5" s="6"/>
      <c r="AJ5" s="6"/>
      <c r="AK5" s="6"/>
      <c r="AL5" s="6"/>
      <c r="AM5" s="6"/>
      <c r="AN5" s="6"/>
      <c r="AO5" s="6"/>
      <c r="AP5" s="6"/>
      <c r="AQ5" s="6"/>
      <c r="AR5" s="6"/>
      <c r="AS5" s="6"/>
      <c r="AT5" s="6"/>
      <c r="AU5" s="6"/>
      <c r="AV5" s="6">
        <v>37754</v>
      </c>
      <c r="AW5" s="6"/>
      <c r="AX5" s="6"/>
      <c r="AY5" s="6"/>
      <c r="AZ5" s="6">
        <v>37824</v>
      </c>
      <c r="BA5" s="6"/>
      <c r="BB5" s="6"/>
      <c r="BC5" s="6"/>
      <c r="BD5" s="6"/>
      <c r="BE5" s="6"/>
      <c r="BF5" s="6"/>
      <c r="BG5" s="6"/>
      <c r="BH5" s="6"/>
      <c r="BI5" s="6"/>
      <c r="BJ5" s="6"/>
      <c r="BK5" s="6"/>
      <c r="BL5" s="6"/>
      <c r="BM5" s="6"/>
      <c r="BN5" s="6"/>
      <c r="BO5" s="6"/>
      <c r="BP5" s="6"/>
      <c r="BQ5" s="6"/>
      <c r="BR5" s="6"/>
      <c r="BS5" s="6"/>
      <c r="BT5" s="6">
        <v>37834</v>
      </c>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39107</v>
      </c>
      <c r="F6" s="6"/>
      <c r="G6" s="6"/>
      <c r="H6" s="6">
        <v>40633</v>
      </c>
      <c r="I6" s="6"/>
      <c r="J6" s="6"/>
      <c r="K6" s="6"/>
      <c r="L6" s="6"/>
      <c r="M6" s="6"/>
      <c r="N6" s="6"/>
      <c r="O6" s="6"/>
      <c r="P6" s="6"/>
      <c r="Q6" s="6"/>
      <c r="R6" s="6"/>
      <c r="S6" s="6"/>
      <c r="T6" s="6"/>
      <c r="U6" s="6"/>
      <c r="V6" s="6"/>
      <c r="W6" s="6">
        <v>40683</v>
      </c>
      <c r="X6" s="6"/>
      <c r="Y6" s="6"/>
      <c r="Z6" s="6"/>
      <c r="AA6" s="6"/>
      <c r="AB6" s="6"/>
      <c r="AC6" s="6"/>
      <c r="AD6" s="6"/>
      <c r="AE6" s="6"/>
      <c r="AF6" s="6"/>
      <c r="AG6" s="6"/>
      <c r="AH6" s="6"/>
      <c r="AI6" s="6">
        <v>40975</v>
      </c>
      <c r="AJ6" s="6">
        <v>40949</v>
      </c>
      <c r="AK6" s="6"/>
      <c r="AL6" s="6"/>
      <c r="AM6" s="6">
        <v>40976</v>
      </c>
      <c r="AN6" s="6"/>
      <c r="AO6" s="6">
        <v>40924</v>
      </c>
      <c r="AP6" s="6"/>
      <c r="AQ6" s="6">
        <v>40977</v>
      </c>
      <c r="AR6" s="6"/>
      <c r="AS6" s="6"/>
      <c r="AT6" s="6"/>
      <c r="AU6" s="6"/>
      <c r="AV6" s="6"/>
      <c r="AW6" s="6"/>
      <c r="AX6" s="6"/>
      <c r="AY6" s="6"/>
      <c r="AZ6" s="6"/>
      <c r="BA6" s="6"/>
      <c r="BB6" s="6"/>
      <c r="BC6" s="6"/>
      <c r="BD6" s="6">
        <v>40982</v>
      </c>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v>37391</v>
      </c>
      <c r="F7" s="6"/>
      <c r="G7" s="6"/>
      <c r="H7" s="6"/>
      <c r="I7" s="6"/>
      <c r="J7" s="6"/>
      <c r="K7" s="6"/>
      <c r="L7" s="6"/>
      <c r="M7" s="6"/>
      <c r="N7" s="6">
        <v>37398</v>
      </c>
      <c r="O7" s="6"/>
      <c r="P7" s="6"/>
      <c r="Q7" s="6"/>
      <c r="R7" s="6"/>
      <c r="S7" s="6"/>
      <c r="T7" s="6">
        <v>37419</v>
      </c>
      <c r="U7" s="6"/>
      <c r="V7" s="6">
        <v>37417</v>
      </c>
      <c r="W7" s="6"/>
      <c r="X7" s="6"/>
      <c r="Y7" s="6"/>
      <c r="Z7" s="6">
        <v>37441</v>
      </c>
      <c r="AA7" s="6"/>
      <c r="AB7" s="6"/>
      <c r="AC7" s="6">
        <v>37454</v>
      </c>
      <c r="AD7" s="6"/>
      <c r="AE7" s="6"/>
      <c r="AF7" s="6">
        <v>37469</v>
      </c>
      <c r="AG7" s="6"/>
      <c r="AH7" s="6"/>
      <c r="AI7" s="6"/>
      <c r="AJ7" s="6"/>
      <c r="AK7" s="6"/>
      <c r="AL7" s="6"/>
      <c r="AM7" s="6"/>
      <c r="AN7" s="6"/>
      <c r="AO7" s="6"/>
      <c r="AP7" s="6"/>
      <c r="AQ7" s="6"/>
      <c r="AR7" s="6"/>
      <c r="AS7" s="6"/>
      <c r="AT7" s="6"/>
      <c r="AU7" s="6"/>
      <c r="AV7" s="6">
        <v>37754</v>
      </c>
      <c r="AW7" s="6"/>
      <c r="AX7" s="6"/>
      <c r="AY7" s="6"/>
      <c r="AZ7" s="6">
        <v>37824</v>
      </c>
      <c r="BA7" s="6"/>
      <c r="BB7" s="6"/>
      <c r="BC7" s="6"/>
      <c r="BD7" s="6"/>
      <c r="BE7" s="6"/>
      <c r="BF7" s="6"/>
      <c r="BG7" s="6"/>
      <c r="BH7" s="6"/>
      <c r="BI7" s="6"/>
      <c r="BJ7" s="6"/>
      <c r="BK7" s="6"/>
      <c r="BL7" s="6"/>
      <c r="BM7" s="6"/>
      <c r="BN7" s="6"/>
      <c r="BO7" s="6"/>
      <c r="BP7" s="6"/>
      <c r="BQ7" s="6"/>
      <c r="BR7" s="6"/>
      <c r="BS7" s="6"/>
      <c r="BT7" s="6">
        <v>37834</v>
      </c>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37391</v>
      </c>
      <c r="F9" s="6"/>
      <c r="G9" s="6"/>
      <c r="H9" s="6"/>
      <c r="I9" s="6"/>
      <c r="J9" s="6"/>
      <c r="K9" s="6"/>
      <c r="L9" s="6"/>
      <c r="M9" s="6"/>
      <c r="N9" s="6">
        <v>37398</v>
      </c>
      <c r="O9" s="6"/>
      <c r="P9" s="6"/>
      <c r="Q9" s="6"/>
      <c r="R9" s="6"/>
      <c r="S9" s="6"/>
      <c r="T9" s="6">
        <v>37419</v>
      </c>
      <c r="U9" s="6"/>
      <c r="V9" s="6">
        <v>37417</v>
      </c>
      <c r="W9" s="6"/>
      <c r="X9" s="6"/>
      <c r="Y9" s="6"/>
      <c r="Z9" s="6">
        <v>37441</v>
      </c>
      <c r="AA9" s="6"/>
      <c r="AB9" s="6"/>
      <c r="AC9" s="6">
        <v>37454</v>
      </c>
      <c r="AD9" s="6"/>
      <c r="AE9" s="6"/>
      <c r="AF9" s="6">
        <v>37469</v>
      </c>
      <c r="AG9" s="6"/>
      <c r="AH9" s="6"/>
      <c r="AI9" s="6"/>
      <c r="AJ9" s="6"/>
      <c r="AK9" s="6"/>
      <c r="AL9" s="6"/>
      <c r="AM9" s="6"/>
      <c r="AN9" s="6"/>
      <c r="AO9" s="6"/>
      <c r="AP9" s="6"/>
      <c r="AQ9" s="6"/>
      <c r="AR9" s="6"/>
      <c r="AS9" s="6"/>
      <c r="AT9" s="6"/>
      <c r="AU9" s="6"/>
      <c r="AV9" s="6">
        <v>37754</v>
      </c>
      <c r="AW9" s="6"/>
      <c r="AX9" s="6"/>
      <c r="AY9" s="6"/>
      <c r="AZ9" s="6">
        <v>37824</v>
      </c>
      <c r="BA9" s="6"/>
      <c r="BB9" s="6"/>
      <c r="BC9" s="6"/>
      <c r="BD9" s="6"/>
      <c r="BE9" s="6"/>
      <c r="BF9" s="6"/>
      <c r="BG9" s="6"/>
      <c r="BH9" s="6"/>
      <c r="BI9" s="6"/>
      <c r="BJ9" s="6"/>
      <c r="BK9" s="6"/>
      <c r="BL9" s="6"/>
      <c r="BM9" s="6"/>
      <c r="BN9" s="6"/>
      <c r="BO9" s="6"/>
      <c r="BP9" s="6"/>
      <c r="BQ9" s="6"/>
      <c r="BR9" s="6"/>
      <c r="BS9" s="6"/>
      <c r="BT9" s="6">
        <v>37834</v>
      </c>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v>39427</v>
      </c>
      <c r="F10" s="6"/>
      <c r="G10" s="6"/>
      <c r="H10" s="6">
        <v>39547</v>
      </c>
      <c r="I10" s="6"/>
      <c r="J10" s="6"/>
      <c r="K10" s="6"/>
      <c r="L10" s="6"/>
      <c r="M10" s="6"/>
      <c r="N10" s="6"/>
      <c r="O10" s="6"/>
      <c r="P10" s="6"/>
      <c r="Q10" s="6"/>
      <c r="R10" s="6"/>
      <c r="S10" s="6"/>
      <c r="T10" s="6"/>
      <c r="U10" s="6"/>
      <c r="V10" s="6"/>
      <c r="W10" s="6">
        <v>39588</v>
      </c>
      <c r="X10" s="6"/>
      <c r="Y10" s="6"/>
      <c r="Z10" s="6"/>
      <c r="AA10" s="6"/>
      <c r="AB10" s="6"/>
      <c r="AC10" s="6"/>
      <c r="AD10" s="6"/>
      <c r="AE10" s="6"/>
      <c r="AF10" s="6">
        <v>39762</v>
      </c>
      <c r="AG10" s="6"/>
      <c r="AH10" s="6"/>
      <c r="AI10" s="6"/>
      <c r="AJ10" s="6"/>
      <c r="AK10" s="6"/>
      <c r="AL10" s="6"/>
      <c r="AM10" s="6">
        <v>39906</v>
      </c>
      <c r="AN10" s="6"/>
      <c r="AO10" s="6">
        <v>39906</v>
      </c>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v>40021</v>
      </c>
      <c r="BQ10" s="6"/>
      <c r="BR10" s="6"/>
      <c r="BS10" s="6"/>
      <c r="BT10" s="6"/>
      <c r="BU10" s="6"/>
      <c r="BV10" s="6"/>
      <c r="BW10" s="6"/>
      <c r="BX10" s="6"/>
      <c r="BY10" s="6"/>
      <c r="BZ10" s="6"/>
      <c r="CA10" s="6"/>
      <c r="CB10" s="6"/>
      <c r="CC10" s="6"/>
      <c r="CD10" s="6"/>
      <c r="CE10" s="6"/>
      <c r="CF10" s="6"/>
      <c r="CG10" s="6"/>
      <c r="CH10" s="6"/>
      <c r="CI10" s="6">
        <v>40034</v>
      </c>
      <c r="CJ10" s="6"/>
      <c r="CK10" s="6"/>
      <c r="CL10" s="6"/>
      <c r="CM10" s="6"/>
      <c r="CN10" s="6"/>
      <c r="CO10" s="6"/>
      <c r="CP10" s="6"/>
      <c r="CQ10" s="6"/>
      <c r="CR10" s="6"/>
      <c r="CS10" s="6"/>
      <c r="CT10" s="6"/>
      <c r="CU10" s="6">
        <v>40297</v>
      </c>
      <c r="CV10" s="6"/>
      <c r="CW10" s="6"/>
      <c r="CX10" s="6"/>
      <c r="CY10" s="6">
        <v>40298</v>
      </c>
      <c r="CZ10" s="6"/>
      <c r="DA10" s="6">
        <v>40298</v>
      </c>
      <c r="DB10" s="6"/>
      <c r="DC10" s="6">
        <v>40298</v>
      </c>
      <c r="DD10" s="6"/>
      <c r="DE10" s="6"/>
      <c r="DF10" s="6"/>
      <c r="DG10" s="6"/>
      <c r="DH10" s="6"/>
      <c r="DI10" s="6"/>
      <c r="DJ10" s="6"/>
      <c r="DK10" s="6"/>
      <c r="DL10" s="6"/>
      <c r="DM10" s="6"/>
      <c r="DN10" s="6"/>
      <c r="DO10" s="6"/>
      <c r="DP10" s="6">
        <v>40298</v>
      </c>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v>38450</v>
      </c>
      <c r="F11" s="6"/>
      <c r="G11" s="6"/>
      <c r="H11" s="6"/>
      <c r="I11" s="6"/>
      <c r="J11" s="6"/>
      <c r="K11" s="6"/>
      <c r="L11" s="6"/>
      <c r="M11" s="6"/>
      <c r="N11" s="6">
        <v>38434</v>
      </c>
      <c r="O11" s="6"/>
      <c r="P11" s="6"/>
      <c r="Q11" s="6"/>
      <c r="R11" s="6"/>
      <c r="S11" s="6">
        <v>38456</v>
      </c>
      <c r="T11" s="6"/>
      <c r="U11" s="6">
        <v>38541</v>
      </c>
      <c r="V11" s="6">
        <v>38481</v>
      </c>
      <c r="W11" s="6"/>
      <c r="X11" s="6"/>
      <c r="Y11" s="6"/>
      <c r="Z11" s="6"/>
      <c r="AA11" s="6">
        <v>38664</v>
      </c>
      <c r="AB11" s="6"/>
      <c r="AC11" s="6"/>
      <c r="AD11" s="6"/>
      <c r="AE11" s="6">
        <v>38653</v>
      </c>
      <c r="AF11" s="6"/>
      <c r="AG11" s="6"/>
      <c r="AH11" s="6"/>
      <c r="AI11" s="6">
        <v>38664</v>
      </c>
      <c r="AJ11" s="6"/>
      <c r="AK11" s="6"/>
      <c r="AL11" s="6"/>
      <c r="AM11" s="6"/>
      <c r="AN11" s="6"/>
      <c r="AO11" s="6"/>
      <c r="AP11" s="6"/>
      <c r="AQ11" s="6"/>
      <c r="AR11" s="6"/>
      <c r="AS11" s="6"/>
      <c r="AT11" s="6"/>
      <c r="AU11" s="6"/>
      <c r="AV11" s="6">
        <v>38677</v>
      </c>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c r="F12" s="6"/>
      <c r="G12" s="6"/>
      <c r="H12" s="6">
        <v>38666</v>
      </c>
      <c r="I12" s="6"/>
      <c r="J12" s="6"/>
      <c r="K12" s="6"/>
      <c r="L12" s="6"/>
      <c r="M12" s="6"/>
      <c r="N12" s="6"/>
      <c r="O12" s="6"/>
      <c r="P12" s="6"/>
      <c r="Q12" s="6"/>
      <c r="R12" s="6"/>
      <c r="S12" s="6"/>
      <c r="T12" s="6"/>
      <c r="U12" s="6"/>
      <c r="V12" s="6"/>
      <c r="W12" s="6">
        <v>38705</v>
      </c>
      <c r="X12" s="6"/>
      <c r="Y12" s="6"/>
      <c r="Z12" s="6"/>
      <c r="AA12" s="6"/>
      <c r="AB12" s="6"/>
      <c r="AC12" s="6"/>
      <c r="AD12" s="6"/>
      <c r="AE12" s="6"/>
      <c r="AF12" s="6"/>
      <c r="AG12" s="6"/>
      <c r="AH12" s="6"/>
      <c r="AI12" s="6">
        <v>38884</v>
      </c>
      <c r="AJ12" s="6">
        <v>38882</v>
      </c>
      <c r="AK12" s="6"/>
      <c r="AL12" s="6"/>
      <c r="AM12" s="6">
        <v>38882</v>
      </c>
      <c r="AN12" s="6"/>
      <c r="AO12" s="6"/>
      <c r="AP12" s="6"/>
      <c r="AQ12" s="6">
        <v>38883</v>
      </c>
      <c r="AR12" s="6"/>
      <c r="AS12" s="6"/>
      <c r="AT12" s="6"/>
      <c r="AU12" s="6"/>
      <c r="AV12" s="6"/>
      <c r="AW12" s="6"/>
      <c r="AX12" s="6"/>
      <c r="AY12" s="6"/>
      <c r="AZ12" s="6"/>
      <c r="BA12" s="6"/>
      <c r="BB12" s="6"/>
      <c r="BC12" s="6"/>
      <c r="BD12" s="6">
        <v>38884</v>
      </c>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v>37971</v>
      </c>
      <c r="F13" s="6"/>
      <c r="G13" s="6"/>
      <c r="H13" s="6"/>
      <c r="I13" s="6"/>
      <c r="J13" s="6"/>
      <c r="K13" s="6"/>
      <c r="L13" s="6"/>
      <c r="M13" s="6"/>
      <c r="N13" s="6">
        <v>37977</v>
      </c>
      <c r="O13" s="6"/>
      <c r="P13" s="6"/>
      <c r="Q13" s="6"/>
      <c r="R13" s="6"/>
      <c r="S13" s="6">
        <v>37994</v>
      </c>
      <c r="T13" s="6"/>
      <c r="U13" s="6"/>
      <c r="V13" s="6">
        <v>38013</v>
      </c>
      <c r="W13" s="6"/>
      <c r="X13" s="6"/>
      <c r="Y13" s="6"/>
      <c r="Z13" s="6">
        <v>38041</v>
      </c>
      <c r="AA13" s="6"/>
      <c r="AB13" s="6"/>
      <c r="AC13" s="6">
        <v>38062</v>
      </c>
      <c r="AD13" s="6"/>
      <c r="AE13" s="6"/>
      <c r="AF13" s="6">
        <v>38075</v>
      </c>
      <c r="AG13" s="6"/>
      <c r="AH13" s="6"/>
      <c r="AI13" s="6"/>
      <c r="AJ13" s="6"/>
      <c r="AK13" s="6"/>
      <c r="AL13" s="6"/>
      <c r="AM13" s="6"/>
      <c r="AN13" s="6"/>
      <c r="AO13" s="6">
        <v>38306</v>
      </c>
      <c r="AP13" s="6"/>
      <c r="AQ13" s="6"/>
      <c r="AR13" s="6">
        <v>38593</v>
      </c>
      <c r="AS13" s="6"/>
      <c r="AT13" s="6"/>
      <c r="AU13" s="6"/>
      <c r="AV13" s="6">
        <v>38524</v>
      </c>
      <c r="AW13" s="6"/>
      <c r="AX13" s="6"/>
      <c r="AY13" s="6"/>
      <c r="AZ13" s="6">
        <v>38602</v>
      </c>
      <c r="BA13" s="6"/>
      <c r="BB13" s="6"/>
      <c r="BC13" s="6"/>
      <c r="BD13" s="6"/>
      <c r="BE13" s="6"/>
      <c r="BF13" s="6"/>
      <c r="BG13" s="6"/>
      <c r="BH13" s="6"/>
      <c r="BI13" s="6"/>
      <c r="BJ13" s="6"/>
      <c r="BK13" s="6"/>
      <c r="BL13" s="6"/>
      <c r="BM13" s="6">
        <v>38604</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v>37971</v>
      </c>
      <c r="F15" s="6"/>
      <c r="G15" s="6"/>
      <c r="H15" s="6"/>
      <c r="I15" s="6"/>
      <c r="J15" s="6"/>
      <c r="K15" s="6"/>
      <c r="L15" s="6"/>
      <c r="M15" s="6"/>
      <c r="N15" s="6">
        <v>37977</v>
      </c>
      <c r="O15" s="6"/>
      <c r="P15" s="6"/>
      <c r="Q15" s="6"/>
      <c r="R15" s="6"/>
      <c r="S15" s="6">
        <v>37994</v>
      </c>
      <c r="T15" s="6"/>
      <c r="U15" s="6"/>
      <c r="V15" s="6">
        <v>38013</v>
      </c>
      <c r="W15" s="6"/>
      <c r="X15" s="6"/>
      <c r="Y15" s="6"/>
      <c r="Z15" s="6">
        <v>38041</v>
      </c>
      <c r="AA15" s="6"/>
      <c r="AB15" s="6"/>
      <c r="AC15" s="6">
        <v>38062</v>
      </c>
      <c r="AD15" s="6"/>
      <c r="AE15" s="6"/>
      <c r="AF15" s="6">
        <v>38075</v>
      </c>
      <c r="AG15" s="6"/>
      <c r="AH15" s="6"/>
      <c r="AI15" s="6"/>
      <c r="AJ15" s="6"/>
      <c r="AK15" s="6"/>
      <c r="AL15" s="6"/>
      <c r="AM15" s="6"/>
      <c r="AN15" s="6"/>
      <c r="AO15" s="6">
        <v>38306</v>
      </c>
      <c r="AP15" s="6"/>
      <c r="AQ15" s="6"/>
      <c r="AR15" s="6">
        <v>38593</v>
      </c>
      <c r="AS15" s="6"/>
      <c r="AT15" s="6"/>
      <c r="AU15" s="6"/>
      <c r="AV15" s="6">
        <v>38524</v>
      </c>
      <c r="AW15" s="6"/>
      <c r="AX15" s="6"/>
      <c r="AY15" s="6"/>
      <c r="AZ15" s="6">
        <v>38602</v>
      </c>
      <c r="BA15" s="6"/>
      <c r="BB15" s="6"/>
      <c r="BC15" s="6"/>
      <c r="BD15" s="6"/>
      <c r="BE15" s="6"/>
      <c r="BF15" s="6"/>
      <c r="BG15" s="6"/>
      <c r="BH15" s="6"/>
      <c r="BI15" s="6"/>
      <c r="BJ15" s="6"/>
      <c r="BK15" s="6"/>
      <c r="BL15" s="6"/>
      <c r="BM15" s="6">
        <v>38604</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39352</v>
      </c>
      <c r="F17" s="6"/>
      <c r="G17" s="6"/>
      <c r="H17" s="6">
        <v>39755</v>
      </c>
      <c r="I17" s="6"/>
      <c r="J17" s="6"/>
      <c r="K17" s="6"/>
      <c r="L17" s="6"/>
      <c r="M17" s="6"/>
      <c r="N17" s="6"/>
      <c r="O17" s="6"/>
      <c r="P17" s="6"/>
      <c r="Q17" s="6"/>
      <c r="R17" s="6"/>
      <c r="S17" s="6"/>
      <c r="T17" s="6"/>
      <c r="U17" s="6"/>
      <c r="V17" s="6"/>
      <c r="W17" s="6">
        <v>39811</v>
      </c>
      <c r="X17" s="6"/>
      <c r="Y17" s="6"/>
      <c r="Z17" s="6"/>
      <c r="AA17" s="6"/>
      <c r="AB17" s="6"/>
      <c r="AC17" s="6"/>
      <c r="AD17" s="6"/>
      <c r="AE17" s="6"/>
      <c r="AF17" s="6"/>
      <c r="AG17" s="6"/>
      <c r="AH17" s="6"/>
      <c r="AI17" s="6">
        <v>40109</v>
      </c>
      <c r="AJ17" s="6"/>
      <c r="AK17" s="6"/>
      <c r="AL17" s="6"/>
      <c r="AM17" s="6">
        <v>40107</v>
      </c>
      <c r="AN17" s="6"/>
      <c r="AO17" s="6"/>
      <c r="AP17" s="6"/>
      <c r="AQ17" s="6">
        <v>40109</v>
      </c>
      <c r="AR17" s="6"/>
      <c r="AS17" s="6"/>
      <c r="AT17" s="6"/>
      <c r="AU17" s="6"/>
      <c r="AV17" s="6"/>
      <c r="AW17" s="6"/>
      <c r="AX17" s="6"/>
      <c r="AY17" s="6"/>
      <c r="AZ17" s="6"/>
      <c r="BA17" s="6"/>
      <c r="BB17" s="6"/>
      <c r="BC17" s="6"/>
      <c r="BD17" s="6">
        <v>40109</v>
      </c>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c r="F18" s="6"/>
      <c r="G18" s="6"/>
      <c r="H18" s="6">
        <v>38666</v>
      </c>
      <c r="I18" s="6"/>
      <c r="J18" s="6"/>
      <c r="K18" s="6"/>
      <c r="L18" s="6"/>
      <c r="M18" s="6"/>
      <c r="N18" s="6"/>
      <c r="O18" s="6"/>
      <c r="P18" s="6"/>
      <c r="Q18" s="6"/>
      <c r="R18" s="6"/>
      <c r="S18" s="6"/>
      <c r="T18" s="6"/>
      <c r="U18" s="6"/>
      <c r="V18" s="6"/>
      <c r="W18" s="6">
        <v>38705</v>
      </c>
      <c r="X18" s="6"/>
      <c r="Y18" s="6"/>
      <c r="Z18" s="6"/>
      <c r="AA18" s="6"/>
      <c r="AB18" s="6"/>
      <c r="AC18" s="6"/>
      <c r="AD18" s="6"/>
      <c r="AE18" s="6"/>
      <c r="AF18" s="6"/>
      <c r="AG18" s="6"/>
      <c r="AH18" s="6"/>
      <c r="AI18" s="6">
        <v>38884</v>
      </c>
      <c r="AJ18" s="6">
        <v>38882</v>
      </c>
      <c r="AK18" s="6"/>
      <c r="AL18" s="6"/>
      <c r="AM18" s="6">
        <v>38882</v>
      </c>
      <c r="AN18" s="6"/>
      <c r="AO18" s="6"/>
      <c r="AP18" s="6"/>
      <c r="AQ18" s="6">
        <v>38883</v>
      </c>
      <c r="AR18" s="6"/>
      <c r="AS18" s="6"/>
      <c r="AT18" s="6"/>
      <c r="AU18" s="6"/>
      <c r="AV18" s="6"/>
      <c r="AW18" s="6"/>
      <c r="AX18" s="6"/>
      <c r="AY18" s="6"/>
      <c r="AZ18" s="6"/>
      <c r="BA18" s="6"/>
      <c r="BB18" s="6"/>
      <c r="BC18" s="6"/>
      <c r="BD18" s="6">
        <v>38884</v>
      </c>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c r="F19" s="6"/>
      <c r="G19" s="6"/>
      <c r="H19" s="6">
        <v>38666</v>
      </c>
      <c r="I19" s="6"/>
      <c r="J19" s="6"/>
      <c r="K19" s="6"/>
      <c r="L19" s="6"/>
      <c r="M19" s="6"/>
      <c r="N19" s="6"/>
      <c r="O19" s="6"/>
      <c r="P19" s="6"/>
      <c r="Q19" s="6"/>
      <c r="R19" s="6"/>
      <c r="S19" s="6"/>
      <c r="T19" s="6"/>
      <c r="U19" s="6"/>
      <c r="V19" s="6"/>
      <c r="W19" s="6">
        <v>38705</v>
      </c>
      <c r="X19" s="6"/>
      <c r="Y19" s="6"/>
      <c r="Z19" s="6"/>
      <c r="AA19" s="6"/>
      <c r="AB19" s="6"/>
      <c r="AC19" s="6"/>
      <c r="AD19" s="6"/>
      <c r="AE19" s="6"/>
      <c r="AF19" s="6"/>
      <c r="AG19" s="6"/>
      <c r="AH19" s="6"/>
      <c r="AI19" s="6">
        <v>38884</v>
      </c>
      <c r="AJ19" s="6">
        <v>38882</v>
      </c>
      <c r="AK19" s="6"/>
      <c r="AL19" s="6"/>
      <c r="AM19" s="6">
        <v>38882</v>
      </c>
      <c r="AN19" s="6"/>
      <c r="AO19" s="6"/>
      <c r="AP19" s="6"/>
      <c r="AQ19" s="6">
        <v>38883</v>
      </c>
      <c r="AR19" s="6"/>
      <c r="AS19" s="6"/>
      <c r="AT19" s="6"/>
      <c r="AU19" s="6"/>
      <c r="AV19" s="6"/>
      <c r="AW19" s="6"/>
      <c r="AX19" s="6"/>
      <c r="AY19" s="6"/>
      <c r="AZ19" s="6"/>
      <c r="BA19" s="6"/>
      <c r="BB19" s="6"/>
      <c r="BC19" s="6"/>
      <c r="BD19" s="6">
        <v>38884</v>
      </c>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v>39112</v>
      </c>
      <c r="F20" s="6"/>
      <c r="G20" s="6"/>
      <c r="H20" s="6"/>
      <c r="I20" s="6"/>
      <c r="J20" s="6"/>
      <c r="K20" s="6">
        <v>40043</v>
      </c>
      <c r="L20" s="6"/>
      <c r="M20" s="6"/>
      <c r="N20" s="6"/>
      <c r="O20" s="6"/>
      <c r="P20" s="6">
        <v>40086</v>
      </c>
      <c r="Q20" s="6"/>
      <c r="R20" s="6"/>
      <c r="S20" s="6"/>
      <c r="T20" s="6"/>
      <c r="U20" s="6"/>
      <c r="V20" s="6"/>
      <c r="W20" s="6">
        <v>40058</v>
      </c>
      <c r="X20" s="6"/>
      <c r="Y20" s="6"/>
      <c r="Z20" s="6"/>
      <c r="AA20" s="6"/>
      <c r="AB20" s="6"/>
      <c r="AC20" s="6">
        <v>40070</v>
      </c>
      <c r="AD20" s="6"/>
      <c r="AE20" s="6"/>
      <c r="AF20" s="6">
        <v>40086</v>
      </c>
      <c r="AG20" s="6"/>
      <c r="AH20" s="6"/>
      <c r="AI20" s="6">
        <v>40014</v>
      </c>
      <c r="AJ20" s="6"/>
      <c r="AK20" s="6"/>
      <c r="AL20" s="6"/>
      <c r="AM20" s="6">
        <v>40107</v>
      </c>
      <c r="AN20" s="6"/>
      <c r="AO20" s="6"/>
      <c r="AP20" s="6"/>
      <c r="AQ20" s="6">
        <v>40107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v>40099</v>
      </c>
      <c r="BV20" s="6">
        <v>40107</v>
      </c>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v>39352</v>
      </c>
      <c r="F23" s="6"/>
      <c r="G23" s="6"/>
      <c r="H23" s="6">
        <v>39755</v>
      </c>
      <c r="I23" s="6"/>
      <c r="J23" s="6"/>
      <c r="K23" s="6"/>
      <c r="L23" s="6"/>
      <c r="M23" s="6"/>
      <c r="N23" s="6"/>
      <c r="O23" s="6"/>
      <c r="P23" s="6"/>
      <c r="Q23" s="6"/>
      <c r="R23" s="6"/>
      <c r="S23" s="6"/>
      <c r="T23" s="6"/>
      <c r="U23" s="6"/>
      <c r="V23" s="6"/>
      <c r="W23" s="6">
        <v>39811</v>
      </c>
      <c r="X23" s="6"/>
      <c r="Y23" s="6"/>
      <c r="Z23" s="6"/>
      <c r="AA23" s="6"/>
      <c r="AB23" s="6"/>
      <c r="AC23" s="6"/>
      <c r="AD23" s="6"/>
      <c r="AE23" s="6"/>
      <c r="AF23" s="6"/>
      <c r="AG23" s="6"/>
      <c r="AH23" s="6"/>
      <c r="AI23" s="6">
        <v>40109</v>
      </c>
      <c r="AJ23" s="6"/>
      <c r="AK23" s="6"/>
      <c r="AL23" s="6"/>
      <c r="AM23" s="6">
        <v>40107</v>
      </c>
      <c r="AN23" s="6"/>
      <c r="AO23" s="6"/>
      <c r="AP23" s="6"/>
      <c r="AQ23" s="6">
        <v>40109</v>
      </c>
      <c r="AR23" s="6"/>
      <c r="AS23" s="6"/>
      <c r="AT23" s="6"/>
      <c r="AU23" s="6"/>
      <c r="AV23" s="6"/>
      <c r="AW23" s="6"/>
      <c r="AX23" s="6"/>
      <c r="AY23" s="6"/>
      <c r="AZ23" s="6"/>
      <c r="BA23" s="6"/>
      <c r="BB23" s="6"/>
      <c r="BC23" s="6"/>
      <c r="BD23" s="6">
        <v>40109</v>
      </c>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v>39352</v>
      </c>
      <c r="F24" s="6"/>
      <c r="G24" s="6"/>
      <c r="H24" s="6">
        <v>39755</v>
      </c>
      <c r="I24" s="6"/>
      <c r="J24" s="6"/>
      <c r="K24" s="6"/>
      <c r="L24" s="6"/>
      <c r="M24" s="6"/>
      <c r="N24" s="6"/>
      <c r="O24" s="6"/>
      <c r="P24" s="6"/>
      <c r="Q24" s="6"/>
      <c r="R24" s="6"/>
      <c r="S24" s="6"/>
      <c r="T24" s="6"/>
      <c r="U24" s="6"/>
      <c r="V24" s="6"/>
      <c r="W24" s="6">
        <v>39811</v>
      </c>
      <c r="X24" s="6"/>
      <c r="Y24" s="6"/>
      <c r="Z24" s="6"/>
      <c r="AA24" s="6"/>
      <c r="AB24" s="6"/>
      <c r="AC24" s="6"/>
      <c r="AD24" s="6"/>
      <c r="AE24" s="6"/>
      <c r="AF24" s="6"/>
      <c r="AG24" s="6"/>
      <c r="AH24" s="6"/>
      <c r="AI24" s="6">
        <v>40109</v>
      </c>
      <c r="AJ24" s="6"/>
      <c r="AK24" s="6"/>
      <c r="AL24" s="6"/>
      <c r="AM24" s="6">
        <v>40107</v>
      </c>
      <c r="AN24" s="6"/>
      <c r="AO24" s="6"/>
      <c r="AP24" s="6"/>
      <c r="AQ24" s="6">
        <v>40109</v>
      </c>
      <c r="AR24" s="6"/>
      <c r="AS24" s="6"/>
      <c r="AT24" s="6"/>
      <c r="AU24" s="6"/>
      <c r="AV24" s="6"/>
      <c r="AW24" s="6"/>
      <c r="AX24" s="6"/>
      <c r="AY24" s="6"/>
      <c r="AZ24" s="6"/>
      <c r="BA24" s="6"/>
      <c r="BB24" s="6"/>
      <c r="BC24" s="6"/>
      <c r="BD24" s="6">
        <v>40109</v>
      </c>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v>38587</v>
      </c>
      <c r="F25" s="6"/>
      <c r="G25" s="6"/>
      <c r="H25" s="6"/>
      <c r="I25" s="6"/>
      <c r="J25" s="6"/>
      <c r="K25" s="6"/>
      <c r="L25" s="6"/>
      <c r="M25" s="6"/>
      <c r="N25" s="6"/>
      <c r="O25" s="6"/>
      <c r="P25" s="6"/>
      <c r="Q25" s="6">
        <v>38854</v>
      </c>
      <c r="R25" s="6"/>
      <c r="S25" s="6"/>
      <c r="T25" s="6">
        <v>38894</v>
      </c>
      <c r="U25" s="6"/>
      <c r="V25" s="6"/>
      <c r="W25" s="6">
        <v>38922</v>
      </c>
      <c r="X25" s="6"/>
      <c r="Y25" s="6"/>
      <c r="Z25" s="6"/>
      <c r="AA25" s="6"/>
      <c r="AB25" s="6"/>
      <c r="AC25" s="6"/>
      <c r="AD25" s="6"/>
      <c r="AE25" s="6"/>
      <c r="AF25" s="6"/>
      <c r="AG25" s="6"/>
      <c r="AH25" s="6"/>
      <c r="AI25" s="6"/>
      <c r="AJ25" s="6"/>
      <c r="AK25" s="6"/>
      <c r="AL25" s="6"/>
      <c r="AM25" s="6"/>
      <c r="AN25" s="6"/>
      <c r="AO25" s="6">
        <v>39118</v>
      </c>
      <c r="AP25" s="6"/>
      <c r="AQ25" s="6">
        <v>38988</v>
      </c>
      <c r="AR25" s="6"/>
      <c r="AS25" s="6"/>
      <c r="AT25" s="6"/>
      <c r="AU25" s="6"/>
      <c r="AV25" s="6"/>
      <c r="AW25" s="6"/>
      <c r="AX25" s="6"/>
      <c r="AY25" s="6"/>
      <c r="AZ25" s="6"/>
      <c r="BA25" s="6"/>
      <c r="BB25" s="6"/>
      <c r="BC25" s="6"/>
      <c r="BD25" s="6"/>
      <c r="BE25" s="6"/>
      <c r="BF25" s="6">
        <v>39139</v>
      </c>
      <c r="BG25" s="6">
        <v>39000</v>
      </c>
      <c r="BH25" s="6"/>
      <c r="BI25" s="6"/>
      <c r="BJ25" s="6"/>
      <c r="BK25" s="6"/>
      <c r="BL25" s="6"/>
      <c r="BM25" s="6"/>
      <c r="BN25" s="6"/>
      <c r="BO25" s="6"/>
      <c r="BP25" s="6">
        <v>39104</v>
      </c>
      <c r="BQ25" s="6"/>
      <c r="BR25" s="6"/>
      <c r="BS25" s="6"/>
      <c r="BT25" s="6"/>
      <c r="BU25" s="6"/>
      <c r="BV25" s="6"/>
      <c r="BW25" s="6"/>
      <c r="BX25" s="6"/>
      <c r="BY25" s="6"/>
      <c r="BZ25" s="6"/>
      <c r="CA25" s="6"/>
      <c r="CB25" s="6"/>
      <c r="CC25" s="6"/>
      <c r="CD25" s="6"/>
      <c r="CE25" s="6"/>
      <c r="CF25" s="6"/>
      <c r="CG25" s="6"/>
      <c r="CH25" s="6"/>
      <c r="CI25" s="6">
        <v>39955</v>
      </c>
      <c r="CJ25" s="6"/>
      <c r="CK25" s="6"/>
      <c r="CL25" s="6"/>
      <c r="CM25" s="6"/>
      <c r="CN25" s="6"/>
      <c r="CO25" s="6"/>
      <c r="CP25" s="6"/>
      <c r="CQ25" s="6"/>
      <c r="CR25" s="6"/>
      <c r="CS25" s="6"/>
      <c r="CT25" s="6"/>
      <c r="CU25" s="6"/>
      <c r="CV25" s="6"/>
      <c r="CW25" s="6"/>
      <c r="CX25" s="6"/>
      <c r="CY25" s="6">
        <v>40241</v>
      </c>
      <c r="CZ25" s="6"/>
      <c r="DA25" s="6"/>
      <c r="DB25" s="6"/>
      <c r="DC25" s="6">
        <v>40252</v>
      </c>
      <c r="DD25" s="6"/>
      <c r="DE25" s="6"/>
      <c r="DF25" s="6"/>
      <c r="DG25" s="6"/>
      <c r="DH25" s="6"/>
      <c r="DI25" s="6"/>
      <c r="DJ25" s="6"/>
      <c r="DK25" s="6"/>
      <c r="DL25" s="6"/>
      <c r="DM25" s="6"/>
      <c r="DN25" s="6"/>
      <c r="DO25" s="6"/>
      <c r="DP25" s="6"/>
      <c r="DQ25" s="6"/>
      <c r="DR25" s="6"/>
      <c r="DS25" s="6"/>
      <c r="DT25" s="6"/>
      <c r="DU25" s="6"/>
      <c r="DV25" s="6"/>
      <c r="DW25" s="6">
        <v>40255</v>
      </c>
      <c r="DX25" s="6"/>
      <c r="DY25" s="6"/>
      <c r="DZ25" s="6"/>
      <c r="EA25" s="6"/>
      <c r="EB25" s="6">
        <v>40359</v>
      </c>
      <c r="EC25" s="6"/>
      <c r="ED25" s="6"/>
      <c r="EE25" s="6"/>
      <c r="EF25" s="6"/>
      <c r="EG25" s="6"/>
      <c r="EH25" s="6"/>
      <c r="EI25" s="6"/>
      <c r="EJ25" s="6"/>
      <c r="EK25" s="6"/>
      <c r="EL25" s="6"/>
      <c r="EM25" s="6"/>
      <c r="EN25" s="6"/>
      <c r="EO25" s="6"/>
      <c r="EP25" s="6"/>
      <c r="EQ25" s="6"/>
      <c r="ER25" s="6"/>
      <c r="ES25" s="6"/>
      <c r="ET25" s="6"/>
      <c r="EU25" s="6">
        <v>40406</v>
      </c>
      <c r="EV25" s="6"/>
      <c r="EW25" s="6"/>
      <c r="EX25" s="6"/>
      <c r="EY25" s="6"/>
      <c r="EZ25" s="6"/>
      <c r="FA25" s="6"/>
      <c r="FB25" s="6"/>
      <c r="FC25" s="6"/>
      <c r="FD25" s="6"/>
      <c r="FE25" s="6"/>
      <c r="FF25" s="6"/>
      <c r="FG25" s="6">
        <v>40554</v>
      </c>
      <c r="FH25" s="6"/>
      <c r="FI25" s="6"/>
      <c r="FJ25" s="6"/>
      <c r="FK25" s="6">
        <v>40554</v>
      </c>
      <c r="FL25" s="6"/>
      <c r="FM25" s="6">
        <v>40505</v>
      </c>
      <c r="FN25" s="6"/>
      <c r="FO25" s="6">
        <v>40555</v>
      </c>
      <c r="FP25" s="6"/>
      <c r="FQ25" s="6"/>
      <c r="FR25" s="6"/>
      <c r="FS25" s="6"/>
      <c r="FT25" s="6"/>
      <c r="FU25" s="6"/>
      <c r="FV25" s="6"/>
      <c r="FW25" s="6"/>
      <c r="FX25" s="6"/>
      <c r="FY25" s="6"/>
      <c r="FZ25" s="6"/>
      <c r="GA25" s="6"/>
      <c r="GB25" s="6">
        <v>40556</v>
      </c>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v>39107</v>
      </c>
      <c r="F26" s="6"/>
      <c r="G26" s="6"/>
      <c r="H26" s="6">
        <v>40633</v>
      </c>
      <c r="I26" s="6"/>
      <c r="J26" s="6"/>
      <c r="K26" s="6"/>
      <c r="L26" s="6"/>
      <c r="M26" s="6"/>
      <c r="N26" s="6"/>
      <c r="O26" s="6"/>
      <c r="P26" s="6"/>
      <c r="Q26" s="6"/>
      <c r="R26" s="6"/>
      <c r="S26" s="6"/>
      <c r="T26" s="6"/>
      <c r="U26" s="6"/>
      <c r="V26" s="6"/>
      <c r="W26" s="6">
        <v>40683</v>
      </c>
      <c r="X26" s="6"/>
      <c r="Y26" s="6"/>
      <c r="Z26" s="6"/>
      <c r="AA26" s="6"/>
      <c r="AB26" s="6"/>
      <c r="AC26" s="6"/>
      <c r="AD26" s="6"/>
      <c r="AE26" s="6"/>
      <c r="AF26" s="6"/>
      <c r="AG26" s="6"/>
      <c r="AH26" s="6"/>
      <c r="AI26" s="6">
        <v>40975</v>
      </c>
      <c r="AJ26" s="6">
        <v>40949</v>
      </c>
      <c r="AK26" s="6"/>
      <c r="AL26" s="6"/>
      <c r="AM26" s="6">
        <v>40976</v>
      </c>
      <c r="AN26" s="6"/>
      <c r="AO26" s="6">
        <v>40924</v>
      </c>
      <c r="AP26" s="6"/>
      <c r="AQ26" s="6">
        <v>40977</v>
      </c>
      <c r="AR26" s="6"/>
      <c r="AS26" s="6"/>
      <c r="AT26" s="6"/>
      <c r="AU26" s="6"/>
      <c r="AV26" s="6"/>
      <c r="AW26" s="6"/>
      <c r="AX26" s="6"/>
      <c r="AY26" s="6"/>
      <c r="AZ26" s="6"/>
      <c r="BA26" s="6"/>
      <c r="BB26" s="6"/>
      <c r="BC26" s="6"/>
      <c r="BD26" s="6">
        <v>40982</v>
      </c>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c r="I27" s="6"/>
      <c r="J27" s="6"/>
      <c r="K27" s="6"/>
      <c r="L27" s="6"/>
      <c r="M27" s="6"/>
      <c r="N27" s="6"/>
      <c r="O27" s="6"/>
      <c r="P27" s="6"/>
      <c r="Q27" s="6"/>
      <c r="R27" s="6"/>
      <c r="S27" s="6"/>
      <c r="T27" s="6"/>
      <c r="U27" s="6"/>
      <c r="V27" s="6"/>
      <c r="W27" s="6">
        <v>38861</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v>39014</v>
      </c>
      <c r="BH27" s="6"/>
      <c r="BI27" s="6"/>
      <c r="BJ27" s="6"/>
      <c r="BK27" s="6"/>
      <c r="BL27" s="6"/>
      <c r="BM27" s="6"/>
      <c r="BN27" s="6"/>
      <c r="BO27" s="6"/>
      <c r="BP27" s="6">
        <v>39101</v>
      </c>
      <c r="BQ27" s="6"/>
      <c r="BR27" s="6"/>
      <c r="BS27" s="6"/>
      <c r="BT27" s="6"/>
      <c r="BU27" s="6"/>
      <c r="BV27" s="6"/>
      <c r="BW27" s="6"/>
      <c r="BX27" s="6"/>
      <c r="BY27" s="6"/>
      <c r="BZ27" s="6"/>
      <c r="CA27" s="6"/>
      <c r="CB27" s="6"/>
      <c r="CC27" s="6"/>
      <c r="CD27" s="6"/>
      <c r="CE27" s="6"/>
      <c r="CF27" s="6"/>
      <c r="CG27" s="6"/>
      <c r="CH27" s="6"/>
      <c r="CI27" s="6">
        <v>39142</v>
      </c>
      <c r="CJ27" s="6"/>
      <c r="CK27" s="6"/>
      <c r="CL27" s="6"/>
      <c r="CM27" s="6"/>
      <c r="CN27" s="6"/>
      <c r="CO27" s="6"/>
      <c r="CP27" s="6"/>
      <c r="CQ27" s="6"/>
      <c r="CR27" s="6">
        <v>39374</v>
      </c>
      <c r="CS27" s="6"/>
      <c r="CT27" s="6"/>
      <c r="CU27" s="6"/>
      <c r="CV27" s="6"/>
      <c r="CW27" s="6"/>
      <c r="CX27" s="6"/>
      <c r="CY27" s="6"/>
      <c r="CZ27" s="6"/>
      <c r="DA27" s="6"/>
      <c r="DB27" s="6"/>
      <c r="DC27" s="6">
        <v>39423</v>
      </c>
      <c r="DD27" s="6"/>
      <c r="DE27" s="6"/>
      <c r="DF27" s="6"/>
      <c r="DG27" s="6"/>
      <c r="DH27" s="6"/>
      <c r="DI27" s="6"/>
      <c r="DJ27" s="6"/>
      <c r="DK27" s="6"/>
      <c r="DL27" s="6"/>
      <c r="DM27" s="6"/>
      <c r="DN27" s="6"/>
      <c r="DO27" s="6"/>
      <c r="DP27" s="6"/>
      <c r="DQ27" s="6"/>
      <c r="DR27" s="6"/>
      <c r="DS27" s="6"/>
      <c r="DT27" s="6"/>
      <c r="DU27" s="6"/>
      <c r="DV27" s="6"/>
      <c r="DW27" s="6">
        <v>39436</v>
      </c>
      <c r="DX27" s="6"/>
      <c r="DY27" s="6"/>
      <c r="DZ27" s="6"/>
      <c r="EA27" s="6"/>
      <c r="EB27" s="6"/>
      <c r="EC27" s="6"/>
      <c r="ED27" s="6"/>
      <c r="EE27" s="6"/>
      <c r="EF27" s="6"/>
      <c r="EG27" s="6"/>
      <c r="EH27" s="6"/>
      <c r="EI27" s="6"/>
      <c r="EJ27" s="6"/>
      <c r="EK27" s="6"/>
      <c r="EL27" s="6"/>
      <c r="EM27" s="6"/>
      <c r="EN27" s="6"/>
      <c r="EO27" s="6"/>
      <c r="EP27" s="6"/>
      <c r="EQ27" s="6"/>
      <c r="ER27" s="6"/>
      <c r="ES27" s="6"/>
      <c r="ET27" s="6"/>
      <c r="EU27" s="6">
        <v>39584</v>
      </c>
      <c r="EV27" s="6"/>
      <c r="EW27" s="6"/>
      <c r="EX27" s="6"/>
      <c r="EY27" s="6">
        <v>39527</v>
      </c>
      <c r="EZ27" s="6"/>
      <c r="FA27" s="6"/>
      <c r="FB27" s="6"/>
      <c r="FC27" s="6"/>
      <c r="FD27" s="6"/>
      <c r="FE27" s="6"/>
      <c r="FF27" s="6"/>
      <c r="FG27" s="6"/>
      <c r="FH27" s="6"/>
      <c r="FI27" s="6"/>
      <c r="FJ27" s="6"/>
      <c r="FK27" s="6">
        <v>39650</v>
      </c>
      <c r="FL27" s="6"/>
      <c r="FM27" s="6"/>
      <c r="FN27" s="6"/>
      <c r="FO27" s="6">
        <v>39736</v>
      </c>
      <c r="FP27" s="6"/>
      <c r="FQ27" s="6"/>
      <c r="FR27" s="6"/>
      <c r="FS27" s="6"/>
      <c r="FT27" s="6"/>
      <c r="FU27" s="6"/>
      <c r="FV27" s="6"/>
      <c r="FW27" s="6"/>
      <c r="FX27" s="6"/>
      <c r="FY27" s="6"/>
      <c r="FZ27" s="6"/>
      <c r="GA27" s="6"/>
      <c r="GB27" s="6"/>
      <c r="GC27" s="6"/>
      <c r="GD27" s="6"/>
      <c r="GE27" s="6"/>
      <c r="GF27" s="6"/>
      <c r="GG27" s="6"/>
      <c r="GH27" s="6"/>
      <c r="GI27" s="6">
        <v>39737</v>
      </c>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c r="O28" s="6"/>
      <c r="P28" s="6"/>
      <c r="Q28" s="6"/>
      <c r="R28" s="6"/>
      <c r="S28" s="6"/>
      <c r="T28" s="6"/>
      <c r="U28" s="6"/>
      <c r="V28" s="6"/>
      <c r="W28" s="6">
        <v>38861</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v>39014</v>
      </c>
      <c r="BH28" s="6"/>
      <c r="BI28" s="6"/>
      <c r="BJ28" s="6"/>
      <c r="BK28" s="6"/>
      <c r="BL28" s="6"/>
      <c r="BM28" s="6"/>
      <c r="BN28" s="6"/>
      <c r="BO28" s="6"/>
      <c r="BP28" s="6">
        <v>39101</v>
      </c>
      <c r="BQ28" s="6"/>
      <c r="BR28" s="6"/>
      <c r="BS28" s="6"/>
      <c r="BT28" s="6"/>
      <c r="BU28" s="6"/>
      <c r="BV28" s="6"/>
      <c r="BW28" s="6"/>
      <c r="BX28" s="6"/>
      <c r="BY28" s="6"/>
      <c r="BZ28" s="6"/>
      <c r="CA28" s="6"/>
      <c r="CB28" s="6"/>
      <c r="CC28" s="6"/>
      <c r="CD28" s="6"/>
      <c r="CE28" s="6"/>
      <c r="CF28" s="6"/>
      <c r="CG28" s="6"/>
      <c r="CH28" s="6"/>
      <c r="CI28" s="6">
        <v>39142</v>
      </c>
      <c r="CJ28" s="6"/>
      <c r="CK28" s="6"/>
      <c r="CL28" s="6"/>
      <c r="CM28" s="6"/>
      <c r="CN28" s="6"/>
      <c r="CO28" s="6"/>
      <c r="CP28" s="6"/>
      <c r="CQ28" s="6"/>
      <c r="CR28" s="6">
        <v>39374</v>
      </c>
      <c r="CS28" s="6"/>
      <c r="CT28" s="6"/>
      <c r="CU28" s="6"/>
      <c r="CV28" s="6"/>
      <c r="CW28" s="6"/>
      <c r="CX28" s="6"/>
      <c r="CY28" s="6"/>
      <c r="CZ28" s="6"/>
      <c r="DA28" s="6"/>
      <c r="DB28" s="6"/>
      <c r="DC28" s="6">
        <v>39423</v>
      </c>
      <c r="DD28" s="6"/>
      <c r="DE28" s="6"/>
      <c r="DF28" s="6"/>
      <c r="DG28" s="6"/>
      <c r="DH28" s="6"/>
      <c r="DI28" s="6"/>
      <c r="DJ28" s="6"/>
      <c r="DK28" s="6"/>
      <c r="DL28" s="6"/>
      <c r="DM28" s="6"/>
      <c r="DN28" s="6"/>
      <c r="DO28" s="6"/>
      <c r="DP28" s="6"/>
      <c r="DQ28" s="6"/>
      <c r="DR28" s="6"/>
      <c r="DS28" s="6"/>
      <c r="DT28" s="6"/>
      <c r="DU28" s="6"/>
      <c r="DV28" s="6"/>
      <c r="DW28" s="6">
        <v>39436</v>
      </c>
      <c r="DX28" s="6"/>
      <c r="DY28" s="6"/>
      <c r="DZ28" s="6"/>
      <c r="EA28" s="6"/>
      <c r="EB28" s="6"/>
      <c r="EC28" s="6"/>
      <c r="ED28" s="6"/>
      <c r="EE28" s="6"/>
      <c r="EF28" s="6"/>
      <c r="EG28" s="6"/>
      <c r="EH28" s="6"/>
      <c r="EI28" s="6"/>
      <c r="EJ28" s="6"/>
      <c r="EK28" s="6"/>
      <c r="EL28" s="6"/>
      <c r="EM28" s="6"/>
      <c r="EN28" s="6"/>
      <c r="EO28" s="6"/>
      <c r="EP28" s="6"/>
      <c r="EQ28" s="6"/>
      <c r="ER28" s="6"/>
      <c r="ES28" s="6"/>
      <c r="ET28" s="6"/>
      <c r="EU28" s="6">
        <v>39584</v>
      </c>
      <c r="EV28" s="6"/>
      <c r="EW28" s="6"/>
      <c r="EX28" s="6"/>
      <c r="EY28" s="6">
        <v>39527</v>
      </c>
      <c r="EZ28" s="6"/>
      <c r="FA28" s="6"/>
      <c r="FB28" s="6"/>
      <c r="FC28" s="6"/>
      <c r="FD28" s="6"/>
      <c r="FE28" s="6"/>
      <c r="FF28" s="6"/>
      <c r="FG28" s="6"/>
      <c r="FH28" s="6"/>
      <c r="FI28" s="6"/>
      <c r="FJ28" s="6"/>
      <c r="FK28" s="6">
        <v>39650</v>
      </c>
      <c r="FL28" s="6"/>
      <c r="FM28" s="6"/>
      <c r="FN28" s="6"/>
      <c r="FO28" s="6">
        <v>39736</v>
      </c>
      <c r="FP28" s="6"/>
      <c r="FQ28" s="6"/>
      <c r="FR28" s="6"/>
      <c r="FS28" s="6"/>
      <c r="FT28" s="6"/>
      <c r="FU28" s="6"/>
      <c r="FV28" s="6"/>
      <c r="FW28" s="6"/>
      <c r="FX28" s="6"/>
      <c r="FY28" s="6"/>
      <c r="FZ28" s="6"/>
      <c r="GA28" s="6"/>
      <c r="GB28" s="6"/>
      <c r="GC28" s="6"/>
      <c r="GD28" s="6"/>
      <c r="GE28" s="6"/>
      <c r="GF28" s="6"/>
      <c r="GG28" s="6"/>
      <c r="GH28" s="6"/>
      <c r="GI28" s="6">
        <v>39737</v>
      </c>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c r="I29" s="6"/>
      <c r="J29" s="6"/>
      <c r="K29" s="6"/>
      <c r="L29" s="6"/>
      <c r="M29" s="6"/>
      <c r="N29" s="6"/>
      <c r="O29" s="6"/>
      <c r="P29" s="6"/>
      <c r="Q29" s="6"/>
      <c r="R29" s="6"/>
      <c r="S29" s="6"/>
      <c r="T29" s="6"/>
      <c r="U29" s="6"/>
      <c r="V29" s="6"/>
      <c r="W29" s="6">
        <v>38861</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v>39014</v>
      </c>
      <c r="BH29" s="6"/>
      <c r="BI29" s="6"/>
      <c r="BJ29" s="6"/>
      <c r="BK29" s="6"/>
      <c r="BL29" s="6"/>
      <c r="BM29" s="6"/>
      <c r="BN29" s="6"/>
      <c r="BO29" s="6"/>
      <c r="BP29" s="6">
        <v>39101</v>
      </c>
      <c r="BQ29" s="6"/>
      <c r="BR29" s="6"/>
      <c r="BS29" s="6"/>
      <c r="BT29" s="6"/>
      <c r="BU29" s="6"/>
      <c r="BV29" s="6"/>
      <c r="BW29" s="6"/>
      <c r="BX29" s="6"/>
      <c r="BY29" s="6"/>
      <c r="BZ29" s="6"/>
      <c r="CA29" s="6"/>
      <c r="CB29" s="6"/>
      <c r="CC29" s="6"/>
      <c r="CD29" s="6"/>
      <c r="CE29" s="6"/>
      <c r="CF29" s="6"/>
      <c r="CG29" s="6"/>
      <c r="CH29" s="6"/>
      <c r="CI29" s="6">
        <v>39142</v>
      </c>
      <c r="CJ29" s="6"/>
      <c r="CK29" s="6"/>
      <c r="CL29" s="6"/>
      <c r="CM29" s="6"/>
      <c r="CN29" s="6"/>
      <c r="CO29" s="6"/>
      <c r="CP29" s="6"/>
      <c r="CQ29" s="6"/>
      <c r="CR29" s="6">
        <v>39374</v>
      </c>
      <c r="CS29" s="6"/>
      <c r="CT29" s="6"/>
      <c r="CU29" s="6"/>
      <c r="CV29" s="6"/>
      <c r="CW29" s="6"/>
      <c r="CX29" s="6"/>
      <c r="CY29" s="6"/>
      <c r="CZ29" s="6"/>
      <c r="DA29" s="6"/>
      <c r="DB29" s="6"/>
      <c r="DC29" s="6">
        <v>39423</v>
      </c>
      <c r="DD29" s="6"/>
      <c r="DE29" s="6"/>
      <c r="DF29" s="6"/>
      <c r="DG29" s="6"/>
      <c r="DH29" s="6"/>
      <c r="DI29" s="6"/>
      <c r="DJ29" s="6"/>
      <c r="DK29" s="6"/>
      <c r="DL29" s="6"/>
      <c r="DM29" s="6"/>
      <c r="DN29" s="6"/>
      <c r="DO29" s="6"/>
      <c r="DP29" s="6"/>
      <c r="DQ29" s="6"/>
      <c r="DR29" s="6"/>
      <c r="DS29" s="6"/>
      <c r="DT29" s="6"/>
      <c r="DU29" s="6"/>
      <c r="DV29" s="6"/>
      <c r="DW29" s="6">
        <v>39436</v>
      </c>
      <c r="DX29" s="6"/>
      <c r="DY29" s="6"/>
      <c r="DZ29" s="6"/>
      <c r="EA29" s="6"/>
      <c r="EB29" s="6"/>
      <c r="EC29" s="6"/>
      <c r="ED29" s="6"/>
      <c r="EE29" s="6"/>
      <c r="EF29" s="6"/>
      <c r="EG29" s="6"/>
      <c r="EH29" s="6"/>
      <c r="EI29" s="6"/>
      <c r="EJ29" s="6"/>
      <c r="EK29" s="6"/>
      <c r="EL29" s="6"/>
      <c r="EM29" s="6"/>
      <c r="EN29" s="6"/>
      <c r="EO29" s="6"/>
      <c r="EP29" s="6"/>
      <c r="EQ29" s="6"/>
      <c r="ER29" s="6"/>
      <c r="ES29" s="6"/>
      <c r="ET29" s="6"/>
      <c r="EU29" s="6">
        <v>39584</v>
      </c>
      <c r="EV29" s="6"/>
      <c r="EW29" s="6"/>
      <c r="EX29" s="6"/>
      <c r="EY29" s="6">
        <v>39527</v>
      </c>
      <c r="EZ29" s="6"/>
      <c r="FA29" s="6"/>
      <c r="FB29" s="6"/>
      <c r="FC29" s="6"/>
      <c r="FD29" s="6"/>
      <c r="FE29" s="6"/>
      <c r="FF29" s="6"/>
      <c r="FG29" s="6"/>
      <c r="FH29" s="6"/>
      <c r="FI29" s="6"/>
      <c r="FJ29" s="6"/>
      <c r="FK29" s="6">
        <v>39650</v>
      </c>
      <c r="FL29" s="6"/>
      <c r="FM29" s="6"/>
      <c r="FN29" s="6"/>
      <c r="FO29" s="6">
        <v>39736</v>
      </c>
      <c r="FP29" s="6"/>
      <c r="FQ29" s="6"/>
      <c r="FR29" s="6"/>
      <c r="FS29" s="6"/>
      <c r="FT29" s="6"/>
      <c r="FU29" s="6"/>
      <c r="FV29" s="6"/>
      <c r="FW29" s="6"/>
      <c r="FX29" s="6"/>
      <c r="FY29" s="6"/>
      <c r="FZ29" s="6"/>
      <c r="GA29" s="6"/>
      <c r="GB29" s="6"/>
      <c r="GC29" s="6"/>
      <c r="GD29" s="6"/>
      <c r="GE29" s="6"/>
      <c r="GF29" s="6"/>
      <c r="GG29" s="6"/>
      <c r="GH29" s="6"/>
      <c r="GI29" s="6">
        <v>39737</v>
      </c>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39597</v>
      </c>
      <c r="F30" s="6"/>
      <c r="G30" s="6"/>
      <c r="H30" s="6">
        <v>40095</v>
      </c>
      <c r="I30" s="6"/>
      <c r="J30" s="6"/>
      <c r="K30" s="6"/>
      <c r="L30" s="6"/>
      <c r="M30" s="6"/>
      <c r="N30" s="6"/>
      <c r="O30" s="6"/>
      <c r="P30" s="6"/>
      <c r="Q30" s="6">
        <v>40144</v>
      </c>
      <c r="R30" s="6"/>
      <c r="S30" s="6"/>
      <c r="T30" s="6">
        <v>40186</v>
      </c>
      <c r="U30" s="6"/>
      <c r="V30" s="6"/>
      <c r="W30" s="6">
        <v>40234</v>
      </c>
      <c r="X30" s="6"/>
      <c r="Y30" s="6"/>
      <c r="Z30" s="6"/>
      <c r="AA30" s="6"/>
      <c r="AB30" s="6"/>
      <c r="AC30" s="6"/>
      <c r="AD30" s="6"/>
      <c r="AE30" s="6"/>
      <c r="AF30" s="6"/>
      <c r="AG30" s="6"/>
      <c r="AH30" s="6"/>
      <c r="AI30" s="6"/>
      <c r="AJ30" s="6"/>
      <c r="AK30" s="6"/>
      <c r="AL30" s="6"/>
      <c r="AM30" s="6">
        <v>40532</v>
      </c>
      <c r="AN30" s="6"/>
      <c r="AO30" s="6"/>
      <c r="AP30" s="6"/>
      <c r="AQ30" s="6">
        <v>40534</v>
      </c>
      <c r="AR30" s="6"/>
      <c r="AS30" s="6"/>
      <c r="AT30" s="6"/>
      <c r="AU30" s="6"/>
      <c r="AV30" s="6"/>
      <c r="AW30" s="6"/>
      <c r="AX30" s="6"/>
      <c r="AY30" s="6"/>
      <c r="AZ30" s="6"/>
      <c r="BA30" s="6"/>
      <c r="BB30" s="6"/>
      <c r="BC30" s="6"/>
      <c r="BD30" s="6"/>
      <c r="BE30" s="6"/>
      <c r="BF30" s="6"/>
      <c r="BG30" s="6"/>
      <c r="BH30" s="6"/>
      <c r="BI30" s="6"/>
      <c r="BJ30" s="6"/>
      <c r="BK30" s="6">
        <v>40534</v>
      </c>
      <c r="BL30" s="6"/>
      <c r="BM30" s="6"/>
      <c r="BN30" s="6"/>
      <c r="BO30" s="6"/>
      <c r="BP30" s="6">
        <v>40624</v>
      </c>
      <c r="BQ30" s="6"/>
      <c r="BR30" s="6"/>
      <c r="BS30" s="6"/>
      <c r="BT30" s="6"/>
      <c r="BU30" s="6"/>
      <c r="BV30" s="6"/>
      <c r="BW30" s="6"/>
      <c r="BX30" s="6"/>
      <c r="BY30" s="6"/>
      <c r="BZ30" s="6"/>
      <c r="CA30" s="6"/>
      <c r="CB30" s="6"/>
      <c r="CC30" s="6"/>
      <c r="CD30" s="6"/>
      <c r="CE30" s="6"/>
      <c r="CF30" s="6"/>
      <c r="CG30" s="6"/>
      <c r="CH30" s="6"/>
      <c r="CI30" s="6">
        <v>40659</v>
      </c>
      <c r="CJ30" s="6"/>
      <c r="CK30" s="6"/>
      <c r="CL30" s="6"/>
      <c r="CM30" s="6"/>
      <c r="CN30" s="6"/>
      <c r="CO30" s="6"/>
      <c r="CP30" s="6"/>
      <c r="CQ30" s="6"/>
      <c r="CR30" s="6"/>
      <c r="CS30" s="6"/>
      <c r="CT30" s="6"/>
      <c r="CU30" s="6">
        <v>40800</v>
      </c>
      <c r="CV30" s="6"/>
      <c r="CW30" s="6"/>
      <c r="CX30" s="6"/>
      <c r="CY30" s="6">
        <v>40795</v>
      </c>
      <c r="CZ30" s="6"/>
      <c r="DA30" s="6"/>
      <c r="DB30" s="6"/>
      <c r="DC30" s="6">
        <v>40802</v>
      </c>
      <c r="DD30" s="6"/>
      <c r="DE30" s="6"/>
      <c r="DF30" s="6"/>
      <c r="DG30" s="6"/>
      <c r="DH30" s="6"/>
      <c r="DI30" s="6"/>
      <c r="DJ30" s="6"/>
      <c r="DK30" s="6"/>
      <c r="DL30" s="6"/>
      <c r="DM30" s="6"/>
      <c r="DN30" s="6"/>
      <c r="DO30" s="6"/>
      <c r="DP30" s="6">
        <v>40808</v>
      </c>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39106</v>
      </c>
      <c r="F31" s="6"/>
      <c r="G31" s="6"/>
      <c r="H31" s="6"/>
      <c r="I31" s="6"/>
      <c r="J31" s="6"/>
      <c r="K31" s="6"/>
      <c r="L31" s="6"/>
      <c r="M31" s="6"/>
      <c r="N31" s="6">
        <v>39111</v>
      </c>
      <c r="O31" s="6"/>
      <c r="P31" s="6"/>
      <c r="Q31" s="6"/>
      <c r="R31" s="6"/>
      <c r="S31" s="6">
        <v>39139</v>
      </c>
      <c r="T31" s="6"/>
      <c r="U31" s="6"/>
      <c r="V31" s="6">
        <v>39142</v>
      </c>
      <c r="W31" s="6"/>
      <c r="X31" s="6"/>
      <c r="Y31" s="6"/>
      <c r="Z31" s="6"/>
      <c r="AA31" s="6"/>
      <c r="AB31" s="6"/>
      <c r="AC31" s="6"/>
      <c r="AD31" s="6"/>
      <c r="AE31" s="6"/>
      <c r="AF31" s="6">
        <v>39169</v>
      </c>
      <c r="AG31" s="6"/>
      <c r="AH31" s="6"/>
      <c r="AI31" s="6"/>
      <c r="AJ31" s="6"/>
      <c r="AK31" s="6"/>
      <c r="AL31" s="6"/>
      <c r="AM31" s="6"/>
      <c r="AN31" s="6"/>
      <c r="AO31" s="6"/>
      <c r="AP31" s="6"/>
      <c r="AQ31" s="6"/>
      <c r="AR31" s="6">
        <v>39343</v>
      </c>
      <c r="AS31" s="6">
        <v>39316</v>
      </c>
      <c r="AT31" s="6"/>
      <c r="AU31" s="6"/>
      <c r="AV31" s="6">
        <v>39342</v>
      </c>
      <c r="AW31" s="6"/>
      <c r="AX31" s="6"/>
      <c r="AY31" s="6"/>
      <c r="AZ31" s="6">
        <v>39339</v>
      </c>
      <c r="BA31" s="6"/>
      <c r="BB31" s="6"/>
      <c r="BC31" s="6"/>
      <c r="BD31" s="6"/>
      <c r="BE31" s="6"/>
      <c r="BF31" s="6"/>
      <c r="BG31" s="6"/>
      <c r="BH31" s="6"/>
      <c r="BI31" s="6"/>
      <c r="BJ31" s="6"/>
      <c r="BK31" s="6"/>
      <c r="BL31" s="6"/>
      <c r="BM31" s="6">
        <v>39346</v>
      </c>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v>39106</v>
      </c>
      <c r="F32" s="6"/>
      <c r="G32" s="6"/>
      <c r="H32" s="6"/>
      <c r="I32" s="6"/>
      <c r="J32" s="6"/>
      <c r="K32" s="6"/>
      <c r="L32" s="6"/>
      <c r="M32" s="6"/>
      <c r="N32" s="6">
        <v>39111</v>
      </c>
      <c r="O32" s="6"/>
      <c r="P32" s="6"/>
      <c r="Q32" s="6"/>
      <c r="R32" s="6"/>
      <c r="S32" s="6">
        <v>39139</v>
      </c>
      <c r="T32" s="6"/>
      <c r="U32" s="6"/>
      <c r="V32" s="6">
        <v>39142</v>
      </c>
      <c r="W32" s="6"/>
      <c r="X32" s="6"/>
      <c r="Y32" s="6"/>
      <c r="Z32" s="6"/>
      <c r="AA32" s="6"/>
      <c r="AB32" s="6"/>
      <c r="AC32" s="6"/>
      <c r="AD32" s="6"/>
      <c r="AE32" s="6"/>
      <c r="AF32" s="6">
        <v>39169</v>
      </c>
      <c r="AG32" s="6"/>
      <c r="AH32" s="6"/>
      <c r="AI32" s="6"/>
      <c r="AJ32" s="6"/>
      <c r="AK32" s="6"/>
      <c r="AL32" s="6"/>
      <c r="AM32" s="6"/>
      <c r="AN32" s="6"/>
      <c r="AO32" s="6"/>
      <c r="AP32" s="6"/>
      <c r="AQ32" s="6"/>
      <c r="AR32" s="6">
        <v>39343</v>
      </c>
      <c r="AS32" s="6">
        <v>39316</v>
      </c>
      <c r="AT32" s="6"/>
      <c r="AU32" s="6"/>
      <c r="AV32" s="6">
        <v>39342</v>
      </c>
      <c r="AW32" s="6"/>
      <c r="AX32" s="6"/>
      <c r="AY32" s="6"/>
      <c r="AZ32" s="6">
        <v>39339</v>
      </c>
      <c r="BA32" s="6"/>
      <c r="BB32" s="6"/>
      <c r="BC32" s="6"/>
      <c r="BD32" s="6"/>
      <c r="BE32" s="6"/>
      <c r="BF32" s="6"/>
      <c r="BG32" s="6"/>
      <c r="BH32" s="6"/>
      <c r="BI32" s="6"/>
      <c r="BJ32" s="6"/>
      <c r="BK32" s="6"/>
      <c r="BL32" s="6"/>
      <c r="BM32" s="6">
        <v>39346</v>
      </c>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39597</v>
      </c>
      <c r="F33" s="6"/>
      <c r="G33" s="6"/>
      <c r="H33" s="6">
        <v>40095</v>
      </c>
      <c r="I33" s="6"/>
      <c r="J33" s="6"/>
      <c r="K33" s="6"/>
      <c r="L33" s="6"/>
      <c r="M33" s="6"/>
      <c r="N33" s="6"/>
      <c r="O33" s="6"/>
      <c r="P33" s="6"/>
      <c r="Q33" s="6">
        <v>40144</v>
      </c>
      <c r="R33" s="6"/>
      <c r="S33" s="6"/>
      <c r="T33" s="6">
        <v>40186</v>
      </c>
      <c r="U33" s="6"/>
      <c r="V33" s="6"/>
      <c r="W33" s="6">
        <v>40234</v>
      </c>
      <c r="X33" s="6"/>
      <c r="Y33" s="6"/>
      <c r="Z33" s="6"/>
      <c r="AA33" s="6"/>
      <c r="AB33" s="6"/>
      <c r="AC33" s="6"/>
      <c r="AD33" s="6"/>
      <c r="AE33" s="6"/>
      <c r="AF33" s="6"/>
      <c r="AG33" s="6"/>
      <c r="AH33" s="6"/>
      <c r="AI33" s="6"/>
      <c r="AJ33" s="6"/>
      <c r="AK33" s="6"/>
      <c r="AL33" s="6"/>
      <c r="AM33" s="6">
        <v>40532</v>
      </c>
      <c r="AN33" s="6"/>
      <c r="AO33" s="6"/>
      <c r="AP33" s="6"/>
      <c r="AQ33" s="6">
        <v>40534</v>
      </c>
      <c r="AR33" s="6"/>
      <c r="AS33" s="6"/>
      <c r="AT33" s="6"/>
      <c r="AU33" s="6"/>
      <c r="AV33" s="6"/>
      <c r="AW33" s="6"/>
      <c r="AX33" s="6"/>
      <c r="AY33" s="6"/>
      <c r="AZ33" s="6"/>
      <c r="BA33" s="6"/>
      <c r="BB33" s="6"/>
      <c r="BC33" s="6"/>
      <c r="BD33" s="6"/>
      <c r="BE33" s="6"/>
      <c r="BF33" s="6"/>
      <c r="BG33" s="6"/>
      <c r="BH33" s="6"/>
      <c r="BI33" s="6"/>
      <c r="BJ33" s="6"/>
      <c r="BK33" s="6">
        <v>40534</v>
      </c>
      <c r="BL33" s="6"/>
      <c r="BM33" s="6"/>
      <c r="BN33" s="6"/>
      <c r="BO33" s="6"/>
      <c r="BP33" s="6">
        <v>40624</v>
      </c>
      <c r="BQ33" s="6"/>
      <c r="BR33" s="6"/>
      <c r="BS33" s="6"/>
      <c r="BT33" s="6"/>
      <c r="BU33" s="6"/>
      <c r="BV33" s="6"/>
      <c r="BW33" s="6"/>
      <c r="BX33" s="6"/>
      <c r="BY33" s="6"/>
      <c r="BZ33" s="6"/>
      <c r="CA33" s="6"/>
      <c r="CB33" s="6"/>
      <c r="CC33" s="6"/>
      <c r="CD33" s="6"/>
      <c r="CE33" s="6"/>
      <c r="CF33" s="6"/>
      <c r="CG33" s="6"/>
      <c r="CH33" s="6"/>
      <c r="CI33" s="6">
        <v>40659</v>
      </c>
      <c r="CJ33" s="6"/>
      <c r="CK33" s="6"/>
      <c r="CL33" s="6"/>
      <c r="CM33" s="6"/>
      <c r="CN33" s="6"/>
      <c r="CO33" s="6"/>
      <c r="CP33" s="6"/>
      <c r="CQ33" s="6"/>
      <c r="CR33" s="6"/>
      <c r="CS33" s="6"/>
      <c r="CT33" s="6"/>
      <c r="CU33" s="6">
        <v>40800</v>
      </c>
      <c r="CV33" s="6"/>
      <c r="CW33" s="6"/>
      <c r="CX33" s="6"/>
      <c r="CY33" s="6">
        <v>40795</v>
      </c>
      <c r="CZ33" s="6"/>
      <c r="DA33" s="6"/>
      <c r="DB33" s="6"/>
      <c r="DC33" s="6">
        <v>40802</v>
      </c>
      <c r="DD33" s="6"/>
      <c r="DE33" s="6"/>
      <c r="DF33" s="6"/>
      <c r="DG33" s="6"/>
      <c r="DH33" s="6"/>
      <c r="DI33" s="6"/>
      <c r="DJ33" s="6"/>
      <c r="DK33" s="6"/>
      <c r="DL33" s="6"/>
      <c r="DM33" s="6"/>
      <c r="DN33" s="6"/>
      <c r="DO33" s="6"/>
      <c r="DP33" s="6">
        <v>40808</v>
      </c>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v>39317</v>
      </c>
      <c r="F34" s="6"/>
      <c r="G34" s="6"/>
      <c r="H34" s="6">
        <v>39519</v>
      </c>
      <c r="I34" s="6"/>
      <c r="J34" s="6"/>
      <c r="K34" s="6"/>
      <c r="L34" s="6"/>
      <c r="M34" s="6"/>
      <c r="N34" s="6"/>
      <c r="O34" s="6"/>
      <c r="P34" s="6"/>
      <c r="Q34" s="6"/>
      <c r="R34" s="6"/>
      <c r="S34" s="6"/>
      <c r="T34" s="6"/>
      <c r="U34" s="6"/>
      <c r="V34" s="6"/>
      <c r="W34" s="6">
        <v>39563</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v>39708</v>
      </c>
      <c r="BH34" s="6"/>
      <c r="BI34" s="6"/>
      <c r="BJ34" s="6"/>
      <c r="BK34" s="6"/>
      <c r="BL34" s="6"/>
      <c r="BM34" s="6"/>
      <c r="BN34" s="6"/>
      <c r="BO34" s="6"/>
      <c r="BP34" s="6">
        <v>39736</v>
      </c>
      <c r="BQ34" s="6"/>
      <c r="BR34" s="6"/>
      <c r="BS34" s="6"/>
      <c r="BT34" s="6"/>
      <c r="BU34" s="6"/>
      <c r="BV34" s="6"/>
      <c r="BW34" s="6"/>
      <c r="BX34" s="6"/>
      <c r="BY34" s="6"/>
      <c r="BZ34" s="6"/>
      <c r="CA34" s="6"/>
      <c r="CB34" s="6"/>
      <c r="CC34" s="6"/>
      <c r="CD34" s="6"/>
      <c r="CE34" s="6"/>
      <c r="CF34" s="6"/>
      <c r="CG34" s="6"/>
      <c r="CH34" s="6"/>
      <c r="CI34" s="6">
        <v>39738</v>
      </c>
      <c r="CJ34" s="6"/>
      <c r="CK34" s="6"/>
      <c r="CL34" s="6"/>
      <c r="CM34" s="6"/>
      <c r="CN34" s="6"/>
      <c r="CO34" s="6"/>
      <c r="CP34" s="6"/>
      <c r="CQ34" s="6"/>
      <c r="CR34" s="6"/>
      <c r="CS34" s="6"/>
      <c r="CT34" s="6"/>
      <c r="CU34" s="6">
        <v>40015</v>
      </c>
      <c r="CV34" s="6"/>
      <c r="CW34" s="6"/>
      <c r="CX34" s="6"/>
      <c r="CY34" s="6">
        <v>40021</v>
      </c>
      <c r="CZ34" s="6"/>
      <c r="DA34" s="6"/>
      <c r="DB34" s="6"/>
      <c r="DC34" s="6">
        <v>40032</v>
      </c>
      <c r="DD34" s="6"/>
      <c r="DE34" s="6"/>
      <c r="DF34" s="6"/>
      <c r="DG34" s="6"/>
      <c r="DH34" s="6"/>
      <c r="DI34" s="6"/>
      <c r="DJ34" s="6"/>
      <c r="DK34" s="6"/>
      <c r="DL34" s="6"/>
      <c r="DM34" s="6"/>
      <c r="DN34" s="6"/>
      <c r="DO34" s="6"/>
      <c r="DP34" s="6">
        <v>40037</v>
      </c>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39464</v>
      </c>
      <c r="F35" s="6"/>
      <c r="G35" s="6"/>
      <c r="H35" s="6">
        <v>39751</v>
      </c>
      <c r="I35" s="6"/>
      <c r="J35" s="6"/>
      <c r="K35" s="6"/>
      <c r="L35" s="6"/>
      <c r="M35" s="6"/>
      <c r="N35" s="6"/>
      <c r="O35" s="6"/>
      <c r="P35" s="6"/>
      <c r="Q35" s="6"/>
      <c r="R35" s="6"/>
      <c r="S35" s="6"/>
      <c r="T35" s="6"/>
      <c r="U35" s="6"/>
      <c r="V35" s="6"/>
      <c r="W35" s="6">
        <v>39801</v>
      </c>
      <c r="X35" s="6"/>
      <c r="Y35" s="6"/>
      <c r="Z35" s="6"/>
      <c r="AA35" s="6"/>
      <c r="AB35" s="6"/>
      <c r="AC35" s="6"/>
      <c r="AD35" s="6"/>
      <c r="AE35" s="6"/>
      <c r="AF35" s="6"/>
      <c r="AG35" s="6"/>
      <c r="AH35" s="6"/>
      <c r="AI35" s="6"/>
      <c r="AJ35" s="6"/>
      <c r="AK35" s="6"/>
      <c r="AL35" s="6"/>
      <c r="AM35" s="6">
        <v>40099</v>
      </c>
      <c r="AN35" s="6"/>
      <c r="AO35" s="6">
        <v>39996</v>
      </c>
      <c r="AP35" s="6"/>
      <c r="AQ35" s="6"/>
      <c r="AR35" s="6"/>
      <c r="AS35" s="6"/>
      <c r="AT35" s="6"/>
      <c r="AU35" s="6"/>
      <c r="AV35" s="6"/>
      <c r="AW35" s="6"/>
      <c r="AX35" s="6"/>
      <c r="AY35" s="6"/>
      <c r="AZ35" s="6"/>
      <c r="BA35" s="6"/>
      <c r="BB35" s="6"/>
      <c r="BC35" s="6"/>
      <c r="BD35" s="6"/>
      <c r="BE35" s="6"/>
      <c r="BF35" s="6"/>
      <c r="BG35" s="6"/>
      <c r="BH35" s="6"/>
      <c r="BI35" s="6"/>
      <c r="BJ35" s="6"/>
      <c r="BK35" s="6">
        <v>40101</v>
      </c>
      <c r="BL35" s="6"/>
      <c r="BM35" s="6"/>
      <c r="BN35" s="6"/>
      <c r="BO35" s="6"/>
      <c r="BP35" s="6">
        <v>40210</v>
      </c>
      <c r="BQ35" s="6"/>
      <c r="BR35" s="6"/>
      <c r="BS35" s="6"/>
      <c r="BT35" s="6"/>
      <c r="BU35" s="6"/>
      <c r="BV35" s="6"/>
      <c r="BW35" s="6"/>
      <c r="BX35" s="6"/>
      <c r="BY35" s="6"/>
      <c r="BZ35" s="6"/>
      <c r="CA35" s="6"/>
      <c r="CB35" s="6"/>
      <c r="CC35" s="6"/>
      <c r="CD35" s="6"/>
      <c r="CE35" s="6"/>
      <c r="CF35" s="6"/>
      <c r="CG35" s="6"/>
      <c r="CH35" s="6"/>
      <c r="CI35" s="6">
        <v>40228</v>
      </c>
      <c r="CJ35" s="6"/>
      <c r="CK35" s="6"/>
      <c r="CL35" s="6"/>
      <c r="CM35" s="6"/>
      <c r="CN35" s="6"/>
      <c r="CO35" s="6"/>
      <c r="CP35" s="6"/>
      <c r="CQ35" s="6"/>
      <c r="CR35" s="6"/>
      <c r="CS35" s="6"/>
      <c r="CT35" s="6"/>
      <c r="CU35" s="6">
        <v>40371</v>
      </c>
      <c r="CV35" s="6"/>
      <c r="CW35" s="6"/>
      <c r="CX35" s="6"/>
      <c r="CY35" s="6"/>
      <c r="CZ35" s="6"/>
      <c r="DA35" s="6"/>
      <c r="DB35" s="6"/>
      <c r="DC35" s="6">
        <v>40367</v>
      </c>
      <c r="DD35" s="6"/>
      <c r="DE35" s="6"/>
      <c r="DF35" s="6"/>
      <c r="DG35" s="6"/>
      <c r="DH35" s="6"/>
      <c r="DI35" s="6"/>
      <c r="DJ35" s="6"/>
      <c r="DK35" s="6"/>
      <c r="DL35" s="6"/>
      <c r="DM35" s="6"/>
      <c r="DN35" s="6"/>
      <c r="DO35" s="6"/>
      <c r="DP35" s="6">
        <v>40374</v>
      </c>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39728</v>
      </c>
      <c r="I36" s="6"/>
      <c r="J36" s="6"/>
      <c r="K36" s="6"/>
      <c r="L36" s="6"/>
      <c r="M36" s="6"/>
      <c r="N36" s="6"/>
      <c r="O36" s="6"/>
      <c r="P36" s="6"/>
      <c r="Q36" s="6">
        <v>39766</v>
      </c>
      <c r="R36" s="6"/>
      <c r="S36" s="6"/>
      <c r="T36" s="6">
        <v>39778</v>
      </c>
      <c r="U36" s="6"/>
      <c r="V36" s="6"/>
      <c r="W36" s="6">
        <v>39818</v>
      </c>
      <c r="X36" s="6"/>
      <c r="Y36" s="6"/>
      <c r="Z36" s="6"/>
      <c r="AA36" s="6"/>
      <c r="AB36" s="6"/>
      <c r="AC36" s="6"/>
      <c r="AD36" s="6"/>
      <c r="AE36" s="6"/>
      <c r="AF36" s="6"/>
      <c r="AG36" s="6"/>
      <c r="AH36" s="6"/>
      <c r="AI36" s="6"/>
      <c r="AJ36" s="6"/>
      <c r="AK36" s="6"/>
      <c r="AL36" s="6"/>
      <c r="AM36" s="6">
        <v>40113</v>
      </c>
      <c r="AN36" s="6"/>
      <c r="AO36" s="6"/>
      <c r="AP36" s="6"/>
      <c r="AQ36" s="6">
        <v>40114</v>
      </c>
      <c r="AR36" s="6"/>
      <c r="AS36" s="6"/>
      <c r="AT36" s="6"/>
      <c r="AU36" s="6"/>
      <c r="AV36" s="6"/>
      <c r="AW36" s="6"/>
      <c r="AX36" s="6"/>
      <c r="AY36" s="6"/>
      <c r="AZ36" s="6"/>
      <c r="BA36" s="6"/>
      <c r="BB36" s="6"/>
      <c r="BC36" s="6"/>
      <c r="BD36" s="6"/>
      <c r="BE36" s="6"/>
      <c r="BF36" s="6"/>
      <c r="BG36" s="6"/>
      <c r="BH36" s="6"/>
      <c r="BI36" s="6"/>
      <c r="BJ36" s="6"/>
      <c r="BK36" s="6">
        <v>40116</v>
      </c>
      <c r="BL36" s="6"/>
      <c r="BM36" s="6"/>
      <c r="BN36" s="6"/>
      <c r="BO36" s="6"/>
      <c r="BP36" s="6">
        <v>40203</v>
      </c>
      <c r="BQ36" s="6"/>
      <c r="BR36" s="6"/>
      <c r="BS36" s="6"/>
      <c r="BT36" s="6"/>
      <c r="BU36" s="6"/>
      <c r="BV36" s="6"/>
      <c r="BW36" s="6"/>
      <c r="BX36" s="6"/>
      <c r="BY36" s="6"/>
      <c r="BZ36" s="6"/>
      <c r="CA36" s="6"/>
      <c r="CB36" s="6"/>
      <c r="CC36" s="6"/>
      <c r="CD36" s="6"/>
      <c r="CE36" s="6"/>
      <c r="CF36" s="6"/>
      <c r="CG36" s="6"/>
      <c r="CH36" s="6"/>
      <c r="CI36" s="6">
        <v>40253</v>
      </c>
      <c r="CJ36" s="6"/>
      <c r="CK36" s="6"/>
      <c r="CL36" s="6"/>
      <c r="CM36" s="6"/>
      <c r="CN36" s="6"/>
      <c r="CO36" s="6"/>
      <c r="CP36" s="6"/>
      <c r="CQ36" s="6"/>
      <c r="CR36" s="6"/>
      <c r="CS36" s="6"/>
      <c r="CT36" s="6"/>
      <c r="CU36" s="6">
        <v>40628</v>
      </c>
      <c r="CV36" s="6"/>
      <c r="CW36" s="6"/>
      <c r="CX36" s="6"/>
      <c r="CY36" s="6">
        <v>40611</v>
      </c>
      <c r="CZ36" s="6"/>
      <c r="DA36" s="6"/>
      <c r="DB36" s="6"/>
      <c r="DC36" s="6">
        <v>40406</v>
      </c>
      <c r="DD36" s="6"/>
      <c r="DE36" s="6"/>
      <c r="DF36" s="6"/>
      <c r="DG36" s="6"/>
      <c r="DH36" s="6"/>
      <c r="DI36" s="6"/>
      <c r="DJ36" s="6"/>
      <c r="DK36" s="6"/>
      <c r="DL36" s="6"/>
      <c r="DM36" s="6"/>
      <c r="DN36" s="6"/>
      <c r="DO36" s="6"/>
      <c r="DP36" s="6">
        <v>40648</v>
      </c>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v>39485</v>
      </c>
      <c r="F37" s="6"/>
      <c r="G37" s="6"/>
      <c r="H37" s="6">
        <v>39576</v>
      </c>
      <c r="I37" s="6"/>
      <c r="J37" s="6"/>
      <c r="K37" s="6"/>
      <c r="L37" s="6"/>
      <c r="M37" s="6"/>
      <c r="N37" s="6"/>
      <c r="O37" s="6"/>
      <c r="P37" s="6"/>
      <c r="Q37" s="6">
        <v>39625</v>
      </c>
      <c r="R37" s="6"/>
      <c r="S37" s="6"/>
      <c r="T37" s="6">
        <v>39666</v>
      </c>
      <c r="U37" s="6"/>
      <c r="V37" s="6"/>
      <c r="W37" s="6">
        <v>39710</v>
      </c>
      <c r="X37" s="6"/>
      <c r="Y37" s="6"/>
      <c r="Z37" s="6"/>
      <c r="AA37" s="6"/>
      <c r="AB37" s="6"/>
      <c r="AC37" s="6"/>
      <c r="AD37" s="6"/>
      <c r="AE37" s="6"/>
      <c r="AF37" s="6"/>
      <c r="AG37" s="6"/>
      <c r="AH37" s="6"/>
      <c r="AI37" s="6">
        <v>39982</v>
      </c>
      <c r="AJ37" s="6"/>
      <c r="AK37" s="6"/>
      <c r="AL37" s="6"/>
      <c r="AM37" s="6">
        <v>40010</v>
      </c>
      <c r="AN37" s="6"/>
      <c r="AO37" s="6"/>
      <c r="AP37" s="6"/>
      <c r="AQ37" s="6">
        <v>39934</v>
      </c>
      <c r="AR37" s="6"/>
      <c r="AS37" s="6"/>
      <c r="AT37" s="6"/>
      <c r="AU37" s="6"/>
      <c r="AV37" s="6"/>
      <c r="AW37" s="6"/>
      <c r="AX37" s="6"/>
      <c r="AY37" s="6"/>
      <c r="AZ37" s="6"/>
      <c r="BA37" s="6"/>
      <c r="BB37" s="6"/>
      <c r="BC37" s="6"/>
      <c r="BD37" s="6">
        <v>40010</v>
      </c>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v>37271</v>
      </c>
      <c r="F38" s="6">
        <v>39044</v>
      </c>
      <c r="G38" s="6"/>
      <c r="H38" s="6"/>
      <c r="I38" s="6">
        <v>37328</v>
      </c>
      <c r="J38" s="6"/>
      <c r="K38" s="6"/>
      <c r="L38" s="6"/>
      <c r="M38" s="6"/>
      <c r="N38" s="6"/>
      <c r="O38" s="6">
        <v>37799</v>
      </c>
      <c r="P38" s="6">
        <v>37992</v>
      </c>
      <c r="Q38" s="6">
        <v>37309</v>
      </c>
      <c r="R38" s="6">
        <v>38006</v>
      </c>
      <c r="S38" s="6"/>
      <c r="T38" s="6">
        <v>37326</v>
      </c>
      <c r="U38" s="6"/>
      <c r="V38" s="6"/>
      <c r="W38" s="6">
        <v>38224</v>
      </c>
      <c r="X38" s="6"/>
      <c r="Y38" s="6"/>
      <c r="Z38" s="6">
        <v>39386</v>
      </c>
      <c r="AA38" s="6"/>
      <c r="AB38" s="6"/>
      <c r="AC38" s="6"/>
      <c r="AD38" s="6">
        <v>39387</v>
      </c>
      <c r="AE38" s="6"/>
      <c r="AF38" s="6"/>
      <c r="AG38" s="6"/>
      <c r="AH38" s="6"/>
      <c r="AI38" s="6"/>
      <c r="AJ38" s="6">
        <v>37875</v>
      </c>
      <c r="AK38" s="6"/>
      <c r="AL38" s="6"/>
      <c r="AM38" s="6">
        <v>39385</v>
      </c>
      <c r="AN38" s="6"/>
      <c r="AO38" s="6"/>
      <c r="AP38" s="6"/>
      <c r="AQ38" s="6">
        <v>39385</v>
      </c>
      <c r="AR38" s="6"/>
      <c r="AS38" s="6"/>
      <c r="AT38" s="6"/>
      <c r="AU38" s="6"/>
      <c r="AV38" s="6"/>
      <c r="AW38" s="6">
        <v>39087</v>
      </c>
      <c r="AX38" s="6"/>
      <c r="AY38" s="6"/>
      <c r="AZ38" s="6"/>
      <c r="BA38" s="6"/>
      <c r="BB38" s="6"/>
      <c r="BC38" s="6"/>
      <c r="BD38" s="6"/>
      <c r="BE38" s="6"/>
      <c r="BF38" s="6"/>
      <c r="BG38" s="6"/>
      <c r="BH38" s="6"/>
      <c r="BI38" s="6">
        <v>38181</v>
      </c>
      <c r="BJ38" s="6"/>
      <c r="BK38" s="6"/>
      <c r="BL38" s="6"/>
      <c r="BM38" s="6"/>
      <c r="BN38" s="6"/>
      <c r="BO38" s="6"/>
      <c r="BP38" s="6"/>
      <c r="BQ38" s="6"/>
      <c r="BR38" s="6"/>
      <c r="BS38" s="6"/>
      <c r="BT38" s="6"/>
      <c r="BU38" s="6"/>
      <c r="BV38" s="6"/>
      <c r="BW38" s="6"/>
      <c r="BX38" s="6"/>
      <c r="BY38" s="6">
        <v>38414</v>
      </c>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c r="I39" s="6"/>
      <c r="J39" s="6"/>
      <c r="K39" s="6"/>
      <c r="L39" s="6"/>
      <c r="M39" s="6"/>
      <c r="N39" s="6"/>
      <c r="O39" s="6">
        <v>39114</v>
      </c>
      <c r="P39" s="6">
        <v>39099</v>
      </c>
      <c r="Q39" s="6">
        <v>38715</v>
      </c>
      <c r="R39" s="6">
        <v>39120</v>
      </c>
      <c r="S39" s="6"/>
      <c r="T39" s="6">
        <v>38755</v>
      </c>
      <c r="U39" s="6"/>
      <c r="V39" s="6"/>
      <c r="W39" s="6">
        <v>38799</v>
      </c>
      <c r="X39" s="6"/>
      <c r="Y39" s="6"/>
      <c r="Z39" s="6">
        <v>39030</v>
      </c>
      <c r="AA39" s="6"/>
      <c r="AB39" s="6"/>
      <c r="AC39" s="6"/>
      <c r="AD39" s="6">
        <v>39349</v>
      </c>
      <c r="AE39" s="6"/>
      <c r="AF39" s="6"/>
      <c r="AG39" s="6"/>
      <c r="AH39" s="6"/>
      <c r="AI39" s="6">
        <v>39344</v>
      </c>
      <c r="AJ39" s="6"/>
      <c r="AK39" s="6"/>
      <c r="AL39" s="6"/>
      <c r="AM39" s="6">
        <v>39199</v>
      </c>
      <c r="AN39" s="6"/>
      <c r="AO39" s="6"/>
      <c r="AP39" s="6"/>
      <c r="AQ39" s="6">
        <v>39345</v>
      </c>
      <c r="AR39" s="6"/>
      <c r="AS39" s="6"/>
      <c r="AT39" s="6"/>
      <c r="AU39" s="6"/>
      <c r="AV39" s="6"/>
      <c r="AW39" s="6">
        <v>39199</v>
      </c>
      <c r="AX39" s="6"/>
      <c r="AY39" s="6"/>
      <c r="AZ39" s="6"/>
      <c r="BA39" s="6"/>
      <c r="BB39" s="6"/>
      <c r="BC39" s="6"/>
      <c r="BD39" s="6"/>
      <c r="BE39" s="6"/>
      <c r="BF39" s="6"/>
      <c r="BG39" s="6"/>
      <c r="BH39" s="6"/>
      <c r="BI39" s="6"/>
      <c r="BJ39" s="6"/>
      <c r="BK39" s="6"/>
      <c r="BL39" s="6"/>
      <c r="BM39" s="6"/>
      <c r="BN39" s="6"/>
      <c r="BO39" s="6"/>
      <c r="BP39" s="6">
        <v>39192</v>
      </c>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v>39114</v>
      </c>
      <c r="EN39" s="6">
        <v>39099</v>
      </c>
      <c r="EO39" s="6"/>
      <c r="EP39" s="6">
        <v>39120</v>
      </c>
      <c r="EQ39" s="6"/>
      <c r="ER39" s="6">
        <v>39192</v>
      </c>
      <c r="ES39" s="6"/>
      <c r="ET39" s="6"/>
      <c r="EU39" s="6">
        <v>38820</v>
      </c>
      <c r="EV39" s="6"/>
      <c r="EW39" s="6"/>
      <c r="EX39" s="6">
        <v>39029</v>
      </c>
      <c r="EY39" s="6"/>
      <c r="EZ39" s="6"/>
      <c r="FA39" s="6"/>
      <c r="FB39" s="6">
        <v>39349</v>
      </c>
      <c r="FC39" s="6"/>
      <c r="FD39" s="6"/>
      <c r="FE39" s="6"/>
      <c r="FF39" s="6"/>
      <c r="FG39" s="6">
        <v>39344</v>
      </c>
      <c r="FH39" s="6"/>
      <c r="FI39" s="6"/>
      <c r="FJ39" s="6"/>
      <c r="FK39" s="6">
        <v>39343</v>
      </c>
      <c r="FL39" s="6"/>
      <c r="FM39" s="6"/>
      <c r="FN39" s="6"/>
      <c r="FO39" s="6">
        <v>39345</v>
      </c>
      <c r="FP39" s="6"/>
      <c r="FQ39" s="6"/>
      <c r="FR39" s="6"/>
      <c r="FS39" s="6"/>
      <c r="FT39" s="6"/>
      <c r="FU39" s="6">
        <v>39199</v>
      </c>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39968</v>
      </c>
      <c r="F41" s="6"/>
      <c r="G41" s="6"/>
      <c r="H41" s="6">
        <v>40036</v>
      </c>
      <c r="I41" s="6"/>
      <c r="J41" s="6"/>
      <c r="K41" s="6"/>
      <c r="L41" s="6"/>
      <c r="M41" s="6"/>
      <c r="N41" s="6"/>
      <c r="O41" s="6"/>
      <c r="P41" s="6"/>
      <c r="Q41" s="6"/>
      <c r="R41" s="6"/>
      <c r="S41" s="6"/>
      <c r="T41" s="6"/>
      <c r="U41" s="6"/>
      <c r="V41" s="6"/>
      <c r="W41" s="6">
        <v>40081</v>
      </c>
      <c r="X41" s="6"/>
      <c r="Y41" s="6"/>
      <c r="Z41" s="6"/>
      <c r="AA41" s="6"/>
      <c r="AB41" s="6"/>
      <c r="AC41" s="6"/>
      <c r="AD41" s="6"/>
      <c r="AE41" s="6"/>
      <c r="AF41" s="6"/>
      <c r="AG41" s="6"/>
      <c r="AH41" s="6"/>
      <c r="AI41" s="6">
        <v>40375</v>
      </c>
      <c r="AJ41" s="6">
        <v>40378</v>
      </c>
      <c r="AK41" s="6"/>
      <c r="AL41" s="6"/>
      <c r="AM41" s="6">
        <v>40380</v>
      </c>
      <c r="AN41" s="6"/>
      <c r="AO41" s="6"/>
      <c r="AP41" s="6"/>
      <c r="AQ41" s="6">
        <v>40374</v>
      </c>
      <c r="AR41" s="6"/>
      <c r="AS41" s="6"/>
      <c r="AT41" s="6"/>
      <c r="AU41" s="6"/>
      <c r="AV41" s="6"/>
      <c r="AW41" s="6"/>
      <c r="AX41" s="6"/>
      <c r="AY41" s="6"/>
      <c r="AZ41" s="6"/>
      <c r="BA41" s="6"/>
      <c r="BB41" s="6"/>
      <c r="BC41" s="6"/>
      <c r="BD41" s="6">
        <v>40381</v>
      </c>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39968</v>
      </c>
      <c r="F43" s="6"/>
      <c r="G43" s="6"/>
      <c r="H43" s="6">
        <v>40036</v>
      </c>
      <c r="I43" s="6"/>
      <c r="J43" s="6"/>
      <c r="K43" s="6"/>
      <c r="L43" s="6"/>
      <c r="M43" s="6"/>
      <c r="N43" s="6"/>
      <c r="O43" s="6"/>
      <c r="P43" s="6"/>
      <c r="Q43" s="6"/>
      <c r="R43" s="6"/>
      <c r="S43" s="6"/>
      <c r="T43" s="6"/>
      <c r="U43" s="6"/>
      <c r="V43" s="6"/>
      <c r="W43" s="6">
        <v>40081</v>
      </c>
      <c r="X43" s="6"/>
      <c r="Y43" s="6"/>
      <c r="Z43" s="6"/>
      <c r="AA43" s="6"/>
      <c r="AB43" s="6"/>
      <c r="AC43" s="6"/>
      <c r="AD43" s="6"/>
      <c r="AE43" s="6"/>
      <c r="AF43" s="6"/>
      <c r="AG43" s="6"/>
      <c r="AH43" s="6"/>
      <c r="AI43" s="6">
        <v>40375</v>
      </c>
      <c r="AJ43" s="6">
        <v>40378</v>
      </c>
      <c r="AK43" s="6"/>
      <c r="AL43" s="6"/>
      <c r="AM43" s="6">
        <v>40380</v>
      </c>
      <c r="AN43" s="6"/>
      <c r="AO43" s="6"/>
      <c r="AP43" s="6"/>
      <c r="AQ43" s="6">
        <v>40374</v>
      </c>
      <c r="AR43" s="6"/>
      <c r="AS43" s="6"/>
      <c r="AT43" s="6"/>
      <c r="AU43" s="6"/>
      <c r="AV43" s="6"/>
      <c r="AW43" s="6"/>
      <c r="AX43" s="6"/>
      <c r="AY43" s="6"/>
      <c r="AZ43" s="6"/>
      <c r="BA43" s="6"/>
      <c r="BB43" s="6"/>
      <c r="BC43" s="6"/>
      <c r="BD43" s="6">
        <v>40381</v>
      </c>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39500</v>
      </c>
      <c r="F44" s="6"/>
      <c r="G44" s="6"/>
      <c r="H44" s="6"/>
      <c r="I44" s="6"/>
      <c r="J44" s="6"/>
      <c r="K44" s="6"/>
      <c r="L44" s="6"/>
      <c r="M44" s="6"/>
      <c r="N44" s="6">
        <v>39506</v>
      </c>
      <c r="O44" s="6"/>
      <c r="P44" s="6"/>
      <c r="Q44" s="6"/>
      <c r="R44" s="6"/>
      <c r="S44" s="6"/>
      <c r="T44" s="6">
        <v>39538</v>
      </c>
      <c r="U44" s="6"/>
      <c r="V44" s="6">
        <v>39541</v>
      </c>
      <c r="W44" s="6"/>
      <c r="X44" s="6"/>
      <c r="Y44" s="6"/>
      <c r="Z44" s="6"/>
      <c r="AA44" s="6"/>
      <c r="AB44" s="6"/>
      <c r="AC44" s="6"/>
      <c r="AD44" s="6"/>
      <c r="AE44" s="6"/>
      <c r="AF44" s="6">
        <v>39591</v>
      </c>
      <c r="AG44" s="6"/>
      <c r="AH44" s="6"/>
      <c r="AI44" s="6"/>
      <c r="AJ44" s="6"/>
      <c r="AK44" s="6"/>
      <c r="AL44" s="6"/>
      <c r="AM44" s="6"/>
      <c r="AN44" s="6"/>
      <c r="AO44" s="6"/>
      <c r="AP44" s="6"/>
      <c r="AQ44" s="6"/>
      <c r="AR44" s="6"/>
      <c r="AS44" s="6">
        <v>39917</v>
      </c>
      <c r="AT44" s="6"/>
      <c r="AU44" s="6"/>
      <c r="AV44" s="6">
        <v>39888</v>
      </c>
      <c r="AW44" s="6"/>
      <c r="AX44" s="6"/>
      <c r="AY44" s="6"/>
      <c r="AZ44" s="6">
        <v>39891</v>
      </c>
      <c r="BA44" s="6"/>
      <c r="BB44" s="6"/>
      <c r="BC44" s="6"/>
      <c r="BD44" s="6"/>
      <c r="BE44" s="6"/>
      <c r="BF44" s="6"/>
      <c r="BG44" s="6"/>
      <c r="BH44" s="6"/>
      <c r="BI44" s="6"/>
      <c r="BJ44" s="6"/>
      <c r="BK44" s="6"/>
      <c r="BL44" s="6"/>
      <c r="BM44" s="6"/>
      <c r="BN44" s="6"/>
      <c r="BO44" s="6"/>
      <c r="BP44" s="6"/>
      <c r="BQ44" s="6"/>
      <c r="BR44" s="6"/>
      <c r="BS44" s="6"/>
      <c r="BT44" s="6">
        <v>39996</v>
      </c>
      <c r="BU44" s="6"/>
      <c r="BV44" s="6"/>
      <c r="BW44" s="6"/>
      <c r="BX44" s="6"/>
      <c r="BY44" s="6">
        <v>40099</v>
      </c>
      <c r="BZ44" s="6"/>
      <c r="CA44" s="6"/>
      <c r="CB44" s="6"/>
      <c r="CC44" s="6"/>
      <c r="CD44" s="6"/>
      <c r="CE44" s="6"/>
      <c r="CF44" s="6"/>
      <c r="CG44" s="6"/>
      <c r="CH44" s="6"/>
      <c r="CI44" s="6"/>
      <c r="CJ44" s="6"/>
      <c r="CK44" s="6"/>
      <c r="CL44" s="6"/>
      <c r="CM44" s="6"/>
      <c r="CN44" s="6"/>
      <c r="CO44" s="6"/>
      <c r="CP44" s="6"/>
      <c r="CQ44" s="6"/>
      <c r="CR44" s="6">
        <v>40135</v>
      </c>
      <c r="CS44" s="6"/>
      <c r="CT44" s="6"/>
      <c r="CU44" s="6"/>
      <c r="CV44" s="6"/>
      <c r="CW44" s="6"/>
      <c r="CX44" s="6"/>
      <c r="CY44" s="6"/>
      <c r="CZ44" s="6"/>
      <c r="DA44" s="6"/>
      <c r="DB44" s="6"/>
      <c r="DC44" s="6"/>
      <c r="DD44" s="6">
        <v>40284</v>
      </c>
      <c r="DE44" s="6">
        <v>40283</v>
      </c>
      <c r="DF44" s="6"/>
      <c r="DG44" s="6"/>
      <c r="DH44" s="6">
        <v>40284</v>
      </c>
      <c r="DI44" s="6"/>
      <c r="DJ44" s="6"/>
      <c r="DK44" s="6"/>
      <c r="DL44" s="6">
        <v>40284</v>
      </c>
      <c r="DM44" s="6"/>
      <c r="DN44" s="6"/>
      <c r="DO44" s="6"/>
      <c r="DP44" s="6"/>
      <c r="DQ44" s="6"/>
      <c r="DR44" s="6"/>
      <c r="DS44" s="6"/>
      <c r="DT44" s="6"/>
      <c r="DU44" s="6"/>
      <c r="DV44" s="6"/>
      <c r="DW44" s="6"/>
      <c r="DX44" s="6"/>
      <c r="DY44" s="6">
        <v>40284</v>
      </c>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v>39500</v>
      </c>
      <c r="F45" s="6"/>
      <c r="G45" s="6"/>
      <c r="H45" s="6"/>
      <c r="I45" s="6"/>
      <c r="J45" s="6"/>
      <c r="K45" s="6"/>
      <c r="L45" s="6"/>
      <c r="M45" s="6"/>
      <c r="N45" s="6">
        <v>39506</v>
      </c>
      <c r="O45" s="6"/>
      <c r="P45" s="6"/>
      <c r="Q45" s="6"/>
      <c r="R45" s="6"/>
      <c r="S45" s="6"/>
      <c r="T45" s="6">
        <v>39538</v>
      </c>
      <c r="U45" s="6"/>
      <c r="V45" s="6">
        <v>39541</v>
      </c>
      <c r="W45" s="6"/>
      <c r="X45" s="6"/>
      <c r="Y45" s="6"/>
      <c r="Z45" s="6"/>
      <c r="AA45" s="6"/>
      <c r="AB45" s="6"/>
      <c r="AC45" s="6"/>
      <c r="AD45" s="6"/>
      <c r="AE45" s="6"/>
      <c r="AF45" s="6">
        <v>39591</v>
      </c>
      <c r="AG45" s="6"/>
      <c r="AH45" s="6"/>
      <c r="AI45" s="6"/>
      <c r="AJ45" s="6"/>
      <c r="AK45" s="6"/>
      <c r="AL45" s="6"/>
      <c r="AM45" s="6"/>
      <c r="AN45" s="6"/>
      <c r="AO45" s="6"/>
      <c r="AP45" s="6"/>
      <c r="AQ45" s="6"/>
      <c r="AR45" s="6"/>
      <c r="AS45" s="6">
        <v>39917</v>
      </c>
      <c r="AT45" s="6"/>
      <c r="AU45" s="6"/>
      <c r="AV45" s="6">
        <v>39888</v>
      </c>
      <c r="AW45" s="6"/>
      <c r="AX45" s="6"/>
      <c r="AY45" s="6"/>
      <c r="AZ45" s="6">
        <v>39891</v>
      </c>
      <c r="BA45" s="6"/>
      <c r="BB45" s="6"/>
      <c r="BC45" s="6"/>
      <c r="BD45" s="6"/>
      <c r="BE45" s="6"/>
      <c r="BF45" s="6"/>
      <c r="BG45" s="6"/>
      <c r="BH45" s="6"/>
      <c r="BI45" s="6"/>
      <c r="BJ45" s="6"/>
      <c r="BK45" s="6"/>
      <c r="BL45" s="6"/>
      <c r="BM45" s="6"/>
      <c r="BN45" s="6"/>
      <c r="BO45" s="6"/>
      <c r="BP45" s="6"/>
      <c r="BQ45" s="6"/>
      <c r="BR45" s="6"/>
      <c r="BS45" s="6"/>
      <c r="BT45" s="6">
        <v>39996</v>
      </c>
      <c r="BU45" s="6"/>
      <c r="BV45" s="6"/>
      <c r="BW45" s="6"/>
      <c r="BX45" s="6"/>
      <c r="BY45" s="6">
        <v>40099</v>
      </c>
      <c r="BZ45" s="6"/>
      <c r="CA45" s="6"/>
      <c r="CB45" s="6"/>
      <c r="CC45" s="6"/>
      <c r="CD45" s="6"/>
      <c r="CE45" s="6"/>
      <c r="CF45" s="6"/>
      <c r="CG45" s="6"/>
      <c r="CH45" s="6"/>
      <c r="CI45" s="6"/>
      <c r="CJ45" s="6"/>
      <c r="CK45" s="6"/>
      <c r="CL45" s="6"/>
      <c r="CM45" s="6"/>
      <c r="CN45" s="6"/>
      <c r="CO45" s="6"/>
      <c r="CP45" s="6"/>
      <c r="CQ45" s="6"/>
      <c r="CR45" s="6">
        <v>40135</v>
      </c>
      <c r="CS45" s="6"/>
      <c r="CT45" s="6"/>
      <c r="CU45" s="6"/>
      <c r="CV45" s="6"/>
      <c r="CW45" s="6"/>
      <c r="CX45" s="6"/>
      <c r="CY45" s="6"/>
      <c r="CZ45" s="6"/>
      <c r="DA45" s="6"/>
      <c r="DB45" s="6"/>
      <c r="DC45" s="6"/>
      <c r="DD45" s="6">
        <v>40284</v>
      </c>
      <c r="DE45" s="6">
        <v>40283</v>
      </c>
      <c r="DF45" s="6"/>
      <c r="DG45" s="6"/>
      <c r="DH45" s="6">
        <v>40284</v>
      </c>
      <c r="DI45" s="6"/>
      <c r="DJ45" s="6"/>
      <c r="DK45" s="6"/>
      <c r="DL45" s="6">
        <v>40284</v>
      </c>
      <c r="DM45" s="6"/>
      <c r="DN45" s="6"/>
      <c r="DO45" s="6"/>
      <c r="DP45" s="6"/>
      <c r="DQ45" s="6"/>
      <c r="DR45" s="6"/>
      <c r="DS45" s="6"/>
      <c r="DT45" s="6"/>
      <c r="DU45" s="6"/>
      <c r="DV45" s="6"/>
      <c r="DW45" s="6"/>
      <c r="DX45" s="6"/>
      <c r="DY45" s="6">
        <v>40284</v>
      </c>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v>39500</v>
      </c>
      <c r="F46" s="6"/>
      <c r="G46" s="6"/>
      <c r="H46" s="6"/>
      <c r="I46" s="6"/>
      <c r="J46" s="6"/>
      <c r="K46" s="6"/>
      <c r="L46" s="6"/>
      <c r="M46" s="6"/>
      <c r="N46" s="6">
        <v>39506</v>
      </c>
      <c r="O46" s="6"/>
      <c r="P46" s="6"/>
      <c r="Q46" s="6"/>
      <c r="R46" s="6"/>
      <c r="S46" s="6"/>
      <c r="T46" s="6">
        <v>39538</v>
      </c>
      <c r="U46" s="6"/>
      <c r="V46" s="6">
        <v>39541</v>
      </c>
      <c r="W46" s="6"/>
      <c r="X46" s="6"/>
      <c r="Y46" s="6"/>
      <c r="Z46" s="6"/>
      <c r="AA46" s="6"/>
      <c r="AB46" s="6"/>
      <c r="AC46" s="6"/>
      <c r="AD46" s="6"/>
      <c r="AE46" s="6"/>
      <c r="AF46" s="6">
        <v>39591</v>
      </c>
      <c r="AG46" s="6"/>
      <c r="AH46" s="6"/>
      <c r="AI46" s="6"/>
      <c r="AJ46" s="6"/>
      <c r="AK46" s="6"/>
      <c r="AL46" s="6"/>
      <c r="AM46" s="6"/>
      <c r="AN46" s="6"/>
      <c r="AO46" s="6"/>
      <c r="AP46" s="6"/>
      <c r="AQ46" s="6"/>
      <c r="AR46" s="6"/>
      <c r="AS46" s="6">
        <v>39917</v>
      </c>
      <c r="AT46" s="6"/>
      <c r="AU46" s="6"/>
      <c r="AV46" s="6">
        <v>39888</v>
      </c>
      <c r="AW46" s="6"/>
      <c r="AX46" s="6"/>
      <c r="AY46" s="6"/>
      <c r="AZ46" s="6">
        <v>39891</v>
      </c>
      <c r="BA46" s="6"/>
      <c r="BB46" s="6"/>
      <c r="BC46" s="6"/>
      <c r="BD46" s="6"/>
      <c r="BE46" s="6"/>
      <c r="BF46" s="6"/>
      <c r="BG46" s="6"/>
      <c r="BH46" s="6"/>
      <c r="BI46" s="6"/>
      <c r="BJ46" s="6"/>
      <c r="BK46" s="6"/>
      <c r="BL46" s="6"/>
      <c r="BM46" s="6"/>
      <c r="BN46" s="6"/>
      <c r="BO46" s="6"/>
      <c r="BP46" s="6"/>
      <c r="BQ46" s="6"/>
      <c r="BR46" s="6"/>
      <c r="BS46" s="6"/>
      <c r="BT46" s="6">
        <v>39996</v>
      </c>
      <c r="BU46" s="6"/>
      <c r="BV46" s="6"/>
      <c r="BW46" s="6"/>
      <c r="BX46" s="6"/>
      <c r="BY46" s="6">
        <v>40099</v>
      </c>
      <c r="BZ46" s="6"/>
      <c r="CA46" s="6"/>
      <c r="CB46" s="6"/>
      <c r="CC46" s="6"/>
      <c r="CD46" s="6"/>
      <c r="CE46" s="6"/>
      <c r="CF46" s="6"/>
      <c r="CG46" s="6"/>
      <c r="CH46" s="6"/>
      <c r="CI46" s="6"/>
      <c r="CJ46" s="6"/>
      <c r="CK46" s="6"/>
      <c r="CL46" s="6"/>
      <c r="CM46" s="6"/>
      <c r="CN46" s="6"/>
      <c r="CO46" s="6"/>
      <c r="CP46" s="6"/>
      <c r="CQ46" s="6"/>
      <c r="CR46" s="6">
        <v>40135</v>
      </c>
      <c r="CS46" s="6"/>
      <c r="CT46" s="6"/>
      <c r="CU46" s="6"/>
      <c r="CV46" s="6"/>
      <c r="CW46" s="6"/>
      <c r="CX46" s="6"/>
      <c r="CY46" s="6"/>
      <c r="CZ46" s="6"/>
      <c r="DA46" s="6"/>
      <c r="DB46" s="6"/>
      <c r="DC46" s="6"/>
      <c r="DD46" s="6">
        <v>40284</v>
      </c>
      <c r="DE46" s="6">
        <v>40283</v>
      </c>
      <c r="DF46" s="6"/>
      <c r="DG46" s="6"/>
      <c r="DH46" s="6">
        <v>40284</v>
      </c>
      <c r="DI46" s="6"/>
      <c r="DJ46" s="6"/>
      <c r="DK46" s="6"/>
      <c r="DL46" s="6">
        <v>40284</v>
      </c>
      <c r="DM46" s="6"/>
      <c r="DN46" s="6"/>
      <c r="DO46" s="6"/>
      <c r="DP46" s="6"/>
      <c r="DQ46" s="6"/>
      <c r="DR46" s="6"/>
      <c r="DS46" s="6"/>
      <c r="DT46" s="6"/>
      <c r="DU46" s="6"/>
      <c r="DV46" s="6"/>
      <c r="DW46" s="6"/>
      <c r="DX46" s="6"/>
      <c r="DY46" s="6">
        <v>40284</v>
      </c>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40556</v>
      </c>
      <c r="F47" s="6"/>
      <c r="G47" s="6"/>
      <c r="H47" s="6">
        <v>40630</v>
      </c>
      <c r="I47" s="6"/>
      <c r="J47" s="6"/>
      <c r="K47" s="6"/>
      <c r="L47" s="6"/>
      <c r="M47" s="6"/>
      <c r="N47" s="6"/>
      <c r="O47" s="6"/>
      <c r="P47" s="6"/>
      <c r="Q47" s="6"/>
      <c r="R47" s="6"/>
      <c r="S47" s="6"/>
      <c r="T47" s="6"/>
      <c r="U47" s="6"/>
      <c r="V47" s="6"/>
      <c r="W47" s="6">
        <v>40676</v>
      </c>
      <c r="X47" s="6"/>
      <c r="Y47" s="6"/>
      <c r="Z47" s="6"/>
      <c r="AA47" s="6"/>
      <c r="AB47" s="6"/>
      <c r="AC47" s="6"/>
      <c r="AD47" s="6"/>
      <c r="AE47" s="6"/>
      <c r="AF47" s="6"/>
      <c r="AG47" s="6"/>
      <c r="AH47" s="6"/>
      <c r="AI47" s="6">
        <v>40969</v>
      </c>
      <c r="AJ47" s="6">
        <v>40855</v>
      </c>
      <c r="AK47" s="6"/>
      <c r="AL47" s="6"/>
      <c r="AM47" s="6">
        <v>40975</v>
      </c>
      <c r="AN47" s="6"/>
      <c r="AO47" s="6"/>
      <c r="AP47" s="6"/>
      <c r="AQ47" s="6">
        <v>40975</v>
      </c>
      <c r="AR47" s="6"/>
      <c r="AS47" s="6"/>
      <c r="AT47" s="6"/>
      <c r="AU47" s="6"/>
      <c r="AV47" s="6"/>
      <c r="AW47" s="6"/>
      <c r="AX47" s="6"/>
      <c r="AY47" s="6"/>
      <c r="AZ47" s="6"/>
      <c r="BA47" s="6"/>
      <c r="BB47" s="6"/>
      <c r="BC47" s="6"/>
      <c r="BD47" s="6">
        <v>40969</v>
      </c>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40556</v>
      </c>
      <c r="F48" s="6"/>
      <c r="G48" s="6"/>
      <c r="H48" s="6">
        <v>40630</v>
      </c>
      <c r="I48" s="6"/>
      <c r="J48" s="6"/>
      <c r="K48" s="6"/>
      <c r="L48" s="6"/>
      <c r="M48" s="6"/>
      <c r="N48" s="6"/>
      <c r="O48" s="6"/>
      <c r="P48" s="6"/>
      <c r="Q48" s="6"/>
      <c r="R48" s="6"/>
      <c r="S48" s="6"/>
      <c r="T48" s="6"/>
      <c r="U48" s="6"/>
      <c r="V48" s="6"/>
      <c r="W48" s="6">
        <v>40676</v>
      </c>
      <c r="X48" s="6"/>
      <c r="Y48" s="6"/>
      <c r="Z48" s="6"/>
      <c r="AA48" s="6"/>
      <c r="AB48" s="6"/>
      <c r="AC48" s="6"/>
      <c r="AD48" s="6"/>
      <c r="AE48" s="6"/>
      <c r="AF48" s="6"/>
      <c r="AG48" s="6"/>
      <c r="AH48" s="6"/>
      <c r="AI48" s="6">
        <v>40969</v>
      </c>
      <c r="AJ48" s="6">
        <v>40855</v>
      </c>
      <c r="AK48" s="6"/>
      <c r="AL48" s="6"/>
      <c r="AM48" s="6">
        <v>40975</v>
      </c>
      <c r="AN48" s="6"/>
      <c r="AO48" s="6"/>
      <c r="AP48" s="6"/>
      <c r="AQ48" s="6">
        <v>40975</v>
      </c>
      <c r="AR48" s="6"/>
      <c r="AS48" s="6"/>
      <c r="AT48" s="6"/>
      <c r="AU48" s="6"/>
      <c r="AV48" s="6"/>
      <c r="AW48" s="6"/>
      <c r="AX48" s="6"/>
      <c r="AY48" s="6"/>
      <c r="AZ48" s="6"/>
      <c r="BA48" s="6"/>
      <c r="BB48" s="6"/>
      <c r="BC48" s="6"/>
      <c r="BD48" s="6">
        <v>40969</v>
      </c>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v>39500</v>
      </c>
      <c r="F49" s="6"/>
      <c r="G49" s="6"/>
      <c r="H49" s="6"/>
      <c r="I49" s="6"/>
      <c r="J49" s="6"/>
      <c r="K49" s="6"/>
      <c r="L49" s="6"/>
      <c r="M49" s="6"/>
      <c r="N49" s="6">
        <v>39506</v>
      </c>
      <c r="O49" s="6"/>
      <c r="P49" s="6"/>
      <c r="Q49" s="6"/>
      <c r="R49" s="6"/>
      <c r="S49" s="6"/>
      <c r="T49" s="6">
        <v>39538</v>
      </c>
      <c r="U49" s="6"/>
      <c r="V49" s="6">
        <v>39541</v>
      </c>
      <c r="W49" s="6"/>
      <c r="X49" s="6"/>
      <c r="Y49" s="6"/>
      <c r="Z49" s="6"/>
      <c r="AA49" s="6"/>
      <c r="AB49" s="6"/>
      <c r="AC49" s="6"/>
      <c r="AD49" s="6"/>
      <c r="AE49" s="6"/>
      <c r="AF49" s="6">
        <v>39591</v>
      </c>
      <c r="AG49" s="6"/>
      <c r="AH49" s="6"/>
      <c r="AI49" s="6"/>
      <c r="AJ49" s="6"/>
      <c r="AK49" s="6"/>
      <c r="AL49" s="6"/>
      <c r="AM49" s="6"/>
      <c r="AN49" s="6"/>
      <c r="AO49" s="6"/>
      <c r="AP49" s="6"/>
      <c r="AQ49" s="6"/>
      <c r="AR49" s="6"/>
      <c r="AS49" s="6">
        <v>39917</v>
      </c>
      <c r="AT49" s="6"/>
      <c r="AU49" s="6"/>
      <c r="AV49" s="6">
        <v>39888</v>
      </c>
      <c r="AW49" s="6"/>
      <c r="AX49" s="6"/>
      <c r="AY49" s="6"/>
      <c r="AZ49" s="6">
        <v>39891</v>
      </c>
      <c r="BA49" s="6"/>
      <c r="BB49" s="6"/>
      <c r="BC49" s="6"/>
      <c r="BD49" s="6"/>
      <c r="BE49" s="6"/>
      <c r="BF49" s="6"/>
      <c r="BG49" s="6"/>
      <c r="BH49" s="6"/>
      <c r="BI49" s="6"/>
      <c r="BJ49" s="6"/>
      <c r="BK49" s="6"/>
      <c r="BL49" s="6"/>
      <c r="BM49" s="6"/>
      <c r="BN49" s="6"/>
      <c r="BO49" s="6"/>
      <c r="BP49" s="6"/>
      <c r="BQ49" s="6"/>
      <c r="BR49" s="6"/>
      <c r="BS49" s="6"/>
      <c r="BT49" s="6">
        <v>39996</v>
      </c>
      <c r="BU49" s="6"/>
      <c r="BV49" s="6"/>
      <c r="BW49" s="6"/>
      <c r="BX49" s="6"/>
      <c r="BY49" s="6">
        <v>40099</v>
      </c>
      <c r="BZ49" s="6"/>
      <c r="CA49" s="6"/>
      <c r="CB49" s="6"/>
      <c r="CC49" s="6"/>
      <c r="CD49" s="6"/>
      <c r="CE49" s="6"/>
      <c r="CF49" s="6"/>
      <c r="CG49" s="6"/>
      <c r="CH49" s="6"/>
      <c r="CI49" s="6"/>
      <c r="CJ49" s="6"/>
      <c r="CK49" s="6"/>
      <c r="CL49" s="6"/>
      <c r="CM49" s="6"/>
      <c r="CN49" s="6"/>
      <c r="CO49" s="6"/>
      <c r="CP49" s="6"/>
      <c r="CQ49" s="6"/>
      <c r="CR49" s="6">
        <v>40135</v>
      </c>
      <c r="CS49" s="6"/>
      <c r="CT49" s="6"/>
      <c r="CU49" s="6"/>
      <c r="CV49" s="6"/>
      <c r="CW49" s="6"/>
      <c r="CX49" s="6"/>
      <c r="CY49" s="6"/>
      <c r="CZ49" s="6"/>
      <c r="DA49" s="6"/>
      <c r="DB49" s="6"/>
      <c r="DC49" s="6"/>
      <c r="DD49" s="6">
        <v>40284</v>
      </c>
      <c r="DE49" s="6">
        <v>40283</v>
      </c>
      <c r="DF49" s="6"/>
      <c r="DG49" s="6"/>
      <c r="DH49" s="6">
        <v>40284</v>
      </c>
      <c r="DI49" s="6"/>
      <c r="DJ49" s="6"/>
      <c r="DK49" s="6"/>
      <c r="DL49" s="6">
        <v>40284</v>
      </c>
      <c r="DM49" s="6"/>
      <c r="DN49" s="6"/>
      <c r="DO49" s="6"/>
      <c r="DP49" s="6"/>
      <c r="DQ49" s="6"/>
      <c r="DR49" s="6"/>
      <c r="DS49" s="6"/>
      <c r="DT49" s="6"/>
      <c r="DU49" s="6"/>
      <c r="DV49" s="6"/>
      <c r="DW49" s="6"/>
      <c r="DX49" s="6"/>
      <c r="DY49" s="6">
        <v>40284</v>
      </c>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v>39500</v>
      </c>
      <c r="F50" s="6"/>
      <c r="G50" s="6"/>
      <c r="H50" s="6"/>
      <c r="I50" s="6"/>
      <c r="J50" s="6"/>
      <c r="K50" s="6"/>
      <c r="L50" s="6"/>
      <c r="M50" s="6"/>
      <c r="N50" s="6">
        <v>39506</v>
      </c>
      <c r="O50" s="6"/>
      <c r="P50" s="6"/>
      <c r="Q50" s="6"/>
      <c r="R50" s="6"/>
      <c r="S50" s="6"/>
      <c r="T50" s="6">
        <v>39538</v>
      </c>
      <c r="U50" s="6"/>
      <c r="V50" s="6">
        <v>39541</v>
      </c>
      <c r="W50" s="6"/>
      <c r="X50" s="6"/>
      <c r="Y50" s="6"/>
      <c r="Z50" s="6"/>
      <c r="AA50" s="6"/>
      <c r="AB50" s="6"/>
      <c r="AC50" s="6"/>
      <c r="AD50" s="6"/>
      <c r="AE50" s="6"/>
      <c r="AF50" s="6">
        <v>39591</v>
      </c>
      <c r="AG50" s="6"/>
      <c r="AH50" s="6"/>
      <c r="AI50" s="6"/>
      <c r="AJ50" s="6"/>
      <c r="AK50" s="6"/>
      <c r="AL50" s="6"/>
      <c r="AM50" s="6"/>
      <c r="AN50" s="6"/>
      <c r="AO50" s="6"/>
      <c r="AP50" s="6"/>
      <c r="AQ50" s="6"/>
      <c r="AR50" s="6"/>
      <c r="AS50" s="6">
        <v>39917</v>
      </c>
      <c r="AT50" s="6"/>
      <c r="AU50" s="6"/>
      <c r="AV50" s="6">
        <v>39888</v>
      </c>
      <c r="AW50" s="6"/>
      <c r="AX50" s="6"/>
      <c r="AY50" s="6"/>
      <c r="AZ50" s="6">
        <v>39891</v>
      </c>
      <c r="BA50" s="6"/>
      <c r="BB50" s="6"/>
      <c r="BC50" s="6"/>
      <c r="BD50" s="6"/>
      <c r="BE50" s="6"/>
      <c r="BF50" s="6"/>
      <c r="BG50" s="6"/>
      <c r="BH50" s="6"/>
      <c r="BI50" s="6"/>
      <c r="BJ50" s="6"/>
      <c r="BK50" s="6"/>
      <c r="BL50" s="6"/>
      <c r="BM50" s="6"/>
      <c r="BN50" s="6"/>
      <c r="BO50" s="6"/>
      <c r="BP50" s="6"/>
      <c r="BQ50" s="6"/>
      <c r="BR50" s="6"/>
      <c r="BS50" s="6"/>
      <c r="BT50" s="6">
        <v>39996</v>
      </c>
      <c r="BU50" s="6"/>
      <c r="BV50" s="6"/>
      <c r="BW50" s="6"/>
      <c r="BX50" s="6"/>
      <c r="BY50" s="6">
        <v>40099</v>
      </c>
      <c r="BZ50" s="6"/>
      <c r="CA50" s="6"/>
      <c r="CB50" s="6"/>
      <c r="CC50" s="6"/>
      <c r="CD50" s="6"/>
      <c r="CE50" s="6"/>
      <c r="CF50" s="6"/>
      <c r="CG50" s="6"/>
      <c r="CH50" s="6"/>
      <c r="CI50" s="6"/>
      <c r="CJ50" s="6"/>
      <c r="CK50" s="6"/>
      <c r="CL50" s="6"/>
      <c r="CM50" s="6"/>
      <c r="CN50" s="6"/>
      <c r="CO50" s="6"/>
      <c r="CP50" s="6"/>
      <c r="CQ50" s="6"/>
      <c r="CR50" s="6">
        <v>40135</v>
      </c>
      <c r="CS50" s="6"/>
      <c r="CT50" s="6"/>
      <c r="CU50" s="6"/>
      <c r="CV50" s="6"/>
      <c r="CW50" s="6"/>
      <c r="CX50" s="6"/>
      <c r="CY50" s="6"/>
      <c r="CZ50" s="6"/>
      <c r="DA50" s="6"/>
      <c r="DB50" s="6"/>
      <c r="DC50" s="6"/>
      <c r="DD50" s="6">
        <v>40284</v>
      </c>
      <c r="DE50" s="6">
        <v>40283</v>
      </c>
      <c r="DF50" s="6"/>
      <c r="DG50" s="6"/>
      <c r="DH50" s="6">
        <v>40284</v>
      </c>
      <c r="DI50" s="6"/>
      <c r="DJ50" s="6"/>
      <c r="DK50" s="6"/>
      <c r="DL50" s="6">
        <v>40284</v>
      </c>
      <c r="DM50" s="6"/>
      <c r="DN50" s="6"/>
      <c r="DO50" s="6"/>
      <c r="DP50" s="6"/>
      <c r="DQ50" s="6"/>
      <c r="DR50" s="6"/>
      <c r="DS50" s="6"/>
      <c r="DT50" s="6"/>
      <c r="DU50" s="6"/>
      <c r="DV50" s="6"/>
      <c r="DW50" s="6"/>
      <c r="DX50" s="6"/>
      <c r="DY50" s="6">
        <v>40284</v>
      </c>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39857</v>
      </c>
      <c r="F51" s="6"/>
      <c r="G51" s="6"/>
      <c r="H51" s="6"/>
      <c r="I51" s="6"/>
      <c r="J51" s="6"/>
      <c r="K51" s="6"/>
      <c r="L51" s="6"/>
      <c r="M51" s="6"/>
      <c r="N51" s="6">
        <v>39946</v>
      </c>
      <c r="O51" s="6"/>
      <c r="P51" s="6"/>
      <c r="Q51" s="6"/>
      <c r="R51" s="6"/>
      <c r="S51" s="6">
        <v>39966</v>
      </c>
      <c r="T51" s="6"/>
      <c r="U51" s="6"/>
      <c r="V51" s="6">
        <v>39994</v>
      </c>
      <c r="W51" s="6"/>
      <c r="X51" s="6"/>
      <c r="Y51" s="6"/>
      <c r="Z51" s="6"/>
      <c r="AA51" s="6"/>
      <c r="AB51" s="6"/>
      <c r="AC51" s="6"/>
      <c r="AD51" s="6"/>
      <c r="AE51" s="6"/>
      <c r="AF51" s="6">
        <v>40025</v>
      </c>
      <c r="AG51" s="6"/>
      <c r="AH51" s="6"/>
      <c r="AI51" s="6"/>
      <c r="AJ51" s="6"/>
      <c r="AK51" s="6"/>
      <c r="AL51" s="6"/>
      <c r="AM51" s="6"/>
      <c r="AN51" s="6"/>
      <c r="AO51" s="6"/>
      <c r="AP51" s="6"/>
      <c r="AQ51" s="6"/>
      <c r="AR51" s="6">
        <v>40235</v>
      </c>
      <c r="AS51" s="6"/>
      <c r="AT51" s="6"/>
      <c r="AU51" s="6"/>
      <c r="AV51" s="6">
        <v>40226</v>
      </c>
      <c r="AW51" s="6"/>
      <c r="AX51" s="6">
        <v>40235</v>
      </c>
      <c r="AY51" s="6"/>
      <c r="AZ51" s="6">
        <v>40235</v>
      </c>
      <c r="BA51" s="6"/>
      <c r="BB51" s="6"/>
      <c r="BC51" s="6"/>
      <c r="BD51" s="6"/>
      <c r="BE51" s="6"/>
      <c r="BF51" s="6"/>
      <c r="BG51" s="6"/>
      <c r="BH51" s="6"/>
      <c r="BI51" s="6"/>
      <c r="BJ51" s="6"/>
      <c r="BK51" s="6"/>
      <c r="BL51" s="6"/>
      <c r="BM51" s="6">
        <v>40235</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v>40456</v>
      </c>
      <c r="F52" s="6"/>
      <c r="G52" s="6"/>
      <c r="H52" s="6"/>
      <c r="I52" s="6"/>
      <c r="J52" s="6"/>
      <c r="K52" s="6"/>
      <c r="L52" s="6"/>
      <c r="M52" s="6"/>
      <c r="N52" s="6"/>
      <c r="O52" s="6"/>
      <c r="P52" s="6"/>
      <c r="Q52" s="6"/>
      <c r="R52" s="6"/>
      <c r="S52" s="6"/>
      <c r="T52" s="6"/>
      <c r="U52" s="6"/>
      <c r="V52" s="6"/>
      <c r="W52" s="6">
        <v>40508</v>
      </c>
      <c r="X52" s="6"/>
      <c r="Y52" s="6"/>
      <c r="Z52" s="6"/>
      <c r="AA52" s="6"/>
      <c r="AB52" s="6"/>
      <c r="AC52" s="6"/>
      <c r="AD52" s="6"/>
      <c r="AE52" s="6"/>
      <c r="AF52" s="6"/>
      <c r="AG52" s="6"/>
      <c r="AH52" s="6"/>
      <c r="AI52" s="6">
        <v>40886</v>
      </c>
      <c r="AJ52" s="6">
        <v>40704</v>
      </c>
      <c r="AK52" s="6"/>
      <c r="AL52" s="6"/>
      <c r="AM52" s="6">
        <v>40886</v>
      </c>
      <c r="AN52" s="6"/>
      <c r="AO52" s="6"/>
      <c r="AP52" s="6"/>
      <c r="AQ52" s="6">
        <v>40891</v>
      </c>
      <c r="AR52" s="6"/>
      <c r="AS52" s="6"/>
      <c r="AT52" s="6"/>
      <c r="AU52" s="6"/>
      <c r="AV52" s="6"/>
      <c r="AW52" s="6"/>
      <c r="AX52" s="6"/>
      <c r="AY52" s="6"/>
      <c r="AZ52" s="6"/>
      <c r="BA52" s="6"/>
      <c r="BB52" s="6"/>
      <c r="BC52" s="6"/>
      <c r="BD52" s="6">
        <v>40893</v>
      </c>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c r="F53" s="6"/>
      <c r="G53" s="6"/>
      <c r="H53" s="6">
        <v>37883</v>
      </c>
      <c r="I53" s="6"/>
      <c r="J53" s="6"/>
      <c r="K53" s="6"/>
      <c r="L53" s="6"/>
      <c r="M53" s="6"/>
      <c r="N53" s="6"/>
      <c r="O53" s="6"/>
      <c r="P53" s="6"/>
      <c r="Q53" s="6"/>
      <c r="R53" s="6"/>
      <c r="S53" s="6"/>
      <c r="T53" s="6"/>
      <c r="U53" s="6"/>
      <c r="V53" s="6"/>
      <c r="W53" s="6">
        <v>37917</v>
      </c>
      <c r="X53" s="6"/>
      <c r="Y53" s="6"/>
      <c r="Z53" s="6"/>
      <c r="AA53" s="6"/>
      <c r="AB53" s="6"/>
      <c r="AC53" s="6"/>
      <c r="AD53" s="6"/>
      <c r="AE53" s="6"/>
      <c r="AF53" s="6"/>
      <c r="AG53" s="6"/>
      <c r="AH53" s="6"/>
      <c r="AI53" s="6"/>
      <c r="AJ53" s="6">
        <v>38176</v>
      </c>
      <c r="AK53" s="6"/>
      <c r="AL53" s="6"/>
      <c r="AM53" s="6">
        <v>38203</v>
      </c>
      <c r="AN53" s="6"/>
      <c r="AO53" s="6"/>
      <c r="AP53" s="6"/>
      <c r="AQ53" s="6">
        <v>38301</v>
      </c>
      <c r="AR53" s="6"/>
      <c r="AS53" s="6"/>
      <c r="AT53" s="6"/>
      <c r="AU53" s="6"/>
      <c r="AV53" s="6"/>
      <c r="AW53" s="6"/>
      <c r="AX53" s="6"/>
      <c r="AY53" s="6"/>
      <c r="AZ53" s="6"/>
      <c r="BA53" s="6"/>
      <c r="BB53" s="6"/>
      <c r="BC53" s="6"/>
      <c r="BD53" s="6"/>
      <c r="BE53" s="6"/>
      <c r="BF53" s="6"/>
      <c r="BG53" s="6">
        <v>38261</v>
      </c>
      <c r="BH53" s="6"/>
      <c r="BI53" s="6"/>
      <c r="BJ53" s="6"/>
      <c r="BK53" s="6"/>
      <c r="BL53" s="6"/>
      <c r="BM53" s="6"/>
      <c r="BN53" s="6"/>
      <c r="BO53" s="6"/>
      <c r="BP53" s="6">
        <v>38345</v>
      </c>
      <c r="BQ53" s="6"/>
      <c r="BR53" s="6"/>
      <c r="BS53" s="6"/>
      <c r="BT53" s="6"/>
      <c r="BU53" s="6"/>
      <c r="BV53" s="6"/>
      <c r="BW53" s="6"/>
      <c r="BX53" s="6"/>
      <c r="BY53" s="6"/>
      <c r="BZ53" s="6"/>
      <c r="CA53" s="6"/>
      <c r="CB53" s="6"/>
      <c r="CC53" s="6"/>
      <c r="CD53" s="6"/>
      <c r="CE53" s="6"/>
      <c r="CF53" s="6"/>
      <c r="CG53" s="6"/>
      <c r="CH53" s="6"/>
      <c r="CI53" s="6">
        <v>38366</v>
      </c>
      <c r="CJ53" s="6"/>
      <c r="CK53" s="6"/>
      <c r="CL53" s="6"/>
      <c r="CM53" s="6"/>
      <c r="CN53" s="6"/>
      <c r="CO53" s="6"/>
      <c r="CP53" s="6"/>
      <c r="CQ53" s="6"/>
      <c r="CR53" s="6"/>
      <c r="CS53" s="6"/>
      <c r="CT53" s="6"/>
      <c r="CU53" s="6">
        <v>38664</v>
      </c>
      <c r="CV53" s="6">
        <v>38658</v>
      </c>
      <c r="CW53" s="6"/>
      <c r="CX53" s="6"/>
      <c r="CY53" s="6">
        <v>38545</v>
      </c>
      <c r="CZ53" s="6"/>
      <c r="DA53" s="6"/>
      <c r="DB53" s="6"/>
      <c r="DC53" s="6">
        <v>38666</v>
      </c>
      <c r="DD53" s="6"/>
      <c r="DE53" s="6"/>
      <c r="DF53" s="6"/>
      <c r="DG53" s="6"/>
      <c r="DH53" s="6"/>
      <c r="DI53" s="6"/>
      <c r="DJ53" s="6"/>
      <c r="DK53" s="6"/>
      <c r="DL53" s="6"/>
      <c r="DM53" s="6"/>
      <c r="DN53" s="6"/>
      <c r="DO53" s="6"/>
      <c r="DP53" s="6">
        <v>38670</v>
      </c>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c r="F54" s="6"/>
      <c r="G54" s="6"/>
      <c r="H54" s="6">
        <v>39556</v>
      </c>
      <c r="I54" s="6"/>
      <c r="J54" s="6"/>
      <c r="K54" s="6"/>
      <c r="L54" s="6"/>
      <c r="M54" s="6"/>
      <c r="N54" s="6"/>
      <c r="O54" s="6"/>
      <c r="P54" s="6"/>
      <c r="Q54" s="6"/>
      <c r="R54" s="6"/>
      <c r="S54" s="6"/>
      <c r="T54" s="6"/>
      <c r="U54" s="6"/>
      <c r="V54" s="6"/>
      <c r="W54" s="6">
        <v>39604</v>
      </c>
      <c r="X54" s="6"/>
      <c r="Y54" s="6"/>
      <c r="Z54" s="6"/>
      <c r="AA54" s="6"/>
      <c r="AB54" s="6"/>
      <c r="AC54" s="6"/>
      <c r="AD54" s="6"/>
      <c r="AE54" s="6"/>
      <c r="AF54" s="6"/>
      <c r="AG54" s="6"/>
      <c r="AH54" s="6"/>
      <c r="AI54" s="6">
        <v>39904</v>
      </c>
      <c r="AJ54" s="6"/>
      <c r="AK54" s="6"/>
      <c r="AL54" s="6"/>
      <c r="AM54" s="6">
        <v>39904</v>
      </c>
      <c r="AN54" s="6"/>
      <c r="AO54" s="6">
        <v>39129</v>
      </c>
      <c r="AP54" s="6"/>
      <c r="AQ54" s="6">
        <v>39903</v>
      </c>
      <c r="AR54" s="6"/>
      <c r="AS54" s="6"/>
      <c r="AT54" s="6"/>
      <c r="AU54" s="6"/>
      <c r="AV54" s="6"/>
      <c r="AW54" s="6"/>
      <c r="AX54" s="6"/>
      <c r="AY54" s="6"/>
      <c r="AZ54" s="6"/>
      <c r="BA54" s="6"/>
      <c r="BB54" s="6"/>
      <c r="BC54" s="6"/>
      <c r="BD54" s="6"/>
      <c r="BE54" s="6"/>
      <c r="BF54" s="6"/>
      <c r="BG54" s="6"/>
      <c r="BH54" s="6"/>
      <c r="BI54" s="6"/>
      <c r="BJ54" s="6"/>
      <c r="BK54" s="6"/>
      <c r="BL54" s="6">
        <v>39904</v>
      </c>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v>
      </c>
      <c r="I55" s="6"/>
      <c r="J55" s="6"/>
      <c r="K55" s="6"/>
      <c r="L55" s="6"/>
      <c r="M55" s="6"/>
      <c r="N55" s="6"/>
      <c r="O55" s="6"/>
      <c r="P55" s="6"/>
      <c r="Q55" s="6"/>
      <c r="R55" s="6"/>
      <c r="S55" s="6"/>
      <c r="T55" s="6"/>
      <c r="U55" s="6"/>
      <c r="V55" s="6"/>
      <c r="W55" s="6">
        <v>37917</v>
      </c>
      <c r="X55" s="6"/>
      <c r="Y55" s="6"/>
      <c r="Z55" s="6"/>
      <c r="AA55" s="6"/>
      <c r="AB55" s="6"/>
      <c r="AC55" s="6"/>
      <c r="AD55" s="6"/>
      <c r="AE55" s="6"/>
      <c r="AF55" s="6"/>
      <c r="AG55" s="6"/>
      <c r="AH55" s="6"/>
      <c r="AI55" s="6"/>
      <c r="AJ55" s="6">
        <v>38176</v>
      </c>
      <c r="AK55" s="6"/>
      <c r="AL55" s="6"/>
      <c r="AM55" s="6">
        <v>38203</v>
      </c>
      <c r="AN55" s="6"/>
      <c r="AO55" s="6"/>
      <c r="AP55" s="6"/>
      <c r="AQ55" s="6">
        <v>38301</v>
      </c>
      <c r="AR55" s="6"/>
      <c r="AS55" s="6"/>
      <c r="AT55" s="6"/>
      <c r="AU55" s="6"/>
      <c r="AV55" s="6"/>
      <c r="AW55" s="6"/>
      <c r="AX55" s="6"/>
      <c r="AY55" s="6"/>
      <c r="AZ55" s="6"/>
      <c r="BA55" s="6"/>
      <c r="BB55" s="6"/>
      <c r="BC55" s="6"/>
      <c r="BD55" s="6"/>
      <c r="BE55" s="6"/>
      <c r="BF55" s="6"/>
      <c r="BG55" s="6">
        <v>38261</v>
      </c>
      <c r="BH55" s="6"/>
      <c r="BI55" s="6"/>
      <c r="BJ55" s="6"/>
      <c r="BK55" s="6"/>
      <c r="BL55" s="6"/>
      <c r="BM55" s="6"/>
      <c r="BN55" s="6"/>
      <c r="BO55" s="6"/>
      <c r="BP55" s="6">
        <v>38345</v>
      </c>
      <c r="BQ55" s="6"/>
      <c r="BR55" s="6"/>
      <c r="BS55" s="6"/>
      <c r="BT55" s="6"/>
      <c r="BU55" s="6"/>
      <c r="BV55" s="6"/>
      <c r="BW55" s="6"/>
      <c r="BX55" s="6"/>
      <c r="BY55" s="6"/>
      <c r="BZ55" s="6"/>
      <c r="CA55" s="6"/>
      <c r="CB55" s="6"/>
      <c r="CC55" s="6"/>
      <c r="CD55" s="6"/>
      <c r="CE55" s="6"/>
      <c r="CF55" s="6"/>
      <c r="CG55" s="6"/>
      <c r="CH55" s="6"/>
      <c r="CI55" s="6">
        <v>38366</v>
      </c>
      <c r="CJ55" s="6"/>
      <c r="CK55" s="6"/>
      <c r="CL55" s="6"/>
      <c r="CM55" s="6"/>
      <c r="CN55" s="6"/>
      <c r="CO55" s="6"/>
      <c r="CP55" s="6"/>
      <c r="CQ55" s="6"/>
      <c r="CR55" s="6"/>
      <c r="CS55" s="6"/>
      <c r="CT55" s="6"/>
      <c r="CU55" s="6">
        <v>38664</v>
      </c>
      <c r="CV55" s="6">
        <v>38658</v>
      </c>
      <c r="CW55" s="6"/>
      <c r="CX55" s="6"/>
      <c r="CY55" s="6">
        <v>38545</v>
      </c>
      <c r="CZ55" s="6"/>
      <c r="DA55" s="6"/>
      <c r="DB55" s="6"/>
      <c r="DC55" s="6">
        <v>38666</v>
      </c>
      <c r="DD55" s="6"/>
      <c r="DE55" s="6"/>
      <c r="DF55" s="6"/>
      <c r="DG55" s="6"/>
      <c r="DH55" s="6"/>
      <c r="DI55" s="6"/>
      <c r="DJ55" s="6"/>
      <c r="DK55" s="6"/>
      <c r="DL55" s="6"/>
      <c r="DM55" s="6"/>
      <c r="DN55" s="6"/>
      <c r="DO55" s="6"/>
      <c r="DP55" s="6">
        <v>38670</v>
      </c>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c r="F56" s="6"/>
      <c r="G56" s="6"/>
      <c r="H56" s="6">
        <v>39051</v>
      </c>
      <c r="I56" s="6"/>
      <c r="J56" s="6"/>
      <c r="K56" s="6"/>
      <c r="L56" s="6"/>
      <c r="M56" s="6"/>
      <c r="N56" s="6"/>
      <c r="O56" s="6"/>
      <c r="P56" s="6"/>
      <c r="Q56" s="6"/>
      <c r="R56" s="6"/>
      <c r="S56" s="6"/>
      <c r="T56" s="6"/>
      <c r="U56" s="6"/>
      <c r="V56" s="6"/>
      <c r="W56" s="6">
        <v>39100</v>
      </c>
      <c r="X56" s="6"/>
      <c r="Y56" s="6"/>
      <c r="Z56" s="6"/>
      <c r="AA56" s="6"/>
      <c r="AB56" s="6"/>
      <c r="AC56" s="6"/>
      <c r="AD56" s="6"/>
      <c r="AE56" s="6"/>
      <c r="AF56" s="6"/>
      <c r="AG56" s="6"/>
      <c r="AH56" s="6"/>
      <c r="AI56" s="6">
        <v>39400</v>
      </c>
      <c r="AJ56" s="6"/>
      <c r="AK56" s="6"/>
      <c r="AL56" s="6"/>
      <c r="AM56" s="6">
        <v>39399</v>
      </c>
      <c r="AN56" s="6"/>
      <c r="AO56" s="6"/>
      <c r="AP56" s="6"/>
      <c r="AQ56" s="6">
        <v>39378</v>
      </c>
      <c r="AR56" s="6"/>
      <c r="AS56" s="6"/>
      <c r="AT56" s="6"/>
      <c r="AU56" s="6"/>
      <c r="AV56" s="6"/>
      <c r="AW56" s="6"/>
      <c r="AX56" s="6"/>
      <c r="AY56" s="6"/>
      <c r="AZ56" s="6"/>
      <c r="BA56" s="6"/>
      <c r="BB56" s="6"/>
      <c r="BC56" s="6"/>
      <c r="BD56" s="6">
        <v>39400</v>
      </c>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c r="F57" s="6"/>
      <c r="G57" s="6"/>
      <c r="H57" s="6">
        <v>39051</v>
      </c>
      <c r="I57" s="6"/>
      <c r="J57" s="6"/>
      <c r="K57" s="6"/>
      <c r="L57" s="6"/>
      <c r="M57" s="6"/>
      <c r="N57" s="6"/>
      <c r="O57" s="6"/>
      <c r="P57" s="6"/>
      <c r="Q57" s="6"/>
      <c r="R57" s="6"/>
      <c r="S57" s="6"/>
      <c r="T57" s="6"/>
      <c r="U57" s="6"/>
      <c r="V57" s="6"/>
      <c r="W57" s="6">
        <v>39100</v>
      </c>
      <c r="X57" s="6"/>
      <c r="Y57" s="6"/>
      <c r="Z57" s="6"/>
      <c r="AA57" s="6"/>
      <c r="AB57" s="6"/>
      <c r="AC57" s="6"/>
      <c r="AD57" s="6"/>
      <c r="AE57" s="6"/>
      <c r="AF57" s="6"/>
      <c r="AG57" s="6"/>
      <c r="AH57" s="6"/>
      <c r="AI57" s="6">
        <v>39400</v>
      </c>
      <c r="AJ57" s="6"/>
      <c r="AK57" s="6"/>
      <c r="AL57" s="6"/>
      <c r="AM57" s="6">
        <v>39399</v>
      </c>
      <c r="AN57" s="6"/>
      <c r="AO57" s="6"/>
      <c r="AP57" s="6"/>
      <c r="AQ57" s="6">
        <v>39378</v>
      </c>
      <c r="AR57" s="6"/>
      <c r="AS57" s="6"/>
      <c r="AT57" s="6"/>
      <c r="AU57" s="6"/>
      <c r="AV57" s="6"/>
      <c r="AW57" s="6"/>
      <c r="AX57" s="6"/>
      <c r="AY57" s="6"/>
      <c r="AZ57" s="6"/>
      <c r="BA57" s="6"/>
      <c r="BB57" s="6"/>
      <c r="BC57" s="6"/>
      <c r="BD57" s="6">
        <v>39400</v>
      </c>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v>37893</v>
      </c>
      <c r="F58" s="6"/>
      <c r="G58" s="6"/>
      <c r="H58" s="6"/>
      <c r="I58" s="6"/>
      <c r="J58" s="6"/>
      <c r="K58" s="6"/>
      <c r="L58" s="6"/>
      <c r="M58" s="6"/>
      <c r="N58" s="6">
        <v>37895</v>
      </c>
      <c r="O58" s="6"/>
      <c r="P58" s="6"/>
      <c r="Q58" s="6"/>
      <c r="R58" s="6"/>
      <c r="S58" s="6">
        <v>37909</v>
      </c>
      <c r="T58" s="6"/>
      <c r="U58" s="6"/>
      <c r="V58" s="6">
        <v>37949</v>
      </c>
      <c r="W58" s="6"/>
      <c r="X58" s="6"/>
      <c r="Y58" s="6"/>
      <c r="Z58" s="6"/>
      <c r="AA58" s="6"/>
      <c r="AB58" s="6"/>
      <c r="AC58" s="6"/>
      <c r="AD58" s="6"/>
      <c r="AE58" s="6"/>
      <c r="AF58" s="6">
        <v>37979</v>
      </c>
      <c r="AG58" s="6"/>
      <c r="AH58" s="6"/>
      <c r="AI58" s="6"/>
      <c r="AJ58" s="6"/>
      <c r="AK58" s="6"/>
      <c r="AL58" s="6"/>
      <c r="AM58" s="6"/>
      <c r="AN58" s="6"/>
      <c r="AO58" s="6">
        <v>38377</v>
      </c>
      <c r="AP58" s="6"/>
      <c r="AQ58" s="6"/>
      <c r="AR58" s="6">
        <v>38594</v>
      </c>
      <c r="AS58" s="6"/>
      <c r="AT58" s="6"/>
      <c r="AU58" s="6"/>
      <c r="AV58" s="6">
        <v>38601</v>
      </c>
      <c r="AW58" s="6"/>
      <c r="AX58" s="6"/>
      <c r="AY58" s="6"/>
      <c r="AZ58" s="6">
        <v>38602</v>
      </c>
      <c r="BA58" s="6"/>
      <c r="BB58" s="6"/>
      <c r="BC58" s="6"/>
      <c r="BD58" s="6"/>
      <c r="BE58" s="6"/>
      <c r="BF58" s="6"/>
      <c r="BG58" s="6"/>
      <c r="BH58" s="6"/>
      <c r="BI58" s="6"/>
      <c r="BJ58" s="6"/>
      <c r="BK58" s="6"/>
      <c r="BL58" s="6"/>
      <c r="BM58" s="6">
        <v>38604</v>
      </c>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39893</v>
      </c>
      <c r="F62" s="6"/>
      <c r="G62" s="6"/>
      <c r="H62" s="6">
        <v>40154</v>
      </c>
      <c r="I62" s="6"/>
      <c r="J62" s="6"/>
      <c r="K62" s="6"/>
      <c r="L62" s="6"/>
      <c r="M62" s="6"/>
      <c r="N62" s="6"/>
      <c r="O62" s="6"/>
      <c r="P62" s="6"/>
      <c r="Q62" s="6">
        <v>40200</v>
      </c>
      <c r="R62" s="6"/>
      <c r="S62" s="6"/>
      <c r="T62" s="6">
        <v>40210</v>
      </c>
      <c r="U62" s="6"/>
      <c r="V62" s="6"/>
      <c r="W62" s="6">
        <v>40233</v>
      </c>
      <c r="X62" s="6"/>
      <c r="Y62" s="6"/>
      <c r="Z62" s="6"/>
      <c r="AA62" s="6"/>
      <c r="AB62" s="6"/>
      <c r="AC62" s="6"/>
      <c r="AD62" s="6"/>
      <c r="AE62" s="6"/>
      <c r="AF62" s="6"/>
      <c r="AG62" s="6"/>
      <c r="AH62" s="6"/>
      <c r="AI62" s="6"/>
      <c r="AJ62" s="6">
        <v>40512</v>
      </c>
      <c r="AK62" s="6"/>
      <c r="AL62" s="6"/>
      <c r="AM62" s="6">
        <v>40484</v>
      </c>
      <c r="AN62" s="6"/>
      <c r="AO62" s="6"/>
      <c r="AP62" s="6"/>
      <c r="AQ62" s="6">
        <v>40532</v>
      </c>
      <c r="AR62" s="6"/>
      <c r="AS62" s="6"/>
      <c r="AT62" s="6"/>
      <c r="AU62" s="6"/>
      <c r="AV62" s="6"/>
      <c r="AW62" s="6"/>
      <c r="AX62" s="6"/>
      <c r="AY62" s="6"/>
      <c r="AZ62" s="6"/>
      <c r="BA62" s="6"/>
      <c r="BB62" s="6"/>
      <c r="BC62" s="6"/>
      <c r="BD62" s="6"/>
      <c r="BE62" s="6"/>
      <c r="BF62" s="6"/>
      <c r="BG62" s="6"/>
      <c r="BH62" s="6"/>
      <c r="BI62" s="6"/>
      <c r="BJ62" s="6"/>
      <c r="BK62" s="6">
        <v>40533</v>
      </c>
      <c r="BL62" s="6"/>
      <c r="BM62" s="6"/>
      <c r="BN62" s="6"/>
      <c r="BO62" s="6"/>
      <c r="BP62" s="6">
        <v>40638</v>
      </c>
      <c r="BQ62" s="6"/>
      <c r="BR62" s="6"/>
      <c r="BS62" s="6"/>
      <c r="BT62" s="6"/>
      <c r="BU62" s="6"/>
      <c r="BV62" s="6"/>
      <c r="BW62" s="6"/>
      <c r="BX62" s="6"/>
      <c r="BY62" s="6"/>
      <c r="BZ62" s="6"/>
      <c r="CA62" s="6"/>
      <c r="CB62" s="6"/>
      <c r="CC62" s="6"/>
      <c r="CD62" s="6"/>
      <c r="CE62" s="6"/>
      <c r="CF62" s="6"/>
      <c r="CG62" s="6"/>
      <c r="CH62" s="6"/>
      <c r="CI62" s="6">
        <v>40654</v>
      </c>
      <c r="CJ62" s="6"/>
      <c r="CK62" s="6"/>
      <c r="CL62" s="6"/>
      <c r="CM62" s="6"/>
      <c r="CN62" s="6"/>
      <c r="CO62" s="6"/>
      <c r="CP62" s="6"/>
      <c r="CQ62" s="6"/>
      <c r="CR62" s="6"/>
      <c r="CS62" s="6"/>
      <c r="CT62" s="6"/>
      <c r="CU62" s="6">
        <v>40946</v>
      </c>
      <c r="CV62" s="6"/>
      <c r="CW62" s="6"/>
      <c r="CX62" s="6"/>
      <c r="CY62" s="6">
        <v>40938</v>
      </c>
      <c r="CZ62" s="6"/>
      <c r="DA62" s="6">
        <v>40921</v>
      </c>
      <c r="DB62" s="6"/>
      <c r="DC62" s="6">
        <v>40949</v>
      </c>
      <c r="DD62" s="6"/>
      <c r="DE62" s="6"/>
      <c r="DF62" s="6"/>
      <c r="DG62" s="6"/>
      <c r="DH62" s="6"/>
      <c r="DI62" s="6"/>
      <c r="DJ62" s="6"/>
      <c r="DK62" s="6"/>
      <c r="DL62" s="6"/>
      <c r="DM62" s="6"/>
      <c r="DN62" s="6"/>
      <c r="DO62" s="6"/>
      <c r="DP62" s="6">
        <v>40949</v>
      </c>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v>
      </c>
      <c r="F63" s="6"/>
      <c r="G63" s="6"/>
      <c r="H63" s="6">
        <v>40165</v>
      </c>
      <c r="I63" s="6"/>
      <c r="J63" s="6"/>
      <c r="K63" s="6"/>
      <c r="L63" s="6"/>
      <c r="M63" s="6"/>
      <c r="N63" s="6"/>
      <c r="O63" s="6"/>
      <c r="P63" s="6"/>
      <c r="Q63" s="6">
        <v>40213</v>
      </c>
      <c r="R63" s="6"/>
      <c r="S63" s="6"/>
      <c r="T63" s="6">
        <v>40227</v>
      </c>
      <c r="U63" s="6"/>
      <c r="V63" s="6"/>
      <c r="W63" s="6">
        <v>40269</v>
      </c>
      <c r="X63" s="6"/>
      <c r="Y63" s="6"/>
      <c r="Z63" s="6"/>
      <c r="AA63" s="6"/>
      <c r="AB63" s="6"/>
      <c r="AC63" s="6"/>
      <c r="AD63" s="6"/>
      <c r="AE63" s="6"/>
      <c r="AF63" s="6"/>
      <c r="AG63" s="6"/>
      <c r="AH63" s="6"/>
      <c r="AI63" s="6">
        <v>40569</v>
      </c>
      <c r="AJ63" s="6"/>
      <c r="AK63" s="6"/>
      <c r="AL63" s="6"/>
      <c r="AM63" s="6">
        <v>40569</v>
      </c>
      <c r="AN63" s="6"/>
      <c r="AO63" s="6"/>
      <c r="AP63" s="6"/>
      <c r="AQ63" s="6">
        <v>40569</v>
      </c>
      <c r="AR63" s="6"/>
      <c r="AS63" s="6"/>
      <c r="AT63" s="6"/>
      <c r="AU63" s="6"/>
      <c r="AV63" s="6"/>
      <c r="AW63" s="6"/>
      <c r="AX63" s="6"/>
      <c r="AY63" s="6"/>
      <c r="AZ63" s="6"/>
      <c r="BA63" s="6"/>
      <c r="BB63" s="6"/>
      <c r="BC63" s="6"/>
      <c r="BD63" s="6"/>
      <c r="BE63" s="6"/>
      <c r="BF63" s="6"/>
      <c r="BG63" s="6"/>
      <c r="BH63" s="6"/>
      <c r="BI63" s="6"/>
      <c r="BJ63" s="6"/>
      <c r="BK63" s="6">
        <v>40569</v>
      </c>
      <c r="BL63" s="6"/>
      <c r="BM63" s="6"/>
      <c r="BN63" s="6"/>
      <c r="BO63" s="6"/>
      <c r="BP63" s="6">
        <v>40569</v>
      </c>
      <c r="BQ63" s="6"/>
      <c r="BR63" s="6"/>
      <c r="BS63" s="6"/>
      <c r="BT63" s="6"/>
      <c r="BU63" s="6"/>
      <c r="BV63" s="6"/>
      <c r="BW63" s="6"/>
      <c r="BX63" s="6"/>
      <c r="BY63" s="6"/>
      <c r="BZ63" s="6"/>
      <c r="CA63" s="6"/>
      <c r="CB63" s="6"/>
      <c r="CC63" s="6"/>
      <c r="CD63" s="6"/>
      <c r="CE63" s="6"/>
      <c r="CF63" s="6"/>
      <c r="CG63" s="6"/>
      <c r="CH63" s="6"/>
      <c r="CI63" s="6">
        <v>40735</v>
      </c>
      <c r="CJ63" s="6"/>
      <c r="CK63" s="6"/>
      <c r="CL63" s="6"/>
      <c r="CM63" s="6"/>
      <c r="CN63" s="6"/>
      <c r="CO63" s="6"/>
      <c r="CP63" s="6"/>
      <c r="CQ63" s="6"/>
      <c r="CR63" s="6"/>
      <c r="CS63" s="6"/>
      <c r="CT63" s="6"/>
      <c r="CU63" s="6">
        <v>40884</v>
      </c>
      <c r="CV63" s="6"/>
      <c r="CW63" s="6"/>
      <c r="CX63" s="6"/>
      <c r="CY63" s="6">
        <v>40883</v>
      </c>
      <c r="CZ63" s="6"/>
      <c r="DA63" s="6"/>
      <c r="DB63" s="6"/>
      <c r="DC63" s="6">
        <v>40884</v>
      </c>
      <c r="DD63" s="6"/>
      <c r="DE63" s="6"/>
      <c r="DF63" s="6"/>
      <c r="DG63" s="6"/>
      <c r="DH63" s="6"/>
      <c r="DI63" s="6"/>
      <c r="DJ63" s="6"/>
      <c r="DK63" s="6"/>
      <c r="DL63" s="6"/>
      <c r="DM63" s="6"/>
      <c r="DN63" s="6"/>
      <c r="DO63" s="6"/>
      <c r="DP63" s="6">
        <v>40885</v>
      </c>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v>37419</v>
      </c>
      <c r="F65" s="6"/>
      <c r="G65" s="6"/>
      <c r="H65" s="6"/>
      <c r="I65" s="6"/>
      <c r="J65" s="6"/>
      <c r="K65" s="6"/>
      <c r="L65" s="6"/>
      <c r="M65" s="6"/>
      <c r="N65" s="6"/>
      <c r="O65" s="6"/>
      <c r="P65" s="6"/>
      <c r="Q65" s="6"/>
      <c r="R65" s="6"/>
      <c r="S65" s="6"/>
      <c r="T65" s="6"/>
      <c r="U65" s="6"/>
      <c r="V65" s="6"/>
      <c r="W65" s="6">
        <v>37445</v>
      </c>
      <c r="X65" s="6"/>
      <c r="Y65" s="6"/>
      <c r="Z65" s="6"/>
      <c r="AA65" s="6"/>
      <c r="AB65" s="6"/>
      <c r="AC65" s="6"/>
      <c r="AD65" s="6"/>
      <c r="AE65" s="6">
        <v>38482</v>
      </c>
      <c r="AF65" s="6">
        <v>38660</v>
      </c>
      <c r="AG65" s="6"/>
      <c r="AH65" s="6"/>
      <c r="AI65" s="6"/>
      <c r="AJ65" s="6"/>
      <c r="AK65" s="6"/>
      <c r="AL65" s="6"/>
      <c r="AM65" s="6">
        <v>37798</v>
      </c>
      <c r="AN65" s="6"/>
      <c r="AO65" s="6"/>
      <c r="AP65" s="6"/>
      <c r="AQ65" s="6">
        <v>37748</v>
      </c>
      <c r="AR65" s="6"/>
      <c r="AS65" s="6"/>
      <c r="AT65" s="6"/>
      <c r="AU65" s="6"/>
      <c r="AV65" s="6"/>
      <c r="AW65" s="6"/>
      <c r="AX65" s="6"/>
      <c r="AY65" s="6"/>
      <c r="AZ65" s="6"/>
      <c r="BA65" s="6"/>
      <c r="BB65" s="6"/>
      <c r="BC65" s="6"/>
      <c r="BD65" s="6"/>
      <c r="BE65" s="6"/>
      <c r="BF65" s="6"/>
      <c r="BG65" s="6"/>
      <c r="BH65" s="6"/>
      <c r="BI65" s="6"/>
      <c r="BJ65" s="6">
        <v>37937</v>
      </c>
      <c r="BK65" s="6">
        <v>37823</v>
      </c>
      <c r="BL65" s="6"/>
      <c r="BM65" s="6"/>
      <c r="BN65" s="6"/>
      <c r="BO65" s="6"/>
      <c r="BP65" s="6"/>
      <c r="BQ65" s="6"/>
      <c r="BR65" s="6"/>
      <c r="BS65" s="6"/>
      <c r="BT65" s="6">
        <v>38643</v>
      </c>
      <c r="BU65" s="6"/>
      <c r="BV65" s="6"/>
      <c r="BW65" s="6"/>
      <c r="BX65" s="6">
        <v>38660</v>
      </c>
      <c r="BY65" s="6"/>
      <c r="BZ65" s="6"/>
      <c r="CA65" s="6"/>
      <c r="CB65" s="6"/>
      <c r="CC65" s="6"/>
      <c r="CD65" s="6"/>
      <c r="CE65" s="6"/>
      <c r="CF65" s="6"/>
      <c r="CG65" s="6"/>
      <c r="CH65" s="6"/>
      <c r="CI65" s="6">
        <v>38708</v>
      </c>
      <c r="CJ65" s="6"/>
      <c r="CK65" s="6"/>
      <c r="CL65" s="6"/>
      <c r="CM65" s="6"/>
      <c r="CN65" s="6"/>
      <c r="CO65" s="6"/>
      <c r="CP65" s="6"/>
      <c r="CQ65" s="6"/>
      <c r="CR65" s="6"/>
      <c r="CS65" s="6"/>
      <c r="CT65" s="6"/>
      <c r="CU65" s="6">
        <v>39006</v>
      </c>
      <c r="CV65" s="6"/>
      <c r="CW65" s="6"/>
      <c r="CX65" s="6"/>
      <c r="CY65" s="6">
        <v>38995</v>
      </c>
      <c r="CZ65" s="6"/>
      <c r="DA65" s="6"/>
      <c r="DB65" s="6"/>
      <c r="DC65" s="6">
        <v>39003</v>
      </c>
      <c r="DD65" s="6"/>
      <c r="DE65" s="6"/>
      <c r="DF65" s="6"/>
      <c r="DG65" s="6"/>
      <c r="DH65" s="6"/>
      <c r="DI65" s="6"/>
      <c r="DJ65" s="6"/>
      <c r="DK65" s="6"/>
      <c r="DL65" s="6"/>
      <c r="DM65" s="6"/>
      <c r="DN65" s="6"/>
      <c r="DO65" s="6"/>
      <c r="DP65" s="6">
        <v>39007</v>
      </c>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37419</v>
      </c>
      <c r="F66" s="6"/>
      <c r="G66" s="6"/>
      <c r="H66" s="6"/>
      <c r="I66" s="6"/>
      <c r="J66" s="6"/>
      <c r="K66" s="6"/>
      <c r="L66" s="6"/>
      <c r="M66" s="6"/>
      <c r="N66" s="6"/>
      <c r="O66" s="6"/>
      <c r="P66" s="6"/>
      <c r="Q66" s="6"/>
      <c r="R66" s="6"/>
      <c r="S66" s="6"/>
      <c r="T66" s="6"/>
      <c r="U66" s="6"/>
      <c r="V66" s="6"/>
      <c r="W66" s="6">
        <v>37445</v>
      </c>
      <c r="X66" s="6"/>
      <c r="Y66" s="6"/>
      <c r="Z66" s="6"/>
      <c r="AA66" s="6"/>
      <c r="AB66" s="6"/>
      <c r="AC66" s="6"/>
      <c r="AD66" s="6"/>
      <c r="AE66" s="6">
        <v>38482</v>
      </c>
      <c r="AF66" s="6">
        <v>38660</v>
      </c>
      <c r="AG66" s="6"/>
      <c r="AH66" s="6"/>
      <c r="AI66" s="6"/>
      <c r="AJ66" s="6"/>
      <c r="AK66" s="6"/>
      <c r="AL66" s="6"/>
      <c r="AM66" s="6">
        <v>37798</v>
      </c>
      <c r="AN66" s="6"/>
      <c r="AO66" s="6"/>
      <c r="AP66" s="6"/>
      <c r="AQ66" s="6">
        <v>37748</v>
      </c>
      <c r="AR66" s="6"/>
      <c r="AS66" s="6"/>
      <c r="AT66" s="6"/>
      <c r="AU66" s="6"/>
      <c r="AV66" s="6"/>
      <c r="AW66" s="6"/>
      <c r="AX66" s="6"/>
      <c r="AY66" s="6"/>
      <c r="AZ66" s="6"/>
      <c r="BA66" s="6"/>
      <c r="BB66" s="6"/>
      <c r="BC66" s="6"/>
      <c r="BD66" s="6"/>
      <c r="BE66" s="6"/>
      <c r="BF66" s="6"/>
      <c r="BG66" s="6"/>
      <c r="BH66" s="6"/>
      <c r="BI66" s="6"/>
      <c r="BJ66" s="6">
        <v>37937</v>
      </c>
      <c r="BK66" s="6">
        <v>37823</v>
      </c>
      <c r="BL66" s="6"/>
      <c r="BM66" s="6"/>
      <c r="BN66" s="6"/>
      <c r="BO66" s="6"/>
      <c r="BP66" s="6"/>
      <c r="BQ66" s="6"/>
      <c r="BR66" s="6"/>
      <c r="BS66" s="6"/>
      <c r="BT66" s="6">
        <v>38643</v>
      </c>
      <c r="BU66" s="6"/>
      <c r="BV66" s="6"/>
      <c r="BW66" s="6"/>
      <c r="BX66" s="6">
        <v>38660</v>
      </c>
      <c r="BY66" s="6"/>
      <c r="BZ66" s="6"/>
      <c r="CA66" s="6"/>
      <c r="CB66" s="6"/>
      <c r="CC66" s="6"/>
      <c r="CD66" s="6"/>
      <c r="CE66" s="6"/>
      <c r="CF66" s="6"/>
      <c r="CG66" s="6"/>
      <c r="CH66" s="6"/>
      <c r="CI66" s="6">
        <v>38708</v>
      </c>
      <c r="CJ66" s="6"/>
      <c r="CK66" s="6"/>
      <c r="CL66" s="6"/>
      <c r="CM66" s="6"/>
      <c r="CN66" s="6"/>
      <c r="CO66" s="6"/>
      <c r="CP66" s="6"/>
      <c r="CQ66" s="6"/>
      <c r="CR66" s="6"/>
      <c r="CS66" s="6"/>
      <c r="CT66" s="6"/>
      <c r="CU66" s="6">
        <v>39006</v>
      </c>
      <c r="CV66" s="6"/>
      <c r="CW66" s="6"/>
      <c r="CX66" s="6"/>
      <c r="CY66" s="6">
        <v>38995</v>
      </c>
      <c r="CZ66" s="6"/>
      <c r="DA66" s="6"/>
      <c r="DB66" s="6"/>
      <c r="DC66" s="6">
        <v>39003</v>
      </c>
      <c r="DD66" s="6"/>
      <c r="DE66" s="6"/>
      <c r="DF66" s="6"/>
      <c r="DG66" s="6"/>
      <c r="DH66" s="6"/>
      <c r="DI66" s="6"/>
      <c r="DJ66" s="6"/>
      <c r="DK66" s="6"/>
      <c r="DL66" s="6"/>
      <c r="DM66" s="6"/>
      <c r="DN66" s="6"/>
      <c r="DO66" s="6"/>
      <c r="DP66" s="6">
        <v>39007</v>
      </c>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v>
      </c>
      <c r="F67" s="6"/>
      <c r="G67" s="6"/>
      <c r="H67" s="6"/>
      <c r="I67" s="6"/>
      <c r="J67" s="6"/>
      <c r="K67" s="6"/>
      <c r="L67" s="6"/>
      <c r="M67" s="6"/>
      <c r="N67" s="6"/>
      <c r="O67" s="6"/>
      <c r="P67" s="6"/>
      <c r="Q67" s="6"/>
      <c r="R67" s="6"/>
      <c r="S67" s="6"/>
      <c r="T67" s="6"/>
      <c r="U67" s="6"/>
      <c r="V67" s="6"/>
      <c r="W67" s="6">
        <v>37445</v>
      </c>
      <c r="X67" s="6"/>
      <c r="Y67" s="6"/>
      <c r="Z67" s="6"/>
      <c r="AA67" s="6"/>
      <c r="AB67" s="6"/>
      <c r="AC67" s="6"/>
      <c r="AD67" s="6"/>
      <c r="AE67" s="6">
        <v>38482</v>
      </c>
      <c r="AF67" s="6">
        <v>38660</v>
      </c>
      <c r="AG67" s="6"/>
      <c r="AH67" s="6"/>
      <c r="AI67" s="6"/>
      <c r="AJ67" s="6"/>
      <c r="AK67" s="6"/>
      <c r="AL67" s="6"/>
      <c r="AM67" s="6">
        <v>37798</v>
      </c>
      <c r="AN67" s="6"/>
      <c r="AO67" s="6"/>
      <c r="AP67" s="6"/>
      <c r="AQ67" s="6">
        <v>37748</v>
      </c>
      <c r="AR67" s="6"/>
      <c r="AS67" s="6"/>
      <c r="AT67" s="6"/>
      <c r="AU67" s="6"/>
      <c r="AV67" s="6"/>
      <c r="AW67" s="6"/>
      <c r="AX67" s="6"/>
      <c r="AY67" s="6"/>
      <c r="AZ67" s="6"/>
      <c r="BA67" s="6"/>
      <c r="BB67" s="6"/>
      <c r="BC67" s="6"/>
      <c r="BD67" s="6"/>
      <c r="BE67" s="6"/>
      <c r="BF67" s="6"/>
      <c r="BG67" s="6"/>
      <c r="BH67" s="6"/>
      <c r="BI67" s="6"/>
      <c r="BJ67" s="6">
        <v>37937</v>
      </c>
      <c r="BK67" s="6">
        <v>37823</v>
      </c>
      <c r="BL67" s="6"/>
      <c r="BM67" s="6"/>
      <c r="BN67" s="6"/>
      <c r="BO67" s="6"/>
      <c r="BP67" s="6"/>
      <c r="BQ67" s="6"/>
      <c r="BR67" s="6"/>
      <c r="BS67" s="6"/>
      <c r="BT67" s="6">
        <v>38643</v>
      </c>
      <c r="BU67" s="6"/>
      <c r="BV67" s="6"/>
      <c r="BW67" s="6"/>
      <c r="BX67" s="6">
        <v>38660</v>
      </c>
      <c r="BY67" s="6"/>
      <c r="BZ67" s="6"/>
      <c r="CA67" s="6"/>
      <c r="CB67" s="6"/>
      <c r="CC67" s="6"/>
      <c r="CD67" s="6"/>
      <c r="CE67" s="6"/>
      <c r="CF67" s="6"/>
      <c r="CG67" s="6"/>
      <c r="CH67" s="6"/>
      <c r="CI67" s="6">
        <v>38708</v>
      </c>
      <c r="CJ67" s="6"/>
      <c r="CK67" s="6"/>
      <c r="CL67" s="6"/>
      <c r="CM67" s="6"/>
      <c r="CN67" s="6"/>
      <c r="CO67" s="6"/>
      <c r="CP67" s="6"/>
      <c r="CQ67" s="6"/>
      <c r="CR67" s="6"/>
      <c r="CS67" s="6"/>
      <c r="CT67" s="6"/>
      <c r="CU67" s="6">
        <v>39006</v>
      </c>
      <c r="CV67" s="6"/>
      <c r="CW67" s="6"/>
      <c r="CX67" s="6"/>
      <c r="CY67" s="6">
        <v>38995</v>
      </c>
      <c r="CZ67" s="6"/>
      <c r="DA67" s="6"/>
      <c r="DB67" s="6"/>
      <c r="DC67" s="6">
        <v>39003</v>
      </c>
      <c r="DD67" s="6"/>
      <c r="DE67" s="6"/>
      <c r="DF67" s="6"/>
      <c r="DG67" s="6"/>
      <c r="DH67" s="6"/>
      <c r="DI67" s="6"/>
      <c r="DJ67" s="6"/>
      <c r="DK67" s="6"/>
      <c r="DL67" s="6"/>
      <c r="DM67" s="6"/>
      <c r="DN67" s="6"/>
      <c r="DO67" s="6"/>
      <c r="DP67" s="6">
        <v>39007</v>
      </c>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38653</v>
      </c>
      <c r="F68" s="6"/>
      <c r="G68" s="6"/>
      <c r="H68" s="6"/>
      <c r="I68" s="6"/>
      <c r="J68" s="6"/>
      <c r="K68" s="6"/>
      <c r="L68" s="6"/>
      <c r="M68" s="6"/>
      <c r="N68" s="6">
        <v>38670</v>
      </c>
      <c r="O68" s="6"/>
      <c r="P68" s="6"/>
      <c r="Q68" s="6"/>
      <c r="R68" s="6"/>
      <c r="S68" s="6">
        <v>38701</v>
      </c>
      <c r="T68" s="6"/>
      <c r="U68" s="6"/>
      <c r="V68" s="6">
        <v>38698</v>
      </c>
      <c r="W68" s="6"/>
      <c r="X68" s="6"/>
      <c r="Y68" s="6"/>
      <c r="Z68" s="6"/>
      <c r="AA68" s="6"/>
      <c r="AB68" s="6"/>
      <c r="AC68" s="6"/>
      <c r="AD68" s="6"/>
      <c r="AE68" s="6"/>
      <c r="AF68" s="6">
        <v>38729</v>
      </c>
      <c r="AG68" s="6"/>
      <c r="AH68" s="6"/>
      <c r="AI68" s="6"/>
      <c r="AJ68" s="6"/>
      <c r="AK68" s="6"/>
      <c r="AL68" s="6"/>
      <c r="AM68" s="6"/>
      <c r="AN68" s="6"/>
      <c r="AO68" s="6">
        <v>38880</v>
      </c>
      <c r="AP68" s="6"/>
      <c r="AQ68" s="6"/>
      <c r="AR68" s="6">
        <v>38903</v>
      </c>
      <c r="AS68" s="6"/>
      <c r="AT68" s="6"/>
      <c r="AU68" s="6"/>
      <c r="AV68" s="6">
        <v>38905</v>
      </c>
      <c r="AW68" s="6"/>
      <c r="AX68" s="6"/>
      <c r="AY68" s="6"/>
      <c r="AZ68" s="6">
        <v>38908</v>
      </c>
      <c r="BA68" s="6"/>
      <c r="BB68" s="6"/>
      <c r="BC68" s="6"/>
      <c r="BD68" s="6"/>
      <c r="BE68" s="6"/>
      <c r="BF68" s="6"/>
      <c r="BG68" s="6"/>
      <c r="BH68" s="6"/>
      <c r="BI68" s="6"/>
      <c r="BJ68" s="6"/>
      <c r="BK68" s="6"/>
      <c r="BL68" s="6"/>
      <c r="BM68" s="6">
        <v>38908</v>
      </c>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37419</v>
      </c>
      <c r="F69" s="6"/>
      <c r="G69" s="6"/>
      <c r="H69" s="6"/>
      <c r="I69" s="6"/>
      <c r="J69" s="6"/>
      <c r="K69" s="6"/>
      <c r="L69" s="6"/>
      <c r="M69" s="6"/>
      <c r="N69" s="6"/>
      <c r="O69" s="6"/>
      <c r="P69" s="6"/>
      <c r="Q69" s="6"/>
      <c r="R69" s="6"/>
      <c r="S69" s="6"/>
      <c r="T69" s="6"/>
      <c r="U69" s="6"/>
      <c r="V69" s="6"/>
      <c r="W69" s="6">
        <v>37445</v>
      </c>
      <c r="X69" s="6"/>
      <c r="Y69" s="6"/>
      <c r="Z69" s="6"/>
      <c r="AA69" s="6"/>
      <c r="AB69" s="6"/>
      <c r="AC69" s="6"/>
      <c r="AD69" s="6"/>
      <c r="AE69" s="6">
        <v>38482</v>
      </c>
      <c r="AF69" s="6">
        <v>38660</v>
      </c>
      <c r="AG69" s="6"/>
      <c r="AH69" s="6"/>
      <c r="AI69" s="6"/>
      <c r="AJ69" s="6"/>
      <c r="AK69" s="6"/>
      <c r="AL69" s="6"/>
      <c r="AM69" s="6">
        <v>37798</v>
      </c>
      <c r="AN69" s="6"/>
      <c r="AO69" s="6"/>
      <c r="AP69" s="6"/>
      <c r="AQ69" s="6">
        <v>37748</v>
      </c>
      <c r="AR69" s="6"/>
      <c r="AS69" s="6"/>
      <c r="AT69" s="6"/>
      <c r="AU69" s="6"/>
      <c r="AV69" s="6"/>
      <c r="AW69" s="6"/>
      <c r="AX69" s="6"/>
      <c r="AY69" s="6"/>
      <c r="AZ69" s="6"/>
      <c r="BA69" s="6"/>
      <c r="BB69" s="6"/>
      <c r="BC69" s="6"/>
      <c r="BD69" s="6"/>
      <c r="BE69" s="6"/>
      <c r="BF69" s="6"/>
      <c r="BG69" s="6"/>
      <c r="BH69" s="6"/>
      <c r="BI69" s="6"/>
      <c r="BJ69" s="6">
        <v>37937</v>
      </c>
      <c r="BK69" s="6">
        <v>37823</v>
      </c>
      <c r="BL69" s="6"/>
      <c r="BM69" s="6"/>
      <c r="BN69" s="6"/>
      <c r="BO69" s="6"/>
      <c r="BP69" s="6"/>
      <c r="BQ69" s="6"/>
      <c r="BR69" s="6"/>
      <c r="BS69" s="6"/>
      <c r="BT69" s="6">
        <v>38643</v>
      </c>
      <c r="BU69" s="6"/>
      <c r="BV69" s="6"/>
      <c r="BW69" s="6"/>
      <c r="BX69" s="6">
        <v>38660</v>
      </c>
      <c r="BY69" s="6"/>
      <c r="BZ69" s="6"/>
      <c r="CA69" s="6"/>
      <c r="CB69" s="6"/>
      <c r="CC69" s="6"/>
      <c r="CD69" s="6"/>
      <c r="CE69" s="6"/>
      <c r="CF69" s="6"/>
      <c r="CG69" s="6"/>
      <c r="CH69" s="6"/>
      <c r="CI69" s="6">
        <v>38708</v>
      </c>
      <c r="CJ69" s="6"/>
      <c r="CK69" s="6"/>
      <c r="CL69" s="6"/>
      <c r="CM69" s="6"/>
      <c r="CN69" s="6"/>
      <c r="CO69" s="6"/>
      <c r="CP69" s="6"/>
      <c r="CQ69" s="6"/>
      <c r="CR69" s="6"/>
      <c r="CS69" s="6"/>
      <c r="CT69" s="6"/>
      <c r="CU69" s="6">
        <v>39006</v>
      </c>
      <c r="CV69" s="6"/>
      <c r="CW69" s="6"/>
      <c r="CX69" s="6"/>
      <c r="CY69" s="6">
        <v>38995</v>
      </c>
      <c r="CZ69" s="6"/>
      <c r="DA69" s="6"/>
      <c r="DB69" s="6"/>
      <c r="DC69" s="6">
        <v>39003</v>
      </c>
      <c r="DD69" s="6"/>
      <c r="DE69" s="6"/>
      <c r="DF69" s="6"/>
      <c r="DG69" s="6"/>
      <c r="DH69" s="6"/>
      <c r="DI69" s="6"/>
      <c r="DJ69" s="6"/>
      <c r="DK69" s="6"/>
      <c r="DL69" s="6"/>
      <c r="DM69" s="6"/>
      <c r="DN69" s="6"/>
      <c r="DO69" s="6"/>
      <c r="DP69" s="6">
        <v>39007</v>
      </c>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c r="F70" s="6"/>
      <c r="G70" s="6"/>
      <c r="H70" s="6"/>
      <c r="I70" s="6"/>
      <c r="J70" s="6"/>
      <c r="K70" s="6"/>
      <c r="L70" s="6"/>
      <c r="M70" s="6"/>
      <c r="N70" s="6">
        <v>40448</v>
      </c>
      <c r="O70" s="6"/>
      <c r="P70" s="6"/>
      <c r="Q70" s="6"/>
      <c r="R70" s="6"/>
      <c r="S70" s="6"/>
      <c r="T70" s="6">
        <v>40498</v>
      </c>
      <c r="U70" s="6"/>
      <c r="V70" s="6">
        <v>40543</v>
      </c>
      <c r="W70" s="6"/>
      <c r="X70" s="6"/>
      <c r="Y70" s="6"/>
      <c r="Z70" s="6"/>
      <c r="AA70" s="6"/>
      <c r="AB70" s="6"/>
      <c r="AC70" s="6"/>
      <c r="AD70" s="6"/>
      <c r="AE70" s="6"/>
      <c r="AF70" s="6">
        <v>40592</v>
      </c>
      <c r="AG70" s="6"/>
      <c r="AH70" s="6"/>
      <c r="AI70" s="6"/>
      <c r="AJ70" s="6"/>
      <c r="AK70" s="6"/>
      <c r="AL70" s="6"/>
      <c r="AM70" s="6"/>
      <c r="AN70" s="6"/>
      <c r="AO70" s="6"/>
      <c r="AP70" s="6"/>
      <c r="AQ70" s="6"/>
      <c r="AR70" s="6">
        <v>40891</v>
      </c>
      <c r="AS70" s="6"/>
      <c r="AT70" s="6"/>
      <c r="AU70" s="6"/>
      <c r="AV70" s="6">
        <v>40890</v>
      </c>
      <c r="AW70" s="6"/>
      <c r="AX70" s="6">
        <v>40835</v>
      </c>
      <c r="AY70" s="6"/>
      <c r="AZ70" s="6">
        <v>40891</v>
      </c>
      <c r="BA70" s="6"/>
      <c r="BB70" s="6"/>
      <c r="BC70" s="6"/>
      <c r="BD70" s="6"/>
      <c r="BE70" s="6"/>
      <c r="BF70" s="6"/>
      <c r="BG70" s="6"/>
      <c r="BH70" s="6"/>
      <c r="BI70" s="6"/>
      <c r="BJ70" s="6"/>
      <c r="BK70" s="6"/>
      <c r="BL70" s="6"/>
      <c r="BM70" s="6">
        <v>40891</v>
      </c>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c r="F71" s="6"/>
      <c r="G71" s="6"/>
      <c r="H71" s="6">
        <v>39514</v>
      </c>
      <c r="I71" s="6"/>
      <c r="J71" s="6"/>
      <c r="K71" s="6"/>
      <c r="L71" s="6"/>
      <c r="M71" s="6"/>
      <c r="N71" s="6"/>
      <c r="O71" s="6"/>
      <c r="P71" s="6"/>
      <c r="Q71" s="6"/>
      <c r="R71" s="6"/>
      <c r="S71" s="6"/>
      <c r="T71" s="6"/>
      <c r="U71" s="6"/>
      <c r="V71" s="6"/>
      <c r="W71" s="6">
        <v>39563</v>
      </c>
      <c r="X71" s="6"/>
      <c r="Y71" s="6"/>
      <c r="Z71" s="6"/>
      <c r="AA71" s="6"/>
      <c r="AB71" s="6"/>
      <c r="AC71" s="6"/>
      <c r="AD71" s="6"/>
      <c r="AE71" s="6"/>
      <c r="AF71" s="6"/>
      <c r="AG71" s="6"/>
      <c r="AH71" s="6"/>
      <c r="AI71" s="6">
        <v>39862</v>
      </c>
      <c r="AJ71" s="6"/>
      <c r="AK71" s="6"/>
      <c r="AL71" s="6"/>
      <c r="AM71" s="6">
        <v>39861</v>
      </c>
      <c r="AN71" s="6"/>
      <c r="AO71" s="6"/>
      <c r="AP71" s="6"/>
      <c r="AQ71" s="6">
        <v>39862</v>
      </c>
      <c r="AR71" s="6"/>
      <c r="AS71" s="6"/>
      <c r="AT71" s="6"/>
      <c r="AU71" s="6"/>
      <c r="AV71" s="6"/>
      <c r="AW71" s="6"/>
      <c r="AX71" s="6"/>
      <c r="AY71" s="6"/>
      <c r="AZ71" s="6"/>
      <c r="BA71" s="6"/>
      <c r="BB71" s="6"/>
      <c r="BC71" s="6"/>
      <c r="BD71" s="6">
        <v>39863</v>
      </c>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c r="F72" s="6"/>
      <c r="G72" s="6"/>
      <c r="H72" s="6"/>
      <c r="I72" s="6"/>
      <c r="J72" s="6"/>
      <c r="K72" s="6"/>
      <c r="L72" s="6"/>
      <c r="M72" s="6"/>
      <c r="N72" s="6">
        <v>40448</v>
      </c>
      <c r="O72" s="6"/>
      <c r="P72" s="6"/>
      <c r="Q72" s="6"/>
      <c r="R72" s="6"/>
      <c r="S72" s="6"/>
      <c r="T72" s="6">
        <v>40498</v>
      </c>
      <c r="U72" s="6"/>
      <c r="V72" s="6">
        <v>40543</v>
      </c>
      <c r="W72" s="6"/>
      <c r="X72" s="6"/>
      <c r="Y72" s="6"/>
      <c r="Z72" s="6"/>
      <c r="AA72" s="6"/>
      <c r="AB72" s="6"/>
      <c r="AC72" s="6"/>
      <c r="AD72" s="6"/>
      <c r="AE72" s="6"/>
      <c r="AF72" s="6">
        <v>40592</v>
      </c>
      <c r="AG72" s="6"/>
      <c r="AH72" s="6"/>
      <c r="AI72" s="6"/>
      <c r="AJ72" s="6"/>
      <c r="AK72" s="6"/>
      <c r="AL72" s="6"/>
      <c r="AM72" s="6"/>
      <c r="AN72" s="6"/>
      <c r="AO72" s="6"/>
      <c r="AP72" s="6"/>
      <c r="AQ72" s="6"/>
      <c r="AR72" s="6">
        <v>40891</v>
      </c>
      <c r="AS72" s="6"/>
      <c r="AT72" s="6"/>
      <c r="AU72" s="6"/>
      <c r="AV72" s="6">
        <v>40890</v>
      </c>
      <c r="AW72" s="6"/>
      <c r="AX72" s="6">
        <v>40835</v>
      </c>
      <c r="AY72" s="6"/>
      <c r="AZ72" s="6">
        <v>40891</v>
      </c>
      <c r="BA72" s="6"/>
      <c r="BB72" s="6"/>
      <c r="BC72" s="6"/>
      <c r="BD72" s="6"/>
      <c r="BE72" s="6"/>
      <c r="BF72" s="6"/>
      <c r="BG72" s="6"/>
      <c r="BH72" s="6"/>
      <c r="BI72" s="6"/>
      <c r="BJ72" s="6"/>
      <c r="BK72" s="6"/>
      <c r="BL72" s="6"/>
      <c r="BM72" s="6">
        <v>40891</v>
      </c>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c r="F73" s="6"/>
      <c r="G73" s="6"/>
      <c r="H73" s="6"/>
      <c r="I73" s="6"/>
      <c r="J73" s="6"/>
      <c r="K73" s="6"/>
      <c r="L73" s="6"/>
      <c r="M73" s="6"/>
      <c r="N73" s="6">
        <v>40448</v>
      </c>
      <c r="O73" s="6"/>
      <c r="P73" s="6"/>
      <c r="Q73" s="6"/>
      <c r="R73" s="6"/>
      <c r="S73" s="6"/>
      <c r="T73" s="6">
        <v>40498</v>
      </c>
      <c r="U73" s="6"/>
      <c r="V73" s="6">
        <v>40543</v>
      </c>
      <c r="W73" s="6"/>
      <c r="X73" s="6"/>
      <c r="Y73" s="6"/>
      <c r="Z73" s="6"/>
      <c r="AA73" s="6"/>
      <c r="AB73" s="6"/>
      <c r="AC73" s="6"/>
      <c r="AD73" s="6"/>
      <c r="AE73" s="6"/>
      <c r="AF73" s="6">
        <v>40592</v>
      </c>
      <c r="AG73" s="6"/>
      <c r="AH73" s="6"/>
      <c r="AI73" s="6"/>
      <c r="AJ73" s="6"/>
      <c r="AK73" s="6"/>
      <c r="AL73" s="6"/>
      <c r="AM73" s="6"/>
      <c r="AN73" s="6"/>
      <c r="AO73" s="6"/>
      <c r="AP73" s="6"/>
      <c r="AQ73" s="6"/>
      <c r="AR73" s="6">
        <v>40891</v>
      </c>
      <c r="AS73" s="6"/>
      <c r="AT73" s="6"/>
      <c r="AU73" s="6"/>
      <c r="AV73" s="6">
        <v>40890</v>
      </c>
      <c r="AW73" s="6"/>
      <c r="AX73" s="6">
        <v>40835</v>
      </c>
      <c r="AY73" s="6"/>
      <c r="AZ73" s="6">
        <v>40891</v>
      </c>
      <c r="BA73" s="6"/>
      <c r="BB73" s="6"/>
      <c r="BC73" s="6"/>
      <c r="BD73" s="6"/>
      <c r="BE73" s="6"/>
      <c r="BF73" s="6"/>
      <c r="BG73" s="6"/>
      <c r="BH73" s="6"/>
      <c r="BI73" s="6"/>
      <c r="BJ73" s="6"/>
      <c r="BK73" s="6"/>
      <c r="BL73" s="6"/>
      <c r="BM73" s="6">
        <v>40891</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HYPERLINK("https://hpr-rps.hres.ca/reg-content/summary-basis-decision-detailOne.php?lang=en&amp;linkID=SBD00311", "Vyvanse TM")</f>
        <v>Vyvanse TM</v>
      </c>
      <c r="B74" s="6" t="s">
        <v>268</v>
      </c>
      <c r="C74" s="6" t="s">
        <v>269</v>
      </c>
      <c r="D74" s="6" t="s">
        <v>270</v>
      </c>
      <c r="E74" s="6"/>
      <c r="F74" s="6"/>
      <c r="G74" s="6"/>
      <c r="H74" s="6">
        <v>39514</v>
      </c>
      <c r="I74" s="6"/>
      <c r="J74" s="6"/>
      <c r="K74" s="6"/>
      <c r="L74" s="6"/>
      <c r="M74" s="6"/>
      <c r="N74" s="6"/>
      <c r="O74" s="6"/>
      <c r="P74" s="6"/>
      <c r="Q74" s="6"/>
      <c r="R74" s="6"/>
      <c r="S74" s="6"/>
      <c r="T74" s="6"/>
      <c r="U74" s="6"/>
      <c r="V74" s="6"/>
      <c r="W74" s="6">
        <v>39563</v>
      </c>
      <c r="X74" s="6"/>
      <c r="Y74" s="6"/>
      <c r="Z74" s="6"/>
      <c r="AA74" s="6"/>
      <c r="AB74" s="6"/>
      <c r="AC74" s="6"/>
      <c r="AD74" s="6"/>
      <c r="AE74" s="6"/>
      <c r="AF74" s="6"/>
      <c r="AG74" s="6"/>
      <c r="AH74" s="6"/>
      <c r="AI74" s="6">
        <v>39862</v>
      </c>
      <c r="AJ74" s="6"/>
      <c r="AK74" s="6"/>
      <c r="AL74" s="6"/>
      <c r="AM74" s="6">
        <v>39861</v>
      </c>
      <c r="AN74" s="6"/>
      <c r="AO74" s="6"/>
      <c r="AP74" s="6"/>
      <c r="AQ74" s="6">
        <v>39862</v>
      </c>
      <c r="AR74" s="6"/>
      <c r="AS74" s="6"/>
      <c r="AT74" s="6"/>
      <c r="AU74" s="6"/>
      <c r="AV74" s="6"/>
      <c r="AW74" s="6"/>
      <c r="AX74" s="6"/>
      <c r="AY74" s="6"/>
      <c r="AZ74" s="6"/>
      <c r="BA74" s="6"/>
      <c r="BB74" s="6"/>
      <c r="BC74" s="6"/>
      <c r="BD74" s="6">
        <v>39863</v>
      </c>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HYPERLINK("https://hpr-rps.hres.ca/reg-content/summary-basis-decision-detailOne.php?lang=en&amp;linkID=SBD00074", "Intelence")</f>
        <v>Intelence</v>
      </c>
      <c r="B75" s="6" t="s">
        <v>271</v>
      </c>
      <c r="C75" s="6" t="s">
        <v>196</v>
      </c>
      <c r="D75" s="6" t="s">
        <v>272</v>
      </c>
      <c r="E75" s="6">
        <v>39273</v>
      </c>
      <c r="F75" s="6"/>
      <c r="G75" s="6"/>
      <c r="H75" s="6"/>
      <c r="I75" s="6"/>
      <c r="J75" s="6"/>
      <c r="K75" s="6"/>
      <c r="L75" s="6"/>
      <c r="M75" s="6"/>
      <c r="N75" s="6">
        <v>39272</v>
      </c>
      <c r="O75" s="6"/>
      <c r="P75" s="6"/>
      <c r="Q75" s="6"/>
      <c r="R75" s="6"/>
      <c r="S75" s="6">
        <v>39290</v>
      </c>
      <c r="T75" s="6"/>
      <c r="U75" s="6"/>
      <c r="V75" s="6">
        <v>39317</v>
      </c>
      <c r="W75" s="6"/>
      <c r="X75" s="6"/>
      <c r="Y75" s="6"/>
      <c r="Z75" s="6"/>
      <c r="AA75" s="6"/>
      <c r="AB75" s="6"/>
      <c r="AC75" s="6"/>
      <c r="AD75" s="6"/>
      <c r="AE75" s="6"/>
      <c r="AF75" s="6">
        <v>39357</v>
      </c>
      <c r="AG75" s="6"/>
      <c r="AH75" s="6"/>
      <c r="AI75" s="6"/>
      <c r="AJ75" s="6"/>
      <c r="AK75" s="6"/>
      <c r="AL75" s="6"/>
      <c r="AM75" s="6"/>
      <c r="AN75" s="6"/>
      <c r="AO75" s="6"/>
      <c r="AP75" s="6"/>
      <c r="AQ75" s="6"/>
      <c r="AR75" s="6">
        <v>39526</v>
      </c>
      <c r="AS75" s="6"/>
      <c r="AT75" s="6"/>
      <c r="AU75" s="6"/>
      <c r="AV75" s="6">
        <v>39499</v>
      </c>
      <c r="AW75" s="6"/>
      <c r="AX75" s="6"/>
      <c r="AY75" s="6">
        <v>39487</v>
      </c>
      <c r="AZ75" s="6">
        <v>39511</v>
      </c>
      <c r="BA75" s="6"/>
      <c r="BB75" s="6"/>
      <c r="BC75" s="6"/>
      <c r="BD75" s="6"/>
      <c r="BE75" s="6"/>
      <c r="BF75" s="6"/>
      <c r="BG75" s="6"/>
      <c r="BH75" s="6"/>
      <c r="BI75" s="6"/>
      <c r="BJ75" s="6"/>
      <c r="BK75" s="6"/>
      <c r="BL75" s="6"/>
      <c r="BM75" s="6">
        <v>39534</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HYPERLINK("https://hpr-rps.hres.ca/reg-content/summary-basis-decision-detailOne.php?lang=en&amp;linkID=SBD00075", "Invega")</f>
        <v>Invega</v>
      </c>
      <c r="B76" s="6" t="s">
        <v>273</v>
      </c>
      <c r="C76" s="6" t="s">
        <v>196</v>
      </c>
      <c r="D76" s="6" t="s">
        <v>274</v>
      </c>
      <c r="E76" s="6"/>
      <c r="F76" s="6"/>
      <c r="G76" s="6"/>
      <c r="H76" s="6">
        <v>38987</v>
      </c>
      <c r="I76" s="6"/>
      <c r="J76" s="6"/>
      <c r="K76" s="6"/>
      <c r="L76" s="6"/>
      <c r="M76" s="6"/>
      <c r="N76" s="6"/>
      <c r="O76" s="6"/>
      <c r="P76" s="6"/>
      <c r="Q76" s="6">
        <v>39031</v>
      </c>
      <c r="R76" s="6"/>
      <c r="S76" s="6"/>
      <c r="T76" s="6">
        <v>39035</v>
      </c>
      <c r="U76" s="6"/>
      <c r="V76" s="6"/>
      <c r="W76" s="6">
        <v>39051</v>
      </c>
      <c r="X76" s="6"/>
      <c r="Y76" s="6"/>
      <c r="Z76" s="6"/>
      <c r="AA76" s="6"/>
      <c r="AB76" s="6"/>
      <c r="AC76" s="6"/>
      <c r="AD76" s="6"/>
      <c r="AE76" s="6"/>
      <c r="AF76" s="6"/>
      <c r="AG76" s="6"/>
      <c r="AH76" s="6"/>
      <c r="AI76" s="6">
        <v>39351</v>
      </c>
      <c r="AJ76" s="6">
        <v>39351</v>
      </c>
      <c r="AK76" s="6"/>
      <c r="AL76" s="6"/>
      <c r="AM76" s="6">
        <v>39346</v>
      </c>
      <c r="AN76" s="6"/>
      <c r="AO76" s="6"/>
      <c r="AP76" s="6"/>
      <c r="AQ76" s="6">
        <v>39351</v>
      </c>
      <c r="AR76" s="6"/>
      <c r="AS76" s="6"/>
      <c r="AT76" s="6"/>
      <c r="AU76" s="6"/>
      <c r="AV76" s="6"/>
      <c r="AW76" s="6"/>
      <c r="AX76" s="6"/>
      <c r="AY76" s="6"/>
      <c r="AZ76" s="6"/>
      <c r="BA76" s="6"/>
      <c r="BB76" s="6"/>
      <c r="BC76" s="6"/>
      <c r="BD76" s="6">
        <v>39351</v>
      </c>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HYPERLINK("https://hpr-rps.hres.ca/reg-content/summary-basis-decision-detailOne.php?lang=en&amp;linkID=SBD00076", "Invega ®")</f>
        <v>Invega ®</v>
      </c>
      <c r="B77" s="6" t="s">
        <v>275</v>
      </c>
      <c r="C77" s="6" t="s">
        <v>196</v>
      </c>
      <c r="D77" s="6" t="s">
        <v>276</v>
      </c>
      <c r="E77" s="6">
        <v>39575</v>
      </c>
      <c r="F77" s="6">
        <v>39722</v>
      </c>
      <c r="G77" s="6"/>
      <c r="H77" s="6"/>
      <c r="I77" s="6"/>
      <c r="J77" s="6"/>
      <c r="K77" s="6"/>
      <c r="L77" s="6"/>
      <c r="M77" s="6"/>
      <c r="N77" s="6"/>
      <c r="O77" s="6"/>
      <c r="P77" s="6"/>
      <c r="Q77" s="6"/>
      <c r="R77" s="6"/>
      <c r="S77" s="6"/>
      <c r="T77" s="6"/>
      <c r="U77" s="6"/>
      <c r="V77" s="6"/>
      <c r="W77" s="6"/>
      <c r="X77" s="6"/>
      <c r="Y77" s="6"/>
      <c r="Z77" s="6"/>
      <c r="AA77" s="6"/>
      <c r="AB77" s="6"/>
      <c r="AC77" s="6">
        <v>39927</v>
      </c>
      <c r="AD77" s="6"/>
      <c r="AE77" s="6"/>
      <c r="AF77" s="6"/>
      <c r="AG77" s="6"/>
      <c r="AH77" s="6"/>
      <c r="AI77" s="6">
        <v>40347</v>
      </c>
      <c r="AJ77" s="6">
        <v>40298</v>
      </c>
      <c r="AK77" s="6"/>
      <c r="AL77" s="6"/>
      <c r="AM77" s="6">
        <v>40339</v>
      </c>
      <c r="AN77" s="6"/>
      <c r="AO77" s="6"/>
      <c r="AP77" s="6"/>
      <c r="AQ77" s="6">
        <v>40357</v>
      </c>
      <c r="AR77" s="6"/>
      <c r="AS77" s="6"/>
      <c r="AT77" s="6"/>
      <c r="AU77" s="6"/>
      <c r="AV77" s="6"/>
      <c r="AW77" s="6">
        <v>39975</v>
      </c>
      <c r="AX77" s="6"/>
      <c r="AY77" s="6"/>
      <c r="AZ77" s="6"/>
      <c r="BA77" s="6"/>
      <c r="BB77" s="6"/>
      <c r="BC77" s="6"/>
      <c r="BD77" s="6">
        <v>40359</v>
      </c>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HYPERLINK("https://hpr-rps.hres.ca/reg-content/summary-basis-decision-detailOne.php?lang=en&amp;linkID=SBD00077", "Isentress TM")</f>
        <v>Isentress TM</v>
      </c>
      <c r="B78" s="6" t="s">
        <v>277</v>
      </c>
      <c r="C78" s="6" t="s">
        <v>212</v>
      </c>
      <c r="D78" s="6" t="s">
        <v>278</v>
      </c>
      <c r="E78" s="6">
        <v>40738</v>
      </c>
      <c r="F78" s="6"/>
      <c r="G78" s="6"/>
      <c r="H78" s="6"/>
      <c r="I78" s="6"/>
      <c r="J78" s="6"/>
      <c r="K78" s="6"/>
      <c r="L78" s="6"/>
      <c r="M78" s="6"/>
      <c r="N78" s="6">
        <v>40766</v>
      </c>
      <c r="O78" s="6"/>
      <c r="P78" s="6"/>
      <c r="Q78" s="6"/>
      <c r="R78" s="6"/>
      <c r="S78" s="6">
        <v>40815</v>
      </c>
      <c r="T78" s="6"/>
      <c r="U78" s="6"/>
      <c r="V78" s="6">
        <v>40876</v>
      </c>
      <c r="W78" s="6"/>
      <c r="X78" s="6"/>
      <c r="Y78" s="6"/>
      <c r="Z78" s="6"/>
      <c r="AA78" s="6"/>
      <c r="AB78" s="6"/>
      <c r="AC78" s="6"/>
      <c r="AD78" s="6"/>
      <c r="AE78" s="6"/>
      <c r="AF78" s="6">
        <v>40899</v>
      </c>
      <c r="AG78" s="6"/>
      <c r="AH78" s="6"/>
      <c r="AI78" s="6">
        <v>41075</v>
      </c>
      <c r="AJ78" s="6"/>
      <c r="AK78" s="6"/>
      <c r="AL78" s="6"/>
      <c r="AM78" s="6">
        <v>41079</v>
      </c>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HYPERLINK("https://hpr-rps.hres.ca/reg-content/summary-basis-decision-detailOne.php?lang=en&amp;linkID=SBD00078", "Ixiaro ®")</f>
        <v>Ixiaro ®</v>
      </c>
      <c r="B79" s="6" t="s">
        <v>279</v>
      </c>
      <c r="C79" s="6" t="s">
        <v>280</v>
      </c>
      <c r="D79" s="6" t="s">
        <v>281</v>
      </c>
      <c r="E79" s="6">
        <v>39540</v>
      </c>
      <c r="F79" s="6"/>
      <c r="G79" s="6"/>
      <c r="H79" s="6">
        <v>39619</v>
      </c>
      <c r="I79" s="6"/>
      <c r="J79" s="6"/>
      <c r="K79" s="6"/>
      <c r="L79" s="6"/>
      <c r="M79" s="6"/>
      <c r="N79" s="6"/>
      <c r="O79" s="6"/>
      <c r="P79" s="6"/>
      <c r="Q79" s="6"/>
      <c r="R79" s="6"/>
      <c r="S79" s="6"/>
      <c r="T79" s="6"/>
      <c r="U79" s="6"/>
      <c r="V79" s="6"/>
      <c r="W79" s="6">
        <v>39672</v>
      </c>
      <c r="X79" s="6"/>
      <c r="Y79" s="6"/>
      <c r="Z79" s="6"/>
      <c r="AA79" s="6"/>
      <c r="AB79" s="6"/>
      <c r="AC79" s="6"/>
      <c r="AD79" s="6"/>
      <c r="AE79" s="6"/>
      <c r="AF79" s="6"/>
      <c r="AG79" s="6"/>
      <c r="AH79" s="6"/>
      <c r="AI79" s="6"/>
      <c r="AJ79" s="6"/>
      <c r="AK79" s="6"/>
      <c r="AL79" s="6"/>
      <c r="AM79" s="6">
        <v>39847</v>
      </c>
      <c r="AN79" s="6"/>
      <c r="AO79" s="6"/>
      <c r="AP79" s="6"/>
      <c r="AQ79" s="6">
        <v>39835</v>
      </c>
      <c r="AR79" s="6"/>
      <c r="AS79" s="6"/>
      <c r="AT79" s="6"/>
      <c r="AU79" s="6"/>
      <c r="AV79" s="6"/>
      <c r="AW79" s="6"/>
      <c r="AX79" s="6"/>
      <c r="AY79" s="6"/>
      <c r="AZ79" s="6"/>
      <c r="BA79" s="6"/>
      <c r="BB79" s="6"/>
      <c r="BC79" s="6"/>
      <c r="BD79" s="6"/>
      <c r="BE79" s="6"/>
      <c r="BF79" s="6"/>
      <c r="BG79" s="6">
        <v>39853</v>
      </c>
      <c r="BH79" s="6"/>
      <c r="BI79" s="6"/>
      <c r="BJ79" s="6"/>
      <c r="BK79" s="6"/>
      <c r="BL79" s="6"/>
      <c r="BM79" s="6"/>
      <c r="BN79" s="6"/>
      <c r="BO79" s="6"/>
      <c r="BP79" s="6">
        <v>39923</v>
      </c>
      <c r="BQ79" s="6"/>
      <c r="BR79" s="6"/>
      <c r="BS79" s="6"/>
      <c r="BT79" s="6"/>
      <c r="BU79" s="6"/>
      <c r="BV79" s="6"/>
      <c r="BW79" s="6"/>
      <c r="BX79" s="6"/>
      <c r="BY79" s="6"/>
      <c r="BZ79" s="6"/>
      <c r="CA79" s="6"/>
      <c r="CB79" s="6"/>
      <c r="CC79" s="6"/>
      <c r="CD79" s="6"/>
      <c r="CE79" s="6"/>
      <c r="CF79" s="6"/>
      <c r="CG79" s="6"/>
      <c r="CH79" s="6"/>
      <c r="CI79" s="6">
        <v>39947</v>
      </c>
      <c r="CJ79" s="6"/>
      <c r="CK79" s="6"/>
      <c r="CL79" s="6"/>
      <c r="CM79" s="6"/>
      <c r="CN79" s="6"/>
      <c r="CO79" s="6"/>
      <c r="CP79" s="6"/>
      <c r="CQ79" s="6"/>
      <c r="CR79" s="6">
        <v>40046</v>
      </c>
      <c r="CS79" s="6"/>
      <c r="CT79" s="6"/>
      <c r="CU79" s="6">
        <v>40077</v>
      </c>
      <c r="CV79" s="6"/>
      <c r="CW79" s="6"/>
      <c r="CX79" s="6"/>
      <c r="CY79" s="6">
        <v>40115</v>
      </c>
      <c r="CZ79" s="6"/>
      <c r="DA79" s="6"/>
      <c r="DB79" s="6"/>
      <c r="DC79" s="6">
        <v>40077</v>
      </c>
      <c r="DD79" s="6"/>
      <c r="DE79" s="6"/>
      <c r="DF79" s="6"/>
      <c r="DG79" s="6"/>
      <c r="DH79" s="6"/>
      <c r="DI79" s="6"/>
      <c r="DJ79" s="6"/>
      <c r="DK79" s="6"/>
      <c r="DL79" s="6"/>
      <c r="DM79" s="6"/>
      <c r="DN79" s="6"/>
      <c r="DO79" s="6"/>
      <c r="DP79" s="6">
        <v>40115</v>
      </c>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HYPERLINK("https://hpr-rps.hres.ca/reg-content/summary-basis-decision-detailOne.php?lang=en&amp;linkID=SBD00079", "Jakavi")</f>
        <v>Jakavi</v>
      </c>
      <c r="B80" s="6" t="s">
        <v>282</v>
      </c>
      <c r="C80" s="6" t="s">
        <v>87</v>
      </c>
      <c r="D80" s="6" t="s">
        <v>283</v>
      </c>
      <c r="E80" s="6">
        <v>39540</v>
      </c>
      <c r="F80" s="6"/>
      <c r="G80" s="6"/>
      <c r="H80" s="6">
        <v>39619</v>
      </c>
      <c r="I80" s="6"/>
      <c r="J80" s="6"/>
      <c r="K80" s="6"/>
      <c r="L80" s="6"/>
      <c r="M80" s="6"/>
      <c r="N80" s="6"/>
      <c r="O80" s="6"/>
      <c r="P80" s="6"/>
      <c r="Q80" s="6"/>
      <c r="R80" s="6"/>
      <c r="S80" s="6"/>
      <c r="T80" s="6"/>
      <c r="U80" s="6"/>
      <c r="V80" s="6"/>
      <c r="W80" s="6">
        <v>39672</v>
      </c>
      <c r="X80" s="6"/>
      <c r="Y80" s="6"/>
      <c r="Z80" s="6"/>
      <c r="AA80" s="6"/>
      <c r="AB80" s="6"/>
      <c r="AC80" s="6"/>
      <c r="AD80" s="6"/>
      <c r="AE80" s="6"/>
      <c r="AF80" s="6"/>
      <c r="AG80" s="6"/>
      <c r="AH80" s="6"/>
      <c r="AI80" s="6"/>
      <c r="AJ80" s="6"/>
      <c r="AK80" s="6"/>
      <c r="AL80" s="6"/>
      <c r="AM80" s="6">
        <v>39847</v>
      </c>
      <c r="AN80" s="6"/>
      <c r="AO80" s="6"/>
      <c r="AP80" s="6"/>
      <c r="AQ80" s="6">
        <v>39835</v>
      </c>
      <c r="AR80" s="6"/>
      <c r="AS80" s="6"/>
      <c r="AT80" s="6"/>
      <c r="AU80" s="6"/>
      <c r="AV80" s="6"/>
      <c r="AW80" s="6"/>
      <c r="AX80" s="6"/>
      <c r="AY80" s="6"/>
      <c r="AZ80" s="6"/>
      <c r="BA80" s="6"/>
      <c r="BB80" s="6"/>
      <c r="BC80" s="6"/>
      <c r="BD80" s="6"/>
      <c r="BE80" s="6"/>
      <c r="BF80" s="6"/>
      <c r="BG80" s="6">
        <v>39853</v>
      </c>
      <c r="BH80" s="6"/>
      <c r="BI80" s="6"/>
      <c r="BJ80" s="6"/>
      <c r="BK80" s="6"/>
      <c r="BL80" s="6"/>
      <c r="BM80" s="6"/>
      <c r="BN80" s="6"/>
      <c r="BO80" s="6"/>
      <c r="BP80" s="6">
        <v>39923</v>
      </c>
      <c r="BQ80" s="6"/>
      <c r="BR80" s="6"/>
      <c r="BS80" s="6"/>
      <c r="BT80" s="6"/>
      <c r="BU80" s="6"/>
      <c r="BV80" s="6"/>
      <c r="BW80" s="6"/>
      <c r="BX80" s="6"/>
      <c r="BY80" s="6"/>
      <c r="BZ80" s="6"/>
      <c r="CA80" s="6"/>
      <c r="CB80" s="6"/>
      <c r="CC80" s="6"/>
      <c r="CD80" s="6"/>
      <c r="CE80" s="6"/>
      <c r="CF80" s="6"/>
      <c r="CG80" s="6"/>
      <c r="CH80" s="6"/>
      <c r="CI80" s="6">
        <v>39947</v>
      </c>
      <c r="CJ80" s="6"/>
      <c r="CK80" s="6"/>
      <c r="CL80" s="6"/>
      <c r="CM80" s="6"/>
      <c r="CN80" s="6"/>
      <c r="CO80" s="6"/>
      <c r="CP80" s="6"/>
      <c r="CQ80" s="6"/>
      <c r="CR80" s="6">
        <v>40046</v>
      </c>
      <c r="CS80" s="6"/>
      <c r="CT80" s="6"/>
      <c r="CU80" s="6">
        <v>40077</v>
      </c>
      <c r="CV80" s="6"/>
      <c r="CW80" s="6"/>
      <c r="CX80" s="6"/>
      <c r="CY80" s="6">
        <v>40115</v>
      </c>
      <c r="CZ80" s="6"/>
      <c r="DA80" s="6"/>
      <c r="DB80" s="6"/>
      <c r="DC80" s="6">
        <v>40077</v>
      </c>
      <c r="DD80" s="6"/>
      <c r="DE80" s="6"/>
      <c r="DF80" s="6"/>
      <c r="DG80" s="6"/>
      <c r="DH80" s="6"/>
      <c r="DI80" s="6"/>
      <c r="DJ80" s="6"/>
      <c r="DK80" s="6"/>
      <c r="DL80" s="6"/>
      <c r="DM80" s="6"/>
      <c r="DN80" s="6"/>
      <c r="DO80" s="6"/>
      <c r="DP80" s="6">
        <v>40115</v>
      </c>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HYPERLINK("https://hpr-rps.hres.ca/reg-content/summary-basis-decision-detailOne.php?lang=en&amp;linkID=SBD00080", "Januvia TM")</f>
        <v>Januvia TM</v>
      </c>
      <c r="B81" s="6" t="s">
        <v>284</v>
      </c>
      <c r="C81" s="6" t="s">
        <v>212</v>
      </c>
      <c r="D81" s="6" t="s">
        <v>285</v>
      </c>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HYPERLINK("https://hpr-rps.hres.ca/reg-content/summary-basis-decision-detailOne.php?lang=en&amp;linkID=SBD00081", "Jevtana TM")</f>
        <v>Jevtana TM</v>
      </c>
      <c r="B82" s="6" t="s">
        <v>286</v>
      </c>
      <c r="C82" s="6" t="s">
        <v>102</v>
      </c>
      <c r="D82" s="6" t="s">
        <v>287</v>
      </c>
      <c r="E82" s="6">
        <v>40029</v>
      </c>
      <c r="F82" s="6"/>
      <c r="G82" s="6"/>
      <c r="H82" s="6"/>
      <c r="I82" s="6"/>
      <c r="J82" s="6"/>
      <c r="K82" s="6"/>
      <c r="L82" s="6"/>
      <c r="M82" s="6"/>
      <c r="N82" s="6">
        <v>39939</v>
      </c>
      <c r="O82" s="6"/>
      <c r="P82" s="6"/>
      <c r="Q82" s="6"/>
      <c r="R82" s="6"/>
      <c r="S82" s="6">
        <v>39994</v>
      </c>
      <c r="T82" s="6"/>
      <c r="U82" s="6"/>
      <c r="V82" s="6">
        <v>40024</v>
      </c>
      <c r="W82" s="6"/>
      <c r="X82" s="6"/>
      <c r="Y82" s="6"/>
      <c r="Z82" s="6">
        <v>40053</v>
      </c>
      <c r="AA82" s="6"/>
      <c r="AB82" s="6"/>
      <c r="AC82" s="6">
        <v>40094</v>
      </c>
      <c r="AD82" s="6"/>
      <c r="AE82" s="6"/>
      <c r="AF82" s="6">
        <v>40119</v>
      </c>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HYPERLINK("https://hpr-rps.hres.ca/reg-content/summary-basis-decision-detailOne.php?lang=en&amp;linkID=SBD00082", "Kepivance ®")</f>
        <v>Kepivance ®</v>
      </c>
      <c r="B83" s="6" t="s">
        <v>288</v>
      </c>
      <c r="C83" s="6" t="s">
        <v>289</v>
      </c>
      <c r="D83" s="6" t="s">
        <v>290</v>
      </c>
      <c r="E83" s="6">
        <v>40029</v>
      </c>
      <c r="F83" s="6"/>
      <c r="G83" s="6"/>
      <c r="H83" s="6"/>
      <c r="I83" s="6"/>
      <c r="J83" s="6"/>
      <c r="K83" s="6"/>
      <c r="L83" s="6"/>
      <c r="M83" s="6"/>
      <c r="N83" s="6">
        <v>39939</v>
      </c>
      <c r="O83" s="6"/>
      <c r="P83" s="6"/>
      <c r="Q83" s="6"/>
      <c r="R83" s="6"/>
      <c r="S83" s="6">
        <v>39994</v>
      </c>
      <c r="T83" s="6"/>
      <c r="U83" s="6"/>
      <c r="V83" s="6">
        <v>40024</v>
      </c>
      <c r="W83" s="6"/>
      <c r="X83" s="6"/>
      <c r="Y83" s="6"/>
      <c r="Z83" s="6">
        <v>40053</v>
      </c>
      <c r="AA83" s="6"/>
      <c r="AB83" s="6"/>
      <c r="AC83" s="6">
        <v>40094</v>
      </c>
      <c r="AD83" s="6"/>
      <c r="AE83" s="6"/>
      <c r="AF83" s="6">
        <v>40119</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HYPERLINK("https://hpr-rps.hres.ca/reg-content/summary-basis-decision-detailOne.php?lang=en&amp;linkID=SBD00083", "Kuvan TM")</f>
        <v>Kuvan TM</v>
      </c>
      <c r="B84" s="6" t="s">
        <v>291</v>
      </c>
      <c r="C84" s="6" t="s">
        <v>292</v>
      </c>
      <c r="D84" s="6" t="s">
        <v>293</v>
      </c>
      <c r="E84" s="6">
        <v>40029</v>
      </c>
      <c r="F84" s="6"/>
      <c r="G84" s="6"/>
      <c r="H84" s="6"/>
      <c r="I84" s="6"/>
      <c r="J84" s="6"/>
      <c r="K84" s="6"/>
      <c r="L84" s="6"/>
      <c r="M84" s="6"/>
      <c r="N84" s="6">
        <v>39939</v>
      </c>
      <c r="O84" s="6"/>
      <c r="P84" s="6"/>
      <c r="Q84" s="6"/>
      <c r="R84" s="6"/>
      <c r="S84" s="6">
        <v>39994</v>
      </c>
      <c r="T84" s="6"/>
      <c r="U84" s="6"/>
      <c r="V84" s="6">
        <v>40024</v>
      </c>
      <c r="W84" s="6"/>
      <c r="X84" s="6"/>
      <c r="Y84" s="6"/>
      <c r="Z84" s="6">
        <v>40053</v>
      </c>
      <c r="AA84" s="6"/>
      <c r="AB84" s="6"/>
      <c r="AC84" s="6">
        <v>40094</v>
      </c>
      <c r="AD84" s="6"/>
      <c r="AE84" s="6"/>
      <c r="AF84" s="6">
        <v>40119</v>
      </c>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HYPERLINK("https://hpr-rps.hres.ca/reg-content/summary-basis-decision-detailOne.php?lang=en&amp;linkID=SBD00084", "Latuda TM")</f>
        <v>Latuda TM</v>
      </c>
      <c r="B85" s="6" t="s">
        <v>294</v>
      </c>
      <c r="C85" s="6" t="s">
        <v>295</v>
      </c>
      <c r="D85" s="6" t="s">
        <v>296</v>
      </c>
      <c r="E85" s="6"/>
      <c r="F85" s="6"/>
      <c r="G85" s="6"/>
      <c r="H85" s="6">
        <v>41090</v>
      </c>
      <c r="I85" s="6"/>
      <c r="J85" s="6"/>
      <c r="K85" s="6"/>
      <c r="L85" s="6"/>
      <c r="M85" s="6"/>
      <c r="N85" s="6"/>
      <c r="O85" s="6"/>
      <c r="P85" s="6"/>
      <c r="Q85" s="6"/>
      <c r="R85" s="6"/>
      <c r="S85" s="6"/>
      <c r="T85" s="6"/>
      <c r="U85" s="6"/>
      <c r="V85" s="6"/>
      <c r="W85" s="6">
        <v>40774</v>
      </c>
      <c r="X85" s="6"/>
      <c r="Y85" s="6"/>
      <c r="Z85" s="6"/>
      <c r="AA85" s="6"/>
      <c r="AB85" s="6"/>
      <c r="AC85" s="6"/>
      <c r="AD85" s="6"/>
      <c r="AE85" s="6"/>
      <c r="AF85" s="6"/>
      <c r="AG85" s="6"/>
      <c r="AH85" s="6"/>
      <c r="AI85" s="6">
        <v>41072</v>
      </c>
      <c r="AJ85" s="6">
        <v>41040</v>
      </c>
      <c r="AK85" s="6"/>
      <c r="AL85" s="6"/>
      <c r="AM85" s="6">
        <v>41060</v>
      </c>
      <c r="AN85" s="6"/>
      <c r="AO85" s="6"/>
      <c r="AP85" s="6"/>
      <c r="AQ85" s="6">
        <v>41072</v>
      </c>
      <c r="AR85" s="6"/>
      <c r="AS85" s="6"/>
      <c r="AT85" s="6"/>
      <c r="AU85" s="6"/>
      <c r="AV85" s="6"/>
      <c r="AW85" s="6"/>
      <c r="AX85" s="6"/>
      <c r="AY85" s="6"/>
      <c r="AZ85" s="6"/>
      <c r="BA85" s="6"/>
      <c r="BB85" s="6"/>
      <c r="BC85" s="6"/>
      <c r="BD85" s="6">
        <v>41073</v>
      </c>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HYPERLINK("https://hpr-rps.hres.ca/reg-content/summary-basis-decision-detailOne.php?lang=en&amp;linkID=SBD00085", "Leukoscan ®")</f>
        <v>Leukoscan ®</v>
      </c>
      <c r="B86" s="6" t="s">
        <v>297</v>
      </c>
      <c r="C86" s="6" t="s">
        <v>298</v>
      </c>
      <c r="D86" s="6" t="s">
        <v>299</v>
      </c>
      <c r="E86" s="6">
        <v>128261</v>
      </c>
      <c r="F86" s="6"/>
      <c r="G86" s="6"/>
      <c r="H86" s="6"/>
      <c r="I86" s="6"/>
      <c r="J86" s="6"/>
      <c r="K86" s="6"/>
      <c r="L86" s="6"/>
      <c r="M86" s="6"/>
      <c r="N86" s="6">
        <v>128381</v>
      </c>
      <c r="O86" s="6"/>
      <c r="P86" s="6"/>
      <c r="Q86" s="6"/>
      <c r="R86" s="6"/>
      <c r="S86" s="6"/>
      <c r="T86" s="6">
        <v>128551</v>
      </c>
      <c r="U86" s="6"/>
      <c r="V86" s="6">
        <v>128671</v>
      </c>
      <c r="W86" s="6"/>
      <c r="X86" s="6"/>
      <c r="Y86" s="6"/>
      <c r="Z86" s="6">
        <v>129080</v>
      </c>
      <c r="AA86" s="6"/>
      <c r="AB86" s="6"/>
      <c r="AC86" s="6">
        <v>129150</v>
      </c>
      <c r="AD86" s="6"/>
      <c r="AE86" s="6"/>
      <c r="AF86" s="6">
        <v>129490</v>
      </c>
      <c r="AG86" s="6"/>
      <c r="AH86" s="6"/>
      <c r="AI86" s="6"/>
      <c r="AJ86" s="6"/>
      <c r="AK86" s="6"/>
      <c r="AL86" s="6"/>
      <c r="AM86" s="6"/>
      <c r="AN86" s="6"/>
      <c r="AO86" s="6">
        <v>133010</v>
      </c>
      <c r="AP86" s="6"/>
      <c r="AQ86" s="6"/>
      <c r="AR86" s="6"/>
      <c r="AS86" s="6"/>
      <c r="AT86" s="6"/>
      <c r="AU86" s="6"/>
      <c r="AV86" s="6">
        <v>136230</v>
      </c>
      <c r="AW86" s="6"/>
      <c r="AX86" s="6"/>
      <c r="AY86" s="6"/>
      <c r="AZ86" s="6">
        <v>134541</v>
      </c>
      <c r="BA86" s="6">
        <v>132331</v>
      </c>
      <c r="BB86" s="6"/>
      <c r="BC86" s="6"/>
      <c r="BD86" s="6"/>
      <c r="BE86" s="6"/>
      <c r="BF86" s="6"/>
      <c r="BG86" s="6"/>
      <c r="BH86" s="6"/>
      <c r="BI86" s="6"/>
      <c r="BJ86" s="6"/>
      <c r="BK86" s="6"/>
      <c r="BL86" s="6"/>
      <c r="BM86" s="6"/>
      <c r="BN86" s="6"/>
      <c r="BO86" s="6"/>
      <c r="BP86" s="6"/>
      <c r="BQ86" s="6"/>
      <c r="BR86" s="6"/>
      <c r="BS86" s="6"/>
      <c r="BT86" s="6">
        <v>138251</v>
      </c>
      <c r="BU86" s="6"/>
      <c r="BV86" s="6"/>
      <c r="BW86" s="6"/>
      <c r="BX86" s="6"/>
      <c r="BY86" s="6">
        <v>139121</v>
      </c>
      <c r="BZ86" s="6"/>
      <c r="CA86" s="6"/>
      <c r="CB86" s="6"/>
      <c r="CC86" s="6"/>
      <c r="CD86" s="6"/>
      <c r="CE86" s="6"/>
      <c r="CF86" s="6"/>
      <c r="CG86" s="6"/>
      <c r="CH86" s="6"/>
      <c r="CI86" s="6"/>
      <c r="CJ86" s="6"/>
      <c r="CK86" s="6"/>
      <c r="CL86" s="6"/>
      <c r="CM86" s="6"/>
      <c r="CN86" s="6"/>
      <c r="CO86" s="6"/>
      <c r="CP86" s="6"/>
      <c r="CQ86" s="6"/>
      <c r="CR86" s="6">
        <v>139511</v>
      </c>
      <c r="CS86" s="6"/>
      <c r="CT86" s="6"/>
      <c r="CU86" s="6"/>
      <c r="CV86" s="6"/>
      <c r="CW86" s="6"/>
      <c r="CX86" s="6"/>
      <c r="CY86" s="6"/>
      <c r="CZ86" s="6"/>
      <c r="DA86" s="6"/>
      <c r="DB86" s="6"/>
      <c r="DC86" s="6"/>
      <c r="DD86" s="6"/>
      <c r="DE86" s="6"/>
      <c r="DF86" s="6"/>
      <c r="DG86" s="6"/>
      <c r="DH86" s="6">
        <v>37645</v>
      </c>
      <c r="DI86" s="6"/>
      <c r="DJ86" s="6"/>
      <c r="DK86" s="6"/>
      <c r="DL86" s="6">
        <v>37634</v>
      </c>
      <c r="DM86" s="6">
        <v>37242</v>
      </c>
      <c r="DN86" s="6"/>
      <c r="DO86" s="6"/>
      <c r="DP86" s="6"/>
      <c r="DQ86" s="6"/>
      <c r="DR86" s="6"/>
      <c r="DS86" s="6"/>
      <c r="DT86" s="6"/>
      <c r="DU86" s="6"/>
      <c r="DV86" s="6"/>
      <c r="DW86" s="6"/>
      <c r="DX86" s="6"/>
      <c r="DY86" s="6"/>
      <c r="DZ86" s="6"/>
      <c r="EA86" s="6"/>
      <c r="EB86" s="6"/>
      <c r="EC86" s="6"/>
      <c r="ED86" s="6"/>
      <c r="EE86" s="6">
        <v>37655</v>
      </c>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HYPERLINK("https://hpr-rps.hres.ca/reg-content/summary-basis-decision-detailOne.php?lang=en&amp;linkID=SBD00086", "Levemir ®")</f>
        <v>Levemir ®</v>
      </c>
      <c r="B87" s="6" t="s">
        <v>300</v>
      </c>
      <c r="C87" s="6" t="s">
        <v>301</v>
      </c>
      <c r="D87" s="6" t="s">
        <v>302</v>
      </c>
      <c r="E87" s="6"/>
      <c r="F87" s="6"/>
      <c r="G87" s="6"/>
      <c r="H87" s="6">
        <v>37603</v>
      </c>
      <c r="I87" s="6"/>
      <c r="J87" s="6"/>
      <c r="K87" s="6"/>
      <c r="L87" s="6"/>
      <c r="M87" s="6"/>
      <c r="N87" s="6"/>
      <c r="O87" s="6"/>
      <c r="P87" s="6"/>
      <c r="Q87" s="6">
        <v>37648</v>
      </c>
      <c r="R87" s="6"/>
      <c r="S87" s="6"/>
      <c r="T87" s="6">
        <v>37690</v>
      </c>
      <c r="U87" s="6"/>
      <c r="V87" s="6"/>
      <c r="W87" s="6">
        <v>37714</v>
      </c>
      <c r="X87" s="6"/>
      <c r="Y87" s="6"/>
      <c r="Z87" s="6"/>
      <c r="AA87" s="6"/>
      <c r="AB87" s="6"/>
      <c r="AC87" s="6"/>
      <c r="AD87" s="6"/>
      <c r="AE87" s="6"/>
      <c r="AF87" s="6"/>
      <c r="AG87" s="6"/>
      <c r="AH87" s="6"/>
      <c r="AI87" s="6">
        <v>38618</v>
      </c>
      <c r="AJ87" s="6"/>
      <c r="AK87" s="6"/>
      <c r="AL87" s="6"/>
      <c r="AM87" s="6">
        <v>38561</v>
      </c>
      <c r="AN87" s="6"/>
      <c r="AO87" s="6"/>
      <c r="AP87" s="6"/>
      <c r="AQ87" s="6">
        <v>38611</v>
      </c>
      <c r="AR87" s="6"/>
      <c r="AS87" s="6"/>
      <c r="AT87" s="6"/>
      <c r="AU87" s="6"/>
      <c r="AV87" s="6"/>
      <c r="AW87" s="6"/>
      <c r="AX87" s="6"/>
      <c r="AY87" s="6"/>
      <c r="AZ87" s="6"/>
      <c r="BA87" s="6"/>
      <c r="BB87" s="6"/>
      <c r="BC87" s="6"/>
      <c r="BD87" s="6">
        <v>38624</v>
      </c>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HYPERLINK("https://hpr-rps.hres.ca/reg-content/summary-basis-decision-detailOne.php?lang=en&amp;linkID=SBD00087", "Lucentis")</f>
        <v>Lucentis</v>
      </c>
      <c r="B88" s="6" t="s">
        <v>303</v>
      </c>
      <c r="C88" s="6" t="s">
        <v>304</v>
      </c>
      <c r="D88" s="6" t="s">
        <v>305</v>
      </c>
      <c r="E88" s="6">
        <v>38975</v>
      </c>
      <c r="F88" s="6"/>
      <c r="G88" s="6"/>
      <c r="H88" s="6"/>
      <c r="I88" s="6"/>
      <c r="J88" s="6"/>
      <c r="K88" s="6"/>
      <c r="L88" s="6"/>
      <c r="M88" s="6"/>
      <c r="N88" s="6">
        <v>38989</v>
      </c>
      <c r="O88" s="6"/>
      <c r="P88" s="6"/>
      <c r="Q88" s="6"/>
      <c r="R88" s="6"/>
      <c r="S88" s="6">
        <v>39013</v>
      </c>
      <c r="T88" s="6"/>
      <c r="U88" s="6"/>
      <c r="V88" s="6">
        <v>39056</v>
      </c>
      <c r="W88" s="6"/>
      <c r="X88" s="6"/>
      <c r="Y88" s="6"/>
      <c r="Z88" s="6"/>
      <c r="AA88" s="6"/>
      <c r="AB88" s="6"/>
      <c r="AC88" s="6"/>
      <c r="AD88" s="6"/>
      <c r="AE88" s="6"/>
      <c r="AF88" s="6">
        <v>39080</v>
      </c>
      <c r="AG88" s="6"/>
      <c r="AH88" s="6"/>
      <c r="AI88" s="6"/>
      <c r="AJ88" s="6"/>
      <c r="AK88" s="6"/>
      <c r="AL88" s="6"/>
      <c r="AM88" s="6"/>
      <c r="AN88" s="6"/>
      <c r="AO88" s="6"/>
      <c r="AP88" s="6"/>
      <c r="AQ88" s="6"/>
      <c r="AR88" s="6">
        <v>39239</v>
      </c>
      <c r="AS88" s="6">
        <v>39253</v>
      </c>
      <c r="AT88" s="6"/>
      <c r="AU88" s="6"/>
      <c r="AV88" s="6">
        <v>39255</v>
      </c>
      <c r="AW88" s="6"/>
      <c r="AX88" s="6">
        <v>39253</v>
      </c>
      <c r="AY88" s="6"/>
      <c r="AZ88" s="6">
        <v>39253</v>
      </c>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HYPERLINK("https://hpr-rps.hres.ca/reg-content/summary-basis-decision-detailOne.php?lang=en&amp;linkID=SBD00088", "Luveris ®")</f>
        <v>Luveris ®</v>
      </c>
      <c r="B89" s="6" t="s">
        <v>306</v>
      </c>
      <c r="C89" s="6" t="s">
        <v>307</v>
      </c>
      <c r="D89" s="6" t="s">
        <v>308</v>
      </c>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HYPERLINK("https://hpr-rps.hres.ca/reg-content/summary-basis-decision-detailOne.php?lang=en&amp;linkID=SBD00089", "Lyrica")</f>
        <v>Lyrica</v>
      </c>
      <c r="B90" s="6" t="s">
        <v>309</v>
      </c>
      <c r="C90" s="6" t="s">
        <v>143</v>
      </c>
      <c r="D90" s="6" t="s">
        <v>310</v>
      </c>
      <c r="E90" s="6">
        <v>38026</v>
      </c>
      <c r="F90" s="6"/>
      <c r="G90" s="6"/>
      <c r="H90" s="6"/>
      <c r="I90" s="6"/>
      <c r="J90" s="6"/>
      <c r="K90" s="6"/>
      <c r="L90" s="6"/>
      <c r="M90" s="6"/>
      <c r="N90" s="6">
        <v>38212</v>
      </c>
      <c r="O90" s="6"/>
      <c r="P90" s="6"/>
      <c r="Q90" s="6"/>
      <c r="R90" s="6"/>
      <c r="S90" s="6">
        <v>38244</v>
      </c>
      <c r="T90" s="6"/>
      <c r="U90" s="6"/>
      <c r="V90" s="6">
        <v>38246</v>
      </c>
      <c r="W90" s="6"/>
      <c r="X90" s="6"/>
      <c r="Y90" s="6"/>
      <c r="Z90" s="6"/>
      <c r="AA90" s="6"/>
      <c r="AB90" s="6"/>
      <c r="AC90" s="6"/>
      <c r="AD90" s="6"/>
      <c r="AE90" s="6"/>
      <c r="AF90" s="6">
        <v>38301</v>
      </c>
      <c r="AG90" s="6"/>
      <c r="AH90" s="6"/>
      <c r="AI90" s="6"/>
      <c r="AJ90" s="6"/>
      <c r="AK90" s="6"/>
      <c r="AL90" s="6"/>
      <c r="AM90" s="6"/>
      <c r="AN90" s="6"/>
      <c r="AO90" s="6"/>
      <c r="AP90" s="6"/>
      <c r="AQ90" s="6"/>
      <c r="AR90" s="6">
        <v>38455</v>
      </c>
      <c r="AS90" s="6"/>
      <c r="AT90" s="6"/>
      <c r="AU90" s="6"/>
      <c r="AV90" s="6">
        <v>38448</v>
      </c>
      <c r="AW90" s="6"/>
      <c r="AX90" s="6"/>
      <c r="AY90" s="6"/>
      <c r="AZ90" s="6">
        <v>38457</v>
      </c>
      <c r="BA90" s="6"/>
      <c r="BB90" s="6"/>
      <c r="BC90" s="6"/>
      <c r="BD90" s="6"/>
      <c r="BE90" s="6"/>
      <c r="BF90" s="6"/>
      <c r="BG90" s="6"/>
      <c r="BH90" s="6"/>
      <c r="BI90" s="6"/>
      <c r="BJ90" s="6"/>
      <c r="BK90" s="6"/>
      <c r="BL90" s="6"/>
      <c r="BM90" s="6">
        <v>38474</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HYPERLINK("https://hpr-rps.hres.ca/reg-content/summary-basis-decision-detailOne.php?lang=en&amp;linkID=SBD00090", "Mabcampath ®")</f>
        <v>Mabcampath ®</v>
      </c>
      <c r="B91" s="6" t="s">
        <v>311</v>
      </c>
      <c r="C91" s="6" t="s">
        <v>312</v>
      </c>
      <c r="D91" s="6" t="s">
        <v>313</v>
      </c>
      <c r="E91" s="6">
        <v>38026</v>
      </c>
      <c r="F91" s="6"/>
      <c r="G91" s="6"/>
      <c r="H91" s="6"/>
      <c r="I91" s="6"/>
      <c r="J91" s="6"/>
      <c r="K91" s="6"/>
      <c r="L91" s="6"/>
      <c r="M91" s="6"/>
      <c r="N91" s="6">
        <v>38212</v>
      </c>
      <c r="O91" s="6"/>
      <c r="P91" s="6"/>
      <c r="Q91" s="6"/>
      <c r="R91" s="6"/>
      <c r="S91" s="6">
        <v>38244</v>
      </c>
      <c r="T91" s="6"/>
      <c r="U91" s="6"/>
      <c r="V91" s="6">
        <v>38246</v>
      </c>
      <c r="W91" s="6"/>
      <c r="X91" s="6"/>
      <c r="Y91" s="6"/>
      <c r="Z91" s="6"/>
      <c r="AA91" s="6"/>
      <c r="AB91" s="6"/>
      <c r="AC91" s="6"/>
      <c r="AD91" s="6"/>
      <c r="AE91" s="6"/>
      <c r="AF91" s="6">
        <v>38301</v>
      </c>
      <c r="AG91" s="6"/>
      <c r="AH91" s="6"/>
      <c r="AI91" s="6"/>
      <c r="AJ91" s="6"/>
      <c r="AK91" s="6"/>
      <c r="AL91" s="6"/>
      <c r="AM91" s="6"/>
      <c r="AN91" s="6"/>
      <c r="AO91" s="6"/>
      <c r="AP91" s="6"/>
      <c r="AQ91" s="6"/>
      <c r="AR91" s="6">
        <v>38455</v>
      </c>
      <c r="AS91" s="6"/>
      <c r="AT91" s="6"/>
      <c r="AU91" s="6"/>
      <c r="AV91" s="6">
        <v>38448</v>
      </c>
      <c r="AW91" s="6"/>
      <c r="AX91" s="6"/>
      <c r="AY91" s="6"/>
      <c r="AZ91" s="6">
        <v>38457</v>
      </c>
      <c r="BA91" s="6"/>
      <c r="BB91" s="6"/>
      <c r="BC91" s="6"/>
      <c r="BD91" s="6"/>
      <c r="BE91" s="6"/>
      <c r="BF91" s="6"/>
      <c r="BG91" s="6"/>
      <c r="BH91" s="6"/>
      <c r="BI91" s="6"/>
      <c r="BJ91" s="6"/>
      <c r="BK91" s="6"/>
      <c r="BL91" s="6"/>
      <c r="BM91" s="6">
        <v>38474</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HYPERLINK("https://hpr-rps.hres.ca/reg-content/summary-basis-decision-detailOne.php?lang=en&amp;linkID=SBD00091", "Macugen")</f>
        <v>Macugen</v>
      </c>
      <c r="B92" s="6" t="s">
        <v>314</v>
      </c>
      <c r="C92" s="6" t="s">
        <v>143</v>
      </c>
      <c r="D92" s="6" t="s">
        <v>315</v>
      </c>
      <c r="E92" s="6">
        <v>38026</v>
      </c>
      <c r="F92" s="6"/>
      <c r="G92" s="6"/>
      <c r="H92" s="6"/>
      <c r="I92" s="6"/>
      <c r="J92" s="6"/>
      <c r="K92" s="6"/>
      <c r="L92" s="6"/>
      <c r="M92" s="6"/>
      <c r="N92" s="6">
        <v>38212</v>
      </c>
      <c r="O92" s="6"/>
      <c r="P92" s="6"/>
      <c r="Q92" s="6"/>
      <c r="R92" s="6"/>
      <c r="S92" s="6">
        <v>38244</v>
      </c>
      <c r="T92" s="6"/>
      <c r="U92" s="6"/>
      <c r="V92" s="6">
        <v>38246</v>
      </c>
      <c r="W92" s="6"/>
      <c r="X92" s="6"/>
      <c r="Y92" s="6"/>
      <c r="Z92" s="6"/>
      <c r="AA92" s="6"/>
      <c r="AB92" s="6"/>
      <c r="AC92" s="6"/>
      <c r="AD92" s="6"/>
      <c r="AE92" s="6"/>
      <c r="AF92" s="6">
        <v>38301</v>
      </c>
      <c r="AG92" s="6"/>
      <c r="AH92" s="6"/>
      <c r="AI92" s="6"/>
      <c r="AJ92" s="6"/>
      <c r="AK92" s="6"/>
      <c r="AL92" s="6"/>
      <c r="AM92" s="6"/>
      <c r="AN92" s="6"/>
      <c r="AO92" s="6"/>
      <c r="AP92" s="6"/>
      <c r="AQ92" s="6"/>
      <c r="AR92" s="6">
        <v>38455</v>
      </c>
      <c r="AS92" s="6"/>
      <c r="AT92" s="6"/>
      <c r="AU92" s="6"/>
      <c r="AV92" s="6">
        <v>38448</v>
      </c>
      <c r="AW92" s="6"/>
      <c r="AX92" s="6"/>
      <c r="AY92" s="6"/>
      <c r="AZ92" s="6">
        <v>38457</v>
      </c>
      <c r="BA92" s="6"/>
      <c r="BB92" s="6"/>
      <c r="BC92" s="6"/>
      <c r="BD92" s="6"/>
      <c r="BE92" s="6"/>
      <c r="BF92" s="6"/>
      <c r="BG92" s="6"/>
      <c r="BH92" s="6"/>
      <c r="BI92" s="6"/>
      <c r="BJ92" s="6"/>
      <c r="BK92" s="6"/>
      <c r="BL92" s="6"/>
      <c r="BM92" s="6">
        <v>38474</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HYPERLINK("https://hpr-rps.hres.ca/reg-content/summary-basis-decision-detailOne.php?lang=en&amp;linkID=SBD00092", "Menveo TM")</f>
        <v>Menveo TM</v>
      </c>
      <c r="B93" s="6" t="s">
        <v>316</v>
      </c>
      <c r="C93" s="6" t="s">
        <v>317</v>
      </c>
      <c r="D93" s="6" t="s">
        <v>318</v>
      </c>
      <c r="E93" s="6">
        <v>39752</v>
      </c>
      <c r="F93" s="6"/>
      <c r="G93" s="6"/>
      <c r="H93" s="6">
        <v>39804</v>
      </c>
      <c r="I93" s="6"/>
      <c r="J93" s="6"/>
      <c r="K93" s="6"/>
      <c r="L93" s="6"/>
      <c r="M93" s="6"/>
      <c r="N93" s="6"/>
      <c r="O93" s="6"/>
      <c r="P93" s="6"/>
      <c r="Q93" s="6">
        <v>39854</v>
      </c>
      <c r="R93" s="6"/>
      <c r="S93" s="6"/>
      <c r="T93" s="6">
        <v>39899</v>
      </c>
      <c r="U93" s="6"/>
      <c r="V93" s="6"/>
      <c r="W93" s="6">
        <v>39941</v>
      </c>
      <c r="X93" s="6"/>
      <c r="Y93" s="6"/>
      <c r="Z93" s="6"/>
      <c r="AA93" s="6"/>
      <c r="AB93" s="6"/>
      <c r="AC93" s="6"/>
      <c r="AD93" s="6"/>
      <c r="AE93" s="6"/>
      <c r="AF93" s="6">
        <v>40203</v>
      </c>
      <c r="AG93" s="6"/>
      <c r="AH93" s="6"/>
      <c r="AI93" s="6">
        <v>40319</v>
      </c>
      <c r="AJ93" s="6"/>
      <c r="AK93" s="6"/>
      <c r="AL93" s="6"/>
      <c r="AM93" s="6">
        <v>40319</v>
      </c>
      <c r="AN93" s="6"/>
      <c r="AO93" s="6"/>
      <c r="AP93" s="6"/>
      <c r="AQ93" s="6">
        <v>40319</v>
      </c>
      <c r="AR93" s="6"/>
      <c r="AS93" s="6"/>
      <c r="AT93" s="6"/>
      <c r="AU93" s="6"/>
      <c r="AV93" s="6"/>
      <c r="AW93" s="6"/>
      <c r="AX93" s="6"/>
      <c r="AY93" s="6"/>
      <c r="AZ93" s="6"/>
      <c r="BA93" s="6"/>
      <c r="BB93" s="6"/>
      <c r="BC93" s="6"/>
      <c r="BD93" s="6">
        <v>40319</v>
      </c>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HYPERLINK("https://hpr-rps.hres.ca/reg-content/summary-basis-decision-detailOne.php?lang=en&amp;linkID=SBD00093", "Metvix TM")</f>
        <v>Metvix TM</v>
      </c>
      <c r="B94" s="6" t="s">
        <v>319</v>
      </c>
      <c r="C94" s="6" t="s">
        <v>204</v>
      </c>
      <c r="D94" s="6" t="s">
        <v>320</v>
      </c>
      <c r="E94" s="6">
        <v>38373</v>
      </c>
      <c r="F94" s="6"/>
      <c r="G94" s="6"/>
      <c r="H94" s="6"/>
      <c r="I94" s="6"/>
      <c r="J94" s="6"/>
      <c r="K94" s="6"/>
      <c r="L94" s="6"/>
      <c r="M94" s="6"/>
      <c r="N94" s="6">
        <v>38421</v>
      </c>
      <c r="O94" s="6"/>
      <c r="P94" s="6"/>
      <c r="Q94" s="6"/>
      <c r="R94" s="6"/>
      <c r="S94" s="6">
        <v>38441</v>
      </c>
      <c r="T94" s="6"/>
      <c r="U94" s="6"/>
      <c r="V94" s="6">
        <v>38478</v>
      </c>
      <c r="W94" s="6"/>
      <c r="X94" s="6"/>
      <c r="Y94" s="6"/>
      <c r="Z94" s="6"/>
      <c r="AA94" s="6"/>
      <c r="AB94" s="6"/>
      <c r="AC94" s="6"/>
      <c r="AD94" s="6"/>
      <c r="AE94" s="6"/>
      <c r="AF94" s="6">
        <v>38509</v>
      </c>
      <c r="AG94" s="6"/>
      <c r="AH94" s="6"/>
      <c r="AI94" s="6"/>
      <c r="AJ94" s="6"/>
      <c r="AK94" s="6"/>
      <c r="AL94" s="6"/>
      <c r="AM94" s="6"/>
      <c r="AN94" s="6"/>
      <c r="AO94" s="6">
        <v>38807</v>
      </c>
      <c r="AP94" s="6"/>
      <c r="AQ94" s="6"/>
      <c r="AR94" s="6">
        <v>38882</v>
      </c>
      <c r="AS94" s="6"/>
      <c r="AT94" s="6"/>
      <c r="AU94" s="6"/>
      <c r="AV94" s="6">
        <v>38880</v>
      </c>
      <c r="AW94" s="6"/>
      <c r="AX94" s="6"/>
      <c r="AY94" s="6"/>
      <c r="AZ94" s="6">
        <v>38863</v>
      </c>
      <c r="BA94" s="6"/>
      <c r="BB94" s="6"/>
      <c r="BC94" s="6"/>
      <c r="BD94" s="6"/>
      <c r="BE94" s="6"/>
      <c r="BF94" s="6"/>
      <c r="BG94" s="6"/>
      <c r="BH94" s="6"/>
      <c r="BI94" s="6"/>
      <c r="BJ94" s="6"/>
      <c r="BK94" s="6"/>
      <c r="BL94" s="6"/>
      <c r="BM94" s="6">
        <v>38897</v>
      </c>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HYPERLINK("https://hpr-rps.hres.ca/reg-content/summary-basis-decision-detailOne.php?lang=en&amp;linkID=SBD00094", "Mircera TM")</f>
        <v>Mircera TM</v>
      </c>
      <c r="B95" s="6" t="s">
        <v>321</v>
      </c>
      <c r="C95" s="6" t="s">
        <v>322</v>
      </c>
      <c r="D95" s="6" t="s">
        <v>323</v>
      </c>
      <c r="E95" s="6">
        <v>38373</v>
      </c>
      <c r="F95" s="6"/>
      <c r="G95" s="6"/>
      <c r="H95" s="6"/>
      <c r="I95" s="6"/>
      <c r="J95" s="6"/>
      <c r="K95" s="6"/>
      <c r="L95" s="6"/>
      <c r="M95" s="6"/>
      <c r="N95" s="6">
        <v>38421</v>
      </c>
      <c r="O95" s="6"/>
      <c r="P95" s="6"/>
      <c r="Q95" s="6"/>
      <c r="R95" s="6"/>
      <c r="S95" s="6">
        <v>38441</v>
      </c>
      <c r="T95" s="6"/>
      <c r="U95" s="6"/>
      <c r="V95" s="6">
        <v>38478</v>
      </c>
      <c r="W95" s="6"/>
      <c r="X95" s="6"/>
      <c r="Y95" s="6"/>
      <c r="Z95" s="6"/>
      <c r="AA95" s="6"/>
      <c r="AB95" s="6"/>
      <c r="AC95" s="6"/>
      <c r="AD95" s="6"/>
      <c r="AE95" s="6"/>
      <c r="AF95" s="6">
        <v>38509</v>
      </c>
      <c r="AG95" s="6"/>
      <c r="AH95" s="6"/>
      <c r="AI95" s="6"/>
      <c r="AJ95" s="6"/>
      <c r="AK95" s="6"/>
      <c r="AL95" s="6"/>
      <c r="AM95" s="6"/>
      <c r="AN95" s="6"/>
      <c r="AO95" s="6">
        <v>38807</v>
      </c>
      <c r="AP95" s="6"/>
      <c r="AQ95" s="6"/>
      <c r="AR95" s="6">
        <v>38882</v>
      </c>
      <c r="AS95" s="6"/>
      <c r="AT95" s="6"/>
      <c r="AU95" s="6"/>
      <c r="AV95" s="6">
        <v>38880</v>
      </c>
      <c r="AW95" s="6"/>
      <c r="AX95" s="6"/>
      <c r="AY95" s="6"/>
      <c r="AZ95" s="6">
        <v>38863</v>
      </c>
      <c r="BA95" s="6"/>
      <c r="BB95" s="6"/>
      <c r="BC95" s="6"/>
      <c r="BD95" s="6"/>
      <c r="BE95" s="6"/>
      <c r="BF95" s="6"/>
      <c r="BG95" s="6"/>
      <c r="BH95" s="6"/>
      <c r="BI95" s="6"/>
      <c r="BJ95" s="6"/>
      <c r="BK95" s="6"/>
      <c r="BL95" s="6"/>
      <c r="BM95" s="6">
        <v>38897</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HYPERLINK("https://hpr-rps.hres.ca/reg-content/summary-basis-decision-detailOne.php?lang=en&amp;linkID=SBD00095", "Mozobil TM")</f>
        <v>Mozobil TM</v>
      </c>
      <c r="B96" s="6" t="s">
        <v>324</v>
      </c>
      <c r="C96" s="6" t="s">
        <v>161</v>
      </c>
      <c r="D96" s="6" t="s">
        <v>325</v>
      </c>
      <c r="E96" s="6">
        <v>39638</v>
      </c>
      <c r="F96" s="6"/>
      <c r="G96" s="6"/>
      <c r="H96" s="6"/>
      <c r="I96" s="6"/>
      <c r="J96" s="6"/>
      <c r="K96" s="6"/>
      <c r="L96" s="6"/>
      <c r="M96" s="6"/>
      <c r="N96" s="6">
        <v>39659</v>
      </c>
      <c r="O96" s="6"/>
      <c r="P96" s="6"/>
      <c r="Q96" s="6"/>
      <c r="R96" s="6"/>
      <c r="S96" s="6">
        <v>39689</v>
      </c>
      <c r="T96" s="6"/>
      <c r="U96" s="6"/>
      <c r="V96" s="6">
        <v>39693</v>
      </c>
      <c r="W96" s="6"/>
      <c r="X96" s="6"/>
      <c r="Y96" s="6"/>
      <c r="Z96" s="6"/>
      <c r="AA96" s="6"/>
      <c r="AB96" s="6"/>
      <c r="AC96" s="6"/>
      <c r="AD96" s="6"/>
      <c r="AE96" s="6"/>
      <c r="AF96" s="6">
        <v>39724</v>
      </c>
      <c r="AG96" s="6"/>
      <c r="AH96" s="6"/>
      <c r="AI96" s="6"/>
      <c r="AJ96" s="6"/>
      <c r="AK96" s="6"/>
      <c r="AL96" s="6"/>
      <c r="AM96" s="6"/>
      <c r="AN96" s="6"/>
      <c r="AO96" s="6"/>
      <c r="AP96" s="6"/>
      <c r="AQ96" s="6"/>
      <c r="AR96" s="6">
        <v>40023</v>
      </c>
      <c r="AS96" s="6">
        <v>39877</v>
      </c>
      <c r="AT96" s="6"/>
      <c r="AU96" s="6"/>
      <c r="AV96" s="6">
        <v>39903</v>
      </c>
      <c r="AW96" s="6"/>
      <c r="AX96" s="6"/>
      <c r="AY96" s="6"/>
      <c r="AZ96" s="6">
        <v>40024</v>
      </c>
      <c r="BA96" s="6"/>
      <c r="BB96" s="6"/>
      <c r="BC96" s="6"/>
      <c r="BD96" s="6"/>
      <c r="BE96" s="6"/>
      <c r="BF96" s="6"/>
      <c r="BG96" s="6"/>
      <c r="BH96" s="6"/>
      <c r="BI96" s="6"/>
      <c r="BJ96" s="6"/>
      <c r="BK96" s="6"/>
      <c r="BL96" s="6"/>
      <c r="BM96" s="6"/>
      <c r="BN96" s="6"/>
      <c r="BO96" s="6"/>
      <c r="BP96" s="6"/>
      <c r="BQ96" s="6"/>
      <c r="BR96" s="6"/>
      <c r="BS96" s="6"/>
      <c r="BT96" s="6"/>
      <c r="BU96" s="6">
        <v>40036</v>
      </c>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HYPERLINK("https://hpr-rps.hres.ca/reg-content/summary-basis-decision-detailOne.php?lang=en&amp;linkID=SBD00108", "Orencia")</f>
        <v>Orencia</v>
      </c>
      <c r="B97" s="6" t="s">
        <v>326</v>
      </c>
      <c r="C97" s="6" t="s">
        <v>81</v>
      </c>
      <c r="D97" s="6" t="s">
        <v>327</v>
      </c>
      <c r="E97" s="6">
        <v>40451</v>
      </c>
      <c r="F97" s="6"/>
      <c r="G97" s="6"/>
      <c r="H97" s="6">
        <v>40533</v>
      </c>
      <c r="I97" s="6"/>
      <c r="J97" s="6"/>
      <c r="K97" s="6"/>
      <c r="L97" s="6"/>
      <c r="M97" s="6"/>
      <c r="N97" s="6"/>
      <c r="O97" s="6"/>
      <c r="P97" s="6"/>
      <c r="Q97" s="6"/>
      <c r="R97" s="6"/>
      <c r="S97" s="6"/>
      <c r="T97" s="6"/>
      <c r="U97" s="6"/>
      <c r="V97" s="6"/>
      <c r="W97" s="6">
        <v>40585</v>
      </c>
      <c r="X97" s="6"/>
      <c r="Y97" s="6"/>
      <c r="Z97" s="6"/>
      <c r="AA97" s="6"/>
      <c r="AB97" s="6"/>
      <c r="AC97" s="6"/>
      <c r="AD97" s="6"/>
      <c r="AE97" s="6"/>
      <c r="AF97" s="6"/>
      <c r="AG97" s="6"/>
      <c r="AH97" s="6"/>
      <c r="AI97" s="6">
        <v>40885</v>
      </c>
      <c r="AJ97" s="6"/>
      <c r="AK97" s="6"/>
      <c r="AL97" s="6"/>
      <c r="AM97" s="6">
        <v>40882</v>
      </c>
      <c r="AN97" s="6"/>
      <c r="AO97" s="6"/>
      <c r="AP97" s="6"/>
      <c r="AQ97" s="6">
        <v>40885</v>
      </c>
      <c r="AR97" s="6"/>
      <c r="AS97" s="6"/>
      <c r="AT97" s="6"/>
      <c r="AU97" s="6">
        <v>40779</v>
      </c>
      <c r="AV97" s="6"/>
      <c r="AW97" s="6"/>
      <c r="AX97" s="6"/>
      <c r="AY97" s="6"/>
      <c r="AZ97" s="6"/>
      <c r="BA97" s="6"/>
      <c r="BB97" s="6"/>
      <c r="BC97" s="6"/>
      <c r="BD97" s="6">
        <v>40885</v>
      </c>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HYPERLINK("https://hpr-rps.hres.ca/reg-content/summary-basis-decision-detailOne.php?lang=en&amp;linkID=SBD00096", "Multaq TM")</f>
        <v>Multaq TM</v>
      </c>
      <c r="B98" s="6" t="s">
        <v>328</v>
      </c>
      <c r="C98" s="6" t="s">
        <v>102</v>
      </c>
      <c r="D98" s="6" t="s">
        <v>329</v>
      </c>
      <c r="E98" s="6">
        <v>39638</v>
      </c>
      <c r="F98" s="6"/>
      <c r="G98" s="6"/>
      <c r="H98" s="6"/>
      <c r="I98" s="6"/>
      <c r="J98" s="6"/>
      <c r="K98" s="6"/>
      <c r="L98" s="6"/>
      <c r="M98" s="6"/>
      <c r="N98" s="6">
        <v>39659</v>
      </c>
      <c r="O98" s="6"/>
      <c r="P98" s="6"/>
      <c r="Q98" s="6"/>
      <c r="R98" s="6"/>
      <c r="S98" s="6">
        <v>39689</v>
      </c>
      <c r="T98" s="6"/>
      <c r="U98" s="6"/>
      <c r="V98" s="6">
        <v>39693</v>
      </c>
      <c r="W98" s="6"/>
      <c r="X98" s="6"/>
      <c r="Y98" s="6"/>
      <c r="Z98" s="6"/>
      <c r="AA98" s="6"/>
      <c r="AB98" s="6"/>
      <c r="AC98" s="6"/>
      <c r="AD98" s="6"/>
      <c r="AE98" s="6"/>
      <c r="AF98" s="6">
        <v>39724</v>
      </c>
      <c r="AG98" s="6"/>
      <c r="AH98" s="6"/>
      <c r="AI98" s="6"/>
      <c r="AJ98" s="6"/>
      <c r="AK98" s="6"/>
      <c r="AL98" s="6"/>
      <c r="AM98" s="6"/>
      <c r="AN98" s="6"/>
      <c r="AO98" s="6"/>
      <c r="AP98" s="6"/>
      <c r="AQ98" s="6"/>
      <c r="AR98" s="6">
        <v>40023</v>
      </c>
      <c r="AS98" s="6">
        <v>39877</v>
      </c>
      <c r="AT98" s="6"/>
      <c r="AU98" s="6"/>
      <c r="AV98" s="6">
        <v>39903</v>
      </c>
      <c r="AW98" s="6"/>
      <c r="AX98" s="6"/>
      <c r="AY98" s="6"/>
      <c r="AZ98" s="6">
        <v>40024</v>
      </c>
      <c r="BA98" s="6"/>
      <c r="BB98" s="6"/>
      <c r="BC98" s="6"/>
      <c r="BD98" s="6"/>
      <c r="BE98" s="6"/>
      <c r="BF98" s="6"/>
      <c r="BG98" s="6"/>
      <c r="BH98" s="6"/>
      <c r="BI98" s="6"/>
      <c r="BJ98" s="6"/>
      <c r="BK98" s="6"/>
      <c r="BL98" s="6"/>
      <c r="BM98" s="6"/>
      <c r="BN98" s="6"/>
      <c r="BO98" s="6"/>
      <c r="BP98" s="6"/>
      <c r="BQ98" s="6"/>
      <c r="BR98" s="6"/>
      <c r="BS98" s="6"/>
      <c r="BT98" s="6"/>
      <c r="BU98" s="6">
        <v>40036</v>
      </c>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HYPERLINK("https://hpr-rps.hres.ca/reg-content/summary-basis-decision-detailOne.php?lang=en&amp;linkID=SBD00097", "Mycamine ®")</f>
        <v>Mycamine ®</v>
      </c>
      <c r="B99" s="6" t="s">
        <v>330</v>
      </c>
      <c r="C99" s="6" t="s">
        <v>331</v>
      </c>
      <c r="D99" s="6" t="s">
        <v>332</v>
      </c>
      <c r="E99" s="6"/>
      <c r="F99" s="6"/>
      <c r="G99" s="6"/>
      <c r="H99" s="6"/>
      <c r="I99" s="6"/>
      <c r="J99" s="6"/>
      <c r="K99" s="6"/>
      <c r="L99" s="6"/>
      <c r="M99" s="6"/>
      <c r="N99" s="6">
        <v>37410</v>
      </c>
      <c r="O99" s="6"/>
      <c r="P99" s="6"/>
      <c r="Q99" s="6"/>
      <c r="R99" s="6"/>
      <c r="S99" s="6"/>
      <c r="T99" s="6">
        <v>37442</v>
      </c>
      <c r="U99" s="6"/>
      <c r="V99" s="6">
        <v>37434</v>
      </c>
      <c r="W99" s="6"/>
      <c r="X99" s="6"/>
      <c r="Y99" s="6"/>
      <c r="Z99" s="6"/>
      <c r="AA99" s="6"/>
      <c r="AB99" s="6"/>
      <c r="AC99" s="6"/>
      <c r="AD99" s="6"/>
      <c r="AE99" s="6"/>
      <c r="AF99" s="6">
        <v>37474</v>
      </c>
      <c r="AG99" s="6"/>
      <c r="AH99" s="6"/>
      <c r="AI99" s="6"/>
      <c r="AJ99" s="6"/>
      <c r="AK99" s="6"/>
      <c r="AL99" s="6"/>
      <c r="AM99" s="6"/>
      <c r="AN99" s="6"/>
      <c r="AO99" s="6"/>
      <c r="AP99" s="6"/>
      <c r="AQ99" s="6"/>
      <c r="AR99" s="6"/>
      <c r="AS99" s="6"/>
      <c r="AT99" s="6"/>
      <c r="AU99" s="6"/>
      <c r="AV99" s="6">
        <v>37824</v>
      </c>
      <c r="AW99" s="6"/>
      <c r="AX99" s="6"/>
      <c r="AY99" s="6"/>
      <c r="AZ99" s="6">
        <v>38096</v>
      </c>
      <c r="BA99" s="6"/>
      <c r="BB99" s="6"/>
      <c r="BC99" s="6"/>
      <c r="BD99" s="6"/>
      <c r="BE99" s="6"/>
      <c r="BF99" s="6"/>
      <c r="BG99" s="6"/>
      <c r="BH99" s="6"/>
      <c r="BI99" s="6"/>
      <c r="BJ99" s="6"/>
      <c r="BK99" s="6"/>
      <c r="BL99" s="6"/>
      <c r="BM99" s="6"/>
      <c r="BN99" s="6"/>
      <c r="BO99" s="6"/>
      <c r="BP99" s="6"/>
      <c r="BQ99" s="6"/>
      <c r="BR99" s="6"/>
      <c r="BS99" s="6"/>
      <c r="BT99" s="6">
        <v>38099</v>
      </c>
      <c r="BU99" s="6"/>
      <c r="BV99" s="6"/>
      <c r="BW99" s="6"/>
      <c r="BX99" s="6"/>
      <c r="BY99" s="6">
        <v>38196</v>
      </c>
      <c r="BZ99" s="6"/>
      <c r="CA99" s="6"/>
      <c r="CB99" s="6"/>
      <c r="CC99" s="6"/>
      <c r="CD99" s="6"/>
      <c r="CE99" s="6"/>
      <c r="CF99" s="6"/>
      <c r="CG99" s="6"/>
      <c r="CH99" s="6"/>
      <c r="CI99" s="6"/>
      <c r="CJ99" s="6"/>
      <c r="CK99" s="6"/>
      <c r="CL99" s="6"/>
      <c r="CM99" s="6"/>
      <c r="CN99" s="6"/>
      <c r="CO99" s="6"/>
      <c r="CP99" s="6"/>
      <c r="CQ99" s="6"/>
      <c r="CR99" s="6">
        <v>38219</v>
      </c>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v>38426</v>
      </c>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HYPERLINK("https://hpr-rps.hres.ca/reg-content/summary-basis-decision-detailOne.php?lang=en&amp;linkID=SBD00098", "Myozyme ®")</f>
        <v>Myozyme ®</v>
      </c>
      <c r="B100" s="6" t="s">
        <v>333</v>
      </c>
      <c r="C100" s="6" t="s">
        <v>161</v>
      </c>
      <c r="D100" s="6" t="s">
        <v>334</v>
      </c>
      <c r="E100" s="6"/>
      <c r="F100" s="6"/>
      <c r="G100" s="6"/>
      <c r="H100" s="6"/>
      <c r="I100" s="6"/>
      <c r="J100" s="6"/>
      <c r="K100" s="6"/>
      <c r="L100" s="6"/>
      <c r="M100" s="6"/>
      <c r="N100" s="6">
        <v>37410</v>
      </c>
      <c r="O100" s="6"/>
      <c r="P100" s="6"/>
      <c r="Q100" s="6"/>
      <c r="R100" s="6"/>
      <c r="S100" s="6"/>
      <c r="T100" s="6">
        <v>37442</v>
      </c>
      <c r="U100" s="6"/>
      <c r="V100" s="6">
        <v>37434</v>
      </c>
      <c r="W100" s="6"/>
      <c r="X100" s="6"/>
      <c r="Y100" s="6"/>
      <c r="Z100" s="6"/>
      <c r="AA100" s="6"/>
      <c r="AB100" s="6"/>
      <c r="AC100" s="6"/>
      <c r="AD100" s="6"/>
      <c r="AE100" s="6"/>
      <c r="AF100" s="6">
        <v>37474</v>
      </c>
      <c r="AG100" s="6"/>
      <c r="AH100" s="6"/>
      <c r="AI100" s="6"/>
      <c r="AJ100" s="6"/>
      <c r="AK100" s="6"/>
      <c r="AL100" s="6"/>
      <c r="AM100" s="6"/>
      <c r="AN100" s="6"/>
      <c r="AO100" s="6"/>
      <c r="AP100" s="6"/>
      <c r="AQ100" s="6"/>
      <c r="AR100" s="6"/>
      <c r="AS100" s="6"/>
      <c r="AT100" s="6"/>
      <c r="AU100" s="6"/>
      <c r="AV100" s="6">
        <v>37824</v>
      </c>
      <c r="AW100" s="6"/>
      <c r="AX100" s="6"/>
      <c r="AY100" s="6"/>
      <c r="AZ100" s="6">
        <v>38096</v>
      </c>
      <c r="BA100" s="6"/>
      <c r="BB100" s="6"/>
      <c r="BC100" s="6"/>
      <c r="BD100" s="6"/>
      <c r="BE100" s="6"/>
      <c r="BF100" s="6"/>
      <c r="BG100" s="6"/>
      <c r="BH100" s="6"/>
      <c r="BI100" s="6"/>
      <c r="BJ100" s="6"/>
      <c r="BK100" s="6"/>
      <c r="BL100" s="6"/>
      <c r="BM100" s="6"/>
      <c r="BN100" s="6"/>
      <c r="BO100" s="6"/>
      <c r="BP100" s="6"/>
      <c r="BQ100" s="6"/>
      <c r="BR100" s="6"/>
      <c r="BS100" s="6"/>
      <c r="BT100" s="6">
        <v>38099</v>
      </c>
      <c r="BU100" s="6"/>
      <c r="BV100" s="6"/>
      <c r="BW100" s="6"/>
      <c r="BX100" s="6"/>
      <c r="BY100" s="6">
        <v>38196</v>
      </c>
      <c r="BZ100" s="6"/>
      <c r="CA100" s="6"/>
      <c r="CB100" s="6"/>
      <c r="CC100" s="6"/>
      <c r="CD100" s="6"/>
      <c r="CE100" s="6"/>
      <c r="CF100" s="6"/>
      <c r="CG100" s="6"/>
      <c r="CH100" s="6"/>
      <c r="CI100" s="6"/>
      <c r="CJ100" s="6"/>
      <c r="CK100" s="6"/>
      <c r="CL100" s="6"/>
      <c r="CM100" s="6"/>
      <c r="CN100" s="6"/>
      <c r="CO100" s="6"/>
      <c r="CP100" s="6"/>
      <c r="CQ100" s="6"/>
      <c r="CR100" s="6">
        <v>38219</v>
      </c>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v>38426</v>
      </c>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HYPERLINK("https://hpr-rps.hres.ca/reg-content/summary-basis-decision-detailOne.php?lang=en&amp;linkID=SBD00099", "Natrecor")</f>
        <v>Natrecor</v>
      </c>
      <c r="B101" s="6" t="s">
        <v>335</v>
      </c>
      <c r="C101" s="6" t="s">
        <v>196</v>
      </c>
      <c r="D101" s="6" t="s">
        <v>336</v>
      </c>
      <c r="E101" s="6">
        <v>38328</v>
      </c>
      <c r="F101" s="6"/>
      <c r="G101" s="6"/>
      <c r="H101" s="6"/>
      <c r="I101" s="6"/>
      <c r="J101" s="6"/>
      <c r="K101" s="6"/>
      <c r="L101" s="6"/>
      <c r="M101" s="6"/>
      <c r="N101" s="6">
        <v>38341</v>
      </c>
      <c r="O101" s="6"/>
      <c r="P101" s="6"/>
      <c r="Q101" s="6"/>
      <c r="R101" s="6"/>
      <c r="S101" s="6">
        <v>38369</v>
      </c>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HYPERLINK("https://hpr-rps.hres.ca/reg-content/summary-basis-decision-detailOne.php?lang=en&amp;linkID=SBD00100", "Nevanac TM")</f>
        <v>Nevanac TM</v>
      </c>
      <c r="B102" s="6" t="s">
        <v>337</v>
      </c>
      <c r="C102" s="6" t="s">
        <v>338</v>
      </c>
      <c r="D102" s="6" t="s">
        <v>339</v>
      </c>
      <c r="E102" s="6"/>
      <c r="F102" s="6"/>
      <c r="G102" s="6"/>
      <c r="H102" s="6">
        <v>39206</v>
      </c>
      <c r="I102" s="6"/>
      <c r="J102" s="6"/>
      <c r="K102" s="6"/>
      <c r="L102" s="6"/>
      <c r="M102" s="6"/>
      <c r="N102" s="6"/>
      <c r="O102" s="6"/>
      <c r="P102" s="6"/>
      <c r="Q102" s="6"/>
      <c r="R102" s="6"/>
      <c r="S102" s="6"/>
      <c r="T102" s="6"/>
      <c r="U102" s="6"/>
      <c r="V102" s="6"/>
      <c r="W102" s="6">
        <v>39255</v>
      </c>
      <c r="X102" s="6"/>
      <c r="Y102" s="6"/>
      <c r="Z102" s="6"/>
      <c r="AA102" s="6"/>
      <c r="AB102" s="6"/>
      <c r="AC102" s="6"/>
      <c r="AD102" s="6"/>
      <c r="AE102" s="6"/>
      <c r="AF102" s="6"/>
      <c r="AG102" s="6"/>
      <c r="AH102" s="6"/>
      <c r="AI102" s="6">
        <v>39553</v>
      </c>
      <c r="AJ102" s="6"/>
      <c r="AK102" s="6"/>
      <c r="AL102" s="6"/>
      <c r="AM102" s="6">
        <v>39547</v>
      </c>
      <c r="AN102" s="6"/>
      <c r="AO102" s="6"/>
      <c r="AP102" s="6"/>
      <c r="AQ102" s="6">
        <v>39553</v>
      </c>
      <c r="AR102" s="6"/>
      <c r="AS102" s="6"/>
      <c r="AT102" s="6"/>
      <c r="AU102" s="6"/>
      <c r="AV102" s="6"/>
      <c r="AW102" s="6"/>
      <c r="AX102" s="6"/>
      <c r="AY102" s="6"/>
      <c r="AZ102" s="6"/>
      <c r="BA102" s="6"/>
      <c r="BB102" s="6"/>
      <c r="BC102" s="6"/>
      <c r="BD102" s="6">
        <v>39555</v>
      </c>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HYPERLINK("https://hpr-rps.hres.ca/reg-content/summary-basis-decision-detailOne.php?lang=en&amp;linkID=SBD00101", "Nexavar ®")</f>
        <v>Nexavar ®</v>
      </c>
      <c r="B103" s="6" t="s">
        <v>340</v>
      </c>
      <c r="C103" s="6" t="s">
        <v>341</v>
      </c>
      <c r="D103" s="6" t="s">
        <v>342</v>
      </c>
      <c r="E103" s="6"/>
      <c r="F103" s="6"/>
      <c r="G103" s="6"/>
      <c r="H103" s="6">
        <v>39206</v>
      </c>
      <c r="I103" s="6"/>
      <c r="J103" s="6"/>
      <c r="K103" s="6"/>
      <c r="L103" s="6"/>
      <c r="M103" s="6"/>
      <c r="N103" s="6"/>
      <c r="O103" s="6"/>
      <c r="P103" s="6"/>
      <c r="Q103" s="6"/>
      <c r="R103" s="6"/>
      <c r="S103" s="6"/>
      <c r="T103" s="6"/>
      <c r="U103" s="6"/>
      <c r="V103" s="6"/>
      <c r="W103" s="6">
        <v>39255</v>
      </c>
      <c r="X103" s="6"/>
      <c r="Y103" s="6"/>
      <c r="Z103" s="6"/>
      <c r="AA103" s="6"/>
      <c r="AB103" s="6"/>
      <c r="AC103" s="6"/>
      <c r="AD103" s="6"/>
      <c r="AE103" s="6"/>
      <c r="AF103" s="6"/>
      <c r="AG103" s="6"/>
      <c r="AH103" s="6"/>
      <c r="AI103" s="6">
        <v>39553</v>
      </c>
      <c r="AJ103" s="6"/>
      <c r="AK103" s="6"/>
      <c r="AL103" s="6"/>
      <c r="AM103" s="6">
        <v>39547</v>
      </c>
      <c r="AN103" s="6"/>
      <c r="AO103" s="6"/>
      <c r="AP103" s="6"/>
      <c r="AQ103" s="6">
        <v>39553</v>
      </c>
      <c r="AR103" s="6"/>
      <c r="AS103" s="6"/>
      <c r="AT103" s="6"/>
      <c r="AU103" s="6"/>
      <c r="AV103" s="6"/>
      <c r="AW103" s="6"/>
      <c r="AX103" s="6"/>
      <c r="AY103" s="6"/>
      <c r="AZ103" s="6"/>
      <c r="BA103" s="6"/>
      <c r="BB103" s="6"/>
      <c r="BC103" s="6"/>
      <c r="BD103" s="6">
        <v>39555</v>
      </c>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HYPERLINK("https://hpr-rps.hres.ca/reg-content/summary-basis-decision-detailOne.php?lang=en&amp;linkID=SBD00102", "Nplate TM")</f>
        <v>Nplate TM</v>
      </c>
      <c r="B104" s="6" t="s">
        <v>343</v>
      </c>
      <c r="C104" s="6" t="s">
        <v>289</v>
      </c>
      <c r="D104" s="6" t="s">
        <v>344</v>
      </c>
      <c r="E104" s="6">
        <v>39401</v>
      </c>
      <c r="F104" s="6"/>
      <c r="G104" s="6"/>
      <c r="H104" s="6"/>
      <c r="I104" s="6"/>
      <c r="J104" s="6"/>
      <c r="K104" s="6"/>
      <c r="L104" s="6"/>
      <c r="M104" s="6"/>
      <c r="N104" s="6">
        <v>39351</v>
      </c>
      <c r="O104" s="6"/>
      <c r="P104" s="6"/>
      <c r="Q104" s="6"/>
      <c r="R104" s="6"/>
      <c r="S104" s="6">
        <v>39381</v>
      </c>
      <c r="T104" s="6"/>
      <c r="U104" s="6"/>
      <c r="V104" s="6">
        <v>39402</v>
      </c>
      <c r="W104" s="6"/>
      <c r="X104" s="6"/>
      <c r="Y104" s="6"/>
      <c r="Z104" s="6"/>
      <c r="AA104" s="6"/>
      <c r="AB104" s="6"/>
      <c r="AC104" s="6"/>
      <c r="AD104" s="6"/>
      <c r="AE104" s="6"/>
      <c r="AF104" s="6">
        <v>39429</v>
      </c>
      <c r="AG104" s="6"/>
      <c r="AH104" s="6"/>
      <c r="AI104" s="6"/>
      <c r="AJ104" s="6"/>
      <c r="AK104" s="6"/>
      <c r="AL104" s="6"/>
      <c r="AM104" s="6"/>
      <c r="AN104" s="6"/>
      <c r="AO104" s="6">
        <v>39461</v>
      </c>
      <c r="AP104" s="6"/>
      <c r="AQ104" s="6"/>
      <c r="AR104" s="6"/>
      <c r="AS104" s="6">
        <v>39609</v>
      </c>
      <c r="AT104" s="6"/>
      <c r="AU104" s="6"/>
      <c r="AV104" s="6">
        <v>39609</v>
      </c>
      <c r="AW104" s="6"/>
      <c r="AX104" s="6">
        <v>39609</v>
      </c>
      <c r="AY104" s="6"/>
      <c r="AZ104" s="6">
        <v>39609</v>
      </c>
      <c r="BA104" s="6"/>
      <c r="BB104" s="6"/>
      <c r="BC104" s="6"/>
      <c r="BD104" s="6"/>
      <c r="BE104" s="6"/>
      <c r="BF104" s="6"/>
      <c r="BG104" s="6"/>
      <c r="BH104" s="6"/>
      <c r="BI104" s="6"/>
      <c r="BJ104" s="6"/>
      <c r="BK104" s="6"/>
      <c r="BL104" s="6"/>
      <c r="BM104" s="6"/>
      <c r="BN104" s="6"/>
      <c r="BO104" s="6"/>
      <c r="BP104" s="6">
        <v>39609</v>
      </c>
      <c r="BQ104" s="6"/>
      <c r="BR104" s="6"/>
      <c r="BS104" s="6"/>
      <c r="BT104" s="6"/>
      <c r="BU104" s="6"/>
      <c r="BV104" s="6"/>
      <c r="BW104" s="6"/>
      <c r="BX104" s="6"/>
      <c r="BY104" s="6">
        <v>39703</v>
      </c>
      <c r="BZ104" s="6"/>
      <c r="CA104" s="6"/>
      <c r="CB104" s="6"/>
      <c r="CC104" s="6"/>
      <c r="CD104" s="6"/>
      <c r="CE104" s="6"/>
      <c r="CF104" s="6"/>
      <c r="CG104" s="6"/>
      <c r="CH104" s="6"/>
      <c r="CI104" s="6"/>
      <c r="CJ104" s="6"/>
      <c r="CK104" s="6"/>
      <c r="CL104" s="6"/>
      <c r="CM104" s="6"/>
      <c r="CN104" s="6"/>
      <c r="CO104" s="6"/>
      <c r="CP104" s="6"/>
      <c r="CQ104" s="6"/>
      <c r="CR104" s="6">
        <v>39710</v>
      </c>
      <c r="CS104" s="6"/>
      <c r="CT104" s="6"/>
      <c r="CU104" s="6"/>
      <c r="CV104" s="6"/>
      <c r="CW104" s="6"/>
      <c r="CX104" s="6"/>
      <c r="CY104" s="6"/>
      <c r="CZ104" s="6"/>
      <c r="DA104" s="6"/>
      <c r="DB104" s="6"/>
      <c r="DC104" s="6"/>
      <c r="DD104" s="6">
        <v>39862</v>
      </c>
      <c r="DE104" s="6">
        <v>39862</v>
      </c>
      <c r="DF104" s="6"/>
      <c r="DG104" s="6"/>
      <c r="DH104" s="6">
        <v>39860</v>
      </c>
      <c r="DI104" s="6"/>
      <c r="DJ104" s="6">
        <v>39862</v>
      </c>
      <c r="DK104" s="6"/>
      <c r="DL104" s="6">
        <v>39862</v>
      </c>
      <c r="DM104" s="6"/>
      <c r="DN104" s="6"/>
      <c r="DO104" s="6"/>
      <c r="DP104" s="6"/>
      <c r="DQ104" s="6"/>
      <c r="DR104" s="6"/>
      <c r="DS104" s="6"/>
      <c r="DT104" s="6"/>
      <c r="DU104" s="6"/>
      <c r="DV104" s="6"/>
      <c r="DW104" s="6"/>
      <c r="DX104" s="6"/>
      <c r="DY104" s="6">
        <v>39863</v>
      </c>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HYPERLINK("https://hpr-rps.hres.ca/reg-content/summary-basis-decision-detailOne.php?lang=en&amp;linkID=SBD00103", "Nucynta TM")</f>
        <v>Nucynta TM</v>
      </c>
      <c r="B105" s="6" t="s">
        <v>345</v>
      </c>
      <c r="C105" s="6" t="s">
        <v>201</v>
      </c>
      <c r="D105" s="6" t="s">
        <v>346</v>
      </c>
      <c r="E105" s="6">
        <v>39919</v>
      </c>
      <c r="F105" s="6"/>
      <c r="G105" s="6"/>
      <c r="H105" s="6">
        <v>40161</v>
      </c>
      <c r="I105" s="6"/>
      <c r="J105" s="6"/>
      <c r="K105" s="6"/>
      <c r="L105" s="6"/>
      <c r="M105" s="6"/>
      <c r="N105" s="6"/>
      <c r="O105" s="6"/>
      <c r="P105" s="6"/>
      <c r="Q105" s="6"/>
      <c r="R105" s="6"/>
      <c r="S105" s="6"/>
      <c r="T105" s="6"/>
      <c r="U105" s="6"/>
      <c r="V105" s="6"/>
      <c r="W105" s="6">
        <v>40214</v>
      </c>
      <c r="X105" s="6"/>
      <c r="Y105" s="6"/>
      <c r="Z105" s="6"/>
      <c r="AA105" s="6"/>
      <c r="AB105" s="6"/>
      <c r="AC105" s="6"/>
      <c r="AD105" s="6"/>
      <c r="AE105" s="6"/>
      <c r="AF105" s="6"/>
      <c r="AG105" s="6"/>
      <c r="AH105" s="6"/>
      <c r="AI105" s="6">
        <v>40513</v>
      </c>
      <c r="AJ105" s="6">
        <v>40505</v>
      </c>
      <c r="AK105" s="6"/>
      <c r="AL105" s="6"/>
      <c r="AM105" s="6">
        <v>40514</v>
      </c>
      <c r="AN105" s="6"/>
      <c r="AO105" s="6"/>
      <c r="AP105" s="6"/>
      <c r="AQ105" s="6">
        <v>40514</v>
      </c>
      <c r="AR105" s="6"/>
      <c r="AS105" s="6"/>
      <c r="AT105" s="6"/>
      <c r="AU105" s="6"/>
      <c r="AV105" s="6"/>
      <c r="AW105" s="6"/>
      <c r="AX105" s="6"/>
      <c r="AY105" s="6"/>
      <c r="AZ105" s="6"/>
      <c r="BA105" s="6"/>
      <c r="BB105" s="6"/>
      <c r="BC105" s="6"/>
      <c r="BD105" s="6">
        <v>40514</v>
      </c>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HYPERLINK("https://hpr-rps.hres.ca/reg-content/summary-basis-decision-detailOne.php?lang=en&amp;linkID=SBD00104", "Olmetec ®")</f>
        <v>Olmetec ®</v>
      </c>
      <c r="B106" s="6" t="s">
        <v>347</v>
      </c>
      <c r="C106" s="6" t="s">
        <v>348</v>
      </c>
      <c r="D106" s="6" t="s">
        <v>349</v>
      </c>
      <c r="E106" s="6"/>
      <c r="F106" s="6"/>
      <c r="G106" s="6"/>
      <c r="H106" s="6">
        <v>39297</v>
      </c>
      <c r="I106" s="6"/>
      <c r="J106" s="6"/>
      <c r="K106" s="6"/>
      <c r="L106" s="6"/>
      <c r="M106" s="6"/>
      <c r="N106" s="6"/>
      <c r="O106" s="6"/>
      <c r="P106" s="6"/>
      <c r="Q106" s="6">
        <v>39351</v>
      </c>
      <c r="R106" s="6"/>
      <c r="S106" s="6"/>
      <c r="T106" s="6">
        <v>39395</v>
      </c>
      <c r="U106" s="6"/>
      <c r="V106" s="6"/>
      <c r="W106" s="6">
        <v>39449</v>
      </c>
      <c r="X106" s="6"/>
      <c r="Y106" s="6"/>
      <c r="Z106" s="6"/>
      <c r="AA106" s="6"/>
      <c r="AB106" s="6"/>
      <c r="AC106" s="6"/>
      <c r="AD106" s="6"/>
      <c r="AE106" s="6"/>
      <c r="AF106" s="6"/>
      <c r="AG106" s="6"/>
      <c r="AH106" s="6"/>
      <c r="AI106" s="6">
        <v>39748</v>
      </c>
      <c r="AJ106" s="6">
        <v>39737</v>
      </c>
      <c r="AK106" s="6"/>
      <c r="AL106" s="6"/>
      <c r="AM106" s="6">
        <v>39748</v>
      </c>
      <c r="AN106" s="6"/>
      <c r="AO106" s="6"/>
      <c r="AP106" s="6"/>
      <c r="AQ106" s="6">
        <v>39735</v>
      </c>
      <c r="AR106" s="6"/>
      <c r="AS106" s="6"/>
      <c r="AT106" s="6"/>
      <c r="AU106" s="6"/>
      <c r="AV106" s="6"/>
      <c r="AW106" s="6"/>
      <c r="AX106" s="6"/>
      <c r="AY106" s="6"/>
      <c r="AZ106" s="6"/>
      <c r="BA106" s="6"/>
      <c r="BB106" s="6"/>
      <c r="BC106" s="6"/>
      <c r="BD106" s="6">
        <v>39749</v>
      </c>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HYPERLINK("https://hpr-rps.hres.ca/reg-content/summary-basis-decision-detailOne.php?lang=en&amp;linkID=SBD00105", "Omnitrope TM")</f>
        <v>Omnitrope TM</v>
      </c>
      <c r="B107" s="6" t="s">
        <v>350</v>
      </c>
      <c r="C107" s="6" t="s">
        <v>351</v>
      </c>
      <c r="D107" s="6" t="s">
        <v>352</v>
      </c>
      <c r="E107" s="6">
        <v>39638</v>
      </c>
      <c r="F107" s="6"/>
      <c r="G107" s="6"/>
      <c r="H107" s="6"/>
      <c r="I107" s="6"/>
      <c r="J107" s="6"/>
      <c r="K107" s="6"/>
      <c r="L107" s="6"/>
      <c r="M107" s="6"/>
      <c r="N107" s="6"/>
      <c r="O107" s="6"/>
      <c r="P107" s="6"/>
      <c r="Q107" s="6"/>
      <c r="R107" s="6"/>
      <c r="S107" s="6"/>
      <c r="T107" s="6"/>
      <c r="U107" s="6"/>
      <c r="V107" s="6"/>
      <c r="W107" s="6">
        <v>39891</v>
      </c>
      <c r="X107" s="6"/>
      <c r="Y107" s="6"/>
      <c r="Z107" s="6"/>
      <c r="AA107" s="6"/>
      <c r="AB107" s="6"/>
      <c r="AC107" s="6"/>
      <c r="AD107" s="6"/>
      <c r="AE107" s="6"/>
      <c r="AF107" s="6"/>
      <c r="AG107" s="6"/>
      <c r="AH107" s="6"/>
      <c r="AI107" s="6"/>
      <c r="AJ107" s="6"/>
      <c r="AK107" s="6"/>
      <c r="AL107" s="6"/>
      <c r="AM107" s="6">
        <v>40186</v>
      </c>
      <c r="AN107" s="6"/>
      <c r="AO107" s="6">
        <v>40170</v>
      </c>
      <c r="AP107" s="6"/>
      <c r="AQ107" s="6">
        <v>40189</v>
      </c>
      <c r="AR107" s="6"/>
      <c r="AS107" s="6"/>
      <c r="AT107" s="6"/>
      <c r="AU107" s="6"/>
      <c r="AV107" s="6"/>
      <c r="AW107" s="6"/>
      <c r="AX107" s="6"/>
      <c r="AY107" s="6"/>
      <c r="AZ107" s="6"/>
      <c r="BA107" s="6"/>
      <c r="BB107" s="6"/>
      <c r="BC107" s="6"/>
      <c r="BD107" s="6"/>
      <c r="BE107" s="6"/>
      <c r="BF107" s="6"/>
      <c r="BG107" s="6"/>
      <c r="BH107" s="6"/>
      <c r="BI107" s="6"/>
      <c r="BJ107" s="6"/>
      <c r="BK107" s="6">
        <v>40191</v>
      </c>
      <c r="BL107" s="6"/>
      <c r="BM107" s="6"/>
      <c r="BN107" s="6"/>
      <c r="BO107" s="6"/>
      <c r="BP107" s="6"/>
      <c r="BQ107" s="6"/>
      <c r="BR107" s="6"/>
      <c r="BS107" s="6"/>
      <c r="BT107" s="6"/>
      <c r="BU107" s="6"/>
      <c r="BV107" s="6"/>
      <c r="BW107" s="6"/>
      <c r="BX107" s="6"/>
      <c r="BY107" s="6">
        <v>40280</v>
      </c>
      <c r="BZ107" s="6"/>
      <c r="CA107" s="6"/>
      <c r="CB107" s="6"/>
      <c r="CC107" s="6"/>
      <c r="CD107" s="6"/>
      <c r="CE107" s="6"/>
      <c r="CF107" s="6"/>
      <c r="CG107" s="6"/>
      <c r="CH107" s="6"/>
      <c r="CI107" s="6">
        <v>40585</v>
      </c>
      <c r="CJ107" s="6"/>
      <c r="CK107" s="6"/>
      <c r="CL107" s="6"/>
      <c r="CM107" s="6"/>
      <c r="CN107" s="6"/>
      <c r="CO107" s="6"/>
      <c r="CP107" s="6"/>
      <c r="CQ107" s="6"/>
      <c r="CR107" s="6"/>
      <c r="CS107" s="6"/>
      <c r="CT107" s="6"/>
      <c r="CU107" s="6">
        <v>40876</v>
      </c>
      <c r="CV107" s="6"/>
      <c r="CW107" s="6"/>
      <c r="CX107" s="6"/>
      <c r="CY107" s="6">
        <v>40877</v>
      </c>
      <c r="CZ107" s="6"/>
      <c r="DA107" s="6">
        <v>40731</v>
      </c>
      <c r="DB107" s="6"/>
      <c r="DC107" s="6">
        <v>40879</v>
      </c>
      <c r="DD107" s="6"/>
      <c r="DE107" s="6"/>
      <c r="DF107" s="6"/>
      <c r="DG107" s="6"/>
      <c r="DH107" s="6"/>
      <c r="DI107" s="6"/>
      <c r="DJ107" s="6"/>
      <c r="DK107" s="6"/>
      <c r="DL107" s="6"/>
      <c r="DM107" s="6"/>
      <c r="DN107" s="6"/>
      <c r="DO107" s="6"/>
      <c r="DP107" s="6">
        <v>40883</v>
      </c>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HYPERLINK("https://hpr-rps.hres.ca/reg-content/summary-basis-decision-detailOne.php?lang=en&amp;linkID=SBD00106", "Onbrez Breezhaler")</f>
        <v>Onbrez Breezhaler</v>
      </c>
      <c r="B108" s="6" t="s">
        <v>353</v>
      </c>
      <c r="C108" s="6" t="s">
        <v>87</v>
      </c>
      <c r="D108" s="6" t="s">
        <v>354</v>
      </c>
      <c r="E108" s="6">
        <v>39638</v>
      </c>
      <c r="F108" s="6"/>
      <c r="G108" s="6"/>
      <c r="H108" s="6"/>
      <c r="I108" s="6"/>
      <c r="J108" s="6"/>
      <c r="K108" s="6"/>
      <c r="L108" s="6"/>
      <c r="M108" s="6"/>
      <c r="N108" s="6"/>
      <c r="O108" s="6"/>
      <c r="P108" s="6"/>
      <c r="Q108" s="6"/>
      <c r="R108" s="6"/>
      <c r="S108" s="6"/>
      <c r="T108" s="6"/>
      <c r="U108" s="6"/>
      <c r="V108" s="6"/>
      <c r="W108" s="6">
        <v>39891</v>
      </c>
      <c r="X108" s="6"/>
      <c r="Y108" s="6"/>
      <c r="Z108" s="6"/>
      <c r="AA108" s="6"/>
      <c r="AB108" s="6"/>
      <c r="AC108" s="6"/>
      <c r="AD108" s="6"/>
      <c r="AE108" s="6"/>
      <c r="AF108" s="6"/>
      <c r="AG108" s="6"/>
      <c r="AH108" s="6"/>
      <c r="AI108" s="6"/>
      <c r="AJ108" s="6"/>
      <c r="AK108" s="6"/>
      <c r="AL108" s="6"/>
      <c r="AM108" s="6">
        <v>40186</v>
      </c>
      <c r="AN108" s="6"/>
      <c r="AO108" s="6">
        <v>40170</v>
      </c>
      <c r="AP108" s="6"/>
      <c r="AQ108" s="6">
        <v>40189</v>
      </c>
      <c r="AR108" s="6"/>
      <c r="AS108" s="6"/>
      <c r="AT108" s="6"/>
      <c r="AU108" s="6"/>
      <c r="AV108" s="6"/>
      <c r="AW108" s="6"/>
      <c r="AX108" s="6"/>
      <c r="AY108" s="6"/>
      <c r="AZ108" s="6"/>
      <c r="BA108" s="6"/>
      <c r="BB108" s="6"/>
      <c r="BC108" s="6"/>
      <c r="BD108" s="6"/>
      <c r="BE108" s="6"/>
      <c r="BF108" s="6"/>
      <c r="BG108" s="6"/>
      <c r="BH108" s="6"/>
      <c r="BI108" s="6"/>
      <c r="BJ108" s="6"/>
      <c r="BK108" s="6">
        <v>40191</v>
      </c>
      <c r="BL108" s="6"/>
      <c r="BM108" s="6"/>
      <c r="BN108" s="6"/>
      <c r="BO108" s="6"/>
      <c r="BP108" s="6"/>
      <c r="BQ108" s="6"/>
      <c r="BR108" s="6"/>
      <c r="BS108" s="6"/>
      <c r="BT108" s="6"/>
      <c r="BU108" s="6"/>
      <c r="BV108" s="6"/>
      <c r="BW108" s="6"/>
      <c r="BX108" s="6"/>
      <c r="BY108" s="6">
        <v>40280</v>
      </c>
      <c r="BZ108" s="6"/>
      <c r="CA108" s="6"/>
      <c r="CB108" s="6"/>
      <c r="CC108" s="6"/>
      <c r="CD108" s="6"/>
      <c r="CE108" s="6"/>
      <c r="CF108" s="6"/>
      <c r="CG108" s="6"/>
      <c r="CH108" s="6"/>
      <c r="CI108" s="6">
        <v>40585</v>
      </c>
      <c r="CJ108" s="6"/>
      <c r="CK108" s="6"/>
      <c r="CL108" s="6"/>
      <c r="CM108" s="6"/>
      <c r="CN108" s="6"/>
      <c r="CO108" s="6"/>
      <c r="CP108" s="6"/>
      <c r="CQ108" s="6"/>
      <c r="CR108" s="6"/>
      <c r="CS108" s="6"/>
      <c r="CT108" s="6"/>
      <c r="CU108" s="6">
        <v>40876</v>
      </c>
      <c r="CV108" s="6"/>
      <c r="CW108" s="6"/>
      <c r="CX108" s="6"/>
      <c r="CY108" s="6">
        <v>40877</v>
      </c>
      <c r="CZ108" s="6"/>
      <c r="DA108" s="6">
        <v>40731</v>
      </c>
      <c r="DB108" s="6"/>
      <c r="DC108" s="6">
        <v>40879</v>
      </c>
      <c r="DD108" s="6"/>
      <c r="DE108" s="6"/>
      <c r="DF108" s="6"/>
      <c r="DG108" s="6"/>
      <c r="DH108" s="6"/>
      <c r="DI108" s="6"/>
      <c r="DJ108" s="6"/>
      <c r="DK108" s="6"/>
      <c r="DL108" s="6"/>
      <c r="DM108" s="6"/>
      <c r="DN108" s="6"/>
      <c r="DO108" s="6"/>
      <c r="DP108" s="6">
        <v>40883</v>
      </c>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HYPERLINK("https://hpr-rps.hres.ca/reg-content/summary-basis-decision-detailOne.php?lang=en&amp;linkID=SBD00107", "Onglyza TM")</f>
        <v>Onglyza TM</v>
      </c>
      <c r="B109" s="6" t="s">
        <v>355</v>
      </c>
      <c r="C109" s="6" t="s">
        <v>81</v>
      </c>
      <c r="D109" s="6" t="s">
        <v>356</v>
      </c>
      <c r="E109" s="6">
        <v>37831</v>
      </c>
      <c r="F109" s="6"/>
      <c r="G109" s="6"/>
      <c r="H109" s="6">
        <v>38111</v>
      </c>
      <c r="I109" s="6"/>
      <c r="J109" s="6"/>
      <c r="K109" s="6"/>
      <c r="L109" s="6"/>
      <c r="M109" s="6"/>
      <c r="N109" s="6"/>
      <c r="O109" s="6"/>
      <c r="P109" s="6"/>
      <c r="Q109" s="6"/>
      <c r="R109" s="6"/>
      <c r="S109" s="6"/>
      <c r="T109" s="6"/>
      <c r="U109" s="6"/>
      <c r="V109" s="6"/>
      <c r="W109" s="6">
        <v>38166</v>
      </c>
      <c r="X109" s="6"/>
      <c r="Y109" s="6"/>
      <c r="Z109" s="6"/>
      <c r="AA109" s="6"/>
      <c r="AB109" s="6"/>
      <c r="AC109" s="6"/>
      <c r="AD109" s="6"/>
      <c r="AE109" s="6"/>
      <c r="AF109" s="6"/>
      <c r="AG109" s="6"/>
      <c r="AH109" s="6"/>
      <c r="AI109" s="6">
        <v>38464</v>
      </c>
      <c r="AJ109" s="6"/>
      <c r="AK109" s="6"/>
      <c r="AL109" s="6"/>
      <c r="AM109" s="6">
        <v>38442</v>
      </c>
      <c r="AN109" s="6"/>
      <c r="AO109" s="6"/>
      <c r="AP109" s="6"/>
      <c r="AQ109" s="6">
        <v>38445</v>
      </c>
      <c r="AR109" s="6"/>
      <c r="AS109" s="6"/>
      <c r="AT109" s="6"/>
      <c r="AU109" s="6"/>
      <c r="AV109" s="6"/>
      <c r="AW109" s="6"/>
      <c r="AX109" s="6"/>
      <c r="AY109" s="6"/>
      <c r="AZ109" s="6"/>
      <c r="BA109" s="6"/>
      <c r="BB109" s="6"/>
      <c r="BC109" s="6"/>
      <c r="BD109" s="6">
        <v>38464</v>
      </c>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HYPERLINK("https://hpr-rps.hres.ca/reg-content/summary-basis-decision-detailOne.php?lang=en&amp;linkID=SBD00109", "Pantoloc M TM")</f>
        <v>Pantoloc M TM</v>
      </c>
      <c r="B110" s="6" t="s">
        <v>357</v>
      </c>
      <c r="C110" s="6" t="s">
        <v>99</v>
      </c>
      <c r="D110" s="6" t="s">
        <v>358</v>
      </c>
      <c r="E110" s="6">
        <v>37831</v>
      </c>
      <c r="F110" s="6"/>
      <c r="G110" s="6"/>
      <c r="H110" s="6">
        <v>38111</v>
      </c>
      <c r="I110" s="6"/>
      <c r="J110" s="6"/>
      <c r="K110" s="6"/>
      <c r="L110" s="6"/>
      <c r="M110" s="6"/>
      <c r="N110" s="6"/>
      <c r="O110" s="6"/>
      <c r="P110" s="6"/>
      <c r="Q110" s="6"/>
      <c r="R110" s="6"/>
      <c r="S110" s="6"/>
      <c r="T110" s="6"/>
      <c r="U110" s="6"/>
      <c r="V110" s="6"/>
      <c r="W110" s="6">
        <v>38166</v>
      </c>
      <c r="X110" s="6"/>
      <c r="Y110" s="6"/>
      <c r="Z110" s="6"/>
      <c r="AA110" s="6"/>
      <c r="AB110" s="6"/>
      <c r="AC110" s="6"/>
      <c r="AD110" s="6"/>
      <c r="AE110" s="6"/>
      <c r="AF110" s="6"/>
      <c r="AG110" s="6"/>
      <c r="AH110" s="6"/>
      <c r="AI110" s="6">
        <v>38464</v>
      </c>
      <c r="AJ110" s="6"/>
      <c r="AK110" s="6"/>
      <c r="AL110" s="6"/>
      <c r="AM110" s="6">
        <v>38442</v>
      </c>
      <c r="AN110" s="6"/>
      <c r="AO110" s="6"/>
      <c r="AP110" s="6"/>
      <c r="AQ110" s="6">
        <v>38445</v>
      </c>
      <c r="AR110" s="6"/>
      <c r="AS110" s="6"/>
      <c r="AT110" s="6"/>
      <c r="AU110" s="6"/>
      <c r="AV110" s="6"/>
      <c r="AW110" s="6"/>
      <c r="AX110" s="6"/>
      <c r="AY110" s="6"/>
      <c r="AZ110" s="6"/>
      <c r="BA110" s="6"/>
      <c r="BB110" s="6"/>
      <c r="BC110" s="6"/>
      <c r="BD110" s="6">
        <v>38464</v>
      </c>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HYPERLINK("https://hpr-rps.hres.ca/reg-content/summary-basis-decision-detailOne.php?lang=en&amp;linkID=SBD00110", "Posanol TM")</f>
        <v>Posanol TM</v>
      </c>
      <c r="B111" s="6" t="s">
        <v>359</v>
      </c>
      <c r="C111" s="6" t="s">
        <v>348</v>
      </c>
      <c r="D111" s="6" t="s">
        <v>360</v>
      </c>
      <c r="E111" s="6">
        <v>38875</v>
      </c>
      <c r="F111" s="6"/>
      <c r="G111" s="6"/>
      <c r="H111" s="6"/>
      <c r="I111" s="6"/>
      <c r="J111" s="6"/>
      <c r="K111" s="6"/>
      <c r="L111" s="6"/>
      <c r="M111" s="6"/>
      <c r="N111" s="6">
        <v>38897</v>
      </c>
      <c r="O111" s="6"/>
      <c r="P111" s="6"/>
      <c r="Q111" s="6"/>
      <c r="R111" s="6"/>
      <c r="S111" s="6">
        <v>38932</v>
      </c>
      <c r="T111" s="6"/>
      <c r="U111" s="6"/>
      <c r="V111" s="6">
        <v>38960</v>
      </c>
      <c r="W111" s="6"/>
      <c r="X111" s="6"/>
      <c r="Y111" s="6"/>
      <c r="Z111" s="6"/>
      <c r="AA111" s="6"/>
      <c r="AB111" s="6"/>
      <c r="AC111" s="6"/>
      <c r="AD111" s="6"/>
      <c r="AE111" s="6"/>
      <c r="AF111" s="6">
        <v>38988</v>
      </c>
      <c r="AG111" s="6"/>
      <c r="AH111" s="6"/>
      <c r="AI111" s="6"/>
      <c r="AJ111" s="6"/>
      <c r="AK111" s="6"/>
      <c r="AL111" s="6"/>
      <c r="AM111" s="6"/>
      <c r="AN111" s="6"/>
      <c r="AO111" s="6"/>
      <c r="AP111" s="6"/>
      <c r="AQ111" s="6"/>
      <c r="AR111" s="6">
        <v>39162</v>
      </c>
      <c r="AS111" s="6"/>
      <c r="AT111" s="6"/>
      <c r="AU111" s="6"/>
      <c r="AV111" s="6">
        <v>39161</v>
      </c>
      <c r="AW111" s="6"/>
      <c r="AX111" s="6"/>
      <c r="AY111" s="6"/>
      <c r="AZ111" s="6">
        <v>39150</v>
      </c>
      <c r="BA111" s="6"/>
      <c r="BB111" s="6"/>
      <c r="BC111" s="6"/>
      <c r="BD111" s="6"/>
      <c r="BE111" s="6"/>
      <c r="BF111" s="6"/>
      <c r="BG111" s="6"/>
      <c r="BH111" s="6"/>
      <c r="BI111" s="6"/>
      <c r="BJ111" s="6"/>
      <c r="BK111" s="6"/>
      <c r="BL111" s="6"/>
      <c r="BM111" s="6">
        <v>39167</v>
      </c>
      <c r="BN111" s="6"/>
      <c r="BO111" s="6"/>
      <c r="BP111" s="6"/>
      <c r="BQ111" s="6">
        <v>39611</v>
      </c>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HYPERLINK("https://hpr-rps.hres.ca/reg-content/summary-basis-decision-detailOne.php?lang=en&amp;linkID=SBD00111", "Pradax TM")</f>
        <v>Pradax TM</v>
      </c>
      <c r="B112" s="6" t="s">
        <v>361</v>
      </c>
      <c r="C112" s="6" t="s">
        <v>362</v>
      </c>
      <c r="D112" s="6" t="s">
        <v>363</v>
      </c>
      <c r="E112" s="6">
        <v>39238</v>
      </c>
      <c r="F112" s="6"/>
      <c r="G112" s="6"/>
      <c r="H112" s="6">
        <v>39252</v>
      </c>
      <c r="I112" s="6"/>
      <c r="J112" s="6"/>
      <c r="K112" s="6"/>
      <c r="L112" s="6"/>
      <c r="M112" s="6"/>
      <c r="N112" s="6"/>
      <c r="O112" s="6"/>
      <c r="P112" s="6"/>
      <c r="Q112" s="6">
        <v>39295</v>
      </c>
      <c r="R112" s="6"/>
      <c r="S112" s="6"/>
      <c r="T112" s="6">
        <v>39304</v>
      </c>
      <c r="U112" s="6"/>
      <c r="V112" s="6"/>
      <c r="W112" s="6">
        <v>39310</v>
      </c>
      <c r="X112" s="6"/>
      <c r="Y112" s="6"/>
      <c r="Z112" s="6"/>
      <c r="AA112" s="6"/>
      <c r="AB112" s="6"/>
      <c r="AC112" s="6"/>
      <c r="AD112" s="6"/>
      <c r="AE112" s="6"/>
      <c r="AF112" s="6"/>
      <c r="AG112" s="6"/>
      <c r="AH112" s="6"/>
      <c r="AI112" s="6">
        <v>39596</v>
      </c>
      <c r="AJ112" s="6">
        <v>39458</v>
      </c>
      <c r="AK112" s="6"/>
      <c r="AL112" s="6"/>
      <c r="AM112" s="6">
        <v>39608</v>
      </c>
      <c r="AN112" s="6"/>
      <c r="AO112" s="6"/>
      <c r="AP112" s="6"/>
      <c r="AQ112" s="6">
        <v>39609</v>
      </c>
      <c r="AR112" s="6"/>
      <c r="AS112" s="6"/>
      <c r="AT112" s="6"/>
      <c r="AU112" s="6"/>
      <c r="AV112" s="6"/>
      <c r="AW112" s="6"/>
      <c r="AX112" s="6"/>
      <c r="AY112" s="6"/>
      <c r="AZ112" s="6"/>
      <c r="BA112" s="6"/>
      <c r="BB112" s="6"/>
      <c r="BC112" s="6"/>
      <c r="BD112" s="6">
        <v>39609</v>
      </c>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HYPERLINK("https://hpr-rps.hres.ca/reg-content/summary-basis-decision-detailOne.php?lang=en&amp;linkID=SBD00112", "Precedex TM")</f>
        <v>Precedex TM</v>
      </c>
      <c r="B113" s="6" t="s">
        <v>364</v>
      </c>
      <c r="C113" s="6" t="s">
        <v>365</v>
      </c>
      <c r="D113" s="6" t="s">
        <v>366</v>
      </c>
      <c r="E113" s="6"/>
      <c r="F113" s="6"/>
      <c r="G113" s="6"/>
      <c r="H113" s="6"/>
      <c r="I113" s="6"/>
      <c r="J113" s="6"/>
      <c r="K113" s="6"/>
      <c r="L113" s="6"/>
      <c r="M113" s="6"/>
      <c r="N113" s="6"/>
      <c r="O113" s="6"/>
      <c r="P113" s="6"/>
      <c r="Q113" s="6"/>
      <c r="R113" s="6"/>
      <c r="S113" s="6"/>
      <c r="T113" s="6"/>
      <c r="U113" s="6"/>
      <c r="V113" s="6"/>
      <c r="W113" s="6">
        <v>133090</v>
      </c>
      <c r="X113" s="6"/>
      <c r="Y113" s="6"/>
      <c r="Z113" s="6"/>
      <c r="AA113" s="6"/>
      <c r="AB113" s="6"/>
      <c r="AC113" s="6"/>
      <c r="AD113" s="6"/>
      <c r="AE113" s="6"/>
      <c r="AF113" s="6"/>
      <c r="AG113" s="6"/>
      <c r="AH113" s="6"/>
      <c r="AI113" s="6"/>
      <c r="AJ113" s="6"/>
      <c r="AK113" s="6"/>
      <c r="AL113" s="6"/>
      <c r="AM113" s="6">
        <v>136770</v>
      </c>
      <c r="AN113" s="6"/>
      <c r="AO113" s="6"/>
      <c r="AP113" s="6"/>
      <c r="AQ113" s="6"/>
      <c r="AR113" s="6"/>
      <c r="AS113" s="6"/>
      <c r="AT113" s="6"/>
      <c r="AU113" s="6"/>
      <c r="AV113" s="6"/>
      <c r="AW113" s="6"/>
      <c r="AX113" s="6"/>
      <c r="AY113" s="6"/>
      <c r="AZ113" s="6"/>
      <c r="BA113" s="6"/>
      <c r="BB113" s="6"/>
      <c r="BC113" s="6"/>
      <c r="BD113" s="6"/>
      <c r="BE113" s="6"/>
      <c r="BF113" s="6"/>
      <c r="BG113" s="6">
        <v>137580</v>
      </c>
      <c r="BH113" s="6"/>
      <c r="BI113" s="6"/>
      <c r="BJ113" s="6"/>
      <c r="BK113" s="6"/>
      <c r="BL113" s="6"/>
      <c r="BM113" s="6"/>
      <c r="BN113" s="6"/>
      <c r="BO113" s="6"/>
      <c r="BP113" s="6">
        <v>138491</v>
      </c>
      <c r="BQ113" s="6"/>
      <c r="BR113" s="6"/>
      <c r="BS113" s="6"/>
      <c r="BT113" s="6"/>
      <c r="BU113" s="6"/>
      <c r="BV113" s="6"/>
      <c r="BW113" s="6">
        <v>139401</v>
      </c>
      <c r="BX113" s="6"/>
      <c r="BY113" s="6"/>
      <c r="BZ113" s="6"/>
      <c r="CA113" s="6"/>
      <c r="CB113" s="6"/>
      <c r="CC113" s="6"/>
      <c r="CD113" s="6"/>
      <c r="CE113" s="6"/>
      <c r="CF113" s="6"/>
      <c r="CG113" s="6"/>
      <c r="CH113" s="6"/>
      <c r="CI113" s="6">
        <v>39856</v>
      </c>
      <c r="CJ113" s="6"/>
      <c r="CK113" s="6"/>
      <c r="CL113" s="6"/>
      <c r="CM113" s="6"/>
      <c r="CN113" s="6"/>
      <c r="CO113" s="6"/>
      <c r="CP113" s="6"/>
      <c r="CQ113" s="6"/>
      <c r="CR113" s="6"/>
      <c r="CS113" s="6"/>
      <c r="CT113" s="6"/>
      <c r="CU113" s="6">
        <v>40156</v>
      </c>
      <c r="CV113" s="6"/>
      <c r="CW113" s="6"/>
      <c r="CX113" s="6"/>
      <c r="CY113" s="6">
        <v>40156</v>
      </c>
      <c r="CZ113" s="6"/>
      <c r="DA113" s="6"/>
      <c r="DB113" s="6"/>
      <c r="DC113" s="6">
        <v>40156</v>
      </c>
      <c r="DD113" s="6"/>
      <c r="DE113" s="6"/>
      <c r="DF113" s="6"/>
      <c r="DG113" s="6"/>
      <c r="DH113" s="6"/>
      <c r="DI113" s="6"/>
      <c r="DJ113" s="6"/>
      <c r="DK113" s="6"/>
      <c r="DL113" s="6"/>
      <c r="DM113" s="6"/>
      <c r="DN113" s="6"/>
      <c r="DO113" s="6"/>
      <c r="DP113" s="6">
        <v>40156</v>
      </c>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HYPERLINK("https://hpr-rps.hres.ca/reg-content/summary-basis-decision-detailOne.php?lang=en&amp;linkID=SBD00113", "Prevnar ®")</f>
        <v>Prevnar ®</v>
      </c>
      <c r="B114" s="6" t="s">
        <v>367</v>
      </c>
      <c r="C114" s="6" t="s">
        <v>368</v>
      </c>
      <c r="D114" s="6" t="s">
        <v>369</v>
      </c>
      <c r="E114" s="6">
        <v>39478</v>
      </c>
      <c r="F114" s="6"/>
      <c r="G114" s="6"/>
      <c r="H114" s="6"/>
      <c r="I114" s="6"/>
      <c r="J114" s="6"/>
      <c r="K114" s="6"/>
      <c r="L114" s="6"/>
      <c r="M114" s="6"/>
      <c r="N114" s="6">
        <v>39841</v>
      </c>
      <c r="O114" s="6"/>
      <c r="P114" s="6"/>
      <c r="Q114" s="6"/>
      <c r="R114" s="6"/>
      <c r="S114" s="6">
        <v>39869</v>
      </c>
      <c r="T114" s="6"/>
      <c r="U114" s="6"/>
      <c r="V114" s="6">
        <v>39890</v>
      </c>
      <c r="W114" s="6"/>
      <c r="X114" s="6"/>
      <c r="Y114" s="6"/>
      <c r="Z114" s="6"/>
      <c r="AA114" s="6"/>
      <c r="AB114" s="6"/>
      <c r="AC114" s="6"/>
      <c r="AD114" s="6"/>
      <c r="AE114" s="6"/>
      <c r="AF114" s="6">
        <v>39920</v>
      </c>
      <c r="AG114" s="6"/>
      <c r="AH114" s="6"/>
      <c r="AI114" s="6"/>
      <c r="AJ114" s="6"/>
      <c r="AK114" s="6"/>
      <c r="AL114" s="6"/>
      <c r="AM114" s="6"/>
      <c r="AN114" s="6"/>
      <c r="AO114" s="6">
        <v>40049</v>
      </c>
      <c r="AP114" s="6"/>
      <c r="AQ114" s="6"/>
      <c r="AR114" s="6"/>
      <c r="AS114" s="6"/>
      <c r="AT114" s="6"/>
      <c r="AU114" s="6"/>
      <c r="AV114" s="6">
        <v>40164</v>
      </c>
      <c r="AW114" s="6"/>
      <c r="AX114" s="6"/>
      <c r="AY114" s="6"/>
      <c r="AZ114" s="6">
        <v>40163</v>
      </c>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HYPERLINK("https://hpr-rps.hres.ca/reg-content/summary-basis-decision-detailOne.php?lang=en&amp;linkID=SBD00114", "Prexige")</f>
        <v>Prexige</v>
      </c>
      <c r="B115" s="6" t="s">
        <v>370</v>
      </c>
      <c r="C115" s="6" t="s">
        <v>87</v>
      </c>
      <c r="D115" s="6" t="s">
        <v>371</v>
      </c>
      <c r="E115" s="6">
        <v>39478</v>
      </c>
      <c r="F115" s="6"/>
      <c r="G115" s="6"/>
      <c r="H115" s="6"/>
      <c r="I115" s="6"/>
      <c r="J115" s="6"/>
      <c r="K115" s="6"/>
      <c r="L115" s="6"/>
      <c r="M115" s="6"/>
      <c r="N115" s="6">
        <v>39841</v>
      </c>
      <c r="O115" s="6"/>
      <c r="P115" s="6"/>
      <c r="Q115" s="6"/>
      <c r="R115" s="6"/>
      <c r="S115" s="6">
        <v>39869</v>
      </c>
      <c r="T115" s="6"/>
      <c r="U115" s="6"/>
      <c r="V115" s="6">
        <v>39890</v>
      </c>
      <c r="W115" s="6"/>
      <c r="X115" s="6"/>
      <c r="Y115" s="6"/>
      <c r="Z115" s="6"/>
      <c r="AA115" s="6"/>
      <c r="AB115" s="6"/>
      <c r="AC115" s="6"/>
      <c r="AD115" s="6"/>
      <c r="AE115" s="6"/>
      <c r="AF115" s="6">
        <v>39920</v>
      </c>
      <c r="AG115" s="6"/>
      <c r="AH115" s="6"/>
      <c r="AI115" s="6"/>
      <c r="AJ115" s="6"/>
      <c r="AK115" s="6"/>
      <c r="AL115" s="6"/>
      <c r="AM115" s="6"/>
      <c r="AN115" s="6"/>
      <c r="AO115" s="6">
        <v>40049</v>
      </c>
      <c r="AP115" s="6"/>
      <c r="AQ115" s="6"/>
      <c r="AR115" s="6"/>
      <c r="AS115" s="6"/>
      <c r="AT115" s="6"/>
      <c r="AU115" s="6"/>
      <c r="AV115" s="6">
        <v>40164</v>
      </c>
      <c r="AW115" s="6"/>
      <c r="AX115" s="6"/>
      <c r="AY115" s="6"/>
      <c r="AZ115" s="6">
        <v>40163</v>
      </c>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HYPERLINK("https://hpr-rps.hres.ca/reg-content/summary-basis-decision-detailOne.php?lang=en&amp;linkID=SBD00115", "Prezista")</f>
        <v>Prezista</v>
      </c>
      <c r="B116" s="6" t="s">
        <v>372</v>
      </c>
      <c r="C116" s="6" t="s">
        <v>196</v>
      </c>
      <c r="D116" s="6" t="s">
        <v>373</v>
      </c>
      <c r="E116" s="6">
        <v>38644</v>
      </c>
      <c r="F116" s="6"/>
      <c r="G116" s="6">
        <v>38676</v>
      </c>
      <c r="H116" s="6">
        <v>38709</v>
      </c>
      <c r="I116" s="6"/>
      <c r="J116" s="6"/>
      <c r="K116" s="6"/>
      <c r="L116" s="6">
        <v>38706</v>
      </c>
      <c r="M116" s="6"/>
      <c r="N116" s="6"/>
      <c r="O116" s="6"/>
      <c r="P116" s="6"/>
      <c r="Q116" s="6"/>
      <c r="R116" s="6"/>
      <c r="S116" s="6"/>
      <c r="T116" s="6"/>
      <c r="U116" s="6"/>
      <c r="V116" s="6"/>
      <c r="W116" s="6">
        <v>38751</v>
      </c>
      <c r="X116" s="6"/>
      <c r="Y116" s="6"/>
      <c r="Z116" s="6"/>
      <c r="AA116" s="6"/>
      <c r="AB116" s="6"/>
      <c r="AC116" s="6"/>
      <c r="AD116" s="6"/>
      <c r="AE116" s="6"/>
      <c r="AF116" s="6"/>
      <c r="AG116" s="6"/>
      <c r="AH116" s="6"/>
      <c r="AI116" s="6"/>
      <c r="AJ116" s="6">
        <v>38917</v>
      </c>
      <c r="AK116" s="6"/>
      <c r="AL116" s="6"/>
      <c r="AM116" s="6">
        <v>38915</v>
      </c>
      <c r="AN116" s="6"/>
      <c r="AO116" s="6">
        <v>38890</v>
      </c>
      <c r="AP116" s="6"/>
      <c r="AQ116" s="6">
        <v>38919</v>
      </c>
      <c r="AR116" s="6"/>
      <c r="AS116" s="6"/>
      <c r="AT116" s="6"/>
      <c r="AU116" s="6"/>
      <c r="AV116" s="6"/>
      <c r="AW116" s="6"/>
      <c r="AX116" s="6"/>
      <c r="AY116" s="6"/>
      <c r="AZ116" s="6"/>
      <c r="BA116" s="6"/>
      <c r="BB116" s="6">
        <v>38919</v>
      </c>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v>38924</v>
      </c>
      <c r="CE116" s="6"/>
      <c r="CF116" s="6"/>
      <c r="CG116" s="6"/>
      <c r="CH116" s="6"/>
      <c r="CI116" s="6"/>
      <c r="CJ116" s="6"/>
      <c r="CK116" s="6"/>
      <c r="CL116" s="6">
        <v>38924</v>
      </c>
      <c r="CM116" s="6"/>
      <c r="CN116" s="6"/>
      <c r="CO116" s="6"/>
      <c r="CP116" s="6"/>
      <c r="CQ116" s="6"/>
      <c r="CR116" s="6"/>
      <c r="CS116" s="6"/>
      <c r="CT116" s="6"/>
      <c r="CU116" s="6"/>
      <c r="CV116" s="6"/>
      <c r="CW116" s="6"/>
      <c r="CX116" s="6">
        <v>38926</v>
      </c>
      <c r="CY116" s="6"/>
      <c r="CZ116" s="6"/>
      <c r="DA116" s="6"/>
      <c r="DB116" s="6"/>
      <c r="DC116" s="6"/>
      <c r="DD116" s="6"/>
      <c r="DE116" s="6"/>
      <c r="DF116" s="6"/>
      <c r="DG116" s="6"/>
      <c r="DH116" s="6"/>
      <c r="DI116" s="6"/>
      <c r="DJ116" s="6"/>
      <c r="DK116" s="6">
        <v>38923</v>
      </c>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HYPERLINK("https://hpr-rps.hres.ca/reg-content/summary-basis-decision-detailOne.php?lang=en&amp;linkID=SBD00116", "Primovist ®")</f>
        <v>Primovist ®</v>
      </c>
      <c r="B117" s="6" t="s">
        <v>374</v>
      </c>
      <c r="C117" s="6" t="s">
        <v>341</v>
      </c>
      <c r="D117" s="6" t="s">
        <v>375</v>
      </c>
      <c r="E117" s="6">
        <v>38644</v>
      </c>
      <c r="F117" s="6"/>
      <c r="G117" s="6">
        <v>38676</v>
      </c>
      <c r="H117" s="6">
        <v>38709</v>
      </c>
      <c r="I117" s="6"/>
      <c r="J117" s="6"/>
      <c r="K117" s="6"/>
      <c r="L117" s="6">
        <v>38706</v>
      </c>
      <c r="M117" s="6"/>
      <c r="N117" s="6"/>
      <c r="O117" s="6"/>
      <c r="P117" s="6"/>
      <c r="Q117" s="6"/>
      <c r="R117" s="6"/>
      <c r="S117" s="6"/>
      <c r="T117" s="6"/>
      <c r="U117" s="6"/>
      <c r="V117" s="6"/>
      <c r="W117" s="6">
        <v>38751</v>
      </c>
      <c r="X117" s="6"/>
      <c r="Y117" s="6"/>
      <c r="Z117" s="6"/>
      <c r="AA117" s="6"/>
      <c r="AB117" s="6"/>
      <c r="AC117" s="6"/>
      <c r="AD117" s="6"/>
      <c r="AE117" s="6"/>
      <c r="AF117" s="6"/>
      <c r="AG117" s="6"/>
      <c r="AH117" s="6"/>
      <c r="AI117" s="6"/>
      <c r="AJ117" s="6">
        <v>38917</v>
      </c>
      <c r="AK117" s="6"/>
      <c r="AL117" s="6"/>
      <c r="AM117" s="6">
        <v>38915</v>
      </c>
      <c r="AN117" s="6"/>
      <c r="AO117" s="6">
        <v>38890</v>
      </c>
      <c r="AP117" s="6"/>
      <c r="AQ117" s="6">
        <v>38919</v>
      </c>
      <c r="AR117" s="6"/>
      <c r="AS117" s="6"/>
      <c r="AT117" s="6"/>
      <c r="AU117" s="6"/>
      <c r="AV117" s="6"/>
      <c r="AW117" s="6"/>
      <c r="AX117" s="6"/>
      <c r="AY117" s="6"/>
      <c r="AZ117" s="6"/>
      <c r="BA117" s="6"/>
      <c r="BB117" s="6">
        <v>38919</v>
      </c>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v>38924</v>
      </c>
      <c r="CE117" s="6"/>
      <c r="CF117" s="6"/>
      <c r="CG117" s="6"/>
      <c r="CH117" s="6"/>
      <c r="CI117" s="6"/>
      <c r="CJ117" s="6"/>
      <c r="CK117" s="6"/>
      <c r="CL117" s="6">
        <v>38924</v>
      </c>
      <c r="CM117" s="6"/>
      <c r="CN117" s="6"/>
      <c r="CO117" s="6"/>
      <c r="CP117" s="6"/>
      <c r="CQ117" s="6"/>
      <c r="CR117" s="6"/>
      <c r="CS117" s="6"/>
      <c r="CT117" s="6"/>
      <c r="CU117" s="6"/>
      <c r="CV117" s="6"/>
      <c r="CW117" s="6"/>
      <c r="CX117" s="6">
        <v>38926</v>
      </c>
      <c r="CY117" s="6"/>
      <c r="CZ117" s="6"/>
      <c r="DA117" s="6"/>
      <c r="DB117" s="6"/>
      <c r="DC117" s="6"/>
      <c r="DD117" s="6"/>
      <c r="DE117" s="6"/>
      <c r="DF117" s="6"/>
      <c r="DG117" s="6"/>
      <c r="DH117" s="6"/>
      <c r="DI117" s="6"/>
      <c r="DJ117" s="6"/>
      <c r="DK117" s="6">
        <v>38923</v>
      </c>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HYPERLINK("https://hpr-rps.hres.ca/reg-content/summary-basis-decision-detailOne.php?lang=en&amp;linkID=SBD00117", "Pristiq TM")</f>
        <v>Pristiq TM</v>
      </c>
      <c r="B118" s="6" t="s">
        <v>376</v>
      </c>
      <c r="C118" s="6" t="s">
        <v>368</v>
      </c>
      <c r="D118" s="6" t="s">
        <v>377</v>
      </c>
      <c r="E118" s="6">
        <v>39751</v>
      </c>
      <c r="F118" s="6"/>
      <c r="G118" s="6"/>
      <c r="H118" s="6">
        <v>40168</v>
      </c>
      <c r="I118" s="6"/>
      <c r="J118" s="6"/>
      <c r="K118" s="6"/>
      <c r="L118" s="6"/>
      <c r="M118" s="6"/>
      <c r="N118" s="6"/>
      <c r="O118" s="6"/>
      <c r="P118" s="6"/>
      <c r="Q118" s="6">
        <v>40221</v>
      </c>
      <c r="R118" s="6"/>
      <c r="S118" s="6"/>
      <c r="T118" s="6">
        <v>40235</v>
      </c>
      <c r="U118" s="6"/>
      <c r="V118" s="6"/>
      <c r="W118" s="6">
        <v>40255</v>
      </c>
      <c r="X118" s="6"/>
      <c r="Y118" s="6"/>
      <c r="Z118" s="6"/>
      <c r="AA118" s="6"/>
      <c r="AB118" s="6"/>
      <c r="AC118" s="6"/>
      <c r="AD118" s="6"/>
      <c r="AE118" s="6"/>
      <c r="AF118" s="6"/>
      <c r="AG118" s="6"/>
      <c r="AH118" s="6"/>
      <c r="AI118" s="6">
        <v>40553</v>
      </c>
      <c r="AJ118" s="6">
        <v>40499</v>
      </c>
      <c r="AK118" s="6"/>
      <c r="AL118" s="6"/>
      <c r="AM118" s="6">
        <v>40550</v>
      </c>
      <c r="AN118" s="6"/>
      <c r="AO118" s="6"/>
      <c r="AP118" s="6"/>
      <c r="AQ118" s="6">
        <v>40554</v>
      </c>
      <c r="AR118" s="6"/>
      <c r="AS118" s="6"/>
      <c r="AT118" s="6"/>
      <c r="AU118" s="6"/>
      <c r="AV118" s="6"/>
      <c r="AW118" s="6"/>
      <c r="AX118" s="6"/>
      <c r="AY118" s="6"/>
      <c r="AZ118" s="6"/>
      <c r="BA118" s="6"/>
      <c r="BB118" s="6"/>
      <c r="BC118" s="6"/>
      <c r="BD118" s="6">
        <v>40554</v>
      </c>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HYPERLINK("https://hpr-rps.hres.ca/reg-content/summary-basis-decision-detailOne.php?lang=en&amp;linkID=SBD00118", "Prochymal")</f>
        <v>Prochymal</v>
      </c>
      <c r="B119" s="6" t="s">
        <v>378</v>
      </c>
      <c r="C119" s="6" t="s">
        <v>379</v>
      </c>
      <c r="D119" s="6" t="s">
        <v>380</v>
      </c>
      <c r="E119" s="6">
        <v>39252</v>
      </c>
      <c r="F119" s="6"/>
      <c r="G119" s="6"/>
      <c r="H119" s="6">
        <v>39371</v>
      </c>
      <c r="I119" s="6"/>
      <c r="J119" s="6"/>
      <c r="K119" s="6"/>
      <c r="L119" s="6"/>
      <c r="M119" s="6"/>
      <c r="N119" s="6"/>
      <c r="O119" s="6"/>
      <c r="P119" s="6"/>
      <c r="Q119" s="6">
        <v>39435</v>
      </c>
      <c r="R119" s="6"/>
      <c r="S119" s="6"/>
      <c r="T119" s="6">
        <v>39462</v>
      </c>
      <c r="U119" s="6"/>
      <c r="V119" s="6"/>
      <c r="W119" s="6">
        <v>39507</v>
      </c>
      <c r="X119" s="6"/>
      <c r="Y119" s="6"/>
      <c r="Z119" s="6"/>
      <c r="AA119" s="6"/>
      <c r="AB119" s="6"/>
      <c r="AC119" s="6"/>
      <c r="AD119" s="6"/>
      <c r="AE119" s="6"/>
      <c r="AF119" s="6"/>
      <c r="AG119" s="6"/>
      <c r="AH119" s="6"/>
      <c r="AI119" s="6">
        <v>39836</v>
      </c>
      <c r="AJ119" s="6">
        <v>39799</v>
      </c>
      <c r="AK119" s="6"/>
      <c r="AL119" s="6"/>
      <c r="AM119" s="6">
        <v>39836</v>
      </c>
      <c r="AN119" s="6"/>
      <c r="AO119" s="6"/>
      <c r="AP119" s="6"/>
      <c r="AQ119" s="6">
        <v>39840</v>
      </c>
      <c r="AR119" s="6"/>
      <c r="AS119" s="6"/>
      <c r="AT119" s="6"/>
      <c r="AU119" s="6"/>
      <c r="AV119" s="6"/>
      <c r="AW119" s="6"/>
      <c r="AX119" s="6"/>
      <c r="AY119" s="6"/>
      <c r="AZ119" s="6"/>
      <c r="BA119" s="6"/>
      <c r="BB119" s="6"/>
      <c r="BC119" s="6"/>
      <c r="BD119" s="6">
        <v>39848</v>
      </c>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row>
    <row r="120" spans="1:216" x14ac:dyDescent="0.3">
      <c r="A120" s="8" t="str">
        <f>HYPERLINK("https://hpr-rps.hres.ca/reg-content/summary-basis-decision-detailOne.php?lang=en&amp;linkID=SBD00119", "Prolia TM")</f>
        <v>Prolia TM</v>
      </c>
      <c r="B120" s="6" t="s">
        <v>381</v>
      </c>
      <c r="C120" s="6" t="s">
        <v>382</v>
      </c>
      <c r="D120" s="6" t="s">
        <v>383</v>
      </c>
      <c r="E120" s="6">
        <v>40212</v>
      </c>
      <c r="F120" s="6"/>
      <c r="G120" s="6"/>
      <c r="H120" s="6"/>
      <c r="I120" s="6"/>
      <c r="J120" s="6"/>
      <c r="K120" s="6"/>
      <c r="L120" s="6"/>
      <c r="M120" s="6"/>
      <c r="N120" s="6">
        <v>40253</v>
      </c>
      <c r="O120" s="6"/>
      <c r="P120" s="6"/>
      <c r="Q120" s="6"/>
      <c r="R120" s="6"/>
      <c r="S120" s="6">
        <v>40281</v>
      </c>
      <c r="T120" s="6"/>
      <c r="U120" s="6"/>
      <c r="V120" s="6">
        <v>40344</v>
      </c>
      <c r="W120" s="6"/>
      <c r="X120" s="6"/>
      <c r="Y120" s="6"/>
      <c r="Z120" s="6"/>
      <c r="AA120" s="6"/>
      <c r="AB120" s="6"/>
      <c r="AC120" s="6"/>
      <c r="AD120" s="6"/>
      <c r="AE120" s="6"/>
      <c r="AF120" s="6">
        <v>40375</v>
      </c>
      <c r="AG120" s="6"/>
      <c r="AH120" s="6"/>
      <c r="AI120" s="6"/>
      <c r="AJ120" s="6"/>
      <c r="AK120" s="6"/>
      <c r="AL120" s="6"/>
      <c r="AM120" s="6"/>
      <c r="AN120" s="6"/>
      <c r="AO120" s="6"/>
      <c r="AP120" s="6"/>
      <c r="AQ120" s="6"/>
      <c r="AR120" s="6"/>
      <c r="AS120" s="6"/>
      <c r="AT120" s="6"/>
      <c r="AU120" s="6"/>
      <c r="AV120" s="6">
        <v>40555</v>
      </c>
      <c r="AW120" s="6"/>
      <c r="AX120" s="6"/>
      <c r="AY120" s="6"/>
      <c r="AZ120" s="6">
        <v>40555</v>
      </c>
      <c r="BA120" s="6"/>
      <c r="BB120" s="6"/>
      <c r="BC120" s="6"/>
      <c r="BD120" s="6"/>
      <c r="BE120" s="6"/>
      <c r="BF120" s="6"/>
      <c r="BG120" s="6"/>
      <c r="BH120" s="6"/>
      <c r="BI120" s="6"/>
      <c r="BJ120" s="6"/>
      <c r="BK120" s="6"/>
      <c r="BL120" s="6"/>
      <c r="BM120" s="6"/>
      <c r="BN120" s="6"/>
      <c r="BO120" s="6"/>
      <c r="BP120" s="6"/>
      <c r="BQ120" s="6"/>
      <c r="BR120" s="6"/>
      <c r="BS120" s="6"/>
      <c r="BT120" s="6">
        <v>40555</v>
      </c>
      <c r="BU120" s="6"/>
      <c r="BV120" s="6"/>
      <c r="BW120" s="6"/>
      <c r="BX120" s="6"/>
      <c r="BY120" s="6">
        <v>40609</v>
      </c>
      <c r="BZ120" s="6"/>
      <c r="CA120" s="6"/>
      <c r="CB120" s="6"/>
      <c r="CC120" s="6"/>
      <c r="CD120" s="6"/>
      <c r="CE120" s="6"/>
      <c r="CF120" s="6"/>
      <c r="CG120" s="6"/>
      <c r="CH120" s="6"/>
      <c r="CI120" s="6"/>
      <c r="CJ120" s="6"/>
      <c r="CK120" s="6"/>
      <c r="CL120" s="6"/>
      <c r="CM120" s="6"/>
      <c r="CN120" s="6"/>
      <c r="CO120" s="6"/>
      <c r="CP120" s="6"/>
      <c r="CQ120" s="6"/>
      <c r="CR120" s="6">
        <v>40634</v>
      </c>
      <c r="CS120" s="6"/>
      <c r="CT120" s="6"/>
      <c r="CU120" s="6"/>
      <c r="CV120" s="6"/>
      <c r="CW120" s="6"/>
      <c r="CX120" s="6"/>
      <c r="CY120" s="6"/>
      <c r="CZ120" s="6">
        <v>40758</v>
      </c>
      <c r="DA120" s="6"/>
      <c r="DB120" s="6"/>
      <c r="DC120" s="6"/>
      <c r="DD120" s="6"/>
      <c r="DE120" s="6"/>
      <c r="DF120" s="6"/>
      <c r="DG120" s="6"/>
      <c r="DH120" s="6">
        <v>40724</v>
      </c>
      <c r="DI120" s="6"/>
      <c r="DJ120" s="6"/>
      <c r="DK120" s="6"/>
      <c r="DL120" s="6">
        <v>40724</v>
      </c>
      <c r="DM120" s="6"/>
      <c r="DN120" s="6"/>
      <c r="DO120" s="6"/>
      <c r="DP120" s="6"/>
      <c r="DQ120" s="6"/>
      <c r="DR120" s="6"/>
      <c r="DS120" s="6"/>
      <c r="DT120" s="6"/>
      <c r="DU120" s="6"/>
      <c r="DV120" s="6"/>
      <c r="DW120" s="6"/>
      <c r="DX120" s="6">
        <v>40802</v>
      </c>
      <c r="DY120" s="6"/>
      <c r="DZ120" s="6"/>
      <c r="EA120" s="6"/>
      <c r="EB120" s="6"/>
      <c r="EC120" s="6"/>
      <c r="ED120" s="6"/>
      <c r="EE120" s="6">
        <v>40724</v>
      </c>
      <c r="EF120" s="6"/>
      <c r="EG120" s="6"/>
      <c r="EH120" s="6"/>
      <c r="EI120" s="6"/>
      <c r="EJ120" s="6"/>
      <c r="EK120" s="6"/>
      <c r="EL120" s="6"/>
      <c r="EM120" s="6"/>
      <c r="EN120" s="6"/>
      <c r="EO120" s="6">
        <v>40801</v>
      </c>
      <c r="EP120" s="6"/>
      <c r="EQ120" s="6"/>
      <c r="ER120" s="6"/>
      <c r="ES120" s="6"/>
      <c r="ET120" s="6"/>
      <c r="EU120" s="6"/>
      <c r="EV120" s="6"/>
      <c r="EW120" s="6"/>
      <c r="EX120" s="6"/>
      <c r="EY120" s="6"/>
      <c r="EZ120" s="6"/>
      <c r="FA120" s="6"/>
      <c r="FB120" s="6"/>
      <c r="FC120" s="6"/>
      <c r="FD120" s="6">
        <v>40808</v>
      </c>
      <c r="FE120" s="6"/>
      <c r="FF120" s="6"/>
      <c r="FG120" s="6"/>
      <c r="FH120" s="6"/>
      <c r="FI120" s="6"/>
      <c r="FJ120" s="6"/>
      <c r="FK120" s="6"/>
      <c r="FL120" s="6"/>
      <c r="FM120" s="6"/>
      <c r="FN120" s="6"/>
      <c r="FO120" s="6"/>
      <c r="FP120" s="6">
        <v>41018</v>
      </c>
      <c r="FQ120" s="6"/>
      <c r="FR120" s="6"/>
      <c r="FS120" s="6"/>
      <c r="FT120" s="6">
        <v>41008</v>
      </c>
      <c r="FU120" s="6"/>
      <c r="FV120" s="6"/>
      <c r="FW120" s="6"/>
      <c r="FX120" s="6">
        <v>41008</v>
      </c>
      <c r="FY120" s="6"/>
      <c r="FZ120" s="6"/>
      <c r="GA120" s="6"/>
      <c r="GB120" s="6"/>
      <c r="GC120" s="6"/>
      <c r="GD120" s="6"/>
      <c r="GE120" s="6"/>
      <c r="GF120" s="6"/>
      <c r="GG120" s="6"/>
      <c r="GH120" s="6"/>
      <c r="GI120" s="6">
        <v>41003</v>
      </c>
      <c r="GJ120" s="6">
        <v>41046</v>
      </c>
      <c r="GK120" s="6"/>
      <c r="GL120" s="6"/>
      <c r="GM120" s="6"/>
      <c r="GN120" s="6"/>
      <c r="GO120" s="6"/>
      <c r="GP120" s="6"/>
      <c r="GQ120" s="6"/>
      <c r="GR120" s="6"/>
      <c r="GS120" s="6"/>
      <c r="GT120" s="6">
        <v>40934</v>
      </c>
      <c r="GU120" s="6"/>
      <c r="GV120" s="6"/>
      <c r="GW120" s="6">
        <v>41016</v>
      </c>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HYPERLINK("https://hpr-rps.hres.ca/reg-content/summary-basis-decision-detailOne.php?lang=en&amp;linkID=SBD00120", "Rapaflo TM")</f>
        <v>Rapaflo TM</v>
      </c>
      <c r="B121" s="6" t="s">
        <v>384</v>
      </c>
      <c r="C121" s="6" t="s">
        <v>385</v>
      </c>
      <c r="D121" s="6" t="s">
        <v>386</v>
      </c>
      <c r="E121" s="6"/>
      <c r="F121" s="6"/>
      <c r="G121" s="6"/>
      <c r="H121" s="6">
        <v>37728</v>
      </c>
      <c r="I121" s="6"/>
      <c r="J121" s="6"/>
      <c r="K121" s="6"/>
      <c r="L121" s="6"/>
      <c r="M121" s="6"/>
      <c r="N121" s="6"/>
      <c r="O121" s="6"/>
      <c r="P121" s="6"/>
      <c r="Q121" s="6"/>
      <c r="R121" s="6"/>
      <c r="S121" s="6"/>
      <c r="T121" s="6">
        <v>38190</v>
      </c>
      <c r="U121" s="6">
        <v>38098</v>
      </c>
      <c r="V121" s="6"/>
      <c r="W121" s="6">
        <v>37798</v>
      </c>
      <c r="X121" s="6"/>
      <c r="Y121" s="6"/>
      <c r="Z121" s="6"/>
      <c r="AA121" s="6"/>
      <c r="AB121" s="6"/>
      <c r="AC121" s="6"/>
      <c r="AD121" s="6"/>
      <c r="AE121" s="6"/>
      <c r="AF121" s="6">
        <v>38306</v>
      </c>
      <c r="AG121" s="6"/>
      <c r="AH121" s="6"/>
      <c r="AI121" s="6">
        <v>38530</v>
      </c>
      <c r="AJ121" s="6"/>
      <c r="AK121" s="6"/>
      <c r="AL121" s="6"/>
      <c r="AM121" s="6">
        <v>38639</v>
      </c>
      <c r="AN121" s="6"/>
      <c r="AO121" s="6"/>
      <c r="AP121" s="6"/>
      <c r="AQ121" s="6">
        <v>38636</v>
      </c>
      <c r="AR121" s="6"/>
      <c r="AS121" s="6"/>
      <c r="AT121" s="6"/>
      <c r="AU121" s="6"/>
      <c r="AV121" s="6"/>
      <c r="AW121" s="6"/>
      <c r="AX121" s="6"/>
      <c r="AY121" s="6"/>
      <c r="AZ121" s="6"/>
      <c r="BA121" s="6"/>
      <c r="BB121" s="6"/>
      <c r="BC121" s="6"/>
      <c r="BD121" s="6">
        <v>38649</v>
      </c>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HYPERLINK("https://hpr-rps.hres.ca/reg-content/summary-basis-decision-detailOne.php?lang=en&amp;linkID=SBD00121", "Raptiva")</f>
        <v>Raptiva</v>
      </c>
      <c r="B122" s="6" t="s">
        <v>387</v>
      </c>
      <c r="C122" s="6" t="s">
        <v>307</v>
      </c>
      <c r="D122" s="6" t="s">
        <v>388</v>
      </c>
      <c r="E122" s="6"/>
      <c r="F122" s="6"/>
      <c r="G122" s="6"/>
      <c r="H122" s="6">
        <v>37728</v>
      </c>
      <c r="I122" s="6"/>
      <c r="J122" s="6"/>
      <c r="K122" s="6"/>
      <c r="L122" s="6"/>
      <c r="M122" s="6"/>
      <c r="N122" s="6"/>
      <c r="O122" s="6"/>
      <c r="P122" s="6"/>
      <c r="Q122" s="6"/>
      <c r="R122" s="6"/>
      <c r="S122" s="6"/>
      <c r="T122" s="6">
        <v>38190</v>
      </c>
      <c r="U122" s="6">
        <v>38098</v>
      </c>
      <c r="V122" s="6"/>
      <c r="W122" s="6">
        <v>37798</v>
      </c>
      <c r="X122" s="6"/>
      <c r="Y122" s="6"/>
      <c r="Z122" s="6"/>
      <c r="AA122" s="6"/>
      <c r="AB122" s="6"/>
      <c r="AC122" s="6"/>
      <c r="AD122" s="6"/>
      <c r="AE122" s="6"/>
      <c r="AF122" s="6">
        <v>38306</v>
      </c>
      <c r="AG122" s="6"/>
      <c r="AH122" s="6"/>
      <c r="AI122" s="6">
        <v>38530</v>
      </c>
      <c r="AJ122" s="6"/>
      <c r="AK122" s="6"/>
      <c r="AL122" s="6"/>
      <c r="AM122" s="6">
        <v>38639</v>
      </c>
      <c r="AN122" s="6"/>
      <c r="AO122" s="6"/>
      <c r="AP122" s="6"/>
      <c r="AQ122" s="6">
        <v>38636</v>
      </c>
      <c r="AR122" s="6"/>
      <c r="AS122" s="6"/>
      <c r="AT122" s="6"/>
      <c r="AU122" s="6"/>
      <c r="AV122" s="6"/>
      <c r="AW122" s="6"/>
      <c r="AX122" s="6"/>
      <c r="AY122" s="6"/>
      <c r="AZ122" s="6"/>
      <c r="BA122" s="6"/>
      <c r="BB122" s="6"/>
      <c r="BC122" s="6"/>
      <c r="BD122" s="6">
        <v>38649</v>
      </c>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HYPERLINK("https://hpr-rps.hres.ca/reg-content/summary-basis-decision-detailOne.php?lang=en&amp;linkID=SBD00125", "Removab ®")</f>
        <v>Removab ®</v>
      </c>
      <c r="B123" s="6" t="s">
        <v>389</v>
      </c>
      <c r="C123" s="6" t="s">
        <v>390</v>
      </c>
      <c r="D123" s="6" t="s">
        <v>391</v>
      </c>
      <c r="E123" s="6"/>
      <c r="F123" s="6"/>
      <c r="G123" s="6"/>
      <c r="H123" s="6">
        <v>40535</v>
      </c>
      <c r="I123" s="6"/>
      <c r="J123" s="6"/>
      <c r="K123" s="6"/>
      <c r="L123" s="6"/>
      <c r="M123" s="6"/>
      <c r="N123" s="6"/>
      <c r="O123" s="6"/>
      <c r="P123" s="6"/>
      <c r="Q123" s="6">
        <v>40592</v>
      </c>
      <c r="R123" s="6"/>
      <c r="S123" s="6"/>
      <c r="T123" s="6">
        <v>40626</v>
      </c>
      <c r="U123" s="6"/>
      <c r="V123" s="6"/>
      <c r="W123" s="6">
        <v>40683</v>
      </c>
      <c r="X123" s="6"/>
      <c r="Y123" s="6"/>
      <c r="Z123" s="6"/>
      <c r="AA123" s="6"/>
      <c r="AB123" s="6"/>
      <c r="AC123" s="6"/>
      <c r="AD123" s="6"/>
      <c r="AE123" s="6"/>
      <c r="AF123" s="6"/>
      <c r="AG123" s="6"/>
      <c r="AH123" s="6"/>
      <c r="AI123" s="6">
        <v>41034</v>
      </c>
      <c r="AJ123" s="6"/>
      <c r="AK123" s="6"/>
      <c r="AL123" s="6"/>
      <c r="AM123" s="6">
        <v>41039</v>
      </c>
      <c r="AN123" s="6"/>
      <c r="AO123" s="6"/>
      <c r="AP123" s="6"/>
      <c r="AQ123" s="6">
        <v>40959</v>
      </c>
      <c r="AR123" s="6"/>
      <c r="AS123" s="6"/>
      <c r="AT123" s="6"/>
      <c r="AU123" s="6"/>
      <c r="AV123" s="6"/>
      <c r="AW123" s="6"/>
      <c r="AX123" s="6"/>
      <c r="AY123" s="6"/>
      <c r="AZ123" s="6"/>
      <c r="BA123" s="6"/>
      <c r="BB123" s="6"/>
      <c r="BC123" s="6"/>
      <c r="BD123" s="6">
        <v>41040</v>
      </c>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HYPERLINK("https://hpr-rps.hres.ca/reg-content/summary-basis-decision-detailOne.php?lang=en&amp;linkID=SBD00122", "Rasilez")</f>
        <v>Rasilez</v>
      </c>
      <c r="B124" s="6" t="s">
        <v>392</v>
      </c>
      <c r="C124" s="6" t="s">
        <v>87</v>
      </c>
      <c r="D124" s="6" t="s">
        <v>393</v>
      </c>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HYPERLINK("https://hpr-rps.hres.ca/reg-content/summary-basis-decision-detailOne.php?lang=en&amp;linkID=SBD00123", "Recothrom ®")</f>
        <v>Recothrom ®</v>
      </c>
      <c r="B125" s="6" t="s">
        <v>394</v>
      </c>
      <c r="C125" s="6" t="s">
        <v>341</v>
      </c>
      <c r="D125" s="6" t="s">
        <v>395</v>
      </c>
      <c r="E125" s="6"/>
      <c r="F125" s="6"/>
      <c r="G125" s="6"/>
      <c r="H125" s="6">
        <v>39154</v>
      </c>
      <c r="I125" s="6"/>
      <c r="J125" s="6"/>
      <c r="K125" s="6"/>
      <c r="L125" s="6"/>
      <c r="M125" s="6"/>
      <c r="N125" s="6"/>
      <c r="O125" s="6"/>
      <c r="P125" s="6"/>
      <c r="Q125" s="6">
        <v>39154</v>
      </c>
      <c r="R125" s="6"/>
      <c r="S125" s="6"/>
      <c r="T125" s="6">
        <v>39189</v>
      </c>
      <c r="U125" s="6"/>
      <c r="V125" s="6"/>
      <c r="W125" s="6">
        <v>39213</v>
      </c>
      <c r="X125" s="6"/>
      <c r="Y125" s="6"/>
      <c r="Z125" s="6"/>
      <c r="AA125" s="6"/>
      <c r="AB125" s="6"/>
      <c r="AC125" s="6"/>
      <c r="AD125" s="6"/>
      <c r="AE125" s="6"/>
      <c r="AF125" s="6"/>
      <c r="AG125" s="6"/>
      <c r="AH125" s="6"/>
      <c r="AI125" s="6">
        <v>39463</v>
      </c>
      <c r="AJ125" s="6"/>
      <c r="AK125" s="6"/>
      <c r="AL125" s="6"/>
      <c r="AM125" s="6">
        <v>39412</v>
      </c>
      <c r="AN125" s="6"/>
      <c r="AO125" s="6"/>
      <c r="AP125" s="6"/>
      <c r="AQ125" s="6">
        <v>39464</v>
      </c>
      <c r="AR125" s="6"/>
      <c r="AS125" s="6"/>
      <c r="AT125" s="6"/>
      <c r="AU125" s="6"/>
      <c r="AV125" s="6"/>
      <c r="AW125" s="6"/>
      <c r="AX125" s="6"/>
      <c r="AY125" s="6"/>
      <c r="AZ125" s="6"/>
      <c r="BA125" s="6"/>
      <c r="BB125" s="6">
        <v>39413</v>
      </c>
      <c r="BC125" s="6">
        <v>39464</v>
      </c>
      <c r="BD125" s="6"/>
      <c r="BE125" s="6"/>
      <c r="BF125" s="6"/>
      <c r="BG125" s="6"/>
      <c r="BH125" s="6"/>
      <c r="BI125" s="6"/>
      <c r="BJ125" s="6"/>
      <c r="BK125" s="6"/>
      <c r="BL125" s="6"/>
      <c r="BM125" s="6"/>
      <c r="BN125" s="6"/>
      <c r="BO125" s="6"/>
      <c r="BP125" s="6">
        <v>39430</v>
      </c>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HYPERLINK("https://hpr-rps.hres.ca/reg-content/summary-basis-decision-detailOne.php?lang=en&amp;linkID=SBD00124", "Relistor TM")</f>
        <v>Relistor TM</v>
      </c>
      <c r="B126" s="6" t="s">
        <v>396</v>
      </c>
      <c r="C126" s="6" t="s">
        <v>368</v>
      </c>
      <c r="D126" s="6" t="s">
        <v>397</v>
      </c>
      <c r="E126" s="6">
        <v>38407</v>
      </c>
      <c r="F126" s="6"/>
      <c r="G126" s="6"/>
      <c r="H126" s="6">
        <v>39022</v>
      </c>
      <c r="I126" s="6"/>
      <c r="J126" s="6"/>
      <c r="K126" s="6"/>
      <c r="L126" s="6"/>
      <c r="M126" s="6"/>
      <c r="N126" s="6"/>
      <c r="O126" s="6"/>
      <c r="P126" s="6"/>
      <c r="Q126" s="6"/>
      <c r="R126" s="6"/>
      <c r="S126" s="6"/>
      <c r="T126" s="6"/>
      <c r="U126" s="6"/>
      <c r="V126" s="6"/>
      <c r="W126" s="6">
        <v>39064</v>
      </c>
      <c r="X126" s="6"/>
      <c r="Y126" s="6"/>
      <c r="Z126" s="6"/>
      <c r="AA126" s="6"/>
      <c r="AB126" s="6"/>
      <c r="AC126" s="6"/>
      <c r="AD126" s="6"/>
      <c r="AE126" s="6"/>
      <c r="AF126" s="6">
        <v>39237</v>
      </c>
      <c r="AG126" s="6"/>
      <c r="AH126" s="6"/>
      <c r="AI126" s="6">
        <v>39345</v>
      </c>
      <c r="AJ126" s="6"/>
      <c r="AK126" s="6"/>
      <c r="AL126" s="6"/>
      <c r="AM126" s="6">
        <v>39357</v>
      </c>
      <c r="AN126" s="6"/>
      <c r="AO126" s="6"/>
      <c r="AP126" s="6"/>
      <c r="AQ126" s="6">
        <v>39360</v>
      </c>
      <c r="AR126" s="6"/>
      <c r="AS126" s="6"/>
      <c r="AT126" s="6"/>
      <c r="AU126" s="6"/>
      <c r="AV126" s="6"/>
      <c r="AW126" s="6"/>
      <c r="AX126" s="6"/>
      <c r="AY126" s="6"/>
      <c r="AZ126" s="6"/>
      <c r="BA126" s="6"/>
      <c r="BB126" s="6"/>
      <c r="BC126" s="6"/>
      <c r="BD126" s="6">
        <v>39364</v>
      </c>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HYPERLINK("https://hpr-rps.hres.ca/reg-content/summary-basis-decision-detailOne.php?lang=en&amp;linkID=SBD00126", "Resotran TM")</f>
        <v>Resotran TM</v>
      </c>
      <c r="B127" s="6" t="s">
        <v>398</v>
      </c>
      <c r="C127" s="6" t="s">
        <v>201</v>
      </c>
      <c r="D127" s="6" t="s">
        <v>399</v>
      </c>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HYPERLINK("https://hpr-rps.hres.ca/reg-content/summary-basis-decision-detailOne.php?lang=en&amp;linkID=SBD00127", "Revlimid ®")</f>
        <v>Revlimid ®</v>
      </c>
      <c r="B128" s="6" t="s">
        <v>400</v>
      </c>
      <c r="C128" s="6" t="s">
        <v>401</v>
      </c>
      <c r="D128" s="6" t="s">
        <v>402</v>
      </c>
      <c r="E128" s="6">
        <v>40415</v>
      </c>
      <c r="F128" s="6"/>
      <c r="G128" s="6"/>
      <c r="H128" s="6">
        <v>40529</v>
      </c>
      <c r="I128" s="6"/>
      <c r="J128" s="6"/>
      <c r="K128" s="6"/>
      <c r="L128" s="6"/>
      <c r="M128" s="6"/>
      <c r="N128" s="6"/>
      <c r="O128" s="6"/>
      <c r="P128" s="6"/>
      <c r="Q128" s="6"/>
      <c r="R128" s="6"/>
      <c r="S128" s="6"/>
      <c r="T128" s="6"/>
      <c r="U128" s="6"/>
      <c r="V128" s="6"/>
      <c r="W128" s="6">
        <v>40584</v>
      </c>
      <c r="X128" s="6"/>
      <c r="Y128" s="6"/>
      <c r="Z128" s="6"/>
      <c r="AA128" s="6"/>
      <c r="AB128" s="6"/>
      <c r="AC128" s="6"/>
      <c r="AD128" s="6"/>
      <c r="AE128" s="6"/>
      <c r="AF128" s="6"/>
      <c r="AG128" s="6"/>
      <c r="AH128" s="6"/>
      <c r="AI128" s="6">
        <v>40878</v>
      </c>
      <c r="AJ128" s="6">
        <v>40813</v>
      </c>
      <c r="AK128" s="6"/>
      <c r="AL128" s="6"/>
      <c r="AM128" s="6">
        <v>40864</v>
      </c>
      <c r="AN128" s="6"/>
      <c r="AO128" s="6"/>
      <c r="AP128" s="6"/>
      <c r="AQ128" s="6">
        <v>40878</v>
      </c>
      <c r="AR128" s="6"/>
      <c r="AS128" s="6"/>
      <c r="AT128" s="6"/>
      <c r="AU128" s="6"/>
      <c r="AV128" s="6"/>
      <c r="AW128" s="6"/>
      <c r="AX128" s="6"/>
      <c r="AY128" s="6"/>
      <c r="AZ128" s="6"/>
      <c r="BA128" s="6"/>
      <c r="BB128" s="6"/>
      <c r="BC128" s="6"/>
      <c r="BD128" s="6">
        <v>40884</v>
      </c>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HYPERLINK("https://hpr-rps.hres.ca/reg-content/summary-basis-decision-detailOne.php?lang=en&amp;linkID=SBD00128", "Revolade TM")</f>
        <v>Revolade TM</v>
      </c>
      <c r="B129" s="6" t="s">
        <v>403</v>
      </c>
      <c r="C129" s="6" t="s">
        <v>96</v>
      </c>
      <c r="D129" s="6" t="s">
        <v>404</v>
      </c>
      <c r="E129" s="6">
        <v>38407</v>
      </c>
      <c r="F129" s="6"/>
      <c r="G129" s="6"/>
      <c r="H129" s="6">
        <v>39022</v>
      </c>
      <c r="I129" s="6"/>
      <c r="J129" s="6"/>
      <c r="K129" s="6"/>
      <c r="L129" s="6"/>
      <c r="M129" s="6"/>
      <c r="N129" s="6"/>
      <c r="O129" s="6"/>
      <c r="P129" s="6"/>
      <c r="Q129" s="6"/>
      <c r="R129" s="6"/>
      <c r="S129" s="6"/>
      <c r="T129" s="6"/>
      <c r="U129" s="6"/>
      <c r="V129" s="6"/>
      <c r="W129" s="6">
        <v>39064</v>
      </c>
      <c r="X129" s="6"/>
      <c r="Y129" s="6"/>
      <c r="Z129" s="6"/>
      <c r="AA129" s="6"/>
      <c r="AB129" s="6"/>
      <c r="AC129" s="6"/>
      <c r="AD129" s="6"/>
      <c r="AE129" s="6"/>
      <c r="AF129" s="6">
        <v>39237</v>
      </c>
      <c r="AG129" s="6"/>
      <c r="AH129" s="6"/>
      <c r="AI129" s="6">
        <v>39345</v>
      </c>
      <c r="AJ129" s="6"/>
      <c r="AK129" s="6"/>
      <c r="AL129" s="6"/>
      <c r="AM129" s="6">
        <v>39357</v>
      </c>
      <c r="AN129" s="6"/>
      <c r="AO129" s="6"/>
      <c r="AP129" s="6"/>
      <c r="AQ129" s="6">
        <v>39360</v>
      </c>
      <c r="AR129" s="6"/>
      <c r="AS129" s="6"/>
      <c r="AT129" s="6"/>
      <c r="AU129" s="6"/>
      <c r="AV129" s="6"/>
      <c r="AW129" s="6"/>
      <c r="AX129" s="6"/>
      <c r="AY129" s="6"/>
      <c r="AZ129" s="6"/>
      <c r="BA129" s="6"/>
      <c r="BB129" s="6"/>
      <c r="BC129" s="6"/>
      <c r="BD129" s="6">
        <v>39364</v>
      </c>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HYPERLINK("https://hpr-rps.hres.ca/reg-content/summary-basis-decision-detailOne.php?lang=en&amp;linkID=SBD00129", "Rotarix TM")</f>
        <v>Rotarix TM</v>
      </c>
      <c r="B130" s="6" t="s">
        <v>405</v>
      </c>
      <c r="C130" s="6" t="s">
        <v>96</v>
      </c>
      <c r="D130" s="6" t="s">
        <v>406</v>
      </c>
      <c r="E130" s="6">
        <v>38407</v>
      </c>
      <c r="F130" s="6"/>
      <c r="G130" s="6"/>
      <c r="H130" s="6">
        <v>39022</v>
      </c>
      <c r="I130" s="6"/>
      <c r="J130" s="6"/>
      <c r="K130" s="6"/>
      <c r="L130" s="6"/>
      <c r="M130" s="6"/>
      <c r="N130" s="6"/>
      <c r="O130" s="6"/>
      <c r="P130" s="6"/>
      <c r="Q130" s="6"/>
      <c r="R130" s="6"/>
      <c r="S130" s="6"/>
      <c r="T130" s="6"/>
      <c r="U130" s="6"/>
      <c r="V130" s="6"/>
      <c r="W130" s="6">
        <v>39064</v>
      </c>
      <c r="X130" s="6"/>
      <c r="Y130" s="6"/>
      <c r="Z130" s="6"/>
      <c r="AA130" s="6"/>
      <c r="AB130" s="6"/>
      <c r="AC130" s="6"/>
      <c r="AD130" s="6"/>
      <c r="AE130" s="6"/>
      <c r="AF130" s="6">
        <v>39237</v>
      </c>
      <c r="AG130" s="6"/>
      <c r="AH130" s="6"/>
      <c r="AI130" s="6">
        <v>39345</v>
      </c>
      <c r="AJ130" s="6"/>
      <c r="AK130" s="6"/>
      <c r="AL130" s="6"/>
      <c r="AM130" s="6">
        <v>39357</v>
      </c>
      <c r="AN130" s="6"/>
      <c r="AO130" s="6"/>
      <c r="AP130" s="6"/>
      <c r="AQ130" s="6">
        <v>39360</v>
      </c>
      <c r="AR130" s="6"/>
      <c r="AS130" s="6"/>
      <c r="AT130" s="6"/>
      <c r="AU130" s="6"/>
      <c r="AV130" s="6"/>
      <c r="AW130" s="6"/>
      <c r="AX130" s="6"/>
      <c r="AY130" s="6"/>
      <c r="AZ130" s="6"/>
      <c r="BA130" s="6"/>
      <c r="BB130" s="6"/>
      <c r="BC130" s="6"/>
      <c r="BD130" s="6">
        <v>39364</v>
      </c>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HYPERLINK("https://hpr-rps.hres.ca/reg-content/summary-basis-decision-detailOne.php?lang=en&amp;linkID=SBD00130", "RotaTeq TM")</f>
        <v>RotaTeq TM</v>
      </c>
      <c r="B131" s="6" t="s">
        <v>407</v>
      </c>
      <c r="C131" s="6" t="s">
        <v>212</v>
      </c>
      <c r="D131" s="6" t="s">
        <v>408</v>
      </c>
      <c r="E131" s="6">
        <v>38497</v>
      </c>
      <c r="F131" s="6"/>
      <c r="G131" s="6"/>
      <c r="H131" s="6"/>
      <c r="I131" s="6"/>
      <c r="J131" s="6"/>
      <c r="K131" s="6"/>
      <c r="L131" s="6"/>
      <c r="M131" s="6"/>
      <c r="N131" s="6">
        <v>38510</v>
      </c>
      <c r="O131" s="6"/>
      <c r="P131" s="6"/>
      <c r="Q131" s="6"/>
      <c r="R131" s="6"/>
      <c r="S131" s="6"/>
      <c r="T131" s="6">
        <v>38545</v>
      </c>
      <c r="U131" s="6"/>
      <c r="V131" s="6">
        <v>38568</v>
      </c>
      <c r="W131" s="6"/>
      <c r="X131" s="6"/>
      <c r="Y131" s="6"/>
      <c r="Z131" s="6"/>
      <c r="AA131" s="6"/>
      <c r="AB131" s="6"/>
      <c r="AC131" s="6"/>
      <c r="AD131" s="6"/>
      <c r="AE131" s="6"/>
      <c r="AF131" s="6">
        <v>38630</v>
      </c>
      <c r="AG131" s="6"/>
      <c r="AH131" s="6"/>
      <c r="AI131" s="6"/>
      <c r="AJ131" s="6"/>
      <c r="AK131" s="6"/>
      <c r="AL131" s="6"/>
      <c r="AM131" s="6"/>
      <c r="AN131" s="6"/>
      <c r="AO131" s="6">
        <v>38880</v>
      </c>
      <c r="AP131" s="6"/>
      <c r="AQ131" s="6"/>
      <c r="AR131" s="6">
        <v>38922</v>
      </c>
      <c r="AS131" s="6"/>
      <c r="AT131" s="6"/>
      <c r="AU131" s="6"/>
      <c r="AV131" s="6">
        <v>38930</v>
      </c>
      <c r="AW131" s="6"/>
      <c r="AX131" s="6"/>
      <c r="AY131" s="6"/>
      <c r="AZ131" s="6">
        <v>38930</v>
      </c>
      <c r="BA131" s="6"/>
      <c r="BB131" s="6"/>
      <c r="BC131" s="6"/>
      <c r="BD131" s="6"/>
      <c r="BE131" s="6"/>
      <c r="BF131" s="6"/>
      <c r="BG131" s="6"/>
      <c r="BH131" s="6"/>
      <c r="BI131" s="6"/>
      <c r="BJ131" s="6"/>
      <c r="BK131" s="6"/>
      <c r="BL131" s="6"/>
      <c r="BM131" s="6">
        <v>38930</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HYPERLINK("https://hpr-rps.hres.ca/reg-content/summary-basis-decision-detailOne.php?lang=en&amp;linkID=SBD00141", "Sutent")</f>
        <v>Sutent</v>
      </c>
      <c r="B132" s="6" t="s">
        <v>409</v>
      </c>
      <c r="C132" s="6" t="s">
        <v>143</v>
      </c>
      <c r="D132" s="6" t="s">
        <v>410</v>
      </c>
      <c r="E132" s="6">
        <v>38450</v>
      </c>
      <c r="F132" s="6"/>
      <c r="G132" s="6"/>
      <c r="H132" s="6"/>
      <c r="I132" s="6"/>
      <c r="J132" s="6"/>
      <c r="K132" s="6"/>
      <c r="L132" s="6"/>
      <c r="M132" s="6"/>
      <c r="N132" s="6">
        <v>38579</v>
      </c>
      <c r="O132" s="6"/>
      <c r="P132" s="6"/>
      <c r="Q132" s="6"/>
      <c r="R132" s="6"/>
      <c r="S132" s="6">
        <v>38614</v>
      </c>
      <c r="T132" s="6"/>
      <c r="U132" s="6"/>
      <c r="V132" s="6">
        <v>38615</v>
      </c>
      <c r="W132" s="6"/>
      <c r="X132" s="6"/>
      <c r="Y132" s="6"/>
      <c r="Z132" s="6">
        <v>38656</v>
      </c>
      <c r="AA132" s="6"/>
      <c r="AB132" s="6"/>
      <c r="AC132" s="6">
        <v>38664</v>
      </c>
      <c r="AD132" s="6"/>
      <c r="AE132" s="6"/>
      <c r="AF132" s="6">
        <v>38685</v>
      </c>
      <c r="AG132" s="6"/>
      <c r="AH132" s="6"/>
      <c r="AI132" s="6"/>
      <c r="AJ132" s="6"/>
      <c r="AK132" s="6"/>
      <c r="AL132" s="6"/>
      <c r="AM132" s="6"/>
      <c r="AN132" s="6"/>
      <c r="AO132" s="6"/>
      <c r="AP132" s="6"/>
      <c r="AQ132" s="6"/>
      <c r="AR132" s="6">
        <v>38863</v>
      </c>
      <c r="AS132" s="6">
        <v>38797</v>
      </c>
      <c r="AT132" s="6"/>
      <c r="AU132" s="6"/>
      <c r="AV132" s="6">
        <v>38835</v>
      </c>
      <c r="AW132" s="6"/>
      <c r="AX132" s="6">
        <v>38833</v>
      </c>
      <c r="AY132" s="6"/>
      <c r="AZ132" s="6">
        <v>38862</v>
      </c>
      <c r="BA132" s="6"/>
      <c r="BB132" s="6"/>
      <c r="BC132" s="6"/>
      <c r="BD132" s="6"/>
      <c r="BE132" s="6"/>
      <c r="BF132" s="6"/>
      <c r="BG132" s="6"/>
      <c r="BH132" s="6"/>
      <c r="BI132" s="6"/>
      <c r="BJ132" s="6"/>
      <c r="BK132" s="6"/>
      <c r="BL132" s="6"/>
      <c r="BM132" s="6">
        <v>38863</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HYPERLINK("https://hpr-rps.hres.ca/reg-content/summary-basis-decision-detailOne.php?lang=en&amp;linkID=SBD00131", "Ruby-Fill TM")</f>
        <v>Ruby-Fill TM</v>
      </c>
      <c r="B133" s="6" t="s">
        <v>411</v>
      </c>
      <c r="C133" s="6" t="s">
        <v>412</v>
      </c>
      <c r="D133" s="6" t="s">
        <v>413</v>
      </c>
      <c r="E133" s="6">
        <v>39644</v>
      </c>
      <c r="F133" s="6"/>
      <c r="G133" s="6"/>
      <c r="H133" s="6"/>
      <c r="I133" s="6"/>
      <c r="J133" s="6"/>
      <c r="K133" s="6"/>
      <c r="L133" s="6"/>
      <c r="M133" s="6"/>
      <c r="N133" s="6">
        <v>40199</v>
      </c>
      <c r="O133" s="6"/>
      <c r="P133" s="6"/>
      <c r="Q133" s="6"/>
      <c r="R133" s="6"/>
      <c r="S133" s="6">
        <v>40228</v>
      </c>
      <c r="T133" s="6"/>
      <c r="U133" s="6"/>
      <c r="V133" s="6">
        <v>40315</v>
      </c>
      <c r="W133" s="6"/>
      <c r="X133" s="6"/>
      <c r="Y133" s="6"/>
      <c r="Z133" s="6"/>
      <c r="AA133" s="6"/>
      <c r="AB133" s="6"/>
      <c r="AC133" s="6"/>
      <c r="AD133" s="6"/>
      <c r="AE133" s="6"/>
      <c r="AF133" s="6">
        <v>40344</v>
      </c>
      <c r="AG133" s="6"/>
      <c r="AH133" s="6"/>
      <c r="AI133" s="6"/>
      <c r="AJ133" s="6"/>
      <c r="AK133" s="6"/>
      <c r="AL133" s="6"/>
      <c r="AM133" s="6"/>
      <c r="AN133" s="6"/>
      <c r="AO133" s="6"/>
      <c r="AP133" s="6"/>
      <c r="AQ133" s="6"/>
      <c r="AR133" s="6"/>
      <c r="AS133" s="6"/>
      <c r="AT133" s="6"/>
      <c r="AU133" s="6"/>
      <c r="AV133" s="6">
        <v>40513</v>
      </c>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v>40602</v>
      </c>
      <c r="BZ133" s="6"/>
      <c r="CA133" s="6"/>
      <c r="CB133" s="6"/>
      <c r="CC133" s="6"/>
      <c r="CD133" s="6"/>
      <c r="CE133" s="6"/>
      <c r="CF133" s="6"/>
      <c r="CG133" s="6"/>
      <c r="CH133" s="6"/>
      <c r="CI133" s="6"/>
      <c r="CJ133" s="6"/>
      <c r="CK133" s="6"/>
      <c r="CL133" s="6"/>
      <c r="CM133" s="6"/>
      <c r="CN133" s="6"/>
      <c r="CO133" s="6"/>
      <c r="CP133" s="6"/>
      <c r="CQ133" s="6"/>
      <c r="CR133" s="6">
        <v>40627</v>
      </c>
      <c r="CS133" s="6"/>
      <c r="CT133" s="6"/>
      <c r="CU133" s="6"/>
      <c r="CV133" s="6"/>
      <c r="CW133" s="6"/>
      <c r="CX133" s="6"/>
      <c r="CY133" s="6"/>
      <c r="CZ133" s="6"/>
      <c r="DA133" s="6"/>
      <c r="DB133" s="6"/>
      <c r="DC133" s="6"/>
      <c r="DD133" s="6">
        <v>40801</v>
      </c>
      <c r="DE133" s="6"/>
      <c r="DF133" s="6"/>
      <c r="DG133" s="6"/>
      <c r="DH133" s="6">
        <v>40805</v>
      </c>
      <c r="DI133" s="6"/>
      <c r="DJ133" s="6">
        <v>40805</v>
      </c>
      <c r="DK133" s="6"/>
      <c r="DL133" s="6">
        <v>40805</v>
      </c>
      <c r="DM133" s="6"/>
      <c r="DN133" s="6"/>
      <c r="DO133" s="6"/>
      <c r="DP133" s="6"/>
      <c r="DQ133" s="6"/>
      <c r="DR133" s="6"/>
      <c r="DS133" s="6"/>
      <c r="DT133" s="6"/>
      <c r="DU133" s="6"/>
      <c r="DV133" s="6"/>
      <c r="DW133" s="6"/>
      <c r="DX133" s="6"/>
      <c r="DY133" s="6">
        <v>40806</v>
      </c>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HYPERLINK("https://hpr-rps.hres.ca/reg-content/summary-basis-decision-detailOne.php?lang=en&amp;linkID=SBD00132", "Samsca TM")</f>
        <v>Samsca TM</v>
      </c>
      <c r="B134" s="6" t="s">
        <v>414</v>
      </c>
      <c r="C134" s="6" t="s">
        <v>415</v>
      </c>
      <c r="D134" s="6" t="s">
        <v>416</v>
      </c>
      <c r="E134" s="6"/>
      <c r="F134" s="6"/>
      <c r="G134" s="6"/>
      <c r="H134" s="6">
        <v>40408</v>
      </c>
      <c r="I134" s="6"/>
      <c r="J134" s="6"/>
      <c r="K134" s="6"/>
      <c r="L134" s="6"/>
      <c r="M134" s="6"/>
      <c r="N134" s="6"/>
      <c r="O134" s="6"/>
      <c r="P134" s="6"/>
      <c r="Q134" s="6"/>
      <c r="R134" s="6"/>
      <c r="S134" s="6"/>
      <c r="T134" s="6"/>
      <c r="U134" s="6"/>
      <c r="V134" s="6"/>
      <c r="W134" s="6">
        <v>40450</v>
      </c>
      <c r="X134" s="6"/>
      <c r="Y134" s="6"/>
      <c r="Z134" s="6"/>
      <c r="AA134" s="6"/>
      <c r="AB134" s="6"/>
      <c r="AC134" s="6"/>
      <c r="AD134" s="6"/>
      <c r="AE134" s="6"/>
      <c r="AF134" s="6"/>
      <c r="AG134" s="6"/>
      <c r="AH134" s="6"/>
      <c r="AI134" s="6">
        <v>40743</v>
      </c>
      <c r="AJ134" s="6">
        <v>40696</v>
      </c>
      <c r="AK134" s="6"/>
      <c r="AL134" s="6"/>
      <c r="AM134" s="6">
        <v>40739</v>
      </c>
      <c r="AN134" s="6"/>
      <c r="AO134" s="6"/>
      <c r="AP134" s="6"/>
      <c r="AQ134" s="6">
        <v>40746</v>
      </c>
      <c r="AR134" s="6"/>
      <c r="AS134" s="6"/>
      <c r="AT134" s="6"/>
      <c r="AU134" s="6"/>
      <c r="AV134" s="6"/>
      <c r="AW134" s="6"/>
      <c r="AX134" s="6"/>
      <c r="AY134" s="6"/>
      <c r="AZ134" s="6"/>
      <c r="BA134" s="6"/>
      <c r="BB134" s="6"/>
      <c r="BC134" s="6"/>
      <c r="BD134" s="6">
        <v>40749</v>
      </c>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HYPERLINK("https://hpr-rps.hres.ca/reg-content/summary-basis-decision-detailOne.php?lang=en&amp;linkID=SBD00133", "Saphris TM")</f>
        <v>Saphris TM</v>
      </c>
      <c r="B135" s="6" t="s">
        <v>417</v>
      </c>
      <c r="C135" s="6" t="s">
        <v>418</v>
      </c>
      <c r="D135" s="6" t="s">
        <v>419</v>
      </c>
      <c r="E135" s="6">
        <v>40169</v>
      </c>
      <c r="F135" s="6"/>
      <c r="G135" s="6"/>
      <c r="H135" s="6">
        <v>40129</v>
      </c>
      <c r="I135" s="6"/>
      <c r="J135" s="6"/>
      <c r="K135" s="6"/>
      <c r="L135" s="6"/>
      <c r="M135" s="6"/>
      <c r="N135" s="6"/>
      <c r="O135" s="6"/>
      <c r="P135" s="6"/>
      <c r="Q135" s="6"/>
      <c r="R135" s="6"/>
      <c r="S135" s="6"/>
      <c r="T135" s="6"/>
      <c r="U135" s="6"/>
      <c r="V135" s="6"/>
      <c r="W135" s="6">
        <v>40536</v>
      </c>
      <c r="X135" s="6"/>
      <c r="Y135" s="6"/>
      <c r="Z135" s="6"/>
      <c r="AA135" s="6"/>
      <c r="AB135" s="6"/>
      <c r="AC135" s="6"/>
      <c r="AD135" s="6"/>
      <c r="AE135" s="6"/>
      <c r="AF135" s="6"/>
      <c r="AG135" s="6"/>
      <c r="AH135" s="6"/>
      <c r="AI135" s="6">
        <v>40823</v>
      </c>
      <c r="AJ135" s="6"/>
      <c r="AK135" s="6"/>
      <c r="AL135" s="6"/>
      <c r="AM135" s="6">
        <v>40633</v>
      </c>
      <c r="AN135" s="6"/>
      <c r="AO135" s="6"/>
      <c r="AP135" s="6"/>
      <c r="AQ135" s="6">
        <v>40822</v>
      </c>
      <c r="AR135" s="6"/>
      <c r="AS135" s="6"/>
      <c r="AT135" s="6"/>
      <c r="AU135" s="6"/>
      <c r="AV135" s="6"/>
      <c r="AW135" s="6"/>
      <c r="AX135" s="6"/>
      <c r="AY135" s="6"/>
      <c r="AZ135" s="6"/>
      <c r="BA135" s="6"/>
      <c r="BB135" s="6"/>
      <c r="BC135" s="6"/>
      <c r="BD135" s="6">
        <v>40823</v>
      </c>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HYPERLINK("https://hpr-rps.hres.ca/reg-content/summary-basis-decision-detailOne.php?lang=en&amp;linkID=SBD00134", "Sebivo")</f>
        <v>Sebivo</v>
      </c>
      <c r="B136" s="6" t="s">
        <v>420</v>
      </c>
      <c r="C136" s="6" t="s">
        <v>87</v>
      </c>
      <c r="D136" s="6" t="s">
        <v>421</v>
      </c>
      <c r="E136" s="6"/>
      <c r="F136" s="6"/>
      <c r="G136" s="6"/>
      <c r="H136" s="6"/>
      <c r="I136" s="6"/>
      <c r="J136" s="6"/>
      <c r="K136" s="6"/>
      <c r="L136" s="6"/>
      <c r="M136" s="6"/>
      <c r="N136" s="6">
        <v>38782</v>
      </c>
      <c r="O136" s="6"/>
      <c r="P136" s="6"/>
      <c r="Q136" s="6"/>
      <c r="R136" s="6"/>
      <c r="S136" s="6">
        <v>38814</v>
      </c>
      <c r="T136" s="6"/>
      <c r="U136" s="6">
        <v>38814</v>
      </c>
      <c r="V136" s="6">
        <v>38782</v>
      </c>
      <c r="W136" s="6"/>
      <c r="X136" s="6"/>
      <c r="Y136" s="6"/>
      <c r="Z136" s="6"/>
      <c r="AA136" s="6">
        <v>39038</v>
      </c>
      <c r="AB136" s="6">
        <v>39028</v>
      </c>
      <c r="AC136" s="6"/>
      <c r="AD136" s="6"/>
      <c r="AE136" s="6">
        <v>38974</v>
      </c>
      <c r="AF136" s="6"/>
      <c r="AG136" s="6"/>
      <c r="AH136" s="6"/>
      <c r="AI136" s="6">
        <v>39030</v>
      </c>
      <c r="AJ136" s="6"/>
      <c r="AK136" s="6"/>
      <c r="AL136" s="6"/>
      <c r="AM136" s="6"/>
      <c r="AN136" s="6"/>
      <c r="AO136" s="6"/>
      <c r="AP136" s="6"/>
      <c r="AQ136" s="6"/>
      <c r="AR136" s="6"/>
      <c r="AS136" s="6"/>
      <c r="AT136" s="6"/>
      <c r="AU136" s="6"/>
      <c r="AV136" s="6">
        <v>39049</v>
      </c>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HYPERLINK("https://hpr-rps.hres.ca/reg-content/summary-basis-decision-detailOne.php?lang=en&amp;linkID=SBD00135", "Simponi TM")</f>
        <v>Simponi TM</v>
      </c>
      <c r="B137" s="6" t="s">
        <v>422</v>
      </c>
      <c r="C137" s="6" t="s">
        <v>423</v>
      </c>
      <c r="D137" s="6" t="s">
        <v>424</v>
      </c>
      <c r="E137" s="6">
        <v>39576</v>
      </c>
      <c r="F137" s="6"/>
      <c r="G137" s="6"/>
      <c r="H137" s="6">
        <v>39567</v>
      </c>
      <c r="I137" s="6"/>
      <c r="J137" s="6"/>
      <c r="K137" s="6"/>
      <c r="L137" s="6"/>
      <c r="M137" s="6"/>
      <c r="N137" s="6"/>
      <c r="O137" s="6"/>
      <c r="P137" s="6"/>
      <c r="Q137" s="6"/>
      <c r="R137" s="6"/>
      <c r="S137" s="6"/>
      <c r="T137" s="6"/>
      <c r="U137" s="6"/>
      <c r="V137" s="6"/>
      <c r="W137" s="6">
        <v>39610</v>
      </c>
      <c r="X137" s="6"/>
      <c r="Y137" s="6"/>
      <c r="Z137" s="6"/>
      <c r="AA137" s="6"/>
      <c r="AB137" s="6"/>
      <c r="AC137" s="6"/>
      <c r="AD137" s="6"/>
      <c r="AE137" s="6"/>
      <c r="AF137" s="6">
        <v>39860</v>
      </c>
      <c r="AG137" s="6"/>
      <c r="AH137" s="6"/>
      <c r="AI137" s="6">
        <v>39910</v>
      </c>
      <c r="AJ137" s="6">
        <v>39910</v>
      </c>
      <c r="AK137" s="6"/>
      <c r="AL137" s="6"/>
      <c r="AM137" s="6">
        <v>39910</v>
      </c>
      <c r="AN137" s="6"/>
      <c r="AO137" s="6">
        <v>39910</v>
      </c>
      <c r="AP137" s="6"/>
      <c r="AQ137" s="6">
        <v>39910</v>
      </c>
      <c r="AR137" s="6"/>
      <c r="AS137" s="6"/>
      <c r="AT137" s="6"/>
      <c r="AU137" s="6"/>
      <c r="AV137" s="6"/>
      <c r="AW137" s="6"/>
      <c r="AX137" s="6"/>
      <c r="AY137" s="6"/>
      <c r="AZ137" s="6"/>
      <c r="BA137" s="6"/>
      <c r="BB137" s="6"/>
      <c r="BC137" s="6"/>
      <c r="BD137" s="6">
        <v>39910</v>
      </c>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HYPERLINK("https://hpr-rps.hres.ca/reg-content/summary-basis-decision-detailOne.php?lang=en&amp;linkID=SBD00136", "Soliris TM")</f>
        <v>Soliris TM</v>
      </c>
      <c r="B138" s="6" t="s">
        <v>425</v>
      </c>
      <c r="C138" s="6" t="s">
        <v>426</v>
      </c>
      <c r="D138" s="6" t="s">
        <v>427</v>
      </c>
      <c r="E138" s="6">
        <v>39420</v>
      </c>
      <c r="F138" s="6"/>
      <c r="G138" s="6"/>
      <c r="H138" s="6"/>
      <c r="I138" s="6"/>
      <c r="J138" s="6"/>
      <c r="K138" s="6"/>
      <c r="L138" s="6"/>
      <c r="M138" s="6"/>
      <c r="N138" s="6">
        <v>39556</v>
      </c>
      <c r="O138" s="6"/>
      <c r="P138" s="6"/>
      <c r="Q138" s="6"/>
      <c r="R138" s="6"/>
      <c r="S138" s="6">
        <v>39583</v>
      </c>
      <c r="T138" s="6"/>
      <c r="U138" s="6"/>
      <c r="V138" s="6">
        <v>39639</v>
      </c>
      <c r="W138" s="6"/>
      <c r="X138" s="6"/>
      <c r="Y138" s="6"/>
      <c r="Z138" s="6"/>
      <c r="AA138" s="6"/>
      <c r="AB138" s="6"/>
      <c r="AC138" s="6"/>
      <c r="AD138" s="6"/>
      <c r="AE138" s="6"/>
      <c r="AF138" s="6">
        <v>39661</v>
      </c>
      <c r="AG138" s="6"/>
      <c r="AH138" s="6"/>
      <c r="AI138" s="6"/>
      <c r="AJ138" s="6"/>
      <c r="AK138" s="6"/>
      <c r="AL138" s="6"/>
      <c r="AM138" s="6"/>
      <c r="AN138" s="6"/>
      <c r="AO138" s="6">
        <v>39785</v>
      </c>
      <c r="AP138" s="6"/>
      <c r="AQ138" s="6"/>
      <c r="AR138" s="6">
        <v>39836</v>
      </c>
      <c r="AS138" s="6"/>
      <c r="AT138" s="6"/>
      <c r="AU138" s="6"/>
      <c r="AV138" s="6">
        <v>39841</v>
      </c>
      <c r="AW138" s="6"/>
      <c r="AX138" s="6">
        <v>39841</v>
      </c>
      <c r="AY138" s="6"/>
      <c r="AZ138" s="6">
        <v>39841</v>
      </c>
      <c r="BA138" s="6"/>
      <c r="BB138" s="6"/>
      <c r="BC138" s="6"/>
      <c r="BD138" s="6"/>
      <c r="BE138" s="6"/>
      <c r="BF138" s="6"/>
      <c r="BG138" s="6"/>
      <c r="BH138" s="6"/>
      <c r="BI138" s="6"/>
      <c r="BJ138" s="6"/>
      <c r="BK138" s="6"/>
      <c r="BL138" s="6"/>
      <c r="BM138" s="6">
        <v>39475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HYPERLINK("https://hpr-rps.hres.ca/reg-content/summary-basis-decision-detailOne.php?lang=en&amp;linkID=SBD00137", "Somatuline ®")</f>
        <v>Somatuline ®</v>
      </c>
      <c r="B139" s="6" t="s">
        <v>428</v>
      </c>
      <c r="C139" s="6" t="s">
        <v>429</v>
      </c>
      <c r="D139" s="6" t="s">
        <v>430</v>
      </c>
      <c r="E139" s="6">
        <v>39420</v>
      </c>
      <c r="F139" s="6"/>
      <c r="G139" s="6"/>
      <c r="H139" s="6"/>
      <c r="I139" s="6"/>
      <c r="J139" s="6"/>
      <c r="K139" s="6"/>
      <c r="L139" s="6"/>
      <c r="M139" s="6"/>
      <c r="N139" s="6">
        <v>39556</v>
      </c>
      <c r="O139" s="6"/>
      <c r="P139" s="6"/>
      <c r="Q139" s="6"/>
      <c r="R139" s="6"/>
      <c r="S139" s="6">
        <v>39583</v>
      </c>
      <c r="T139" s="6"/>
      <c r="U139" s="6"/>
      <c r="V139" s="6">
        <v>39639</v>
      </c>
      <c r="W139" s="6"/>
      <c r="X139" s="6"/>
      <c r="Y139" s="6"/>
      <c r="Z139" s="6"/>
      <c r="AA139" s="6"/>
      <c r="AB139" s="6"/>
      <c r="AC139" s="6"/>
      <c r="AD139" s="6"/>
      <c r="AE139" s="6"/>
      <c r="AF139" s="6">
        <v>39661</v>
      </c>
      <c r="AG139" s="6"/>
      <c r="AH139" s="6"/>
      <c r="AI139" s="6"/>
      <c r="AJ139" s="6"/>
      <c r="AK139" s="6"/>
      <c r="AL139" s="6"/>
      <c r="AM139" s="6"/>
      <c r="AN139" s="6"/>
      <c r="AO139" s="6">
        <v>39785</v>
      </c>
      <c r="AP139" s="6"/>
      <c r="AQ139" s="6"/>
      <c r="AR139" s="6">
        <v>39836</v>
      </c>
      <c r="AS139" s="6"/>
      <c r="AT139" s="6"/>
      <c r="AU139" s="6"/>
      <c r="AV139" s="6">
        <v>39841</v>
      </c>
      <c r="AW139" s="6"/>
      <c r="AX139" s="6">
        <v>39841</v>
      </c>
      <c r="AY139" s="6"/>
      <c r="AZ139" s="6">
        <v>39841</v>
      </c>
      <c r="BA139" s="6"/>
      <c r="BB139" s="6"/>
      <c r="BC139" s="6"/>
      <c r="BD139" s="6"/>
      <c r="BE139" s="6"/>
      <c r="BF139" s="6"/>
      <c r="BG139" s="6"/>
      <c r="BH139" s="6"/>
      <c r="BI139" s="6"/>
      <c r="BJ139" s="6"/>
      <c r="BK139" s="6"/>
      <c r="BL139" s="6"/>
      <c r="BM139" s="6">
        <v>39475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HYPERLINK("https://hpr-rps.hres.ca/reg-content/summary-basis-decision-detailOne.php?lang=en&amp;linkID=SBD00138", "Somavert")</f>
        <v>Somavert</v>
      </c>
      <c r="B140" s="6" t="s">
        <v>431</v>
      </c>
      <c r="C140" s="6" t="s">
        <v>143</v>
      </c>
      <c r="D140" s="6" t="s">
        <v>432</v>
      </c>
      <c r="E140" s="6">
        <v>38671</v>
      </c>
      <c r="F140" s="6"/>
      <c r="G140" s="6"/>
      <c r="H140" s="6">
        <v>38805</v>
      </c>
      <c r="I140" s="6"/>
      <c r="J140" s="6"/>
      <c r="K140" s="6"/>
      <c r="L140" s="6"/>
      <c r="M140" s="6"/>
      <c r="N140" s="6"/>
      <c r="O140" s="6"/>
      <c r="P140" s="6"/>
      <c r="Q140" s="6">
        <v>38835</v>
      </c>
      <c r="R140" s="6"/>
      <c r="S140" s="6"/>
      <c r="T140" s="6">
        <v>38862</v>
      </c>
      <c r="U140" s="6"/>
      <c r="V140" s="6"/>
      <c r="W140" s="6">
        <v>38890</v>
      </c>
      <c r="X140" s="6"/>
      <c r="Y140" s="6"/>
      <c r="Z140" s="6"/>
      <c r="AA140" s="6"/>
      <c r="AB140" s="6"/>
      <c r="AC140" s="6"/>
      <c r="AD140" s="6"/>
      <c r="AE140" s="6"/>
      <c r="AF140" s="6"/>
      <c r="AG140" s="6"/>
      <c r="AH140" s="6"/>
      <c r="AI140" s="6">
        <v>39098</v>
      </c>
      <c r="AJ140" s="6">
        <v>39063</v>
      </c>
      <c r="AK140" s="6"/>
      <c r="AL140" s="6"/>
      <c r="AM140" s="6">
        <v>39064</v>
      </c>
      <c r="AN140" s="6"/>
      <c r="AO140" s="6"/>
      <c r="AP140" s="6"/>
      <c r="AQ140" s="6">
        <v>39098</v>
      </c>
      <c r="AR140" s="6"/>
      <c r="AS140" s="6"/>
      <c r="AT140" s="6"/>
      <c r="AU140" s="6"/>
      <c r="AV140" s="6"/>
      <c r="AW140" s="6"/>
      <c r="AX140" s="6"/>
      <c r="AY140" s="6"/>
      <c r="AZ140" s="6"/>
      <c r="BA140" s="6"/>
      <c r="BB140" s="6">
        <v>39099</v>
      </c>
      <c r="BC140" s="6"/>
      <c r="BD140" s="6"/>
      <c r="BE140" s="6"/>
      <c r="BF140" s="6"/>
      <c r="BG140" s="6"/>
      <c r="BH140" s="6"/>
      <c r="BI140" s="6"/>
      <c r="BJ140" s="6"/>
      <c r="BK140" s="6"/>
      <c r="BL140" s="6"/>
      <c r="BM140" s="6"/>
      <c r="BN140" s="6"/>
      <c r="BO140" s="6"/>
      <c r="BP140" s="6"/>
      <c r="BQ140" s="6"/>
      <c r="BR140" s="6"/>
      <c r="BS140" s="6"/>
      <c r="BT140" s="6">
        <v>39112</v>
      </c>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v>39167</v>
      </c>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HYPERLINK("https://hpr-rps.hres.ca/reg-content/summary-basis-decision-detailOne.php?lang=en&amp;linkID=SBD00139", "Sprycel")</f>
        <v>Sprycel</v>
      </c>
      <c r="B141" s="6" t="s">
        <v>433</v>
      </c>
      <c r="C141" s="6" t="s">
        <v>81</v>
      </c>
      <c r="D141" s="6" t="s">
        <v>434</v>
      </c>
      <c r="E141" s="6">
        <v>38671</v>
      </c>
      <c r="F141" s="6"/>
      <c r="G141" s="6"/>
      <c r="H141" s="6">
        <v>38805</v>
      </c>
      <c r="I141" s="6"/>
      <c r="J141" s="6"/>
      <c r="K141" s="6"/>
      <c r="L141" s="6"/>
      <c r="M141" s="6"/>
      <c r="N141" s="6"/>
      <c r="O141" s="6"/>
      <c r="P141" s="6"/>
      <c r="Q141" s="6">
        <v>38835</v>
      </c>
      <c r="R141" s="6"/>
      <c r="S141" s="6"/>
      <c r="T141" s="6">
        <v>38862</v>
      </c>
      <c r="U141" s="6"/>
      <c r="V141" s="6"/>
      <c r="W141" s="6">
        <v>38890</v>
      </c>
      <c r="X141" s="6"/>
      <c r="Y141" s="6"/>
      <c r="Z141" s="6"/>
      <c r="AA141" s="6"/>
      <c r="AB141" s="6"/>
      <c r="AC141" s="6"/>
      <c r="AD141" s="6"/>
      <c r="AE141" s="6"/>
      <c r="AF141" s="6"/>
      <c r="AG141" s="6"/>
      <c r="AH141" s="6"/>
      <c r="AI141" s="6">
        <v>39098</v>
      </c>
      <c r="AJ141" s="6">
        <v>39063</v>
      </c>
      <c r="AK141" s="6"/>
      <c r="AL141" s="6"/>
      <c r="AM141" s="6">
        <v>39064</v>
      </c>
      <c r="AN141" s="6"/>
      <c r="AO141" s="6"/>
      <c r="AP141" s="6"/>
      <c r="AQ141" s="6">
        <v>39098</v>
      </c>
      <c r="AR141" s="6"/>
      <c r="AS141" s="6"/>
      <c r="AT141" s="6"/>
      <c r="AU141" s="6"/>
      <c r="AV141" s="6"/>
      <c r="AW141" s="6"/>
      <c r="AX141" s="6"/>
      <c r="AY141" s="6"/>
      <c r="AZ141" s="6"/>
      <c r="BA141" s="6"/>
      <c r="BB141" s="6">
        <v>39099</v>
      </c>
      <c r="BC141" s="6"/>
      <c r="BD141" s="6"/>
      <c r="BE141" s="6"/>
      <c r="BF141" s="6"/>
      <c r="BG141" s="6"/>
      <c r="BH141" s="6"/>
      <c r="BI141" s="6"/>
      <c r="BJ141" s="6"/>
      <c r="BK141" s="6"/>
      <c r="BL141" s="6"/>
      <c r="BM141" s="6"/>
      <c r="BN141" s="6"/>
      <c r="BO141" s="6"/>
      <c r="BP141" s="6"/>
      <c r="BQ141" s="6"/>
      <c r="BR141" s="6"/>
      <c r="BS141" s="6"/>
      <c r="BT141" s="6">
        <v>39112</v>
      </c>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v>39167</v>
      </c>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HYPERLINK("https://hpr-rps.hres.ca/reg-content/summary-basis-decision-detailOne.php?lang=en&amp;linkID=SBD00140", "Stelara")</f>
        <v>Stelara</v>
      </c>
      <c r="B142" s="6" t="s">
        <v>435</v>
      </c>
      <c r="C142" s="6" t="s">
        <v>196</v>
      </c>
      <c r="D142" s="6" t="s">
        <v>436</v>
      </c>
      <c r="E142" s="6">
        <v>39371</v>
      </c>
      <c r="F142" s="6"/>
      <c r="G142" s="6"/>
      <c r="H142" s="6">
        <v>39444</v>
      </c>
      <c r="I142" s="6"/>
      <c r="J142" s="6"/>
      <c r="K142" s="6"/>
      <c r="L142" s="6"/>
      <c r="M142" s="6"/>
      <c r="N142" s="6"/>
      <c r="O142" s="6"/>
      <c r="P142" s="6"/>
      <c r="Q142" s="6"/>
      <c r="R142" s="6"/>
      <c r="S142" s="6"/>
      <c r="T142" s="6"/>
      <c r="U142" s="6"/>
      <c r="V142" s="6"/>
      <c r="W142" s="6">
        <v>39496</v>
      </c>
      <c r="X142" s="6"/>
      <c r="Y142" s="6"/>
      <c r="Z142" s="6"/>
      <c r="AA142" s="6"/>
      <c r="AB142" s="6"/>
      <c r="AC142" s="6"/>
      <c r="AD142" s="6"/>
      <c r="AE142" s="6"/>
      <c r="AF142" s="6">
        <v>39580</v>
      </c>
      <c r="AG142" s="6"/>
      <c r="AH142" s="6"/>
      <c r="AI142" s="6">
        <v>39785</v>
      </c>
      <c r="AJ142" s="6"/>
      <c r="AK142" s="6"/>
      <c r="AL142" s="6"/>
      <c r="AM142" s="6">
        <v>39794</v>
      </c>
      <c r="AN142" s="6"/>
      <c r="AO142" s="6"/>
      <c r="AP142" s="6"/>
      <c r="AQ142" s="6">
        <v>39794</v>
      </c>
      <c r="AR142" s="6"/>
      <c r="AS142" s="6"/>
      <c r="AT142" s="6"/>
      <c r="AU142" s="6"/>
      <c r="AV142" s="6"/>
      <c r="AW142" s="6"/>
      <c r="AX142" s="6"/>
      <c r="AY142" s="6"/>
      <c r="AZ142" s="6"/>
      <c r="BA142" s="6"/>
      <c r="BB142" s="6"/>
      <c r="BC142" s="6"/>
      <c r="BD142" s="6">
        <v>39794</v>
      </c>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HYPERLINK("https://hpr-rps.hres.ca/reg-content/summary-basis-decision-detailOne.php?lang=en&amp;linkID=SBD00142", "Swish Silver Supreme")</f>
        <v>Swish Silver Supreme</v>
      </c>
      <c r="B143" s="6" t="s">
        <v>437</v>
      </c>
      <c r="C143" s="6" t="s">
        <v>438</v>
      </c>
      <c r="D143" s="6" t="s">
        <v>439</v>
      </c>
      <c r="E143" s="6">
        <v>39342</v>
      </c>
      <c r="F143" s="6"/>
      <c r="G143" s="6"/>
      <c r="H143" s="6">
        <v>39533</v>
      </c>
      <c r="I143" s="6"/>
      <c r="J143" s="6"/>
      <c r="K143" s="6"/>
      <c r="L143" s="6"/>
      <c r="M143" s="6"/>
      <c r="N143" s="6"/>
      <c r="O143" s="6"/>
      <c r="P143" s="6"/>
      <c r="Q143" s="6"/>
      <c r="R143" s="6"/>
      <c r="S143" s="6"/>
      <c r="T143" s="6"/>
      <c r="U143" s="6"/>
      <c r="V143" s="6"/>
      <c r="W143" s="6">
        <v>39568</v>
      </c>
      <c r="X143" s="6"/>
      <c r="Y143" s="6"/>
      <c r="Z143" s="6"/>
      <c r="AA143" s="6"/>
      <c r="AB143" s="6"/>
      <c r="AC143" s="6"/>
      <c r="AD143" s="6"/>
      <c r="AE143" s="6"/>
      <c r="AF143" s="6"/>
      <c r="AG143" s="6"/>
      <c r="AH143" s="6"/>
      <c r="AI143" s="6">
        <v>40077</v>
      </c>
      <c r="AJ143" s="6"/>
      <c r="AK143" s="6"/>
      <c r="AL143" s="6"/>
      <c r="AM143" s="6">
        <v>40074</v>
      </c>
      <c r="AN143" s="6">
        <v>40077</v>
      </c>
      <c r="AO143" s="6"/>
      <c r="AP143" s="6"/>
      <c r="AQ143" s="6"/>
      <c r="AR143" s="6"/>
      <c r="AS143" s="6"/>
      <c r="AT143" s="6"/>
      <c r="AU143" s="6"/>
      <c r="AV143" s="6"/>
      <c r="AW143" s="6"/>
      <c r="AX143" s="6"/>
      <c r="AY143" s="6"/>
      <c r="AZ143" s="6"/>
      <c r="BA143" s="6"/>
      <c r="BB143" s="6"/>
      <c r="BC143" s="6"/>
      <c r="BD143" s="6">
        <v>40099</v>
      </c>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HYPERLINK("https://hpr-rps.hres.ca/reg-content/summary-basis-decision-detailOne.php?lang=en&amp;linkID=SBD00143", "Synflorix TM")</f>
        <v>Synflorix TM</v>
      </c>
      <c r="B144" s="6" t="s">
        <v>440</v>
      </c>
      <c r="C144" s="6" t="s">
        <v>96</v>
      </c>
      <c r="D144" s="6" t="s">
        <v>441</v>
      </c>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HYPERLINK("https://hpr-rps.hres.ca/reg-content/summary-basis-decision-detailOne.php?lang=en&amp;linkID=SBD00145", "Tasigna")</f>
        <v>Tasigna</v>
      </c>
      <c r="B145" s="6" t="s">
        <v>442</v>
      </c>
      <c r="C145" s="6" t="s">
        <v>87</v>
      </c>
      <c r="D145" s="6" t="s">
        <v>443</v>
      </c>
      <c r="E145" s="6"/>
      <c r="F145" s="6"/>
      <c r="G145" s="6">
        <v>39031</v>
      </c>
      <c r="H145" s="6">
        <v>39056</v>
      </c>
      <c r="I145" s="6"/>
      <c r="J145" s="6"/>
      <c r="K145" s="6"/>
      <c r="L145" s="6"/>
      <c r="M145" s="6"/>
      <c r="N145" s="6"/>
      <c r="O145" s="6"/>
      <c r="P145" s="6"/>
      <c r="Q145" s="6"/>
      <c r="R145" s="6"/>
      <c r="S145" s="6"/>
      <c r="T145" s="6"/>
      <c r="U145" s="6"/>
      <c r="V145" s="6"/>
      <c r="W145" s="6">
        <v>39079</v>
      </c>
      <c r="X145" s="6"/>
      <c r="Y145" s="6"/>
      <c r="Z145" s="6"/>
      <c r="AA145" s="6"/>
      <c r="AB145" s="6"/>
      <c r="AC145" s="6"/>
      <c r="AD145" s="6"/>
      <c r="AE145" s="6"/>
      <c r="AF145" s="6"/>
      <c r="AG145" s="6"/>
      <c r="AH145" s="6"/>
      <c r="AI145" s="6"/>
      <c r="AJ145" s="6"/>
      <c r="AK145" s="6"/>
      <c r="AL145" s="6"/>
      <c r="AM145" s="6">
        <v>39275</v>
      </c>
      <c r="AN145" s="6"/>
      <c r="AO145" s="6"/>
      <c r="AP145" s="6"/>
      <c r="AQ145" s="6">
        <v>39266</v>
      </c>
      <c r="AR145" s="6"/>
      <c r="AS145" s="6"/>
      <c r="AT145" s="6"/>
      <c r="AU145" s="6"/>
      <c r="AV145" s="6"/>
      <c r="AW145" s="6"/>
      <c r="AX145" s="6"/>
      <c r="AY145" s="6"/>
      <c r="AZ145" s="6"/>
      <c r="BA145" s="6"/>
      <c r="BB145" s="6"/>
      <c r="BC145" s="6"/>
      <c r="BD145" s="6"/>
      <c r="BE145" s="6"/>
      <c r="BF145" s="6"/>
      <c r="BG145" s="6"/>
      <c r="BH145" s="6"/>
      <c r="BI145" s="6"/>
      <c r="BJ145" s="6"/>
      <c r="BK145" s="6">
        <v>39276</v>
      </c>
      <c r="BL145" s="6"/>
      <c r="BM145" s="6"/>
      <c r="BN145" s="6"/>
      <c r="BO145" s="6"/>
      <c r="BP145" s="6">
        <v>39358</v>
      </c>
      <c r="BQ145" s="6"/>
      <c r="BR145" s="6"/>
      <c r="BS145" s="6"/>
      <c r="BT145" s="6"/>
      <c r="BU145" s="6"/>
      <c r="BV145" s="6"/>
      <c r="BW145" s="6"/>
      <c r="BX145" s="6"/>
      <c r="BY145" s="6"/>
      <c r="BZ145" s="6"/>
      <c r="CA145" s="6"/>
      <c r="CB145" s="6"/>
      <c r="CC145" s="6"/>
      <c r="CD145" s="6"/>
      <c r="CE145" s="6"/>
      <c r="CF145" s="6"/>
      <c r="CG145" s="6"/>
      <c r="CH145" s="6"/>
      <c r="CI145" s="6">
        <v>39381</v>
      </c>
      <c r="CJ145" s="6"/>
      <c r="CK145" s="6"/>
      <c r="CL145" s="6"/>
      <c r="CM145" s="6"/>
      <c r="CN145" s="6"/>
      <c r="CO145" s="6"/>
      <c r="CP145" s="6"/>
      <c r="CQ145" s="6"/>
      <c r="CR145" s="6"/>
      <c r="CS145" s="6"/>
      <c r="CT145" s="6"/>
      <c r="CU145" s="6">
        <v>39696</v>
      </c>
      <c r="CV145" s="6"/>
      <c r="CW145" s="6"/>
      <c r="CX145" s="6"/>
      <c r="CY145" s="6">
        <v>39469</v>
      </c>
      <c r="CZ145" s="6"/>
      <c r="DA145" s="6"/>
      <c r="DB145" s="6"/>
      <c r="DC145" s="6">
        <v>39696</v>
      </c>
      <c r="DD145" s="6"/>
      <c r="DE145" s="6"/>
      <c r="DF145" s="6"/>
      <c r="DG145" s="6"/>
      <c r="DH145" s="6"/>
      <c r="DI145" s="6"/>
      <c r="DJ145" s="6"/>
      <c r="DK145" s="6"/>
      <c r="DL145" s="6"/>
      <c r="DM145" s="6"/>
      <c r="DN145" s="6"/>
      <c r="DO145" s="6">
        <v>39633</v>
      </c>
      <c r="DP145" s="6">
        <v>39700</v>
      </c>
      <c r="DQ145" s="6"/>
      <c r="DR145" s="6"/>
      <c r="DS145" s="6"/>
      <c r="DT145" s="6"/>
      <c r="DU145" s="6"/>
      <c r="DV145" s="6"/>
      <c r="DW145" s="6"/>
      <c r="DX145" s="6"/>
      <c r="DY145" s="6"/>
      <c r="DZ145" s="6"/>
      <c r="EA145" s="6"/>
      <c r="EB145" s="6">
        <v>39673</v>
      </c>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HYPERLINK("https://hpr-rps.hres.ca/reg-content/summary-basis-decision-detailOne.php?lang=en&amp;linkID=SBD00146", "Thelin TM")</f>
        <v>Thelin TM</v>
      </c>
      <c r="B146" s="6" t="s">
        <v>444</v>
      </c>
      <c r="C146" s="6" t="s">
        <v>445</v>
      </c>
      <c r="D146" s="6" t="s">
        <v>446</v>
      </c>
      <c r="E146" s="6">
        <v>38594</v>
      </c>
      <c r="F146" s="6"/>
      <c r="G146" s="6"/>
      <c r="H146" s="6"/>
      <c r="I146" s="6"/>
      <c r="J146" s="6"/>
      <c r="K146" s="6"/>
      <c r="L146" s="6"/>
      <c r="M146" s="6"/>
      <c r="N146" s="6">
        <v>38602</v>
      </c>
      <c r="O146" s="6"/>
      <c r="P146" s="6"/>
      <c r="Q146" s="6"/>
      <c r="R146" s="6"/>
      <c r="S146" s="6"/>
      <c r="T146" s="6">
        <v>38628</v>
      </c>
      <c r="U146" s="6"/>
      <c r="V146" s="6">
        <v>38649</v>
      </c>
      <c r="W146" s="6"/>
      <c r="X146" s="6"/>
      <c r="Y146" s="6"/>
      <c r="Z146" s="6">
        <v>38695</v>
      </c>
      <c r="AA146" s="6"/>
      <c r="AB146" s="6"/>
      <c r="AC146" s="6">
        <v>38708</v>
      </c>
      <c r="AD146" s="6"/>
      <c r="AE146" s="6"/>
      <c r="AF146" s="6">
        <v>38770</v>
      </c>
      <c r="AG146" s="6"/>
      <c r="AH146" s="6"/>
      <c r="AI146" s="6"/>
      <c r="AJ146" s="6"/>
      <c r="AK146" s="6"/>
      <c r="AL146" s="6"/>
      <c r="AM146" s="6"/>
      <c r="AN146" s="6"/>
      <c r="AO146" s="6"/>
      <c r="AP146" s="6"/>
      <c r="AQ146" s="6"/>
      <c r="AR146" s="6"/>
      <c r="AS146" s="6">
        <v>39002</v>
      </c>
      <c r="AT146" s="6"/>
      <c r="AU146" s="6"/>
      <c r="AV146" s="6">
        <v>39049</v>
      </c>
      <c r="AW146" s="6"/>
      <c r="AX146" s="6"/>
      <c r="AY146" s="6"/>
      <c r="AZ146" s="6">
        <v>39058</v>
      </c>
      <c r="BA146" s="6"/>
      <c r="BB146" s="6"/>
      <c r="BC146" s="6"/>
      <c r="BD146" s="6"/>
      <c r="BE146" s="6"/>
      <c r="BF146" s="6"/>
      <c r="BG146" s="6"/>
      <c r="BH146" s="6"/>
      <c r="BI146" s="6"/>
      <c r="BJ146" s="6"/>
      <c r="BK146" s="6"/>
      <c r="BL146" s="6"/>
      <c r="BM146" s="6"/>
      <c r="BN146" s="6"/>
      <c r="BO146" s="6"/>
      <c r="BP146" s="6"/>
      <c r="BQ146" s="6"/>
      <c r="BR146" s="6"/>
      <c r="BS146" s="6"/>
      <c r="BT146" s="6">
        <v>39063</v>
      </c>
      <c r="BU146" s="6"/>
      <c r="BV146" s="6"/>
      <c r="BW146" s="6"/>
      <c r="BX146" s="6"/>
      <c r="BY146" s="6">
        <v>39078</v>
      </c>
      <c r="BZ146" s="6"/>
      <c r="CA146" s="6"/>
      <c r="CB146" s="6"/>
      <c r="CC146" s="6"/>
      <c r="CD146" s="6"/>
      <c r="CE146" s="6"/>
      <c r="CF146" s="6"/>
      <c r="CG146" s="6"/>
      <c r="CH146" s="6"/>
      <c r="CI146" s="6"/>
      <c r="CJ146" s="6"/>
      <c r="CK146" s="6"/>
      <c r="CL146" s="6"/>
      <c r="CM146" s="6"/>
      <c r="CN146" s="6"/>
      <c r="CO146" s="6"/>
      <c r="CP146" s="6"/>
      <c r="CQ146" s="6"/>
      <c r="CR146" s="6">
        <v>39085</v>
      </c>
      <c r="CS146" s="6"/>
      <c r="CT146" s="6"/>
      <c r="CU146" s="6"/>
      <c r="CV146" s="6"/>
      <c r="CW146" s="6"/>
      <c r="CX146" s="6"/>
      <c r="CY146" s="6"/>
      <c r="CZ146" s="6"/>
      <c r="DA146" s="6"/>
      <c r="DB146" s="6"/>
      <c r="DC146" s="6"/>
      <c r="DD146" s="6">
        <v>39209</v>
      </c>
      <c r="DE146" s="6"/>
      <c r="DF146" s="6"/>
      <c r="DG146" s="6"/>
      <c r="DH146" s="6">
        <v>39211</v>
      </c>
      <c r="DI146" s="6"/>
      <c r="DJ146" s="6"/>
      <c r="DK146" s="6"/>
      <c r="DL146" s="6">
        <v>39225</v>
      </c>
      <c r="DM146" s="6"/>
      <c r="DN146" s="6"/>
      <c r="DO146" s="6"/>
      <c r="DP146" s="6"/>
      <c r="DQ146" s="6"/>
      <c r="DR146" s="6"/>
      <c r="DS146" s="6"/>
      <c r="DT146" s="6"/>
      <c r="DU146" s="6"/>
      <c r="DV146" s="6"/>
      <c r="DW146" s="6"/>
      <c r="DX146" s="6"/>
      <c r="DY146" s="6">
        <v>39232</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HYPERLINK("https://hpr-rps.hres.ca/reg-content/summary-basis-decision-detailOne.php?lang=en&amp;linkID=SBD00147", "Toctino")</f>
        <v>Toctino</v>
      </c>
      <c r="B147" s="6" t="s">
        <v>447</v>
      </c>
      <c r="C147" s="6" t="s">
        <v>448</v>
      </c>
      <c r="D147" s="6" t="s">
        <v>449</v>
      </c>
      <c r="E147" s="6"/>
      <c r="F147" s="6"/>
      <c r="G147" s="6"/>
      <c r="H147" s="6">
        <v>38313</v>
      </c>
      <c r="I147" s="6"/>
      <c r="J147" s="6"/>
      <c r="K147" s="6"/>
      <c r="L147" s="6"/>
      <c r="M147" s="6"/>
      <c r="N147" s="6"/>
      <c r="O147" s="6"/>
      <c r="P147" s="6"/>
      <c r="Q147" s="6">
        <v>38359</v>
      </c>
      <c r="R147" s="6"/>
      <c r="S147" s="6"/>
      <c r="T147" s="6">
        <v>38383</v>
      </c>
      <c r="U147" s="6"/>
      <c r="V147" s="6"/>
      <c r="W147" s="6">
        <v>38428</v>
      </c>
      <c r="X147" s="6"/>
      <c r="Y147" s="6"/>
      <c r="Z147" s="6"/>
      <c r="AA147" s="6"/>
      <c r="AB147" s="6"/>
      <c r="AC147" s="6"/>
      <c r="AD147" s="6"/>
      <c r="AE147" s="6"/>
      <c r="AF147" s="6"/>
      <c r="AG147" s="6"/>
      <c r="AH147" s="6"/>
      <c r="AI147" s="6">
        <v>38723</v>
      </c>
      <c r="AJ147" s="6"/>
      <c r="AK147" s="6"/>
      <c r="AL147" s="6"/>
      <c r="AM147" s="6">
        <v>38702</v>
      </c>
      <c r="AN147" s="6"/>
      <c r="AO147" s="6"/>
      <c r="AP147" s="6"/>
      <c r="AQ147" s="6">
        <v>38726</v>
      </c>
      <c r="AR147" s="6"/>
      <c r="AS147" s="6"/>
      <c r="AT147" s="6"/>
      <c r="AU147" s="6"/>
      <c r="AV147" s="6"/>
      <c r="AW147" s="6"/>
      <c r="AX147" s="6"/>
      <c r="AY147" s="6"/>
      <c r="AZ147" s="6"/>
      <c r="BA147" s="6"/>
      <c r="BB147" s="6"/>
      <c r="BC147" s="6"/>
      <c r="BD147" s="6">
        <v>38727</v>
      </c>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HYPERLINK("https://hpr-rps.hres.ca/reg-content/summary-basis-decision-detailOne.php?lang=en&amp;linkID=SBD00163", "Zeftera")</f>
        <v>Zeftera</v>
      </c>
      <c r="B148" s="6" t="s">
        <v>450</v>
      </c>
      <c r="C148" s="6" t="s">
        <v>196</v>
      </c>
      <c r="D148" s="6" t="s">
        <v>451</v>
      </c>
      <c r="E148" s="6"/>
      <c r="F148" s="6"/>
      <c r="G148" s="6"/>
      <c r="H148" s="6">
        <v>39279</v>
      </c>
      <c r="I148" s="6"/>
      <c r="J148" s="6"/>
      <c r="K148" s="6"/>
      <c r="L148" s="6"/>
      <c r="M148" s="6"/>
      <c r="N148" s="6"/>
      <c r="O148" s="6"/>
      <c r="P148" s="6"/>
      <c r="Q148" s="6"/>
      <c r="R148" s="6"/>
      <c r="S148" s="6"/>
      <c r="T148" s="6"/>
      <c r="U148" s="6"/>
      <c r="V148" s="6"/>
      <c r="W148" s="6">
        <v>39325</v>
      </c>
      <c r="X148" s="6"/>
      <c r="Y148" s="6"/>
      <c r="Z148" s="6"/>
      <c r="AA148" s="6"/>
      <c r="AB148" s="6"/>
      <c r="AC148" s="6"/>
      <c r="AD148" s="6"/>
      <c r="AE148" s="6"/>
      <c r="AF148" s="6"/>
      <c r="AG148" s="6"/>
      <c r="AH148" s="6"/>
      <c r="AI148" s="6">
        <v>39625</v>
      </c>
      <c r="AJ148" s="6"/>
      <c r="AK148" s="6"/>
      <c r="AL148" s="6"/>
      <c r="AM148" s="6">
        <v>39622</v>
      </c>
      <c r="AN148" s="6"/>
      <c r="AO148" s="6"/>
      <c r="AP148" s="6"/>
      <c r="AQ148" s="6">
        <v>39625</v>
      </c>
      <c r="AR148" s="6"/>
      <c r="AS148" s="6"/>
      <c r="AT148" s="6"/>
      <c r="AU148" s="6"/>
      <c r="AV148" s="6"/>
      <c r="AW148" s="6"/>
      <c r="AX148" s="6"/>
      <c r="AY148" s="6"/>
      <c r="AZ148" s="6"/>
      <c r="BA148" s="6"/>
      <c r="BB148" s="6"/>
      <c r="BC148" s="6"/>
      <c r="BD148" s="6">
        <v>39625</v>
      </c>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HYPERLINK("https://hpr-rps.hres.ca/reg-content/summary-basis-decision-detailOne.php?lang=en&amp;linkID=SBD00148", "Torisel TM")</f>
        <v>Torisel TM</v>
      </c>
      <c r="B149" s="6" t="s">
        <v>452</v>
      </c>
      <c r="C149" s="6" t="s">
        <v>368</v>
      </c>
      <c r="D149" s="6" t="s">
        <v>453</v>
      </c>
      <c r="E149" s="6">
        <v>40682</v>
      </c>
      <c r="F149" s="6"/>
      <c r="G149" s="6"/>
      <c r="H149" s="6"/>
      <c r="I149" s="6"/>
      <c r="J149" s="6"/>
      <c r="K149" s="6"/>
      <c r="L149" s="6"/>
      <c r="M149" s="6"/>
      <c r="N149" s="6">
        <v>40708</v>
      </c>
      <c r="O149" s="6"/>
      <c r="P149" s="6"/>
      <c r="Q149" s="6"/>
      <c r="R149" s="6"/>
      <c r="S149" s="6">
        <v>40732</v>
      </c>
      <c r="T149" s="6"/>
      <c r="U149" s="6"/>
      <c r="V149" s="6">
        <v>40742</v>
      </c>
      <c r="W149" s="6"/>
      <c r="X149" s="6"/>
      <c r="Y149" s="6"/>
      <c r="Z149" s="6"/>
      <c r="AA149" s="6"/>
      <c r="AB149" s="6"/>
      <c r="AC149" s="6"/>
      <c r="AD149" s="6"/>
      <c r="AE149" s="6"/>
      <c r="AF149" s="6">
        <v>40774</v>
      </c>
      <c r="AG149" s="6"/>
      <c r="AH149" s="6"/>
      <c r="AI149" s="6"/>
      <c r="AJ149" s="6"/>
      <c r="AK149" s="6"/>
      <c r="AL149" s="6"/>
      <c r="AM149" s="6"/>
      <c r="AN149" s="6"/>
      <c r="AO149" s="6"/>
      <c r="AP149" s="6"/>
      <c r="AQ149" s="6"/>
      <c r="AR149" s="6">
        <v>40953</v>
      </c>
      <c r="AS149" s="6"/>
      <c r="AT149" s="6"/>
      <c r="AU149" s="6"/>
      <c r="AV149" s="6">
        <v>40587</v>
      </c>
      <c r="AW149" s="6"/>
      <c r="AX149" s="6"/>
      <c r="AY149" s="6"/>
      <c r="AZ149" s="6">
        <v>40589</v>
      </c>
      <c r="BA149" s="6"/>
      <c r="BB149" s="6"/>
      <c r="BC149" s="6"/>
      <c r="BD149" s="6"/>
      <c r="BE149" s="6"/>
      <c r="BF149" s="6"/>
      <c r="BG149" s="6"/>
      <c r="BH149" s="6"/>
      <c r="BI149" s="6"/>
      <c r="BJ149" s="6"/>
      <c r="BK149" s="6"/>
      <c r="BL149" s="6"/>
      <c r="BM149" s="6">
        <v>40589</v>
      </c>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HYPERLINK("https://hpr-rps.hres.ca/reg-content/summary-basis-decision-detailOne.php?lang=en&amp;linkID=SBD00149", "Toviaz TM")</f>
        <v>Toviaz TM</v>
      </c>
      <c r="B150" s="6" t="s">
        <v>454</v>
      </c>
      <c r="C150" s="6" t="s">
        <v>143</v>
      </c>
      <c r="D150" s="6" t="s">
        <v>455</v>
      </c>
      <c r="E150" s="6"/>
      <c r="F150" s="6"/>
      <c r="G150" s="6"/>
      <c r="H150" s="6">
        <v>40603</v>
      </c>
      <c r="I150" s="6"/>
      <c r="J150" s="6"/>
      <c r="K150" s="6"/>
      <c r="L150" s="6"/>
      <c r="M150" s="6"/>
      <c r="N150" s="6"/>
      <c r="O150" s="6"/>
      <c r="P150" s="6"/>
      <c r="Q150" s="6"/>
      <c r="R150" s="6"/>
      <c r="S150" s="6"/>
      <c r="T150" s="6"/>
      <c r="U150" s="6"/>
      <c r="V150" s="6"/>
      <c r="W150" s="6">
        <v>40648</v>
      </c>
      <c r="X150" s="6"/>
      <c r="Y150" s="6"/>
      <c r="Z150" s="6"/>
      <c r="AA150" s="6"/>
      <c r="AB150" s="6"/>
      <c r="AC150" s="6"/>
      <c r="AD150" s="6"/>
      <c r="AE150" s="6"/>
      <c r="AF150" s="6"/>
      <c r="AG150" s="6"/>
      <c r="AH150" s="6"/>
      <c r="AI150" s="6">
        <v>40947</v>
      </c>
      <c r="AJ150" s="6">
        <v>40896</v>
      </c>
      <c r="AK150" s="6"/>
      <c r="AL150" s="6"/>
      <c r="AM150" s="6">
        <v>40938</v>
      </c>
      <c r="AN150" s="6"/>
      <c r="AO150" s="6">
        <v>40939</v>
      </c>
      <c r="AP150" s="6"/>
      <c r="AQ150" s="6">
        <v>40947</v>
      </c>
      <c r="AR150" s="6"/>
      <c r="AS150" s="6"/>
      <c r="AT150" s="6"/>
      <c r="AU150" s="6"/>
      <c r="AV150" s="6"/>
      <c r="AW150" s="6"/>
      <c r="AX150" s="6"/>
      <c r="AY150" s="6"/>
      <c r="AZ150" s="6"/>
      <c r="BA150" s="6"/>
      <c r="BB150" s="6"/>
      <c r="BC150" s="6"/>
      <c r="BD150" s="6">
        <v>40948</v>
      </c>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HYPERLINK("https://hpr-rps.hres.ca/reg-content/summary-basis-decision-detailOne.php?lang=en&amp;linkID=SBD00150", "Trajenta TM")</f>
        <v>Trajenta TM</v>
      </c>
      <c r="B151" s="6" t="s">
        <v>456</v>
      </c>
      <c r="C151" s="6" t="s">
        <v>105</v>
      </c>
      <c r="D151" s="6" t="s">
        <v>457</v>
      </c>
      <c r="E151" s="6">
        <v>134551</v>
      </c>
      <c r="F151" s="6"/>
      <c r="G151" s="6"/>
      <c r="H151" s="6"/>
      <c r="I151" s="6"/>
      <c r="J151" s="6"/>
      <c r="K151" s="6"/>
      <c r="L151" s="6"/>
      <c r="M151" s="6"/>
      <c r="N151" s="6"/>
      <c r="O151" s="6"/>
      <c r="P151" s="6"/>
      <c r="Q151" s="6"/>
      <c r="R151" s="6"/>
      <c r="S151" s="6"/>
      <c r="T151" s="6"/>
      <c r="U151" s="6"/>
      <c r="V151" s="6"/>
      <c r="W151" s="6">
        <v>134911</v>
      </c>
      <c r="X151" s="6"/>
      <c r="Y151" s="6"/>
      <c r="Z151" s="6"/>
      <c r="AA151" s="6"/>
      <c r="AB151" s="6"/>
      <c r="AC151" s="6"/>
      <c r="AD151" s="6"/>
      <c r="AE151" s="6">
        <v>37792</v>
      </c>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v>138901</v>
      </c>
      <c r="BX151" s="6"/>
      <c r="BY151" s="6"/>
      <c r="BZ151" s="6"/>
      <c r="CA151" s="6"/>
      <c r="CB151" s="6"/>
      <c r="CC151" s="6">
        <v>37858</v>
      </c>
      <c r="CD151" s="6"/>
      <c r="CE151" s="6"/>
      <c r="CF151" s="6">
        <v>37893</v>
      </c>
      <c r="CG151" s="6"/>
      <c r="CH151" s="6"/>
      <c r="CI151" s="6">
        <v>37896</v>
      </c>
      <c r="CJ151" s="6"/>
      <c r="CK151" s="6"/>
      <c r="CL151" s="6"/>
      <c r="CM151" s="6"/>
      <c r="CN151" s="6"/>
      <c r="CO151" s="6"/>
      <c r="CP151" s="6"/>
      <c r="CQ151" s="6"/>
      <c r="CR151" s="6"/>
      <c r="CS151" s="6"/>
      <c r="CT151" s="6"/>
      <c r="CU151" s="6"/>
      <c r="CV151" s="6"/>
      <c r="CW151" s="6"/>
      <c r="CX151" s="6"/>
      <c r="CY151" s="6">
        <v>38175</v>
      </c>
      <c r="CZ151" s="6"/>
      <c r="DA151" s="6"/>
      <c r="DB151" s="6"/>
      <c r="DC151" s="6">
        <v>38168</v>
      </c>
      <c r="DD151" s="6"/>
      <c r="DE151" s="6"/>
      <c r="DF151" s="6"/>
      <c r="DG151" s="6"/>
      <c r="DH151" s="6"/>
      <c r="DI151" s="6"/>
      <c r="DJ151" s="6"/>
      <c r="DK151" s="6"/>
      <c r="DL151" s="6"/>
      <c r="DM151" s="6"/>
      <c r="DN151" s="6"/>
      <c r="DO151" s="6"/>
      <c r="DP151" s="6"/>
      <c r="DQ151" s="6"/>
      <c r="DR151" s="6"/>
      <c r="DS151" s="6"/>
      <c r="DT151" s="6"/>
      <c r="DU151" s="6"/>
      <c r="DV151" s="6"/>
      <c r="DW151" s="6">
        <v>38217</v>
      </c>
      <c r="DX151" s="6"/>
      <c r="DY151" s="6"/>
      <c r="DZ151" s="6"/>
      <c r="EA151" s="6"/>
      <c r="EB151" s="6">
        <v>38254</v>
      </c>
      <c r="EC151" s="6"/>
      <c r="ED151" s="6"/>
      <c r="EE151" s="6"/>
      <c r="EF151" s="6"/>
      <c r="EG151" s="6"/>
      <c r="EH151" s="6"/>
      <c r="EI151" s="6"/>
      <c r="EJ151" s="6"/>
      <c r="EK151" s="6"/>
      <c r="EL151" s="6"/>
      <c r="EM151" s="6"/>
      <c r="EN151" s="6"/>
      <c r="EO151" s="6"/>
      <c r="EP151" s="6"/>
      <c r="EQ151" s="6"/>
      <c r="ER151" s="6"/>
      <c r="ES151" s="6"/>
      <c r="ET151" s="6"/>
      <c r="EU151" s="6">
        <v>38261</v>
      </c>
      <c r="EV151" s="6"/>
      <c r="EW151" s="6"/>
      <c r="EX151" s="6"/>
      <c r="EY151" s="6"/>
      <c r="EZ151" s="6"/>
      <c r="FA151" s="6"/>
      <c r="FB151" s="6"/>
      <c r="FC151" s="6">
        <v>38300</v>
      </c>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v>38292</v>
      </c>
      <c r="GV151" s="6"/>
      <c r="GW151" s="6"/>
      <c r="GX151" s="6"/>
      <c r="GY151" s="6"/>
      <c r="GZ151" s="6"/>
      <c r="HA151" s="6"/>
      <c r="HB151" s="6"/>
      <c r="HC151" s="6"/>
      <c r="HD151" s="6"/>
      <c r="HE151" s="6"/>
      <c r="HF151" s="6"/>
      <c r="HG151" s="6"/>
      <c r="HH151" s="6"/>
    </row>
    <row r="152" spans="1:216" x14ac:dyDescent="0.3">
      <c r="A152" s="8" t="str">
        <f>HYPERLINK("https://hpr-rps.hres.ca/reg-content/summary-basis-decision-detailOne.php?lang=en&amp;linkID=SBD00151", "Tramacet")</f>
        <v>Tramacet</v>
      </c>
      <c r="B152" s="6" t="s">
        <v>458</v>
      </c>
      <c r="C152" s="6" t="s">
        <v>459</v>
      </c>
      <c r="D152" s="6" t="s">
        <v>460</v>
      </c>
      <c r="E152" s="6"/>
      <c r="F152" s="6"/>
      <c r="G152" s="6"/>
      <c r="H152" s="6">
        <v>40603</v>
      </c>
      <c r="I152" s="6"/>
      <c r="J152" s="6"/>
      <c r="K152" s="6"/>
      <c r="L152" s="6"/>
      <c r="M152" s="6"/>
      <c r="N152" s="6"/>
      <c r="O152" s="6"/>
      <c r="P152" s="6"/>
      <c r="Q152" s="6"/>
      <c r="R152" s="6"/>
      <c r="S152" s="6"/>
      <c r="T152" s="6"/>
      <c r="U152" s="6"/>
      <c r="V152" s="6"/>
      <c r="W152" s="6">
        <v>40648</v>
      </c>
      <c r="X152" s="6"/>
      <c r="Y152" s="6"/>
      <c r="Z152" s="6"/>
      <c r="AA152" s="6"/>
      <c r="AB152" s="6"/>
      <c r="AC152" s="6"/>
      <c r="AD152" s="6"/>
      <c r="AE152" s="6"/>
      <c r="AF152" s="6"/>
      <c r="AG152" s="6"/>
      <c r="AH152" s="6"/>
      <c r="AI152" s="6">
        <v>40947</v>
      </c>
      <c r="AJ152" s="6">
        <v>40896</v>
      </c>
      <c r="AK152" s="6"/>
      <c r="AL152" s="6"/>
      <c r="AM152" s="6">
        <v>40938</v>
      </c>
      <c r="AN152" s="6"/>
      <c r="AO152" s="6">
        <v>40939</v>
      </c>
      <c r="AP152" s="6"/>
      <c r="AQ152" s="6">
        <v>40947</v>
      </c>
      <c r="AR152" s="6"/>
      <c r="AS152" s="6"/>
      <c r="AT152" s="6"/>
      <c r="AU152" s="6"/>
      <c r="AV152" s="6"/>
      <c r="AW152" s="6"/>
      <c r="AX152" s="6"/>
      <c r="AY152" s="6"/>
      <c r="AZ152" s="6"/>
      <c r="BA152" s="6"/>
      <c r="BB152" s="6"/>
      <c r="BC152" s="6"/>
      <c r="BD152" s="6">
        <v>40948</v>
      </c>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HYPERLINK("https://hpr-rps.hres.ca/reg-content/summary-basis-decision-detailOne.php?lang=en&amp;linkID=SBD00152", "Treanda ®")</f>
        <v>Treanda ®</v>
      </c>
      <c r="B153" s="6" t="s">
        <v>461</v>
      </c>
      <c r="C153" s="6" t="s">
        <v>462</v>
      </c>
      <c r="D153" s="6" t="s">
        <v>463</v>
      </c>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HYPERLINK("https://hpr-rps.hres.ca/reg-content/summary-basis-decision-detailOne.php?lang=en&amp;linkID=SBD00153", "Tretten ®")</f>
        <v>Tretten ®</v>
      </c>
      <c r="B154" s="6" t="s">
        <v>464</v>
      </c>
      <c r="C154" s="6" t="s">
        <v>301</v>
      </c>
      <c r="D154" s="6" t="s">
        <v>465</v>
      </c>
      <c r="E154" s="6">
        <v>38259</v>
      </c>
      <c r="F154" s="6"/>
      <c r="G154" s="6"/>
      <c r="H154" s="6">
        <v>38490</v>
      </c>
      <c r="I154" s="6"/>
      <c r="J154" s="6"/>
      <c r="K154" s="6"/>
      <c r="L154" s="6"/>
      <c r="M154" s="6"/>
      <c r="N154" s="6"/>
      <c r="O154" s="6"/>
      <c r="P154" s="6"/>
      <c r="Q154" s="6"/>
      <c r="R154" s="6"/>
      <c r="S154" s="6"/>
      <c r="T154" s="6"/>
      <c r="U154" s="6"/>
      <c r="V154" s="6"/>
      <c r="W154" s="6">
        <v>38581</v>
      </c>
      <c r="X154" s="6"/>
      <c r="Y154" s="6"/>
      <c r="Z154" s="6"/>
      <c r="AA154" s="6"/>
      <c r="AB154" s="6"/>
      <c r="AC154" s="6"/>
      <c r="AD154" s="6"/>
      <c r="AE154" s="6"/>
      <c r="AF154" s="6"/>
      <c r="AG154" s="6"/>
      <c r="AH154" s="6"/>
      <c r="AI154" s="6">
        <v>38960</v>
      </c>
      <c r="AJ154" s="6"/>
      <c r="AK154" s="6"/>
      <c r="AL154" s="6"/>
      <c r="AM154" s="6">
        <v>38922</v>
      </c>
      <c r="AN154" s="6"/>
      <c r="AO154" s="6"/>
      <c r="AP154" s="6"/>
      <c r="AQ154" s="6">
        <v>38967</v>
      </c>
      <c r="AR154" s="6"/>
      <c r="AS154" s="6"/>
      <c r="AT154" s="6"/>
      <c r="AU154" s="6"/>
      <c r="AV154" s="6"/>
      <c r="AW154" s="6"/>
      <c r="AX154" s="6"/>
      <c r="AY154" s="6"/>
      <c r="AZ154" s="6"/>
      <c r="BA154" s="6"/>
      <c r="BB154" s="6"/>
      <c r="BC154" s="6"/>
      <c r="BD154" s="6">
        <v>38974</v>
      </c>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HYPERLINK("https://hpr-rps.hres.ca/reg-content/summary-basis-decision-detailOne.php?lang=en&amp;linkID=SBD00154", "Trosec TM")</f>
        <v>Trosec TM</v>
      </c>
      <c r="B155" s="6" t="s">
        <v>466</v>
      </c>
      <c r="C155" s="6" t="s">
        <v>467</v>
      </c>
      <c r="D155" s="6" t="s">
        <v>468</v>
      </c>
      <c r="E155" s="6"/>
      <c r="F155" s="6"/>
      <c r="G155" s="6"/>
      <c r="H155" s="6">
        <v>40603</v>
      </c>
      <c r="I155" s="6"/>
      <c r="J155" s="6"/>
      <c r="K155" s="6"/>
      <c r="L155" s="6"/>
      <c r="M155" s="6"/>
      <c r="N155" s="6"/>
      <c r="O155" s="6"/>
      <c r="P155" s="6"/>
      <c r="Q155" s="6"/>
      <c r="R155" s="6"/>
      <c r="S155" s="6"/>
      <c r="T155" s="6"/>
      <c r="U155" s="6"/>
      <c r="V155" s="6"/>
      <c r="W155" s="6">
        <v>40648</v>
      </c>
      <c r="X155" s="6"/>
      <c r="Y155" s="6"/>
      <c r="Z155" s="6"/>
      <c r="AA155" s="6"/>
      <c r="AB155" s="6"/>
      <c r="AC155" s="6"/>
      <c r="AD155" s="6"/>
      <c r="AE155" s="6"/>
      <c r="AF155" s="6"/>
      <c r="AG155" s="6"/>
      <c r="AH155" s="6"/>
      <c r="AI155" s="6">
        <v>40947</v>
      </c>
      <c r="AJ155" s="6">
        <v>40896</v>
      </c>
      <c r="AK155" s="6"/>
      <c r="AL155" s="6"/>
      <c r="AM155" s="6">
        <v>40938</v>
      </c>
      <c r="AN155" s="6"/>
      <c r="AO155" s="6">
        <v>40939</v>
      </c>
      <c r="AP155" s="6"/>
      <c r="AQ155" s="6">
        <v>40947</v>
      </c>
      <c r="AR155" s="6"/>
      <c r="AS155" s="6"/>
      <c r="AT155" s="6"/>
      <c r="AU155" s="6"/>
      <c r="AV155" s="6"/>
      <c r="AW155" s="6"/>
      <c r="AX155" s="6"/>
      <c r="AY155" s="6"/>
      <c r="AZ155" s="6"/>
      <c r="BA155" s="6"/>
      <c r="BB155" s="6"/>
      <c r="BC155" s="6"/>
      <c r="BD155" s="6">
        <v>40948</v>
      </c>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HYPERLINK("https://hpr-rps.hres.ca/reg-content/summary-basis-decision-detailOne.php?lang=en&amp;linkID=SBD00164", "Zelboraf TM")</f>
        <v>Zelboraf TM</v>
      </c>
      <c r="B156" s="6" t="s">
        <v>469</v>
      </c>
      <c r="C156" s="6" t="s">
        <v>470</v>
      </c>
      <c r="D156" s="6" t="s">
        <v>471</v>
      </c>
      <c r="E156" s="6"/>
      <c r="F156" s="6"/>
      <c r="G156" s="6"/>
      <c r="H156" s="6">
        <v>38313</v>
      </c>
      <c r="I156" s="6"/>
      <c r="J156" s="6"/>
      <c r="K156" s="6"/>
      <c r="L156" s="6"/>
      <c r="M156" s="6"/>
      <c r="N156" s="6"/>
      <c r="O156" s="6"/>
      <c r="P156" s="6"/>
      <c r="Q156" s="6">
        <v>38359</v>
      </c>
      <c r="R156" s="6"/>
      <c r="S156" s="6"/>
      <c r="T156" s="6">
        <v>38383</v>
      </c>
      <c r="U156" s="6"/>
      <c r="V156" s="6"/>
      <c r="W156" s="6">
        <v>38428</v>
      </c>
      <c r="X156" s="6"/>
      <c r="Y156" s="6"/>
      <c r="Z156" s="6"/>
      <c r="AA156" s="6"/>
      <c r="AB156" s="6"/>
      <c r="AC156" s="6"/>
      <c r="AD156" s="6"/>
      <c r="AE156" s="6"/>
      <c r="AF156" s="6"/>
      <c r="AG156" s="6"/>
      <c r="AH156" s="6"/>
      <c r="AI156" s="6">
        <v>38723</v>
      </c>
      <c r="AJ156" s="6"/>
      <c r="AK156" s="6"/>
      <c r="AL156" s="6"/>
      <c r="AM156" s="6">
        <v>38702</v>
      </c>
      <c r="AN156" s="6"/>
      <c r="AO156" s="6"/>
      <c r="AP156" s="6"/>
      <c r="AQ156" s="6">
        <v>38726</v>
      </c>
      <c r="AR156" s="6"/>
      <c r="AS156" s="6"/>
      <c r="AT156" s="6"/>
      <c r="AU156" s="6"/>
      <c r="AV156" s="6"/>
      <c r="AW156" s="6"/>
      <c r="AX156" s="6"/>
      <c r="AY156" s="6"/>
      <c r="AZ156" s="6"/>
      <c r="BA156" s="6"/>
      <c r="BB156" s="6"/>
      <c r="BC156" s="6"/>
      <c r="BD156" s="6">
        <v>38727</v>
      </c>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HYPERLINK("https://hpr-rps.hres.ca/reg-content/summary-basis-decision-detailOne.php?lang=en&amp;linkID=SBD00155", "Tygacil TM")</f>
        <v>Tygacil TM</v>
      </c>
      <c r="B157" s="6" t="s">
        <v>472</v>
      </c>
      <c r="C157" s="6" t="s">
        <v>368</v>
      </c>
      <c r="D157" s="6" t="s">
        <v>473</v>
      </c>
      <c r="E157" s="6">
        <v>38259</v>
      </c>
      <c r="F157" s="6"/>
      <c r="G157" s="6"/>
      <c r="H157" s="6">
        <v>38490</v>
      </c>
      <c r="I157" s="6"/>
      <c r="J157" s="6"/>
      <c r="K157" s="6"/>
      <c r="L157" s="6"/>
      <c r="M157" s="6"/>
      <c r="N157" s="6"/>
      <c r="O157" s="6"/>
      <c r="P157" s="6"/>
      <c r="Q157" s="6"/>
      <c r="R157" s="6"/>
      <c r="S157" s="6"/>
      <c r="T157" s="6"/>
      <c r="U157" s="6"/>
      <c r="V157" s="6"/>
      <c r="W157" s="6">
        <v>38581</v>
      </c>
      <c r="X157" s="6"/>
      <c r="Y157" s="6"/>
      <c r="Z157" s="6"/>
      <c r="AA157" s="6"/>
      <c r="AB157" s="6"/>
      <c r="AC157" s="6"/>
      <c r="AD157" s="6"/>
      <c r="AE157" s="6"/>
      <c r="AF157" s="6"/>
      <c r="AG157" s="6"/>
      <c r="AH157" s="6"/>
      <c r="AI157" s="6">
        <v>38960</v>
      </c>
      <c r="AJ157" s="6"/>
      <c r="AK157" s="6"/>
      <c r="AL157" s="6"/>
      <c r="AM157" s="6">
        <v>38922</v>
      </c>
      <c r="AN157" s="6"/>
      <c r="AO157" s="6"/>
      <c r="AP157" s="6"/>
      <c r="AQ157" s="6">
        <v>38967</v>
      </c>
      <c r="AR157" s="6"/>
      <c r="AS157" s="6"/>
      <c r="AT157" s="6"/>
      <c r="AU157" s="6"/>
      <c r="AV157" s="6"/>
      <c r="AW157" s="6"/>
      <c r="AX157" s="6"/>
      <c r="AY157" s="6"/>
      <c r="AZ157" s="6"/>
      <c r="BA157" s="6"/>
      <c r="BB157" s="6"/>
      <c r="BC157" s="6"/>
      <c r="BD157" s="6">
        <v>38974</v>
      </c>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HYPERLINK("https://hpr-rps.hres.ca/reg-content/summary-basis-decision-detailOne.php?lang=en&amp;linkID=SBD00156", "Tykerb TM")</f>
        <v>Tykerb TM</v>
      </c>
      <c r="B158" s="6" t="s">
        <v>474</v>
      </c>
      <c r="C158" s="6" t="s">
        <v>96</v>
      </c>
      <c r="D158" s="6" t="s">
        <v>475</v>
      </c>
      <c r="E158" s="6">
        <v>39420</v>
      </c>
      <c r="F158" s="6"/>
      <c r="G158" s="6"/>
      <c r="H158" s="6">
        <v>39055</v>
      </c>
      <c r="I158" s="6"/>
      <c r="J158" s="6"/>
      <c r="K158" s="6"/>
      <c r="L158" s="6"/>
      <c r="M158" s="6"/>
      <c r="N158" s="6"/>
      <c r="O158" s="6"/>
      <c r="P158" s="6"/>
      <c r="Q158" s="6">
        <v>39097</v>
      </c>
      <c r="R158" s="6"/>
      <c r="S158" s="6"/>
      <c r="T158" s="6">
        <v>39100</v>
      </c>
      <c r="U158" s="6"/>
      <c r="V158" s="6"/>
      <c r="W158" s="6">
        <v>39129</v>
      </c>
      <c r="X158" s="6"/>
      <c r="Y158" s="6"/>
      <c r="Z158" s="6"/>
      <c r="AA158" s="6"/>
      <c r="AB158" s="6"/>
      <c r="AC158" s="6"/>
      <c r="AD158" s="6"/>
      <c r="AE158" s="6"/>
      <c r="AF158" s="6"/>
      <c r="AG158" s="6"/>
      <c r="AH158" s="6"/>
      <c r="AI158" s="6"/>
      <c r="AJ158" s="6">
        <v>39407</v>
      </c>
      <c r="AK158" s="6"/>
      <c r="AL158" s="6"/>
      <c r="AM158" s="6">
        <v>39408</v>
      </c>
      <c r="AN158" s="6"/>
      <c r="AO158" s="6"/>
      <c r="AP158" s="6"/>
      <c r="AQ158" s="6">
        <v>39429</v>
      </c>
      <c r="AR158" s="6"/>
      <c r="AS158" s="6"/>
      <c r="AT158" s="6"/>
      <c r="AU158" s="6"/>
      <c r="AV158" s="6"/>
      <c r="AW158" s="6"/>
      <c r="AX158" s="6"/>
      <c r="AY158" s="6"/>
      <c r="AZ158" s="6"/>
      <c r="BA158" s="6"/>
      <c r="BB158" s="6"/>
      <c r="BC158" s="6"/>
      <c r="BD158" s="6"/>
      <c r="BE158" s="6"/>
      <c r="BF158" s="6"/>
      <c r="BG158" s="6"/>
      <c r="BH158" s="6"/>
      <c r="BI158" s="6"/>
      <c r="BJ158" s="6"/>
      <c r="BK158" s="6">
        <v>39429</v>
      </c>
      <c r="BL158" s="6"/>
      <c r="BM158" s="6"/>
      <c r="BN158" s="6"/>
      <c r="BO158" s="6"/>
      <c r="BP158" s="6">
        <v>39518</v>
      </c>
      <c r="BQ158" s="6"/>
      <c r="BR158" s="6"/>
      <c r="BS158" s="6"/>
      <c r="BT158" s="6"/>
      <c r="BU158" s="6"/>
      <c r="BV158" s="6"/>
      <c r="BW158" s="6"/>
      <c r="BX158" s="6"/>
      <c r="BY158" s="6"/>
      <c r="BZ158" s="6"/>
      <c r="CA158" s="6"/>
      <c r="CB158" s="6"/>
      <c r="CC158" s="6"/>
      <c r="CD158" s="6"/>
      <c r="CE158" s="6"/>
      <c r="CF158" s="6"/>
      <c r="CG158" s="6"/>
      <c r="CH158" s="6"/>
      <c r="CI158" s="6">
        <v>39562</v>
      </c>
      <c r="CJ158" s="6"/>
      <c r="CK158" s="6"/>
      <c r="CL158" s="6"/>
      <c r="CM158" s="6"/>
      <c r="CN158" s="6"/>
      <c r="CO158" s="6"/>
      <c r="CP158" s="6"/>
      <c r="CQ158" s="6"/>
      <c r="CR158" s="6"/>
      <c r="CS158" s="6"/>
      <c r="CT158" s="6"/>
      <c r="CU158" s="6">
        <v>39927</v>
      </c>
      <c r="CV158" s="6"/>
      <c r="CW158" s="6"/>
      <c r="CX158" s="6"/>
      <c r="CY158" s="6">
        <v>39702</v>
      </c>
      <c r="CZ158" s="6"/>
      <c r="DA158" s="6">
        <v>39710</v>
      </c>
      <c r="DB158" s="6"/>
      <c r="DC158" s="6">
        <v>39945</v>
      </c>
      <c r="DD158" s="6"/>
      <c r="DE158" s="6"/>
      <c r="DF158" s="6"/>
      <c r="DG158" s="6"/>
      <c r="DH158" s="6"/>
      <c r="DI158" s="6"/>
      <c r="DJ158" s="6"/>
      <c r="DK158" s="6"/>
      <c r="DL158" s="6"/>
      <c r="DM158" s="6"/>
      <c r="DN158" s="6"/>
      <c r="DO158" s="6"/>
      <c r="DP158" s="6"/>
      <c r="DQ158" s="6"/>
      <c r="DR158" s="6"/>
      <c r="DS158" s="6"/>
      <c r="DT158" s="6"/>
      <c r="DU158" s="6"/>
      <c r="DV158" s="6">
        <v>39710</v>
      </c>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HYPERLINK("https://hpr-rps.hres.ca/reg-content/summary-basis-decision-detailOne.php?lang=en&amp;linkID=SBD00157", "Tysabri TM")</f>
        <v>Tysabri TM</v>
      </c>
      <c r="B159" s="6" t="s">
        <v>476</v>
      </c>
      <c r="C159" s="6" t="s">
        <v>238</v>
      </c>
      <c r="D159" s="6" t="s">
        <v>477</v>
      </c>
      <c r="E159" s="6">
        <v>39954</v>
      </c>
      <c r="F159" s="6"/>
      <c r="G159" s="6"/>
      <c r="H159" s="6"/>
      <c r="I159" s="6"/>
      <c r="J159" s="6"/>
      <c r="K159" s="6"/>
      <c r="L159" s="6"/>
      <c r="M159" s="6"/>
      <c r="N159" s="6"/>
      <c r="O159" s="6"/>
      <c r="P159" s="6"/>
      <c r="Q159" s="6">
        <v>40092</v>
      </c>
      <c r="R159" s="6"/>
      <c r="S159" s="6"/>
      <c r="T159" s="6">
        <v>40100</v>
      </c>
      <c r="U159" s="6"/>
      <c r="V159" s="6"/>
      <c r="W159" s="6">
        <v>40143</v>
      </c>
      <c r="X159" s="6"/>
      <c r="Y159" s="6"/>
      <c r="Z159" s="6"/>
      <c r="AA159" s="6"/>
      <c r="AB159" s="6"/>
      <c r="AC159" s="6"/>
      <c r="AD159" s="6"/>
      <c r="AE159" s="6"/>
      <c r="AF159" s="6"/>
      <c r="AG159" s="6"/>
      <c r="AH159" s="6"/>
      <c r="AI159" s="6">
        <v>40436</v>
      </c>
      <c r="AJ159" s="6"/>
      <c r="AK159" s="6"/>
      <c r="AL159" s="6"/>
      <c r="AM159" s="6">
        <v>40441</v>
      </c>
      <c r="AN159" s="6"/>
      <c r="AO159" s="6">
        <v>40389</v>
      </c>
      <c r="AP159" s="6"/>
      <c r="AQ159" s="6">
        <v>40442</v>
      </c>
      <c r="AR159" s="6"/>
      <c r="AS159" s="6"/>
      <c r="AT159" s="6"/>
      <c r="AU159" s="6"/>
      <c r="AV159" s="6"/>
      <c r="AW159" s="6"/>
      <c r="AX159" s="6"/>
      <c r="AY159" s="6"/>
      <c r="AZ159" s="6"/>
      <c r="BA159" s="6"/>
      <c r="BB159" s="6"/>
      <c r="BC159" s="6"/>
      <c r="BD159" s="6">
        <v>40443</v>
      </c>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HYPERLINK("https://hpr-rps.hres.ca/reg-content/summary-basis-decision-detailOne.php?lang=en&amp;linkID=SBD00158", "Uloric TM")</f>
        <v>Uloric TM</v>
      </c>
      <c r="B160" s="6" t="s">
        <v>478</v>
      </c>
      <c r="C160" s="6" t="s">
        <v>188</v>
      </c>
      <c r="D160" s="6" t="s">
        <v>479</v>
      </c>
      <c r="E160" s="6">
        <v>39954</v>
      </c>
      <c r="F160" s="6"/>
      <c r="G160" s="6"/>
      <c r="H160" s="6"/>
      <c r="I160" s="6"/>
      <c r="J160" s="6"/>
      <c r="K160" s="6"/>
      <c r="L160" s="6"/>
      <c r="M160" s="6"/>
      <c r="N160" s="6"/>
      <c r="O160" s="6"/>
      <c r="P160" s="6"/>
      <c r="Q160" s="6">
        <v>40092</v>
      </c>
      <c r="R160" s="6"/>
      <c r="S160" s="6"/>
      <c r="T160" s="6">
        <v>40100</v>
      </c>
      <c r="U160" s="6"/>
      <c r="V160" s="6"/>
      <c r="W160" s="6">
        <v>40143</v>
      </c>
      <c r="X160" s="6"/>
      <c r="Y160" s="6"/>
      <c r="Z160" s="6"/>
      <c r="AA160" s="6"/>
      <c r="AB160" s="6"/>
      <c r="AC160" s="6"/>
      <c r="AD160" s="6"/>
      <c r="AE160" s="6"/>
      <c r="AF160" s="6"/>
      <c r="AG160" s="6"/>
      <c r="AH160" s="6"/>
      <c r="AI160" s="6">
        <v>40436</v>
      </c>
      <c r="AJ160" s="6"/>
      <c r="AK160" s="6"/>
      <c r="AL160" s="6"/>
      <c r="AM160" s="6">
        <v>40441</v>
      </c>
      <c r="AN160" s="6"/>
      <c r="AO160" s="6">
        <v>40389</v>
      </c>
      <c r="AP160" s="6"/>
      <c r="AQ160" s="6">
        <v>40442</v>
      </c>
      <c r="AR160" s="6"/>
      <c r="AS160" s="6"/>
      <c r="AT160" s="6"/>
      <c r="AU160" s="6"/>
      <c r="AV160" s="6"/>
      <c r="AW160" s="6"/>
      <c r="AX160" s="6"/>
      <c r="AY160" s="6"/>
      <c r="AZ160" s="6"/>
      <c r="BA160" s="6"/>
      <c r="BB160" s="6"/>
      <c r="BC160" s="6"/>
      <c r="BD160" s="6">
        <v>40443</v>
      </c>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HYPERLINK("https://hpr-rps.hres.ca/reg-content/summary-basis-decision-detailOne.php?lang=en&amp;linkID=SBD00159", "Vantas ®")</f>
        <v>Vantas ®</v>
      </c>
      <c r="B161" s="6" t="s">
        <v>480</v>
      </c>
      <c r="C161" s="6" t="s">
        <v>481</v>
      </c>
      <c r="D161" s="6" t="s">
        <v>482</v>
      </c>
      <c r="E161" s="6">
        <v>37749</v>
      </c>
      <c r="F161" s="6"/>
      <c r="G161" s="6"/>
      <c r="H161" s="6"/>
      <c r="I161" s="6"/>
      <c r="J161" s="6"/>
      <c r="K161" s="6"/>
      <c r="L161" s="6"/>
      <c r="M161" s="6"/>
      <c r="N161" s="6">
        <v>38057</v>
      </c>
      <c r="O161" s="6"/>
      <c r="P161" s="6"/>
      <c r="Q161" s="6"/>
      <c r="R161" s="6"/>
      <c r="S161" s="6"/>
      <c r="T161" s="6">
        <v>38076</v>
      </c>
      <c r="U161" s="6"/>
      <c r="V161" s="6">
        <v>38170</v>
      </c>
      <c r="W161" s="6"/>
      <c r="X161" s="6"/>
      <c r="Y161" s="6"/>
      <c r="Z161" s="6"/>
      <c r="AA161" s="6"/>
      <c r="AB161" s="6"/>
      <c r="AC161" s="6"/>
      <c r="AD161" s="6"/>
      <c r="AE161" s="6"/>
      <c r="AF161" s="6">
        <v>38219</v>
      </c>
      <c r="AG161" s="6"/>
      <c r="AH161" s="6"/>
      <c r="AI161" s="6"/>
      <c r="AJ161" s="6"/>
      <c r="AK161" s="6"/>
      <c r="AL161" s="6"/>
      <c r="AM161" s="6"/>
      <c r="AN161" s="6"/>
      <c r="AO161" s="6"/>
      <c r="AP161" s="6"/>
      <c r="AQ161" s="6"/>
      <c r="AR161" s="6"/>
      <c r="AS161" s="6"/>
      <c r="AT161" s="6"/>
      <c r="AU161" s="6">
        <v>38411</v>
      </c>
      <c r="AV161" s="6">
        <v>38512</v>
      </c>
      <c r="AW161" s="6"/>
      <c r="AX161" s="6"/>
      <c r="AY161" s="6"/>
      <c r="AZ161" s="6">
        <v>38485</v>
      </c>
      <c r="BA161" s="6"/>
      <c r="BB161" s="6"/>
      <c r="BC161" s="6"/>
      <c r="BD161" s="6"/>
      <c r="BE161" s="6"/>
      <c r="BF161" s="6"/>
      <c r="BG161" s="6"/>
      <c r="BH161" s="6"/>
      <c r="BI161" s="6"/>
      <c r="BJ161" s="6"/>
      <c r="BK161" s="6"/>
      <c r="BL161" s="6"/>
      <c r="BM161" s="6"/>
      <c r="BN161" s="6"/>
      <c r="BO161" s="6"/>
      <c r="BP161" s="6"/>
      <c r="BQ161" s="6"/>
      <c r="BR161" s="6"/>
      <c r="BS161" s="6"/>
      <c r="BT161" s="6">
        <v>38518</v>
      </c>
      <c r="BU161" s="6"/>
      <c r="BV161" s="6"/>
      <c r="BW161" s="6"/>
      <c r="BX161" s="6"/>
      <c r="BY161" s="6">
        <v>38590</v>
      </c>
      <c r="BZ161" s="6"/>
      <c r="CA161" s="6"/>
      <c r="CB161" s="6"/>
      <c r="CC161" s="6"/>
      <c r="CD161" s="6"/>
      <c r="CE161" s="6"/>
      <c r="CF161" s="6"/>
      <c r="CG161" s="6"/>
      <c r="CH161" s="6"/>
      <c r="CI161" s="6"/>
      <c r="CJ161" s="6"/>
      <c r="CK161" s="6"/>
      <c r="CL161" s="6"/>
      <c r="CM161" s="6"/>
      <c r="CN161" s="6"/>
      <c r="CO161" s="6"/>
      <c r="CP161" s="6"/>
      <c r="CQ161" s="6"/>
      <c r="CR161" s="6">
        <v>38636</v>
      </c>
      <c r="CS161" s="6"/>
      <c r="CT161" s="6"/>
      <c r="CU161" s="6"/>
      <c r="CV161" s="6"/>
      <c r="CW161" s="6"/>
      <c r="CX161" s="6"/>
      <c r="CY161" s="6"/>
      <c r="CZ161" s="6"/>
      <c r="DA161" s="6"/>
      <c r="DB161" s="6"/>
      <c r="DC161" s="6"/>
      <c r="DD161" s="6">
        <v>38785</v>
      </c>
      <c r="DE161" s="6"/>
      <c r="DF161" s="6"/>
      <c r="DG161" s="6"/>
      <c r="DH161" s="6">
        <v>38785</v>
      </c>
      <c r="DI161" s="6"/>
      <c r="DJ161" s="6"/>
      <c r="DK161" s="6"/>
      <c r="DL161" s="6"/>
      <c r="DM161" s="6"/>
      <c r="DN161" s="6"/>
      <c r="DO161" s="6"/>
      <c r="DP161" s="6"/>
      <c r="DQ161" s="6"/>
      <c r="DR161" s="6"/>
      <c r="DS161" s="6"/>
      <c r="DT161" s="6"/>
      <c r="DU161" s="6"/>
      <c r="DV161" s="6"/>
      <c r="DW161" s="6"/>
      <c r="DX161" s="6"/>
      <c r="DY161" s="6">
        <v>38786</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HYPERLINK("https://hpr-rps.hres.ca/reg-content/summary-basis-decision-detailOne.php?lang=en&amp;linkID=SBD00160", "Vasovist TM")</f>
        <v>Vasovist TM</v>
      </c>
      <c r="B162" s="6" t="s">
        <v>483</v>
      </c>
      <c r="C162" s="6" t="s">
        <v>484</v>
      </c>
      <c r="D162" s="6" t="s">
        <v>485</v>
      </c>
      <c r="E162" s="6"/>
      <c r="F162" s="6"/>
      <c r="G162" s="6"/>
      <c r="H162" s="6">
        <v>38343</v>
      </c>
      <c r="I162" s="6"/>
      <c r="J162" s="6"/>
      <c r="K162" s="6"/>
      <c r="L162" s="6"/>
      <c r="M162" s="6"/>
      <c r="N162" s="6"/>
      <c r="O162" s="6"/>
      <c r="P162" s="6"/>
      <c r="Q162" s="6"/>
      <c r="R162" s="6"/>
      <c r="S162" s="6"/>
      <c r="T162" s="6"/>
      <c r="U162" s="6"/>
      <c r="V162" s="6"/>
      <c r="W162" s="6">
        <v>38442</v>
      </c>
      <c r="X162" s="6"/>
      <c r="Y162" s="6"/>
      <c r="Z162" s="6"/>
      <c r="AA162" s="6"/>
      <c r="AB162" s="6"/>
      <c r="AC162" s="6"/>
      <c r="AD162" s="6"/>
      <c r="AE162" s="6"/>
      <c r="AF162" s="6"/>
      <c r="AG162" s="6"/>
      <c r="AH162" s="6"/>
      <c r="AI162" s="6"/>
      <c r="AJ162" s="6"/>
      <c r="AK162" s="6"/>
      <c r="AL162" s="6"/>
      <c r="AM162" s="6">
        <v>38728</v>
      </c>
      <c r="AN162" s="6"/>
      <c r="AO162" s="6">
        <v>38740</v>
      </c>
      <c r="AP162" s="6"/>
      <c r="AQ162" s="6">
        <v>38740</v>
      </c>
      <c r="AR162" s="6"/>
      <c r="AS162" s="6"/>
      <c r="AT162" s="6"/>
      <c r="AU162" s="6"/>
      <c r="AV162" s="6">
        <v>38741</v>
      </c>
      <c r="AW162" s="6"/>
      <c r="AX162" s="6"/>
      <c r="AY162" s="6"/>
      <c r="AZ162" s="6"/>
      <c r="BA162" s="6"/>
      <c r="BB162" s="6"/>
      <c r="BC162" s="6"/>
      <c r="BD162" s="6"/>
      <c r="BE162" s="6"/>
      <c r="BF162" s="6"/>
      <c r="BG162" s="6"/>
      <c r="BH162" s="6"/>
      <c r="BI162" s="6"/>
      <c r="BJ162" s="6"/>
      <c r="BK162" s="6"/>
      <c r="BL162" s="6"/>
      <c r="BM162" s="6"/>
      <c r="BN162" s="6"/>
      <c r="BO162" s="6"/>
      <c r="BP162" s="6">
        <v>38841</v>
      </c>
      <c r="BQ162" s="6"/>
      <c r="BR162" s="6"/>
      <c r="BS162" s="6"/>
      <c r="BT162" s="6"/>
      <c r="BU162" s="6"/>
      <c r="BV162" s="6"/>
      <c r="BW162" s="6"/>
      <c r="BX162" s="6"/>
      <c r="BY162" s="6"/>
      <c r="BZ162" s="6"/>
      <c r="CA162" s="6"/>
      <c r="CB162" s="6"/>
      <c r="CC162" s="6"/>
      <c r="CD162" s="6"/>
      <c r="CE162" s="6"/>
      <c r="CF162" s="6">
        <v>38841</v>
      </c>
      <c r="CG162" s="6"/>
      <c r="CH162" s="6"/>
      <c r="CI162" s="6">
        <v>38883</v>
      </c>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v>39021</v>
      </c>
      <c r="DP162" s="6">
        <v>39020</v>
      </c>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HYPERLINK("https://hpr-rps.hres.ca/reg-content/summary-basis-decision-detailOne.php?lang=en&amp;linkID=SBD00161", "Vectibix TM")</f>
        <v>Vectibix TM</v>
      </c>
      <c r="B163" s="6" t="s">
        <v>486</v>
      </c>
      <c r="C163" s="6" t="s">
        <v>289</v>
      </c>
      <c r="D163" s="6" t="s">
        <v>487</v>
      </c>
      <c r="E163" s="6"/>
      <c r="F163" s="6"/>
      <c r="G163" s="6"/>
      <c r="H163" s="6">
        <v>38839</v>
      </c>
      <c r="I163" s="6"/>
      <c r="J163" s="6"/>
      <c r="K163" s="6"/>
      <c r="L163" s="6"/>
      <c r="M163" s="6"/>
      <c r="N163" s="6"/>
      <c r="O163" s="6">
        <v>39125</v>
      </c>
      <c r="P163" s="6"/>
      <c r="Q163" s="6"/>
      <c r="R163" s="6"/>
      <c r="S163" s="6"/>
      <c r="T163" s="6"/>
      <c r="U163" s="6"/>
      <c r="V163" s="6">
        <v>39184</v>
      </c>
      <c r="W163" s="6"/>
      <c r="X163" s="6"/>
      <c r="Y163" s="6"/>
      <c r="Z163" s="6">
        <v>39097</v>
      </c>
      <c r="AA163" s="6"/>
      <c r="AB163" s="6"/>
      <c r="AC163" s="6"/>
      <c r="AD163" s="6"/>
      <c r="AE163" s="6"/>
      <c r="AF163" s="6"/>
      <c r="AG163" s="6"/>
      <c r="AH163" s="6"/>
      <c r="AI163" s="6"/>
      <c r="AJ163" s="6"/>
      <c r="AK163" s="6"/>
      <c r="AL163" s="6"/>
      <c r="AM163" s="6"/>
      <c r="AN163" s="6"/>
      <c r="AO163" s="6"/>
      <c r="AP163" s="6"/>
      <c r="AQ163" s="6"/>
      <c r="AR163" s="6"/>
      <c r="AS163" s="6"/>
      <c r="AT163" s="6">
        <v>39184</v>
      </c>
      <c r="AU163" s="6"/>
      <c r="AV163" s="6"/>
      <c r="AW163" s="6"/>
      <c r="AX163" s="6"/>
      <c r="AY163" s="6">
        <v>39308</v>
      </c>
      <c r="AZ163" s="6"/>
      <c r="BA163" s="6"/>
      <c r="BB163" s="6"/>
      <c r="BC163" s="6"/>
      <c r="BD163" s="6"/>
      <c r="BE163" s="6"/>
      <c r="BF163" s="6"/>
      <c r="BG163" s="6"/>
      <c r="BH163" s="6"/>
      <c r="BI163" s="6"/>
      <c r="BJ163" s="6"/>
      <c r="BK163" s="6"/>
      <c r="BL163" s="6"/>
      <c r="BM163" s="6"/>
      <c r="BN163" s="6"/>
      <c r="BO163" s="6"/>
      <c r="BP163" s="6"/>
      <c r="BQ163" s="6"/>
      <c r="BR163" s="6">
        <v>39352</v>
      </c>
      <c r="BS163" s="6"/>
      <c r="BT163" s="6"/>
      <c r="BU163" s="6"/>
      <c r="BV163" s="6"/>
      <c r="BW163" s="6"/>
      <c r="BX163" s="6"/>
      <c r="BY163" s="6"/>
      <c r="BZ163" s="6"/>
      <c r="CA163" s="6"/>
      <c r="CB163" s="6"/>
      <c r="CC163" s="6"/>
      <c r="CD163" s="6">
        <v>39499</v>
      </c>
      <c r="CE163" s="6"/>
      <c r="CF163" s="6"/>
      <c r="CG163" s="6"/>
      <c r="CH163" s="6">
        <v>39352</v>
      </c>
      <c r="CI163" s="6"/>
      <c r="CJ163" s="6"/>
      <c r="CK163" s="6"/>
      <c r="CL163" s="6">
        <v>39499</v>
      </c>
      <c r="CM163" s="6"/>
      <c r="CN163" s="6"/>
      <c r="CO163" s="6"/>
      <c r="CP163" s="6"/>
      <c r="CQ163" s="6"/>
      <c r="CR163" s="6"/>
      <c r="CS163" s="6"/>
      <c r="CT163" s="6"/>
      <c r="CU163" s="6"/>
      <c r="CV163" s="6"/>
      <c r="CW163" s="6">
        <v>39500</v>
      </c>
      <c r="CX163" s="6">
        <v>39511</v>
      </c>
      <c r="CY163" s="6"/>
      <c r="CZ163" s="6"/>
      <c r="DA163" s="6"/>
      <c r="DB163" s="6"/>
      <c r="DC163" s="6"/>
      <c r="DD163" s="6"/>
      <c r="DE163" s="6"/>
      <c r="DF163" s="6"/>
      <c r="DG163" s="6"/>
      <c r="DH163" s="6"/>
      <c r="DI163" s="6"/>
      <c r="DJ163" s="6"/>
      <c r="DK163" s="6">
        <v>39541</v>
      </c>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HYPERLINK("https://hpr-rps.hres.ca/reg-content/summary-basis-decision-detailOne.php?lang=en&amp;linkID=SBD00162", "Xiaflex TM")</f>
        <v>Xiaflex TM</v>
      </c>
      <c r="B164" s="6" t="s">
        <v>488</v>
      </c>
      <c r="C164" s="6" t="s">
        <v>489</v>
      </c>
      <c r="D164" s="6" t="s">
        <v>490</v>
      </c>
      <c r="E164" s="6"/>
      <c r="F164" s="6"/>
      <c r="G164" s="6"/>
      <c r="H164" s="6">
        <v>38839</v>
      </c>
      <c r="I164" s="6"/>
      <c r="J164" s="6"/>
      <c r="K164" s="6"/>
      <c r="L164" s="6"/>
      <c r="M164" s="6"/>
      <c r="N164" s="6"/>
      <c r="O164" s="6">
        <v>39125</v>
      </c>
      <c r="P164" s="6"/>
      <c r="Q164" s="6"/>
      <c r="R164" s="6"/>
      <c r="S164" s="6"/>
      <c r="T164" s="6"/>
      <c r="U164" s="6"/>
      <c r="V164" s="6">
        <v>39184</v>
      </c>
      <c r="W164" s="6"/>
      <c r="X164" s="6"/>
      <c r="Y164" s="6"/>
      <c r="Z164" s="6">
        <v>39097</v>
      </c>
      <c r="AA164" s="6"/>
      <c r="AB164" s="6"/>
      <c r="AC164" s="6"/>
      <c r="AD164" s="6"/>
      <c r="AE164" s="6"/>
      <c r="AF164" s="6"/>
      <c r="AG164" s="6"/>
      <c r="AH164" s="6"/>
      <c r="AI164" s="6"/>
      <c r="AJ164" s="6"/>
      <c r="AK164" s="6"/>
      <c r="AL164" s="6"/>
      <c r="AM164" s="6"/>
      <c r="AN164" s="6"/>
      <c r="AO164" s="6"/>
      <c r="AP164" s="6"/>
      <c r="AQ164" s="6"/>
      <c r="AR164" s="6"/>
      <c r="AS164" s="6"/>
      <c r="AT164" s="6">
        <v>39184</v>
      </c>
      <c r="AU164" s="6"/>
      <c r="AV164" s="6"/>
      <c r="AW164" s="6"/>
      <c r="AX164" s="6"/>
      <c r="AY164" s="6">
        <v>39308</v>
      </c>
      <c r="AZ164" s="6"/>
      <c r="BA164" s="6"/>
      <c r="BB164" s="6"/>
      <c r="BC164" s="6"/>
      <c r="BD164" s="6"/>
      <c r="BE164" s="6"/>
      <c r="BF164" s="6"/>
      <c r="BG164" s="6"/>
      <c r="BH164" s="6"/>
      <c r="BI164" s="6"/>
      <c r="BJ164" s="6"/>
      <c r="BK164" s="6"/>
      <c r="BL164" s="6"/>
      <c r="BM164" s="6"/>
      <c r="BN164" s="6"/>
      <c r="BO164" s="6"/>
      <c r="BP164" s="6"/>
      <c r="BQ164" s="6"/>
      <c r="BR164" s="6">
        <v>39352</v>
      </c>
      <c r="BS164" s="6"/>
      <c r="BT164" s="6"/>
      <c r="BU164" s="6"/>
      <c r="BV164" s="6"/>
      <c r="BW164" s="6"/>
      <c r="BX164" s="6"/>
      <c r="BY164" s="6"/>
      <c r="BZ164" s="6"/>
      <c r="CA164" s="6"/>
      <c r="CB164" s="6"/>
      <c r="CC164" s="6"/>
      <c r="CD164" s="6">
        <v>39499</v>
      </c>
      <c r="CE164" s="6"/>
      <c r="CF164" s="6"/>
      <c r="CG164" s="6"/>
      <c r="CH164" s="6">
        <v>39352</v>
      </c>
      <c r="CI164" s="6"/>
      <c r="CJ164" s="6"/>
      <c r="CK164" s="6"/>
      <c r="CL164" s="6">
        <v>39499</v>
      </c>
      <c r="CM164" s="6"/>
      <c r="CN164" s="6"/>
      <c r="CO164" s="6"/>
      <c r="CP164" s="6"/>
      <c r="CQ164" s="6"/>
      <c r="CR164" s="6"/>
      <c r="CS164" s="6"/>
      <c r="CT164" s="6"/>
      <c r="CU164" s="6"/>
      <c r="CV164" s="6"/>
      <c r="CW164" s="6">
        <v>39500</v>
      </c>
      <c r="CX164" s="6">
        <v>39511</v>
      </c>
      <c r="CY164" s="6"/>
      <c r="CZ164" s="6"/>
      <c r="DA164" s="6"/>
      <c r="DB164" s="6"/>
      <c r="DC164" s="6"/>
      <c r="DD164" s="6"/>
      <c r="DE164" s="6"/>
      <c r="DF164" s="6"/>
      <c r="DG164" s="6"/>
      <c r="DH164" s="6"/>
      <c r="DI164" s="6"/>
      <c r="DJ164" s="6"/>
      <c r="DK164" s="6">
        <v>39541</v>
      </c>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row>
    <row r="165" spans="1:216" x14ac:dyDescent="0.3">
      <c r="A165" s="8" t="str">
        <f>HYPERLINK("https://hpr-rps.hres.ca/reg-content/summary-basis-decision-detailOne.php?lang=en&amp;linkID=SBD00165", "Zeldox")</f>
        <v>Zeldox</v>
      </c>
      <c r="B165" s="6" t="s">
        <v>491</v>
      </c>
      <c r="C165" s="6" t="s">
        <v>492</v>
      </c>
      <c r="D165" s="6" t="s">
        <v>493</v>
      </c>
      <c r="E165" s="6"/>
      <c r="F165" s="6"/>
      <c r="G165" s="6"/>
      <c r="H165" s="6">
        <v>125310</v>
      </c>
      <c r="I165" s="6"/>
      <c r="J165" s="6"/>
      <c r="K165" s="6"/>
      <c r="L165" s="6"/>
      <c r="M165" s="6"/>
      <c r="N165" s="6"/>
      <c r="O165" s="6"/>
      <c r="P165" s="6"/>
      <c r="Q165" s="6"/>
      <c r="R165" s="6"/>
      <c r="S165" s="6"/>
      <c r="T165" s="6"/>
      <c r="U165" s="6"/>
      <c r="V165" s="6"/>
      <c r="W165" s="6">
        <v>125740</v>
      </c>
      <c r="X165" s="6"/>
      <c r="Y165" s="6"/>
      <c r="Z165" s="6"/>
      <c r="AA165" s="6"/>
      <c r="AB165" s="6"/>
      <c r="AC165" s="6"/>
      <c r="AD165" s="6"/>
      <c r="AE165" s="6"/>
      <c r="AF165" s="6"/>
      <c r="AG165" s="6"/>
      <c r="AH165" s="6"/>
      <c r="AI165" s="6"/>
      <c r="AJ165" s="6"/>
      <c r="AK165" s="6"/>
      <c r="AL165" s="6"/>
      <c r="AM165" s="6"/>
      <c r="AN165" s="6"/>
      <c r="AO165" s="6"/>
      <c r="AP165" s="6"/>
      <c r="AQ165" s="6">
        <v>128681</v>
      </c>
      <c r="AR165" s="6"/>
      <c r="AS165" s="6"/>
      <c r="AT165" s="6"/>
      <c r="AU165" s="6"/>
      <c r="AV165" s="6"/>
      <c r="AW165" s="6"/>
      <c r="AX165" s="6"/>
      <c r="AY165" s="6"/>
      <c r="AZ165" s="6"/>
      <c r="BA165" s="6"/>
      <c r="BB165" s="6"/>
      <c r="BC165" s="6"/>
      <c r="BD165" s="6"/>
      <c r="BE165" s="6"/>
      <c r="BF165" s="6"/>
      <c r="BG165" s="6"/>
      <c r="BH165" s="6"/>
      <c r="BI165" s="6"/>
      <c r="BJ165" s="6"/>
      <c r="BK165" s="6"/>
      <c r="BL165" s="6">
        <v>128691</v>
      </c>
      <c r="BM165" s="6"/>
      <c r="BN165" s="6"/>
      <c r="BO165" s="6"/>
      <c r="BP165" s="6">
        <v>129420</v>
      </c>
      <c r="BQ165" s="6"/>
      <c r="BR165" s="6"/>
      <c r="BS165" s="6"/>
      <c r="BT165" s="6"/>
      <c r="BU165" s="6"/>
      <c r="BV165" s="6"/>
      <c r="BW165" s="6"/>
      <c r="BX165" s="6"/>
      <c r="BY165" s="6"/>
      <c r="BZ165" s="6"/>
      <c r="CA165" s="6"/>
      <c r="CB165" s="6"/>
      <c r="CC165" s="6"/>
      <c r="CD165" s="6"/>
      <c r="CE165" s="6"/>
      <c r="CF165" s="6"/>
      <c r="CG165" s="6"/>
      <c r="CH165" s="6"/>
      <c r="CI165" s="6">
        <v>129770</v>
      </c>
      <c r="CJ165" s="6"/>
      <c r="CK165" s="6"/>
      <c r="CL165" s="6"/>
      <c r="CM165" s="6"/>
      <c r="CN165" s="6"/>
      <c r="CO165" s="6"/>
      <c r="CP165" s="6"/>
      <c r="CQ165" s="6"/>
      <c r="CR165" s="6"/>
      <c r="CS165" s="6"/>
      <c r="CT165" s="6"/>
      <c r="CU165" s="6"/>
      <c r="CV165" s="6">
        <v>135591</v>
      </c>
      <c r="CW165" s="6"/>
      <c r="CX165" s="6"/>
      <c r="CY165" s="6">
        <v>134460</v>
      </c>
      <c r="CZ165" s="6"/>
      <c r="DA165" s="6"/>
      <c r="DB165" s="6"/>
      <c r="DC165" s="6">
        <v>134591</v>
      </c>
      <c r="DD165" s="6"/>
      <c r="DE165" s="6"/>
      <c r="DF165" s="6"/>
      <c r="DG165" s="6"/>
      <c r="DH165" s="6"/>
      <c r="DI165" s="6"/>
      <c r="DJ165" s="6"/>
      <c r="DK165" s="6"/>
      <c r="DL165" s="6"/>
      <c r="DM165" s="6"/>
      <c r="DN165" s="6"/>
      <c r="DO165" s="6"/>
      <c r="DP165" s="6"/>
      <c r="DQ165" s="6"/>
      <c r="DR165" s="6"/>
      <c r="DS165" s="6"/>
      <c r="DT165" s="6"/>
      <c r="DU165" s="6"/>
      <c r="DV165" s="6"/>
      <c r="DW165" s="6">
        <v>135681</v>
      </c>
      <c r="DX165" s="6"/>
      <c r="DY165" s="6"/>
      <c r="DZ165" s="6"/>
      <c r="EA165" s="6"/>
      <c r="EB165" s="6">
        <v>136210</v>
      </c>
      <c r="EC165" s="6"/>
      <c r="ED165" s="6"/>
      <c r="EE165" s="6"/>
      <c r="EF165" s="6"/>
      <c r="EG165" s="6"/>
      <c r="EH165" s="6"/>
      <c r="EI165" s="6"/>
      <c r="EJ165" s="6"/>
      <c r="EK165" s="6"/>
      <c r="EL165" s="6"/>
      <c r="EM165" s="6"/>
      <c r="EN165" s="6"/>
      <c r="EO165" s="6"/>
      <c r="EP165" s="6"/>
      <c r="EQ165" s="6"/>
      <c r="ER165" s="6"/>
      <c r="ES165" s="6"/>
      <c r="ET165" s="6"/>
      <c r="EU165" s="6">
        <v>136580</v>
      </c>
      <c r="EV165" s="6"/>
      <c r="EW165" s="6"/>
      <c r="EX165" s="6"/>
      <c r="EY165" s="6"/>
      <c r="EZ165" s="6"/>
      <c r="FA165" s="6"/>
      <c r="FB165" s="6"/>
      <c r="FC165" s="6"/>
      <c r="FD165" s="6"/>
      <c r="FE165" s="6"/>
      <c r="FF165" s="6"/>
      <c r="FG165" s="6"/>
      <c r="FH165" s="6"/>
      <c r="FI165" s="6"/>
      <c r="FJ165" s="6"/>
      <c r="FK165" s="6">
        <v>139031</v>
      </c>
      <c r="FL165" s="6"/>
      <c r="FM165" s="6"/>
      <c r="FN165" s="6"/>
      <c r="FO165" s="6">
        <v>137630</v>
      </c>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v>37419</v>
      </c>
      <c r="GS165" s="6"/>
      <c r="GT165" s="6"/>
      <c r="GU165" s="6"/>
      <c r="GV165" s="6"/>
      <c r="GW165" s="6">
        <v>139950</v>
      </c>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HYPERLINK("https://hpr-rps.hres.ca/reg-content/summary-basis-decision-detailOne.php?lang=en&amp;linkID=SBD00166", "Zemplar")</f>
        <v>Zemplar</v>
      </c>
      <c r="B166" s="6" t="s">
        <v>494</v>
      </c>
      <c r="C166" s="6" t="s">
        <v>495</v>
      </c>
      <c r="D166" s="6" t="s">
        <v>496</v>
      </c>
      <c r="E166" s="6"/>
      <c r="F166" s="6"/>
      <c r="G166" s="6"/>
      <c r="H166" s="6">
        <v>37930</v>
      </c>
      <c r="I166" s="6"/>
      <c r="J166" s="6"/>
      <c r="K166" s="6"/>
      <c r="L166" s="6"/>
      <c r="M166" s="6"/>
      <c r="N166" s="6"/>
      <c r="O166" s="6"/>
      <c r="P166" s="6"/>
      <c r="Q166" s="6">
        <v>37944</v>
      </c>
      <c r="R166" s="6"/>
      <c r="S166" s="6"/>
      <c r="T166" s="6">
        <v>37998</v>
      </c>
      <c r="U166" s="6"/>
      <c r="V166" s="6"/>
      <c r="W166" s="6">
        <v>38000</v>
      </c>
      <c r="X166" s="6"/>
      <c r="Y166" s="6"/>
      <c r="Z166" s="6"/>
      <c r="AA166" s="6"/>
      <c r="AB166" s="6"/>
      <c r="AC166" s="6"/>
      <c r="AD166" s="6"/>
      <c r="AE166" s="6"/>
      <c r="AF166" s="6"/>
      <c r="AG166" s="6"/>
      <c r="AH166" s="6"/>
      <c r="AI166" s="6">
        <v>38434</v>
      </c>
      <c r="AJ166" s="6"/>
      <c r="AK166" s="6"/>
      <c r="AL166" s="6"/>
      <c r="AM166" s="6">
        <v>38420</v>
      </c>
      <c r="AN166" s="6"/>
      <c r="AO166" s="6"/>
      <c r="AP166" s="6"/>
      <c r="AQ166" s="6">
        <v>38294</v>
      </c>
      <c r="AR166" s="6"/>
      <c r="AS166" s="6"/>
      <c r="AT166" s="6"/>
      <c r="AU166" s="6"/>
      <c r="AV166" s="6"/>
      <c r="AW166" s="6"/>
      <c r="AX166" s="6"/>
      <c r="AY166" s="6"/>
      <c r="AZ166" s="6"/>
      <c r="BA166" s="6"/>
      <c r="BB166" s="6"/>
      <c r="BC166" s="6"/>
      <c r="BD166" s="6">
        <v>38442</v>
      </c>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HYPERLINK("https://hpr-rps.hres.ca/reg-content/summary-basis-decision-detailOne.php?lang=en&amp;linkID=SBD00167", "Zevalin ®")</f>
        <v>Zevalin ®</v>
      </c>
      <c r="B167" s="6" t="s">
        <v>497</v>
      </c>
      <c r="C167" s="6" t="s">
        <v>244</v>
      </c>
      <c r="D167" s="6" t="s">
        <v>498</v>
      </c>
      <c r="E167" s="6">
        <v>37159</v>
      </c>
      <c r="F167" s="6"/>
      <c r="G167" s="6"/>
      <c r="H167" s="6"/>
      <c r="I167" s="6"/>
      <c r="J167" s="6"/>
      <c r="K167" s="6"/>
      <c r="L167" s="6"/>
      <c r="M167" s="6"/>
      <c r="N167" s="6">
        <v>37208</v>
      </c>
      <c r="O167" s="6"/>
      <c r="P167" s="6"/>
      <c r="Q167" s="6"/>
      <c r="R167" s="6"/>
      <c r="S167" s="6">
        <v>37242</v>
      </c>
      <c r="T167" s="6"/>
      <c r="U167" s="6"/>
      <c r="V167" s="6">
        <v>37302</v>
      </c>
      <c r="W167" s="6"/>
      <c r="X167" s="6"/>
      <c r="Y167" s="6"/>
      <c r="Z167" s="6">
        <v>37351</v>
      </c>
      <c r="AA167" s="6"/>
      <c r="AB167" s="6"/>
      <c r="AC167" s="6">
        <v>37382</v>
      </c>
      <c r="AD167" s="6">
        <v>37572</v>
      </c>
      <c r="AE167" s="6"/>
      <c r="AF167" s="6">
        <v>37386</v>
      </c>
      <c r="AG167" s="6"/>
      <c r="AH167" s="6"/>
      <c r="AI167" s="6"/>
      <c r="AJ167" s="6"/>
      <c r="AK167" s="6"/>
      <c r="AL167" s="6"/>
      <c r="AM167" s="6"/>
      <c r="AN167" s="6"/>
      <c r="AO167" s="6"/>
      <c r="AP167" s="6"/>
      <c r="AQ167" s="6"/>
      <c r="AR167" s="6">
        <v>38475</v>
      </c>
      <c r="AS167" s="6"/>
      <c r="AT167" s="6"/>
      <c r="AU167" s="6"/>
      <c r="AV167" s="6">
        <v>38475</v>
      </c>
      <c r="AW167" s="6"/>
      <c r="AX167" s="6"/>
      <c r="AY167" s="6"/>
      <c r="AZ167" s="6">
        <v>38448</v>
      </c>
      <c r="BA167" s="6">
        <v>38448</v>
      </c>
      <c r="BB167" s="6"/>
      <c r="BC167" s="6"/>
      <c r="BD167" s="6"/>
      <c r="BE167" s="6"/>
      <c r="BF167" s="6"/>
      <c r="BG167" s="6"/>
      <c r="BH167" s="6"/>
      <c r="BI167" s="6"/>
      <c r="BJ167" s="6"/>
      <c r="BK167" s="6"/>
      <c r="BL167" s="6"/>
      <c r="BM167" s="6">
        <v>38482</v>
      </c>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HYPERLINK("https://hpr-rps.hres.ca/reg-content/summary-basis-decision-detailOne.php?lang=en&amp;linkID=SBD00168", "Zolinza TM")</f>
        <v>Zolinza TM</v>
      </c>
      <c r="B168" s="6" t="s">
        <v>499</v>
      </c>
      <c r="C168" s="6" t="s">
        <v>212</v>
      </c>
      <c r="D168" s="6" t="s">
        <v>500</v>
      </c>
      <c r="E168" s="6">
        <v>39364</v>
      </c>
      <c r="F168" s="6"/>
      <c r="G168" s="6"/>
      <c r="H168" s="6">
        <v>39626</v>
      </c>
      <c r="I168" s="6"/>
      <c r="J168" s="6"/>
      <c r="K168" s="6"/>
      <c r="L168" s="6"/>
      <c r="M168" s="6"/>
      <c r="N168" s="6"/>
      <c r="O168" s="6"/>
      <c r="P168" s="6"/>
      <c r="Q168" s="6"/>
      <c r="R168" s="6"/>
      <c r="S168" s="6"/>
      <c r="T168" s="6"/>
      <c r="U168" s="6"/>
      <c r="V168" s="6"/>
      <c r="W168" s="6">
        <v>39675</v>
      </c>
      <c r="X168" s="6"/>
      <c r="Y168" s="6"/>
      <c r="Z168" s="6"/>
      <c r="AA168" s="6"/>
      <c r="AB168" s="6"/>
      <c r="AC168" s="6"/>
      <c r="AD168" s="6"/>
      <c r="AE168" s="6"/>
      <c r="AF168" s="6"/>
      <c r="AG168" s="6"/>
      <c r="AH168" s="6"/>
      <c r="AI168" s="6">
        <v>39974</v>
      </c>
      <c r="AJ168" s="6"/>
      <c r="AK168" s="6"/>
      <c r="AL168" s="6"/>
      <c r="AM168" s="6">
        <v>39972</v>
      </c>
      <c r="AN168" s="6"/>
      <c r="AO168" s="6"/>
      <c r="AP168" s="6"/>
      <c r="AQ168" s="6">
        <v>39975</v>
      </c>
      <c r="AR168" s="6"/>
      <c r="AS168" s="6"/>
      <c r="AT168" s="6"/>
      <c r="AU168" s="6"/>
      <c r="AV168" s="6"/>
      <c r="AW168" s="6"/>
      <c r="AX168" s="6"/>
      <c r="AY168" s="6"/>
      <c r="AZ168" s="6"/>
      <c r="BA168" s="6"/>
      <c r="BB168" s="6"/>
      <c r="BC168" s="6"/>
      <c r="BD168" s="6">
        <v>39975</v>
      </c>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HYPERLINK("https://hpr-rps.hres.ca/reg-content/summary-basis-decision-detailOne.php?lang=en&amp;linkID=SBD00169", "Zytiga TM")</f>
        <v>Zytiga TM</v>
      </c>
      <c r="B169" s="6" t="s">
        <v>501</v>
      </c>
      <c r="C169" s="6" t="s">
        <v>201</v>
      </c>
      <c r="D169" s="6" t="s">
        <v>502</v>
      </c>
      <c r="E169" s="6">
        <v>39364</v>
      </c>
      <c r="F169" s="6"/>
      <c r="G169" s="6"/>
      <c r="H169" s="6">
        <v>39626</v>
      </c>
      <c r="I169" s="6"/>
      <c r="J169" s="6"/>
      <c r="K169" s="6"/>
      <c r="L169" s="6"/>
      <c r="M169" s="6"/>
      <c r="N169" s="6"/>
      <c r="O169" s="6"/>
      <c r="P169" s="6"/>
      <c r="Q169" s="6"/>
      <c r="R169" s="6"/>
      <c r="S169" s="6"/>
      <c r="T169" s="6"/>
      <c r="U169" s="6"/>
      <c r="V169" s="6"/>
      <c r="W169" s="6">
        <v>39675</v>
      </c>
      <c r="X169" s="6"/>
      <c r="Y169" s="6"/>
      <c r="Z169" s="6"/>
      <c r="AA169" s="6"/>
      <c r="AB169" s="6"/>
      <c r="AC169" s="6"/>
      <c r="AD169" s="6"/>
      <c r="AE169" s="6"/>
      <c r="AF169" s="6"/>
      <c r="AG169" s="6"/>
      <c r="AH169" s="6"/>
      <c r="AI169" s="6">
        <v>39974</v>
      </c>
      <c r="AJ169" s="6"/>
      <c r="AK169" s="6"/>
      <c r="AL169" s="6"/>
      <c r="AM169" s="6">
        <v>39972</v>
      </c>
      <c r="AN169" s="6"/>
      <c r="AO169" s="6"/>
      <c r="AP169" s="6"/>
      <c r="AQ169" s="6">
        <v>39975</v>
      </c>
      <c r="AR169" s="6"/>
      <c r="AS169" s="6"/>
      <c r="AT169" s="6"/>
      <c r="AU169" s="6"/>
      <c r="AV169" s="6"/>
      <c r="AW169" s="6"/>
      <c r="AX169" s="6"/>
      <c r="AY169" s="6"/>
      <c r="AZ169" s="6"/>
      <c r="BA169" s="6"/>
      <c r="BB169" s="6"/>
      <c r="BC169" s="6"/>
      <c r="BD169" s="6">
        <v>39975</v>
      </c>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HYPERLINK("https://hpr-rps.hres.ca/reg-content/summary-basis-decision-detailTwo.php?lang=en&amp;linkID=SBD00170", "Adcetris")</f>
        <v>Adcetris</v>
      </c>
      <c r="B170" s="6" t="s">
        <v>503</v>
      </c>
      <c r="C170" s="6" t="s">
        <v>504</v>
      </c>
      <c r="D170" s="6" t="s">
        <v>505</v>
      </c>
      <c r="E170" s="6">
        <v>39364</v>
      </c>
      <c r="F170" s="6"/>
      <c r="G170" s="6"/>
      <c r="H170" s="6">
        <v>39626</v>
      </c>
      <c r="I170" s="6"/>
      <c r="J170" s="6"/>
      <c r="K170" s="6"/>
      <c r="L170" s="6"/>
      <c r="M170" s="6"/>
      <c r="N170" s="6"/>
      <c r="O170" s="6"/>
      <c r="P170" s="6"/>
      <c r="Q170" s="6"/>
      <c r="R170" s="6"/>
      <c r="S170" s="6"/>
      <c r="T170" s="6"/>
      <c r="U170" s="6"/>
      <c r="V170" s="6"/>
      <c r="W170" s="6">
        <v>39675</v>
      </c>
      <c r="X170" s="6"/>
      <c r="Y170" s="6"/>
      <c r="Z170" s="6"/>
      <c r="AA170" s="6"/>
      <c r="AB170" s="6"/>
      <c r="AC170" s="6"/>
      <c r="AD170" s="6"/>
      <c r="AE170" s="6"/>
      <c r="AF170" s="6"/>
      <c r="AG170" s="6"/>
      <c r="AH170" s="6"/>
      <c r="AI170" s="6">
        <v>39974</v>
      </c>
      <c r="AJ170" s="6"/>
      <c r="AK170" s="6"/>
      <c r="AL170" s="6"/>
      <c r="AM170" s="6">
        <v>39972</v>
      </c>
      <c r="AN170" s="6"/>
      <c r="AO170" s="6"/>
      <c r="AP170" s="6"/>
      <c r="AQ170" s="6">
        <v>39975</v>
      </c>
      <c r="AR170" s="6"/>
      <c r="AS170" s="6"/>
      <c r="AT170" s="6"/>
      <c r="AU170" s="6"/>
      <c r="AV170" s="6"/>
      <c r="AW170" s="6"/>
      <c r="AX170" s="6"/>
      <c r="AY170" s="6"/>
      <c r="AZ170" s="6"/>
      <c r="BA170" s="6"/>
      <c r="BB170" s="6"/>
      <c r="BC170" s="6"/>
      <c r="BD170" s="6">
        <v>39975</v>
      </c>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HYPERLINK("https://hpr-rps.hres.ca/reg-content/summary-basis-decision-detailTwo.php?lang=en&amp;linkID=SBD00171", "Adempas")</f>
        <v>Adempas</v>
      </c>
      <c r="B171" s="6" t="s">
        <v>506</v>
      </c>
      <c r="C171" s="6" t="s">
        <v>341</v>
      </c>
      <c r="D171" s="6" t="s">
        <v>507</v>
      </c>
      <c r="E171" s="6">
        <v>40612</v>
      </c>
      <c r="F171" s="6"/>
      <c r="G171" s="6"/>
      <c r="H171" s="6">
        <v>40900</v>
      </c>
      <c r="I171" s="6"/>
      <c r="J171" s="6"/>
      <c r="K171" s="6"/>
      <c r="L171" s="6"/>
      <c r="M171" s="6"/>
      <c r="N171" s="6"/>
      <c r="O171" s="6"/>
      <c r="P171" s="6"/>
      <c r="Q171" s="6"/>
      <c r="R171" s="6"/>
      <c r="S171" s="6"/>
      <c r="T171" s="6"/>
      <c r="U171" s="6"/>
      <c r="V171" s="6"/>
      <c r="W171" s="6">
        <v>40970</v>
      </c>
      <c r="X171" s="6"/>
      <c r="Y171" s="6"/>
      <c r="Z171" s="6"/>
      <c r="AA171" s="6"/>
      <c r="AB171" s="6"/>
      <c r="AC171" s="6"/>
      <c r="AD171" s="6"/>
      <c r="AE171" s="6"/>
      <c r="AF171" s="6"/>
      <c r="AG171" s="6"/>
      <c r="AH171" s="6"/>
      <c r="AI171" s="6">
        <v>41262</v>
      </c>
      <c r="AJ171" s="6"/>
      <c r="AK171" s="6"/>
      <c r="AL171" s="6"/>
      <c r="AM171" s="6">
        <v>41256</v>
      </c>
      <c r="AN171" s="6"/>
      <c r="AO171" s="6">
        <v>41159</v>
      </c>
      <c r="AP171" s="6"/>
      <c r="AQ171" s="6">
        <v>41262</v>
      </c>
      <c r="AR171" s="6"/>
      <c r="AS171" s="6"/>
      <c r="AT171" s="6"/>
      <c r="AU171" s="6"/>
      <c r="AV171" s="6"/>
      <c r="AW171" s="6"/>
      <c r="AX171" s="6"/>
      <c r="AY171" s="6"/>
      <c r="AZ171" s="6"/>
      <c r="BA171" s="6"/>
      <c r="BB171" s="6"/>
      <c r="BC171" s="6"/>
      <c r="BD171" s="6">
        <v>41264</v>
      </c>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HYPERLINK("https://hpr-rps.hres.ca/reg-content/summary-basis-decision-detailTwo.php?lang=en&amp;linkID=SBD00172", "Alprolix")</f>
        <v>Alprolix</v>
      </c>
      <c r="B172" s="6" t="s">
        <v>508</v>
      </c>
      <c r="C172" s="6" t="s">
        <v>509</v>
      </c>
      <c r="D172" s="6" t="s">
        <v>510</v>
      </c>
      <c r="E172" s="6">
        <v>41305</v>
      </c>
      <c r="F172" s="6"/>
      <c r="G172" s="6"/>
      <c r="H172" s="6"/>
      <c r="I172" s="6"/>
      <c r="J172" s="6"/>
      <c r="K172" s="6"/>
      <c r="L172" s="6"/>
      <c r="M172" s="6"/>
      <c r="N172" s="6">
        <v>41318</v>
      </c>
      <c r="O172" s="6"/>
      <c r="P172" s="6"/>
      <c r="Q172" s="6"/>
      <c r="R172" s="6"/>
      <c r="S172" s="6"/>
      <c r="T172" s="6">
        <v>41339</v>
      </c>
      <c r="U172" s="6"/>
      <c r="V172" s="6">
        <v>41361</v>
      </c>
      <c r="W172" s="6"/>
      <c r="X172" s="6"/>
      <c r="Y172" s="6"/>
      <c r="Z172" s="6"/>
      <c r="AA172" s="6"/>
      <c r="AB172" s="6"/>
      <c r="AC172" s="6"/>
      <c r="AD172" s="6"/>
      <c r="AE172" s="6"/>
      <c r="AF172" s="6">
        <v>41418</v>
      </c>
      <c r="AG172" s="6"/>
      <c r="AH172" s="6"/>
      <c r="AI172" s="6"/>
      <c r="AJ172" s="6"/>
      <c r="AK172" s="6"/>
      <c r="AL172" s="6"/>
      <c r="AM172" s="6"/>
      <c r="AN172" s="6"/>
      <c r="AO172" s="6">
        <v>41673</v>
      </c>
      <c r="AP172" s="6"/>
      <c r="AQ172" s="6"/>
      <c r="AR172" s="6">
        <v>41716</v>
      </c>
      <c r="AS172" s="6"/>
      <c r="AT172" s="6"/>
      <c r="AU172" s="6"/>
      <c r="AV172" s="6">
        <v>41718</v>
      </c>
      <c r="AW172" s="6"/>
      <c r="AX172" s="6">
        <v>41716</v>
      </c>
      <c r="AY172" s="6"/>
      <c r="AZ172" s="6">
        <v>41717</v>
      </c>
      <c r="BA172" s="6"/>
      <c r="BB172" s="6"/>
      <c r="BC172" s="6"/>
      <c r="BD172" s="6"/>
      <c r="BE172" s="6"/>
      <c r="BF172" s="6"/>
      <c r="BG172" s="6"/>
      <c r="BH172" s="6"/>
      <c r="BI172" s="6"/>
      <c r="BJ172" s="6"/>
      <c r="BK172" s="6"/>
      <c r="BL172" s="6"/>
      <c r="BM172" s="6">
        <v>41718</v>
      </c>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HYPERLINK("https://hpr-rps.hres.ca/reg-content/summary-basis-decision-detailTwo.php?lang=en&amp;linkID=SBD00173", "Bosulif")</f>
        <v>Bosulif</v>
      </c>
      <c r="B173" s="6" t="s">
        <v>511</v>
      </c>
      <c r="C173" s="6" t="s">
        <v>143</v>
      </c>
      <c r="D173" s="6" t="s">
        <v>512</v>
      </c>
      <c r="E173" s="6">
        <v>41059</v>
      </c>
      <c r="F173" s="6"/>
      <c r="G173" s="6"/>
      <c r="H173" s="6">
        <v>41110</v>
      </c>
      <c r="I173" s="6"/>
      <c r="J173" s="6"/>
      <c r="K173" s="6"/>
      <c r="L173" s="6"/>
      <c r="M173" s="6"/>
      <c r="N173" s="6"/>
      <c r="O173" s="6"/>
      <c r="P173" s="6"/>
      <c r="Q173" s="6"/>
      <c r="R173" s="6"/>
      <c r="S173" s="6"/>
      <c r="T173" s="6"/>
      <c r="U173" s="6"/>
      <c r="V173" s="6"/>
      <c r="W173" s="6">
        <v>41159</v>
      </c>
      <c r="X173" s="6"/>
      <c r="Y173" s="6"/>
      <c r="Z173" s="6"/>
      <c r="AA173" s="6"/>
      <c r="AB173" s="6"/>
      <c r="AC173" s="6"/>
      <c r="AD173" s="6"/>
      <c r="AE173" s="6"/>
      <c r="AF173" s="6"/>
      <c r="AG173" s="6"/>
      <c r="AH173" s="6"/>
      <c r="AI173" s="6">
        <v>41452</v>
      </c>
      <c r="AJ173" s="6"/>
      <c r="AK173" s="6"/>
      <c r="AL173" s="6"/>
      <c r="AM173" s="6">
        <v>41442</v>
      </c>
      <c r="AN173" s="6"/>
      <c r="AO173" s="6"/>
      <c r="AP173" s="6"/>
      <c r="AQ173" s="6">
        <v>41452</v>
      </c>
      <c r="AR173" s="6"/>
      <c r="AS173" s="6"/>
      <c r="AT173" s="6"/>
      <c r="AU173" s="6"/>
      <c r="AV173" s="6"/>
      <c r="AW173" s="6"/>
      <c r="AX173" s="6"/>
      <c r="AY173" s="6"/>
      <c r="AZ173" s="6"/>
      <c r="BA173" s="6"/>
      <c r="BB173" s="6"/>
      <c r="BC173" s="6"/>
      <c r="BD173" s="6">
        <v>41458</v>
      </c>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HYPERLINK("https://hpr-rps.hres.ca/reg-content/summary-basis-decision-detailTwo.php?lang=en&amp;linkID=SBD00174", "Breo Ellipta")</f>
        <v>Breo Ellipta</v>
      </c>
      <c r="B174" s="6" t="s">
        <v>513</v>
      </c>
      <c r="C174" s="6" t="s">
        <v>96</v>
      </c>
      <c r="D174" s="6" t="s">
        <v>514</v>
      </c>
      <c r="E174" s="6">
        <v>41305</v>
      </c>
      <c r="F174" s="6"/>
      <c r="G174" s="6"/>
      <c r="H174" s="6"/>
      <c r="I174" s="6"/>
      <c r="J174" s="6"/>
      <c r="K174" s="6"/>
      <c r="L174" s="6"/>
      <c r="M174" s="6"/>
      <c r="N174" s="6">
        <v>41318</v>
      </c>
      <c r="O174" s="6"/>
      <c r="P174" s="6"/>
      <c r="Q174" s="6"/>
      <c r="R174" s="6"/>
      <c r="S174" s="6"/>
      <c r="T174" s="6">
        <v>41339</v>
      </c>
      <c r="U174" s="6"/>
      <c r="V174" s="6">
        <v>41361</v>
      </c>
      <c r="W174" s="6"/>
      <c r="X174" s="6"/>
      <c r="Y174" s="6"/>
      <c r="Z174" s="6"/>
      <c r="AA174" s="6"/>
      <c r="AB174" s="6"/>
      <c r="AC174" s="6"/>
      <c r="AD174" s="6"/>
      <c r="AE174" s="6"/>
      <c r="AF174" s="6">
        <v>41418</v>
      </c>
      <c r="AG174" s="6"/>
      <c r="AH174" s="6"/>
      <c r="AI174" s="6"/>
      <c r="AJ174" s="6"/>
      <c r="AK174" s="6"/>
      <c r="AL174" s="6"/>
      <c r="AM174" s="6"/>
      <c r="AN174" s="6"/>
      <c r="AO174" s="6">
        <v>41673</v>
      </c>
      <c r="AP174" s="6"/>
      <c r="AQ174" s="6"/>
      <c r="AR174" s="6">
        <v>41716</v>
      </c>
      <c r="AS174" s="6"/>
      <c r="AT174" s="6"/>
      <c r="AU174" s="6"/>
      <c r="AV174" s="6">
        <v>41718</v>
      </c>
      <c r="AW174" s="6"/>
      <c r="AX174" s="6">
        <v>41716</v>
      </c>
      <c r="AY174" s="6"/>
      <c r="AZ174" s="6">
        <v>41717</v>
      </c>
      <c r="BA174" s="6"/>
      <c r="BB174" s="6"/>
      <c r="BC174" s="6"/>
      <c r="BD174" s="6"/>
      <c r="BE174" s="6"/>
      <c r="BF174" s="6"/>
      <c r="BG174" s="6"/>
      <c r="BH174" s="6"/>
      <c r="BI174" s="6"/>
      <c r="BJ174" s="6"/>
      <c r="BK174" s="6"/>
      <c r="BL174" s="6"/>
      <c r="BM174" s="6">
        <v>41718</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HYPERLINK("https://hpr-rps.hres.ca/reg-content/summary-basis-decision-detailTwo.php?lang=en&amp;linkID=SBD00175", "Bystolic")</f>
        <v>Bystolic</v>
      </c>
      <c r="B175" s="6" t="s">
        <v>515</v>
      </c>
      <c r="C175" s="6" t="s">
        <v>516</v>
      </c>
      <c r="D175" s="6" t="s">
        <v>517</v>
      </c>
      <c r="E175" s="6">
        <v>40612</v>
      </c>
      <c r="F175" s="6"/>
      <c r="G175" s="6"/>
      <c r="H175" s="6">
        <v>40900</v>
      </c>
      <c r="I175" s="6"/>
      <c r="J175" s="6"/>
      <c r="K175" s="6"/>
      <c r="L175" s="6"/>
      <c r="M175" s="6"/>
      <c r="N175" s="6"/>
      <c r="O175" s="6"/>
      <c r="P175" s="6"/>
      <c r="Q175" s="6"/>
      <c r="R175" s="6"/>
      <c r="S175" s="6"/>
      <c r="T175" s="6"/>
      <c r="U175" s="6"/>
      <c r="V175" s="6"/>
      <c r="W175" s="6">
        <v>40970</v>
      </c>
      <c r="X175" s="6"/>
      <c r="Y175" s="6"/>
      <c r="Z175" s="6"/>
      <c r="AA175" s="6"/>
      <c r="AB175" s="6"/>
      <c r="AC175" s="6"/>
      <c r="AD175" s="6"/>
      <c r="AE175" s="6"/>
      <c r="AF175" s="6"/>
      <c r="AG175" s="6"/>
      <c r="AH175" s="6"/>
      <c r="AI175" s="6">
        <v>41262</v>
      </c>
      <c r="AJ175" s="6"/>
      <c r="AK175" s="6"/>
      <c r="AL175" s="6"/>
      <c r="AM175" s="6">
        <v>41256</v>
      </c>
      <c r="AN175" s="6"/>
      <c r="AO175" s="6">
        <v>41159</v>
      </c>
      <c r="AP175" s="6"/>
      <c r="AQ175" s="6">
        <v>41262</v>
      </c>
      <c r="AR175" s="6"/>
      <c r="AS175" s="6"/>
      <c r="AT175" s="6"/>
      <c r="AU175" s="6"/>
      <c r="AV175" s="6"/>
      <c r="AW175" s="6"/>
      <c r="AX175" s="6"/>
      <c r="AY175" s="6"/>
      <c r="AZ175" s="6"/>
      <c r="BA175" s="6"/>
      <c r="BB175" s="6"/>
      <c r="BC175" s="6"/>
      <c r="BD175" s="6">
        <v>41264</v>
      </c>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HYPERLINK("https://hpr-rps.hres.ca/reg-content/summary-basis-decision-detailTwo.php?lang=en&amp;linkID=SBD00176", "Carbaglu")</f>
        <v>Carbaglu</v>
      </c>
      <c r="B176" s="6" t="s">
        <v>518</v>
      </c>
      <c r="C176" s="6" t="s">
        <v>519</v>
      </c>
      <c r="D176" s="6" t="s">
        <v>520</v>
      </c>
      <c r="E176" s="6">
        <v>41236</v>
      </c>
      <c r="F176" s="6"/>
      <c r="G176" s="6"/>
      <c r="H176" s="6"/>
      <c r="I176" s="6"/>
      <c r="J176" s="6"/>
      <c r="K176" s="6"/>
      <c r="L176" s="6"/>
      <c r="M176" s="6"/>
      <c r="N176" s="6">
        <v>41562</v>
      </c>
      <c r="O176" s="6"/>
      <c r="P176" s="6"/>
      <c r="Q176" s="6"/>
      <c r="R176" s="6"/>
      <c r="S176" s="6">
        <v>41593</v>
      </c>
      <c r="T176" s="6"/>
      <c r="U176" s="6"/>
      <c r="V176" s="6">
        <v>41653</v>
      </c>
      <c r="W176" s="6"/>
      <c r="X176" s="6"/>
      <c r="Y176" s="6"/>
      <c r="Z176" s="6"/>
      <c r="AA176" s="6"/>
      <c r="AB176" s="6"/>
      <c r="AC176" s="6"/>
      <c r="AD176" s="6"/>
      <c r="AE176" s="6"/>
      <c r="AF176" s="6">
        <v>41768</v>
      </c>
      <c r="AG176" s="6"/>
      <c r="AH176" s="6"/>
      <c r="AI176" s="6"/>
      <c r="AJ176" s="6"/>
      <c r="AK176" s="6"/>
      <c r="AL176" s="6"/>
      <c r="AM176" s="6"/>
      <c r="AN176" s="6"/>
      <c r="AO176" s="6"/>
      <c r="AP176" s="6"/>
      <c r="AQ176" s="6"/>
      <c r="AR176" s="6">
        <v>41935</v>
      </c>
      <c r="AS176" s="6"/>
      <c r="AT176" s="6"/>
      <c r="AU176" s="6"/>
      <c r="AV176" s="6">
        <v>41948</v>
      </c>
      <c r="AW176" s="6"/>
      <c r="AX176" s="6"/>
      <c r="AY176" s="6"/>
      <c r="AZ176" s="6">
        <v>41950</v>
      </c>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v>41997</v>
      </c>
      <c r="BZ176" s="6"/>
      <c r="CA176" s="6"/>
      <c r="CB176" s="6"/>
      <c r="CC176" s="6"/>
      <c r="CD176" s="6"/>
      <c r="CE176" s="6"/>
      <c r="CF176" s="6"/>
      <c r="CG176" s="6"/>
      <c r="CH176" s="6"/>
      <c r="CI176" s="6"/>
      <c r="CJ176" s="6"/>
      <c r="CK176" s="6"/>
      <c r="CL176" s="6"/>
      <c r="CM176" s="6"/>
      <c r="CN176" s="6"/>
      <c r="CO176" s="6"/>
      <c r="CP176" s="6"/>
      <c r="CQ176" s="6"/>
      <c r="CR176" s="6">
        <v>42025</v>
      </c>
      <c r="CS176" s="6"/>
      <c r="CT176" s="6"/>
      <c r="CU176" s="6"/>
      <c r="CV176" s="6"/>
      <c r="CW176" s="6"/>
      <c r="CX176" s="6"/>
      <c r="CY176" s="6"/>
      <c r="CZ176" s="6"/>
      <c r="DA176" s="6"/>
      <c r="DB176" s="6"/>
      <c r="DC176" s="6"/>
      <c r="DD176" s="6"/>
      <c r="DE176" s="6"/>
      <c r="DF176" s="6"/>
      <c r="DG176" s="6"/>
      <c r="DH176" s="6">
        <v>42060</v>
      </c>
      <c r="DI176" s="6"/>
      <c r="DJ176" s="6"/>
      <c r="DK176" s="6"/>
      <c r="DL176" s="6">
        <v>42096</v>
      </c>
      <c r="DM176" s="6"/>
      <c r="DN176" s="6"/>
      <c r="DO176" s="6"/>
      <c r="DP176" s="6"/>
      <c r="DQ176" s="6"/>
      <c r="DR176" s="6"/>
      <c r="DS176" s="6"/>
      <c r="DT176" s="6"/>
      <c r="DU176" s="6"/>
      <c r="DV176" s="6"/>
      <c r="DW176" s="6"/>
      <c r="DX176" s="6"/>
      <c r="DY176" s="6">
        <v>42104</v>
      </c>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HYPERLINK("https://hpr-rps.hres.ca/reg-content/summary-basis-decision-detailTwo.php?lang=en&amp;linkID=SBD00177", "Constella")</f>
        <v>Constella</v>
      </c>
      <c r="B177" s="6" t="s">
        <v>521</v>
      </c>
      <c r="C177" s="6" t="s">
        <v>516</v>
      </c>
      <c r="D177" s="6" t="s">
        <v>522</v>
      </c>
      <c r="E177" s="6">
        <v>41236</v>
      </c>
      <c r="F177" s="6"/>
      <c r="G177" s="6"/>
      <c r="H177" s="6"/>
      <c r="I177" s="6"/>
      <c r="J177" s="6"/>
      <c r="K177" s="6"/>
      <c r="L177" s="6"/>
      <c r="M177" s="6"/>
      <c r="N177" s="6">
        <v>41562</v>
      </c>
      <c r="O177" s="6"/>
      <c r="P177" s="6"/>
      <c r="Q177" s="6"/>
      <c r="R177" s="6"/>
      <c r="S177" s="6">
        <v>41593</v>
      </c>
      <c r="T177" s="6"/>
      <c r="U177" s="6"/>
      <c r="V177" s="6">
        <v>41653</v>
      </c>
      <c r="W177" s="6"/>
      <c r="X177" s="6"/>
      <c r="Y177" s="6"/>
      <c r="Z177" s="6"/>
      <c r="AA177" s="6"/>
      <c r="AB177" s="6"/>
      <c r="AC177" s="6"/>
      <c r="AD177" s="6"/>
      <c r="AE177" s="6"/>
      <c r="AF177" s="6">
        <v>41768</v>
      </c>
      <c r="AG177" s="6"/>
      <c r="AH177" s="6"/>
      <c r="AI177" s="6"/>
      <c r="AJ177" s="6"/>
      <c r="AK177" s="6"/>
      <c r="AL177" s="6"/>
      <c r="AM177" s="6"/>
      <c r="AN177" s="6"/>
      <c r="AO177" s="6"/>
      <c r="AP177" s="6"/>
      <c r="AQ177" s="6"/>
      <c r="AR177" s="6">
        <v>41935</v>
      </c>
      <c r="AS177" s="6"/>
      <c r="AT177" s="6"/>
      <c r="AU177" s="6"/>
      <c r="AV177" s="6">
        <v>41948</v>
      </c>
      <c r="AW177" s="6"/>
      <c r="AX177" s="6"/>
      <c r="AY177" s="6"/>
      <c r="AZ177" s="6">
        <v>41950</v>
      </c>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v>41997</v>
      </c>
      <c r="BZ177" s="6"/>
      <c r="CA177" s="6"/>
      <c r="CB177" s="6"/>
      <c r="CC177" s="6"/>
      <c r="CD177" s="6"/>
      <c r="CE177" s="6"/>
      <c r="CF177" s="6"/>
      <c r="CG177" s="6"/>
      <c r="CH177" s="6"/>
      <c r="CI177" s="6"/>
      <c r="CJ177" s="6"/>
      <c r="CK177" s="6"/>
      <c r="CL177" s="6"/>
      <c r="CM177" s="6"/>
      <c r="CN177" s="6"/>
      <c r="CO177" s="6"/>
      <c r="CP177" s="6"/>
      <c r="CQ177" s="6"/>
      <c r="CR177" s="6">
        <v>42025</v>
      </c>
      <c r="CS177" s="6"/>
      <c r="CT177" s="6"/>
      <c r="CU177" s="6"/>
      <c r="CV177" s="6"/>
      <c r="CW177" s="6"/>
      <c r="CX177" s="6"/>
      <c r="CY177" s="6"/>
      <c r="CZ177" s="6"/>
      <c r="DA177" s="6"/>
      <c r="DB177" s="6"/>
      <c r="DC177" s="6"/>
      <c r="DD177" s="6"/>
      <c r="DE177" s="6"/>
      <c r="DF177" s="6"/>
      <c r="DG177" s="6"/>
      <c r="DH177" s="6">
        <v>42060</v>
      </c>
      <c r="DI177" s="6"/>
      <c r="DJ177" s="6"/>
      <c r="DK177" s="6"/>
      <c r="DL177" s="6">
        <v>42096</v>
      </c>
      <c r="DM177" s="6"/>
      <c r="DN177" s="6"/>
      <c r="DO177" s="6"/>
      <c r="DP177" s="6"/>
      <c r="DQ177" s="6"/>
      <c r="DR177" s="6"/>
      <c r="DS177" s="6"/>
      <c r="DT177" s="6"/>
      <c r="DU177" s="6"/>
      <c r="DV177" s="6"/>
      <c r="DW177" s="6"/>
      <c r="DX177" s="6"/>
      <c r="DY177" s="6">
        <v>42104</v>
      </c>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HYPERLINK("https://hpr-rps.hres.ca/reg-content/summary-basis-decision-detailTwo.php?lang=en&amp;linkID=SBD00178", "Cosentyx")</f>
        <v>Cosentyx</v>
      </c>
      <c r="B178" s="6" t="s">
        <v>523</v>
      </c>
      <c r="C178" s="6" t="s">
        <v>87</v>
      </c>
      <c r="D178" s="6" t="s">
        <v>524</v>
      </c>
      <c r="E178" s="6">
        <v>41340</v>
      </c>
      <c r="F178" s="6">
        <v>41486</v>
      </c>
      <c r="G178" s="6"/>
      <c r="H178" s="6">
        <v>41625</v>
      </c>
      <c r="I178" s="6"/>
      <c r="J178" s="6"/>
      <c r="K178" s="6"/>
      <c r="L178" s="6"/>
      <c r="M178" s="6"/>
      <c r="N178" s="6"/>
      <c r="O178" s="6"/>
      <c r="P178" s="6"/>
      <c r="Q178" s="6">
        <v>41687</v>
      </c>
      <c r="R178" s="6"/>
      <c r="S178" s="6"/>
      <c r="T178" s="6">
        <v>41716</v>
      </c>
      <c r="U178" s="6"/>
      <c r="V178" s="6"/>
      <c r="W178" s="6">
        <v>41764</v>
      </c>
      <c r="X178" s="6"/>
      <c r="Y178" s="6"/>
      <c r="Z178" s="6"/>
      <c r="AA178" s="6"/>
      <c r="AB178" s="6"/>
      <c r="AC178" s="6"/>
      <c r="AD178" s="6"/>
      <c r="AE178" s="6"/>
      <c r="AF178" s="6">
        <v>42037</v>
      </c>
      <c r="AG178" s="6"/>
      <c r="AH178" s="6"/>
      <c r="AI178" s="6">
        <v>42055</v>
      </c>
      <c r="AJ178" s="6"/>
      <c r="AK178" s="6"/>
      <c r="AL178" s="6"/>
      <c r="AM178" s="6">
        <v>42062</v>
      </c>
      <c r="AN178" s="6"/>
      <c r="AO178" s="6"/>
      <c r="AP178" s="6"/>
      <c r="AQ178" s="6">
        <v>42062</v>
      </c>
      <c r="AR178" s="6"/>
      <c r="AS178" s="6"/>
      <c r="AT178" s="6"/>
      <c r="AU178" s="6"/>
      <c r="AV178" s="6"/>
      <c r="AW178" s="6"/>
      <c r="AX178" s="6"/>
      <c r="AY178" s="6"/>
      <c r="AZ178" s="6"/>
      <c r="BA178" s="6"/>
      <c r="BB178" s="6"/>
      <c r="BC178" s="6"/>
      <c r="BD178" s="6">
        <v>42062</v>
      </c>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HYPERLINK("https://hpr-rps.hres.ca/reg-content/summary-basis-decision-detailTwo.php?lang=en&amp;linkID=SBD00179", "Cyramza")</f>
        <v>Cyramza</v>
      </c>
      <c r="B179" s="6" t="s">
        <v>525</v>
      </c>
      <c r="C179" s="6" t="s">
        <v>140</v>
      </c>
      <c r="D179" s="6" t="s">
        <v>526</v>
      </c>
      <c r="E179" s="6">
        <v>41236</v>
      </c>
      <c r="F179" s="6"/>
      <c r="G179" s="6"/>
      <c r="H179" s="6"/>
      <c r="I179" s="6"/>
      <c r="J179" s="6"/>
      <c r="K179" s="6"/>
      <c r="L179" s="6"/>
      <c r="M179" s="6"/>
      <c r="N179" s="6">
        <v>41562</v>
      </c>
      <c r="O179" s="6"/>
      <c r="P179" s="6"/>
      <c r="Q179" s="6"/>
      <c r="R179" s="6"/>
      <c r="S179" s="6">
        <v>41593</v>
      </c>
      <c r="T179" s="6"/>
      <c r="U179" s="6"/>
      <c r="V179" s="6">
        <v>41653</v>
      </c>
      <c r="W179" s="6"/>
      <c r="X179" s="6"/>
      <c r="Y179" s="6"/>
      <c r="Z179" s="6"/>
      <c r="AA179" s="6"/>
      <c r="AB179" s="6"/>
      <c r="AC179" s="6"/>
      <c r="AD179" s="6"/>
      <c r="AE179" s="6"/>
      <c r="AF179" s="6">
        <v>41768</v>
      </c>
      <c r="AG179" s="6"/>
      <c r="AH179" s="6"/>
      <c r="AI179" s="6"/>
      <c r="AJ179" s="6"/>
      <c r="AK179" s="6"/>
      <c r="AL179" s="6"/>
      <c r="AM179" s="6"/>
      <c r="AN179" s="6"/>
      <c r="AO179" s="6"/>
      <c r="AP179" s="6"/>
      <c r="AQ179" s="6"/>
      <c r="AR179" s="6">
        <v>41935</v>
      </c>
      <c r="AS179" s="6"/>
      <c r="AT179" s="6"/>
      <c r="AU179" s="6"/>
      <c r="AV179" s="6">
        <v>41948</v>
      </c>
      <c r="AW179" s="6"/>
      <c r="AX179" s="6"/>
      <c r="AY179" s="6"/>
      <c r="AZ179" s="6">
        <v>41950</v>
      </c>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v>41997</v>
      </c>
      <c r="BZ179" s="6"/>
      <c r="CA179" s="6"/>
      <c r="CB179" s="6"/>
      <c r="CC179" s="6"/>
      <c r="CD179" s="6"/>
      <c r="CE179" s="6"/>
      <c r="CF179" s="6"/>
      <c r="CG179" s="6"/>
      <c r="CH179" s="6"/>
      <c r="CI179" s="6"/>
      <c r="CJ179" s="6"/>
      <c r="CK179" s="6"/>
      <c r="CL179" s="6"/>
      <c r="CM179" s="6"/>
      <c r="CN179" s="6"/>
      <c r="CO179" s="6"/>
      <c r="CP179" s="6"/>
      <c r="CQ179" s="6"/>
      <c r="CR179" s="6">
        <v>42025</v>
      </c>
      <c r="CS179" s="6"/>
      <c r="CT179" s="6"/>
      <c r="CU179" s="6"/>
      <c r="CV179" s="6"/>
      <c r="CW179" s="6"/>
      <c r="CX179" s="6"/>
      <c r="CY179" s="6"/>
      <c r="CZ179" s="6"/>
      <c r="DA179" s="6"/>
      <c r="DB179" s="6"/>
      <c r="DC179" s="6"/>
      <c r="DD179" s="6"/>
      <c r="DE179" s="6"/>
      <c r="DF179" s="6"/>
      <c r="DG179" s="6"/>
      <c r="DH179" s="6">
        <v>42060</v>
      </c>
      <c r="DI179" s="6"/>
      <c r="DJ179" s="6"/>
      <c r="DK179" s="6"/>
      <c r="DL179" s="6">
        <v>42096</v>
      </c>
      <c r="DM179" s="6"/>
      <c r="DN179" s="6"/>
      <c r="DO179" s="6"/>
      <c r="DP179" s="6"/>
      <c r="DQ179" s="6"/>
      <c r="DR179" s="6"/>
      <c r="DS179" s="6"/>
      <c r="DT179" s="6"/>
      <c r="DU179" s="6"/>
      <c r="DV179" s="6"/>
      <c r="DW179" s="6"/>
      <c r="DX179" s="6"/>
      <c r="DY179" s="6">
        <v>42104</v>
      </c>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HYPERLINK("https://hpr-rps.hres.ca/reg-content/summary-basis-decision-detailTwo.php?lang=en&amp;linkID=SBD00180", "Daklinza")</f>
        <v>Daklinza</v>
      </c>
      <c r="B180" s="6" t="s">
        <v>527</v>
      </c>
      <c r="C180" s="6" t="s">
        <v>81</v>
      </c>
      <c r="D180" s="6" t="s">
        <v>528</v>
      </c>
      <c r="E180" s="6"/>
      <c r="F180" s="6"/>
      <c r="G180" s="6"/>
      <c r="H180" s="6">
        <v>41775</v>
      </c>
      <c r="I180" s="6"/>
      <c r="J180" s="6"/>
      <c r="K180" s="6"/>
      <c r="L180" s="6"/>
      <c r="M180" s="6"/>
      <c r="N180" s="6"/>
      <c r="O180" s="6"/>
      <c r="P180" s="6"/>
      <c r="Q180" s="6"/>
      <c r="R180" s="6"/>
      <c r="S180" s="6"/>
      <c r="T180" s="6"/>
      <c r="U180" s="6"/>
      <c r="V180" s="6"/>
      <c r="W180" s="6">
        <v>41838</v>
      </c>
      <c r="X180" s="6"/>
      <c r="Y180" s="6"/>
      <c r="Z180" s="6"/>
      <c r="AA180" s="6"/>
      <c r="AB180" s="6"/>
      <c r="AC180" s="6"/>
      <c r="AD180" s="6"/>
      <c r="AE180" s="6"/>
      <c r="AF180" s="6"/>
      <c r="AG180" s="6"/>
      <c r="AH180" s="6"/>
      <c r="AI180" s="6">
        <v>42222</v>
      </c>
      <c r="AJ180" s="6">
        <v>42153</v>
      </c>
      <c r="AK180" s="6"/>
      <c r="AL180" s="6"/>
      <c r="AM180" s="6">
        <v>42185</v>
      </c>
      <c r="AN180" s="6"/>
      <c r="AO180" s="6"/>
      <c r="AP180" s="6"/>
      <c r="AQ180" s="6">
        <v>42223</v>
      </c>
      <c r="AR180" s="6"/>
      <c r="AS180" s="6"/>
      <c r="AT180" s="6"/>
      <c r="AU180" s="6"/>
      <c r="AV180" s="6"/>
      <c r="AW180" s="6"/>
      <c r="AX180" s="6"/>
      <c r="AY180" s="6"/>
      <c r="AZ180" s="6"/>
      <c r="BA180" s="6"/>
      <c r="BB180" s="6"/>
      <c r="BC180" s="6">
        <v>42200</v>
      </c>
      <c r="BD180" s="6">
        <v>42229</v>
      </c>
      <c r="BE180" s="6"/>
      <c r="BF180" s="6"/>
      <c r="BG180" s="6"/>
      <c r="BH180" s="6"/>
      <c r="BI180" s="6"/>
      <c r="BJ180" s="6"/>
      <c r="BK180" s="6"/>
      <c r="BL180" s="6"/>
      <c r="BM180" s="6"/>
      <c r="BN180" s="6"/>
      <c r="BO180" s="6"/>
      <c r="BP180" s="6">
        <v>42212</v>
      </c>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HYPERLINK("https://hpr-rps.hres.ca/reg-content/summary-basis-decision-detailTwo.php?lang=en&amp;linkID=SBD00181", "Diacomit")</f>
        <v>Diacomit</v>
      </c>
      <c r="B181" s="6" t="s">
        <v>529</v>
      </c>
      <c r="C181" s="6" t="s">
        <v>530</v>
      </c>
      <c r="D181" s="6" t="s">
        <v>531</v>
      </c>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HYPERLINK("https://hpr-rps.hres.ca/reg-content/summary-basis-decision-detailTwo.php?lang=en&amp;linkID=SBD00182", "Duavive")</f>
        <v>Duavive</v>
      </c>
      <c r="B182" s="6" t="s">
        <v>532</v>
      </c>
      <c r="C182" s="6" t="s">
        <v>143</v>
      </c>
      <c r="D182" s="6" t="s">
        <v>533</v>
      </c>
      <c r="E182" s="6"/>
      <c r="F182" s="6"/>
      <c r="G182" s="6"/>
      <c r="H182" s="6">
        <v>41247</v>
      </c>
      <c r="I182" s="6"/>
      <c r="J182" s="6"/>
      <c r="K182" s="6"/>
      <c r="L182" s="6"/>
      <c r="M182" s="6"/>
      <c r="N182" s="6"/>
      <c r="O182" s="6"/>
      <c r="P182" s="6"/>
      <c r="Q182" s="6">
        <v>41302</v>
      </c>
      <c r="R182" s="6"/>
      <c r="S182" s="6"/>
      <c r="T182" s="6">
        <v>41327</v>
      </c>
      <c r="U182" s="6"/>
      <c r="V182" s="6"/>
      <c r="W182" s="6">
        <v>41368</v>
      </c>
      <c r="X182" s="6"/>
      <c r="Y182" s="6"/>
      <c r="Z182" s="6"/>
      <c r="AA182" s="6"/>
      <c r="AB182" s="6"/>
      <c r="AC182" s="6"/>
      <c r="AD182" s="6"/>
      <c r="AE182" s="6"/>
      <c r="AF182" s="6"/>
      <c r="AG182" s="6"/>
      <c r="AH182" s="6"/>
      <c r="AI182" s="6"/>
      <c r="AJ182" s="6">
        <v>41617</v>
      </c>
      <c r="AK182" s="6"/>
      <c r="AL182" s="6"/>
      <c r="AM182" s="6">
        <v>41662</v>
      </c>
      <c r="AN182" s="6"/>
      <c r="AO182" s="6"/>
      <c r="AP182" s="6"/>
      <c r="AQ182" s="6">
        <v>41666</v>
      </c>
      <c r="AR182" s="6"/>
      <c r="AS182" s="6"/>
      <c r="AT182" s="6"/>
      <c r="AU182" s="6"/>
      <c r="AV182" s="6"/>
      <c r="AW182" s="6"/>
      <c r="AX182" s="6"/>
      <c r="AY182" s="6"/>
      <c r="AZ182" s="6"/>
      <c r="BA182" s="6"/>
      <c r="BB182" s="6"/>
      <c r="BC182" s="6"/>
      <c r="BD182" s="6"/>
      <c r="BE182" s="6"/>
      <c r="BF182" s="6"/>
      <c r="BG182" s="6"/>
      <c r="BH182" s="6"/>
      <c r="BI182" s="6"/>
      <c r="BJ182" s="6"/>
      <c r="BK182" s="6">
        <v>41668</v>
      </c>
      <c r="BL182" s="6"/>
      <c r="BM182" s="6"/>
      <c r="BN182" s="6"/>
      <c r="BO182" s="6"/>
      <c r="BP182" s="6">
        <v>41732</v>
      </c>
      <c r="BQ182" s="6"/>
      <c r="BR182" s="6"/>
      <c r="BS182" s="6"/>
      <c r="BT182" s="6"/>
      <c r="BU182" s="6"/>
      <c r="BV182" s="6"/>
      <c r="BW182" s="6"/>
      <c r="BX182" s="6"/>
      <c r="BY182" s="6"/>
      <c r="BZ182" s="6"/>
      <c r="CA182" s="6"/>
      <c r="CB182" s="6"/>
      <c r="CC182" s="6"/>
      <c r="CD182" s="6"/>
      <c r="CE182" s="6"/>
      <c r="CF182" s="6"/>
      <c r="CG182" s="6"/>
      <c r="CH182" s="6"/>
      <c r="CI182" s="6">
        <v>41785</v>
      </c>
      <c r="CJ182" s="6"/>
      <c r="CK182" s="6"/>
      <c r="CL182" s="6"/>
      <c r="CM182" s="6"/>
      <c r="CN182" s="6"/>
      <c r="CO182" s="6"/>
      <c r="CP182" s="6"/>
      <c r="CQ182" s="6"/>
      <c r="CR182" s="6"/>
      <c r="CS182" s="6"/>
      <c r="CT182" s="6"/>
      <c r="CU182" s="6">
        <v>41932</v>
      </c>
      <c r="CV182" s="6"/>
      <c r="CW182" s="6"/>
      <c r="CX182" s="6"/>
      <c r="CY182" s="6">
        <v>41835</v>
      </c>
      <c r="CZ182" s="6"/>
      <c r="DA182" s="6"/>
      <c r="DB182" s="6"/>
      <c r="DC182" s="6">
        <v>41929</v>
      </c>
      <c r="DD182" s="6"/>
      <c r="DE182" s="6"/>
      <c r="DF182" s="6"/>
      <c r="DG182" s="6"/>
      <c r="DH182" s="6"/>
      <c r="DI182" s="6"/>
      <c r="DJ182" s="6"/>
      <c r="DK182" s="6"/>
      <c r="DL182" s="6"/>
      <c r="DM182" s="6"/>
      <c r="DN182" s="6"/>
      <c r="DO182" s="6"/>
      <c r="DP182" s="6">
        <v>41935</v>
      </c>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HYPERLINK("https://hpr-rps.hres.ca/reg-content/summary-basis-decision-detailTwo.php?lang=en&amp;linkID=SBD00185", "Egrifta")</f>
        <v>Egrifta</v>
      </c>
      <c r="B183" s="6" t="s">
        <v>534</v>
      </c>
      <c r="C183" s="6" t="s">
        <v>535</v>
      </c>
      <c r="D183" s="6" t="s">
        <v>536</v>
      </c>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HYPERLINK("https://hpr-rps.hres.ca/reg-content/summary-basis-decision-detailTwo.php?lang=en&amp;linkID=SBD00183", "Durezol")</f>
        <v>Durezol</v>
      </c>
      <c r="B184" s="6" t="s">
        <v>537</v>
      </c>
      <c r="C184" s="6" t="s">
        <v>538</v>
      </c>
      <c r="D184" s="6" t="s">
        <v>539</v>
      </c>
      <c r="E184" s="6"/>
      <c r="F184" s="6"/>
      <c r="G184" s="6"/>
      <c r="H184" s="6">
        <v>41233</v>
      </c>
      <c r="I184" s="6"/>
      <c r="J184" s="6"/>
      <c r="K184" s="6"/>
      <c r="L184" s="6"/>
      <c r="M184" s="6"/>
      <c r="N184" s="6"/>
      <c r="O184" s="6"/>
      <c r="P184" s="6"/>
      <c r="Q184" s="6"/>
      <c r="R184" s="6"/>
      <c r="S184" s="6"/>
      <c r="T184" s="6"/>
      <c r="U184" s="6"/>
      <c r="V184" s="6"/>
      <c r="W184" s="6">
        <v>41282</v>
      </c>
      <c r="X184" s="6"/>
      <c r="Y184" s="6"/>
      <c r="Z184" s="6"/>
      <c r="AA184" s="6"/>
      <c r="AB184" s="6"/>
      <c r="AC184" s="6"/>
      <c r="AD184" s="6"/>
      <c r="AE184" s="6"/>
      <c r="AF184" s="6"/>
      <c r="AG184" s="6"/>
      <c r="AH184" s="6"/>
      <c r="AI184" s="6">
        <v>41572</v>
      </c>
      <c r="AJ184" s="6"/>
      <c r="AK184" s="6"/>
      <c r="AL184" s="6"/>
      <c r="AM184" s="6">
        <v>41537</v>
      </c>
      <c r="AN184" s="6"/>
      <c r="AO184" s="6"/>
      <c r="AP184" s="6"/>
      <c r="AQ184" s="6">
        <v>41568</v>
      </c>
      <c r="AR184" s="6"/>
      <c r="AS184" s="6"/>
      <c r="AT184" s="6"/>
      <c r="AU184" s="6"/>
      <c r="AV184" s="6"/>
      <c r="AW184" s="6"/>
      <c r="AX184" s="6"/>
      <c r="AY184" s="6"/>
      <c r="AZ184" s="6"/>
      <c r="BA184" s="6"/>
      <c r="BB184" s="6"/>
      <c r="BC184" s="6"/>
      <c r="BD184" s="6">
        <v>41582</v>
      </c>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HYPERLINK("https://hpr-rps.hres.ca/reg-content/summary-basis-decision-detailTwo.php?lang=en&amp;linkID=SBD00184", "Dymista")</f>
        <v>Dymista</v>
      </c>
      <c r="B185" s="6" t="s">
        <v>540</v>
      </c>
      <c r="C185" s="6" t="s">
        <v>541</v>
      </c>
      <c r="D185" s="6" t="s">
        <v>542</v>
      </c>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HYPERLINK("https://hpr-rps.hres.ca/reg-content/summary-basis-decision-detailTwo.php?lang=en&amp;linkID=SBD00186", "Elelyso")</f>
        <v>Elelyso</v>
      </c>
      <c r="B186" s="6" t="s">
        <v>543</v>
      </c>
      <c r="C186" s="6" t="s">
        <v>143</v>
      </c>
      <c r="D186" s="6" t="s">
        <v>544</v>
      </c>
      <c r="E186" s="6">
        <v>41073</v>
      </c>
      <c r="F186" s="6"/>
      <c r="G186" s="6"/>
      <c r="H186" s="6"/>
      <c r="I186" s="6"/>
      <c r="J186" s="6"/>
      <c r="K186" s="6"/>
      <c r="L186" s="6"/>
      <c r="M186" s="6"/>
      <c r="N186" s="6">
        <v>41089</v>
      </c>
      <c r="O186" s="6"/>
      <c r="P186" s="6"/>
      <c r="Q186" s="6"/>
      <c r="R186" s="6"/>
      <c r="S186" s="6">
        <v>41128</v>
      </c>
      <c r="T186" s="6"/>
      <c r="U186" s="6"/>
      <c r="V186" s="6">
        <v>41136</v>
      </c>
      <c r="W186" s="6"/>
      <c r="X186" s="6"/>
      <c r="Y186" s="6"/>
      <c r="Z186" s="6"/>
      <c r="AA186" s="6"/>
      <c r="AB186" s="6"/>
      <c r="AC186" s="6"/>
      <c r="AD186" s="6"/>
      <c r="AE186" s="6"/>
      <c r="AF186" s="6">
        <v>41165</v>
      </c>
      <c r="AG186" s="6"/>
      <c r="AH186" s="6"/>
      <c r="AI186" s="6"/>
      <c r="AJ186" s="6"/>
      <c r="AK186" s="6"/>
      <c r="AL186" s="6"/>
      <c r="AM186" s="6"/>
      <c r="AN186" s="6"/>
      <c r="AO186" s="6"/>
      <c r="AP186" s="6"/>
      <c r="AQ186" s="6"/>
      <c r="AR186" s="6">
        <v>41339</v>
      </c>
      <c r="AS186" s="6">
        <v>41242</v>
      </c>
      <c r="AT186" s="6"/>
      <c r="AU186" s="6"/>
      <c r="AV186" s="6">
        <v>41339</v>
      </c>
      <c r="AW186" s="6"/>
      <c r="AX186" s="6">
        <v>41270</v>
      </c>
      <c r="AY186" s="6"/>
      <c r="AZ186" s="6">
        <v>41341</v>
      </c>
      <c r="BA186" s="6"/>
      <c r="BB186" s="6"/>
      <c r="BC186" s="6"/>
      <c r="BD186" s="6"/>
      <c r="BE186" s="6"/>
      <c r="BF186" s="6"/>
      <c r="BG186" s="6"/>
      <c r="BH186" s="6"/>
      <c r="BI186" s="6"/>
      <c r="BJ186" s="6"/>
      <c r="BK186" s="6"/>
      <c r="BL186" s="6"/>
      <c r="BM186" s="6">
        <v>41344</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HYPERLINK("https://hpr-rps.hres.ca/reg-content/summary-basis-decision-detailTwo.php?lang=en&amp;linkID=SBD00187", "Sivextro")</f>
        <v>Sivextro</v>
      </c>
      <c r="B187" s="6" t="s">
        <v>545</v>
      </c>
      <c r="C187" s="6" t="s">
        <v>546</v>
      </c>
      <c r="D187" s="6" t="s">
        <v>547</v>
      </c>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HYPERLINK("https://hpr-rps.hres.ca/reg-content/summary-basis-decision-detailTwo.php?lang=en&amp;linkID=SBD00188", "Sovaldi")</f>
        <v>Sovaldi</v>
      </c>
      <c r="B188" s="6" t="s">
        <v>548</v>
      </c>
      <c r="C188" s="6" t="s">
        <v>549</v>
      </c>
      <c r="D188" s="6" t="s">
        <v>550</v>
      </c>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HYPERLINK("https://hpr-rps.hres.ca/reg-content/summary-basis-decision-detailTwo.php?lang=en&amp;linkID=SBD00189", "Stivarga")</f>
        <v>Stivarga</v>
      </c>
      <c r="B189" s="6" t="s">
        <v>551</v>
      </c>
      <c r="C189" s="6" t="s">
        <v>341</v>
      </c>
      <c r="D189" s="6" t="s">
        <v>552</v>
      </c>
      <c r="E189" s="6">
        <v>41073</v>
      </c>
      <c r="F189" s="6"/>
      <c r="G189" s="6"/>
      <c r="H189" s="6"/>
      <c r="I189" s="6"/>
      <c r="J189" s="6"/>
      <c r="K189" s="6"/>
      <c r="L189" s="6"/>
      <c r="M189" s="6"/>
      <c r="N189" s="6">
        <v>41089</v>
      </c>
      <c r="O189" s="6"/>
      <c r="P189" s="6"/>
      <c r="Q189" s="6"/>
      <c r="R189" s="6"/>
      <c r="S189" s="6">
        <v>41128</v>
      </c>
      <c r="T189" s="6"/>
      <c r="U189" s="6"/>
      <c r="V189" s="6">
        <v>41136</v>
      </c>
      <c r="W189" s="6"/>
      <c r="X189" s="6"/>
      <c r="Y189" s="6"/>
      <c r="Z189" s="6"/>
      <c r="AA189" s="6"/>
      <c r="AB189" s="6"/>
      <c r="AC189" s="6"/>
      <c r="AD189" s="6"/>
      <c r="AE189" s="6"/>
      <c r="AF189" s="6">
        <v>41165</v>
      </c>
      <c r="AG189" s="6"/>
      <c r="AH189" s="6"/>
      <c r="AI189" s="6"/>
      <c r="AJ189" s="6"/>
      <c r="AK189" s="6"/>
      <c r="AL189" s="6"/>
      <c r="AM189" s="6"/>
      <c r="AN189" s="6"/>
      <c r="AO189" s="6"/>
      <c r="AP189" s="6"/>
      <c r="AQ189" s="6"/>
      <c r="AR189" s="6">
        <v>41339</v>
      </c>
      <c r="AS189" s="6">
        <v>41242</v>
      </c>
      <c r="AT189" s="6"/>
      <c r="AU189" s="6"/>
      <c r="AV189" s="6">
        <v>41339</v>
      </c>
      <c r="AW189" s="6"/>
      <c r="AX189" s="6">
        <v>41270</v>
      </c>
      <c r="AY189" s="6"/>
      <c r="AZ189" s="6">
        <v>41341</v>
      </c>
      <c r="BA189" s="6"/>
      <c r="BB189" s="6"/>
      <c r="BC189" s="6"/>
      <c r="BD189" s="6"/>
      <c r="BE189" s="6"/>
      <c r="BF189" s="6"/>
      <c r="BG189" s="6"/>
      <c r="BH189" s="6"/>
      <c r="BI189" s="6"/>
      <c r="BJ189" s="6"/>
      <c r="BK189" s="6"/>
      <c r="BL189" s="6"/>
      <c r="BM189" s="6">
        <v>41344</v>
      </c>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HYPERLINK("https://hpr-rps.hres.ca/reg-content/summary-basis-decision-detailTwo.php?lang=en&amp;linkID=SBD00190", "Strensiq")</f>
        <v>Strensiq</v>
      </c>
      <c r="B190" s="6" t="s">
        <v>553</v>
      </c>
      <c r="C190" s="6" t="s">
        <v>554</v>
      </c>
      <c r="D190" s="6" t="s">
        <v>555</v>
      </c>
      <c r="E190" s="6">
        <v>41815</v>
      </c>
      <c r="F190" s="6"/>
      <c r="G190" s="6"/>
      <c r="H190" s="6"/>
      <c r="I190" s="6"/>
      <c r="J190" s="6"/>
      <c r="K190" s="6"/>
      <c r="L190" s="6"/>
      <c r="M190" s="6"/>
      <c r="N190" s="6">
        <v>41859</v>
      </c>
      <c r="O190" s="6">
        <v>41890</v>
      </c>
      <c r="P190" s="6"/>
      <c r="Q190" s="6"/>
      <c r="R190" s="6"/>
      <c r="S190" s="6"/>
      <c r="T190" s="6"/>
      <c r="U190" s="6"/>
      <c r="V190" s="6">
        <v>41942</v>
      </c>
      <c r="W190" s="6"/>
      <c r="X190" s="6"/>
      <c r="Y190" s="6"/>
      <c r="Z190" s="6"/>
      <c r="AA190" s="6"/>
      <c r="AB190" s="6"/>
      <c r="AC190" s="6"/>
      <c r="AD190" s="6"/>
      <c r="AE190" s="6"/>
      <c r="AF190" s="6">
        <v>41985</v>
      </c>
      <c r="AG190" s="6"/>
      <c r="AH190" s="6"/>
      <c r="AI190" s="6"/>
      <c r="AJ190" s="6"/>
      <c r="AK190" s="6"/>
      <c r="AL190" s="6"/>
      <c r="AM190" s="6"/>
      <c r="AN190" s="6"/>
      <c r="AO190" s="6"/>
      <c r="AP190" s="6"/>
      <c r="AQ190" s="6"/>
      <c r="AR190" s="6">
        <v>42179</v>
      </c>
      <c r="AS190" s="6"/>
      <c r="AT190" s="6"/>
      <c r="AU190" s="6"/>
      <c r="AV190" s="6">
        <v>42184</v>
      </c>
      <c r="AW190" s="6"/>
      <c r="AX190" s="6"/>
      <c r="AY190" s="6"/>
      <c r="AZ190" s="6">
        <v>42230</v>
      </c>
      <c r="BA190" s="6"/>
      <c r="BB190" s="6"/>
      <c r="BC190" s="6"/>
      <c r="BD190" s="6"/>
      <c r="BE190" s="6"/>
      <c r="BF190" s="6"/>
      <c r="BG190" s="6"/>
      <c r="BH190" s="6"/>
      <c r="BI190" s="6"/>
      <c r="BJ190" s="6"/>
      <c r="BK190" s="6"/>
      <c r="BL190" s="6">
        <v>42185</v>
      </c>
      <c r="BM190" s="6">
        <v>42230</v>
      </c>
      <c r="BN190" s="6"/>
      <c r="BO190" s="6"/>
      <c r="BP190" s="6"/>
      <c r="BQ190" s="6"/>
      <c r="BR190" s="6"/>
      <c r="BS190" s="6"/>
      <c r="BT190" s="6"/>
      <c r="BU190" s="6"/>
      <c r="BV190" s="6"/>
      <c r="BW190" s="6"/>
      <c r="BX190" s="6"/>
      <c r="BY190" s="6">
        <v>42195</v>
      </c>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HYPERLINK("https://hpr-rps.hres.ca/reg-content/summary-basis-decision-detailTwo.php?lang=en&amp;linkID=SBD00191", "Stribild")</f>
        <v>Stribild</v>
      </c>
      <c r="B191" s="6" t="s">
        <v>556</v>
      </c>
      <c r="C191" s="6" t="s">
        <v>549</v>
      </c>
      <c r="D191" s="6" t="s">
        <v>557</v>
      </c>
      <c r="E191" s="6">
        <v>40815</v>
      </c>
      <c r="F191" s="6"/>
      <c r="G191" s="6"/>
      <c r="H191" s="6"/>
      <c r="I191" s="6"/>
      <c r="J191" s="6"/>
      <c r="K191" s="6"/>
      <c r="L191" s="6"/>
      <c r="M191" s="6"/>
      <c r="N191" s="6">
        <v>40855</v>
      </c>
      <c r="O191" s="6"/>
      <c r="P191" s="6"/>
      <c r="Q191" s="6"/>
      <c r="R191" s="6"/>
      <c r="S191" s="6"/>
      <c r="T191" s="6">
        <v>40885</v>
      </c>
      <c r="U191" s="6"/>
      <c r="V191" s="6">
        <v>40896</v>
      </c>
      <c r="W191" s="6"/>
      <c r="X191" s="6"/>
      <c r="Y191" s="6"/>
      <c r="Z191" s="6"/>
      <c r="AA191" s="6"/>
      <c r="AB191" s="6"/>
      <c r="AC191" s="6"/>
      <c r="AD191" s="6"/>
      <c r="AE191" s="6"/>
      <c r="AF191" s="6">
        <v>40941</v>
      </c>
      <c r="AG191" s="6"/>
      <c r="AH191" s="6"/>
      <c r="AI191" s="6"/>
      <c r="AJ191" s="6"/>
      <c r="AK191" s="6"/>
      <c r="AL191" s="6"/>
      <c r="AM191" s="6"/>
      <c r="AN191" s="6"/>
      <c r="AO191" s="6"/>
      <c r="AP191" s="6"/>
      <c r="AQ191" s="6"/>
      <c r="AR191" s="6">
        <v>41229</v>
      </c>
      <c r="AS191" s="6"/>
      <c r="AT191" s="6"/>
      <c r="AU191" s="6"/>
      <c r="AV191" s="6">
        <v>41228</v>
      </c>
      <c r="AW191" s="6"/>
      <c r="AX191" s="6"/>
      <c r="AY191" s="6"/>
      <c r="AZ191" s="6">
        <v>41229</v>
      </c>
      <c r="BA191" s="6"/>
      <c r="BB191" s="6"/>
      <c r="BC191" s="6"/>
      <c r="BD191" s="6"/>
      <c r="BE191" s="6"/>
      <c r="BF191" s="6"/>
      <c r="BG191" s="6"/>
      <c r="BH191" s="6"/>
      <c r="BI191" s="6"/>
      <c r="BJ191" s="6"/>
      <c r="BK191" s="6"/>
      <c r="BL191" s="6"/>
      <c r="BM191" s="6">
        <v>41239</v>
      </c>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HYPERLINK("https://hpr-rps.hres.ca/reg-content/summary-basis-decision-detailTwo.php?lang=en&amp;linkID=SBD00192", "Striverdi Respimat")</f>
        <v>Striverdi Respimat</v>
      </c>
      <c r="B192" s="6" t="s">
        <v>558</v>
      </c>
      <c r="C192" s="6" t="s">
        <v>559</v>
      </c>
      <c r="D192" s="6" t="s">
        <v>560</v>
      </c>
      <c r="E192" s="6"/>
      <c r="F192" s="6"/>
      <c r="G192" s="6"/>
      <c r="H192" s="6">
        <v>41088</v>
      </c>
      <c r="I192" s="6"/>
      <c r="J192" s="6"/>
      <c r="K192" s="6"/>
      <c r="L192" s="6"/>
      <c r="M192" s="6"/>
      <c r="N192" s="6"/>
      <c r="O192" s="6"/>
      <c r="P192" s="6"/>
      <c r="Q192" s="6"/>
      <c r="R192" s="6"/>
      <c r="S192" s="6"/>
      <c r="T192" s="6"/>
      <c r="U192" s="6"/>
      <c r="V192" s="6"/>
      <c r="W192" s="6">
        <v>41135</v>
      </c>
      <c r="X192" s="6"/>
      <c r="Y192" s="6"/>
      <c r="Z192" s="6"/>
      <c r="AA192" s="6"/>
      <c r="AB192" s="6"/>
      <c r="AC192" s="6"/>
      <c r="AD192" s="6"/>
      <c r="AE192" s="6"/>
      <c r="AF192" s="6"/>
      <c r="AG192" s="6"/>
      <c r="AH192" s="6"/>
      <c r="AI192" s="6">
        <v>41436</v>
      </c>
      <c r="AJ192" s="6"/>
      <c r="AK192" s="6"/>
      <c r="AL192" s="6"/>
      <c r="AM192" s="6">
        <v>41436</v>
      </c>
      <c r="AN192" s="6"/>
      <c r="AO192" s="6"/>
      <c r="AP192" s="6"/>
      <c r="AQ192" s="6">
        <v>41436</v>
      </c>
      <c r="AR192" s="6"/>
      <c r="AS192" s="6"/>
      <c r="AT192" s="6"/>
      <c r="AU192" s="6"/>
      <c r="AV192" s="6"/>
      <c r="AW192" s="6"/>
      <c r="AX192" s="6"/>
      <c r="AY192" s="6"/>
      <c r="AZ192" s="6"/>
      <c r="BA192" s="6"/>
      <c r="BB192" s="6"/>
      <c r="BC192" s="6"/>
      <c r="BD192" s="6">
        <v>41436</v>
      </c>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HYPERLINK("https://hpr-rps.hres.ca/reg-content/summary-basis-decision-detailTwo.php?lang=en&amp;linkID=SBD00193", "Sylvant")</f>
        <v>Sylvant</v>
      </c>
      <c r="B193" s="6" t="s">
        <v>561</v>
      </c>
      <c r="C193" s="6" t="s">
        <v>201</v>
      </c>
      <c r="D193" s="6" t="s">
        <v>562</v>
      </c>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HYPERLINK("https://hpr-rps.hres.ca/reg-content/summary-basis-decision-detailTwo.php?lang=en&amp;linkID=SBD00194", "Tafinlar")</f>
        <v>Tafinlar</v>
      </c>
      <c r="B194" s="6" t="s">
        <v>563</v>
      </c>
      <c r="C194" s="6" t="s">
        <v>96</v>
      </c>
      <c r="D194" s="6" t="s">
        <v>564</v>
      </c>
      <c r="E194" s="6">
        <v>41046</v>
      </c>
      <c r="F194" s="6"/>
      <c r="G194" s="6"/>
      <c r="H194" s="6">
        <v>41121</v>
      </c>
      <c r="I194" s="6"/>
      <c r="J194" s="6"/>
      <c r="K194" s="6"/>
      <c r="L194" s="6"/>
      <c r="M194" s="6"/>
      <c r="N194" s="6"/>
      <c r="O194" s="6"/>
      <c r="P194" s="6"/>
      <c r="Q194" s="6"/>
      <c r="R194" s="6"/>
      <c r="S194" s="6"/>
      <c r="T194" s="6"/>
      <c r="U194" s="6"/>
      <c r="V194" s="6"/>
      <c r="W194" s="6">
        <v>41172</v>
      </c>
      <c r="X194" s="6"/>
      <c r="Y194" s="6"/>
      <c r="Z194" s="6"/>
      <c r="AA194" s="6"/>
      <c r="AB194" s="6"/>
      <c r="AC194" s="6"/>
      <c r="AD194" s="6"/>
      <c r="AE194" s="6"/>
      <c r="AF194" s="6"/>
      <c r="AG194" s="6"/>
      <c r="AH194" s="6"/>
      <c r="AI194" s="6">
        <v>41470</v>
      </c>
      <c r="AJ194" s="6">
        <v>41337</v>
      </c>
      <c r="AK194" s="6"/>
      <c r="AL194" s="6"/>
      <c r="AM194" s="6">
        <v>41443</v>
      </c>
      <c r="AN194" s="6"/>
      <c r="AO194" s="6"/>
      <c r="AP194" s="6"/>
      <c r="AQ194" s="6">
        <v>41467</v>
      </c>
      <c r="AR194" s="6"/>
      <c r="AS194" s="6"/>
      <c r="AT194" s="6"/>
      <c r="AU194" s="6"/>
      <c r="AV194" s="6"/>
      <c r="AW194" s="6"/>
      <c r="AX194" s="6"/>
      <c r="AY194" s="6"/>
      <c r="AZ194" s="6"/>
      <c r="BA194" s="6"/>
      <c r="BB194" s="6"/>
      <c r="BC194" s="6"/>
      <c r="BD194" s="6">
        <v>41471</v>
      </c>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HYPERLINK("https://hpr-rps.hres.ca/reg-content/summary-basis-decision-detailTwo.php?lang=en&amp;linkID=SBD00195", "Tecfidera")</f>
        <v>Tecfidera</v>
      </c>
      <c r="B195" s="6" t="s">
        <v>565</v>
      </c>
      <c r="C195" s="6" t="s">
        <v>509</v>
      </c>
      <c r="D195" s="6" t="s">
        <v>566</v>
      </c>
      <c r="E195" s="6">
        <v>41479</v>
      </c>
      <c r="F195" s="6"/>
      <c r="G195" s="6"/>
      <c r="H195" s="6"/>
      <c r="I195" s="6"/>
      <c r="J195" s="6"/>
      <c r="K195" s="6"/>
      <c r="L195" s="6"/>
      <c r="M195" s="6"/>
      <c r="N195" s="6">
        <v>41550</v>
      </c>
      <c r="O195" s="6"/>
      <c r="P195" s="6"/>
      <c r="Q195" s="6"/>
      <c r="R195" s="6"/>
      <c r="S195" s="6">
        <v>41579</v>
      </c>
      <c r="T195" s="6"/>
      <c r="U195" s="6"/>
      <c r="V195" s="6">
        <v>41604</v>
      </c>
      <c r="W195" s="6"/>
      <c r="X195" s="6"/>
      <c r="Y195" s="6"/>
      <c r="Z195" s="6"/>
      <c r="AA195" s="6"/>
      <c r="AB195" s="6"/>
      <c r="AC195" s="6"/>
      <c r="AD195" s="6"/>
      <c r="AE195" s="6"/>
      <c r="AF195" s="6">
        <v>41642</v>
      </c>
      <c r="AG195" s="6"/>
      <c r="AH195" s="6"/>
      <c r="AI195" s="6"/>
      <c r="AJ195" s="6"/>
      <c r="AK195" s="6"/>
      <c r="AL195" s="6"/>
      <c r="AM195" s="6"/>
      <c r="AN195" s="6"/>
      <c r="AO195" s="6">
        <v>41806</v>
      </c>
      <c r="AP195" s="6"/>
      <c r="AQ195" s="6"/>
      <c r="AR195" s="6">
        <v>41815</v>
      </c>
      <c r="AS195" s="6"/>
      <c r="AT195" s="6"/>
      <c r="AU195" s="6"/>
      <c r="AV195" s="6">
        <v>41817</v>
      </c>
      <c r="AW195" s="6"/>
      <c r="AX195" s="6"/>
      <c r="AY195" s="6"/>
      <c r="AZ195" s="6">
        <v>41818</v>
      </c>
      <c r="BA195" s="6"/>
      <c r="BB195" s="6"/>
      <c r="BC195" s="6"/>
      <c r="BD195" s="6"/>
      <c r="BE195" s="6"/>
      <c r="BF195" s="6"/>
      <c r="BG195" s="6"/>
      <c r="BH195" s="6"/>
      <c r="BI195" s="6"/>
      <c r="BJ195" s="6"/>
      <c r="BK195" s="6"/>
      <c r="BL195" s="6"/>
      <c r="BM195" s="6">
        <v>41822</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HYPERLINK("https://hpr-rps.hres.ca/reg-content/summary-basis-decision-detailTwo.php?lang=en&amp;linkID=SBD00196", "Tivicay")</f>
        <v>Tivicay</v>
      </c>
      <c r="B196" s="6" t="s">
        <v>567</v>
      </c>
      <c r="C196" s="6" t="s">
        <v>568</v>
      </c>
      <c r="D196" s="6" t="s">
        <v>569</v>
      </c>
      <c r="E196" s="6">
        <v>41479</v>
      </c>
      <c r="F196" s="6"/>
      <c r="G196" s="6"/>
      <c r="H196" s="6"/>
      <c r="I196" s="6"/>
      <c r="J196" s="6"/>
      <c r="K196" s="6"/>
      <c r="L196" s="6"/>
      <c r="M196" s="6"/>
      <c r="N196" s="6">
        <v>41550</v>
      </c>
      <c r="O196" s="6"/>
      <c r="P196" s="6"/>
      <c r="Q196" s="6"/>
      <c r="R196" s="6"/>
      <c r="S196" s="6">
        <v>41579</v>
      </c>
      <c r="T196" s="6"/>
      <c r="U196" s="6"/>
      <c r="V196" s="6">
        <v>41604</v>
      </c>
      <c r="W196" s="6"/>
      <c r="X196" s="6"/>
      <c r="Y196" s="6"/>
      <c r="Z196" s="6"/>
      <c r="AA196" s="6"/>
      <c r="AB196" s="6"/>
      <c r="AC196" s="6"/>
      <c r="AD196" s="6"/>
      <c r="AE196" s="6"/>
      <c r="AF196" s="6">
        <v>41642</v>
      </c>
      <c r="AG196" s="6"/>
      <c r="AH196" s="6"/>
      <c r="AI196" s="6"/>
      <c r="AJ196" s="6"/>
      <c r="AK196" s="6"/>
      <c r="AL196" s="6"/>
      <c r="AM196" s="6"/>
      <c r="AN196" s="6"/>
      <c r="AO196" s="6">
        <v>41806</v>
      </c>
      <c r="AP196" s="6"/>
      <c r="AQ196" s="6"/>
      <c r="AR196" s="6">
        <v>41815</v>
      </c>
      <c r="AS196" s="6"/>
      <c r="AT196" s="6"/>
      <c r="AU196" s="6"/>
      <c r="AV196" s="6">
        <v>41817</v>
      </c>
      <c r="AW196" s="6"/>
      <c r="AX196" s="6"/>
      <c r="AY196" s="6"/>
      <c r="AZ196" s="6">
        <v>41818</v>
      </c>
      <c r="BA196" s="6"/>
      <c r="BB196" s="6"/>
      <c r="BC196" s="6"/>
      <c r="BD196" s="6"/>
      <c r="BE196" s="6"/>
      <c r="BF196" s="6"/>
      <c r="BG196" s="6"/>
      <c r="BH196" s="6"/>
      <c r="BI196" s="6"/>
      <c r="BJ196" s="6"/>
      <c r="BK196" s="6"/>
      <c r="BL196" s="6"/>
      <c r="BM196" s="6">
        <v>41822</v>
      </c>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HYPERLINK("https://hpr-rps.hres.ca/reg-content/summary-basis-decision-detailTwo.php?lang=en&amp;linkID=SBD00197", "Trintellix")</f>
        <v>Trintellix</v>
      </c>
      <c r="B197" s="6" t="s">
        <v>570</v>
      </c>
      <c r="C197" s="6" t="s">
        <v>462</v>
      </c>
      <c r="D197" s="6" t="s">
        <v>571</v>
      </c>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HYPERLINK("https://hpr-rps.hres.ca/reg-content/summary-basis-decision-detailTwo.php?lang=en&amp;linkID=SBD00198", "Tudorza Genuair")</f>
        <v>Tudorza Genuair</v>
      </c>
      <c r="B198" s="6" t="s">
        <v>572</v>
      </c>
      <c r="C198" s="6" t="s">
        <v>573</v>
      </c>
      <c r="D198" s="6" t="s">
        <v>574</v>
      </c>
      <c r="E198" s="6">
        <v>41010</v>
      </c>
      <c r="F198" s="6"/>
      <c r="G198" s="6"/>
      <c r="H198" s="6">
        <v>41277</v>
      </c>
      <c r="I198" s="6"/>
      <c r="J198" s="6"/>
      <c r="K198" s="6"/>
      <c r="L198" s="6"/>
      <c r="M198" s="6"/>
      <c r="N198" s="6"/>
      <c r="O198" s="6"/>
      <c r="P198" s="6"/>
      <c r="Q198" s="6"/>
      <c r="R198" s="6"/>
      <c r="S198" s="6"/>
      <c r="T198" s="6"/>
      <c r="U198" s="6"/>
      <c r="V198" s="6"/>
      <c r="W198" s="6">
        <v>41320</v>
      </c>
      <c r="X198" s="6"/>
      <c r="Y198" s="6"/>
      <c r="Z198" s="6"/>
      <c r="AA198" s="6"/>
      <c r="AB198" s="6"/>
      <c r="AC198" s="6"/>
      <c r="AD198" s="6"/>
      <c r="AE198" s="6"/>
      <c r="AF198" s="6"/>
      <c r="AG198" s="6"/>
      <c r="AH198" s="6"/>
      <c r="AI198" s="6">
        <v>41619</v>
      </c>
      <c r="AJ198" s="6"/>
      <c r="AK198" s="6"/>
      <c r="AL198" s="6"/>
      <c r="AM198" s="6">
        <v>41600</v>
      </c>
      <c r="AN198" s="6"/>
      <c r="AO198" s="6"/>
      <c r="AP198" s="6"/>
      <c r="AQ198" s="6">
        <v>41614</v>
      </c>
      <c r="AR198" s="6"/>
      <c r="AS198" s="6"/>
      <c r="AT198" s="6"/>
      <c r="AU198" s="6"/>
      <c r="AV198" s="6"/>
      <c r="AW198" s="6"/>
      <c r="AX198" s="6"/>
      <c r="AY198" s="6"/>
      <c r="AZ198" s="6"/>
      <c r="BA198" s="6"/>
      <c r="BB198" s="6"/>
      <c r="BC198" s="6"/>
      <c r="BD198" s="6">
        <v>41620</v>
      </c>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HYPERLINK("https://hpr-rps.hres.ca/reg-content/summary-basis-decision-detailTwo.php?lang=en&amp;linkID=SBD00199", "Vimizim")</f>
        <v>Vimizim</v>
      </c>
      <c r="B199" s="6" t="s">
        <v>575</v>
      </c>
      <c r="C199" s="6" t="s">
        <v>576</v>
      </c>
      <c r="D199" s="6" t="s">
        <v>577</v>
      </c>
      <c r="E199" s="6">
        <v>40633</v>
      </c>
      <c r="F199" s="6"/>
      <c r="G199" s="6"/>
      <c r="H199" s="6">
        <v>41002</v>
      </c>
      <c r="I199" s="6"/>
      <c r="J199" s="6"/>
      <c r="K199" s="6"/>
      <c r="L199" s="6"/>
      <c r="M199" s="6"/>
      <c r="N199" s="6"/>
      <c r="O199" s="6"/>
      <c r="P199" s="6"/>
      <c r="Q199" s="6">
        <v>41054</v>
      </c>
      <c r="R199" s="6"/>
      <c r="S199" s="6"/>
      <c r="T199" s="6">
        <v>41066</v>
      </c>
      <c r="U199" s="6"/>
      <c r="V199" s="6"/>
      <c r="W199" s="6">
        <v>41088</v>
      </c>
      <c r="X199" s="6"/>
      <c r="Y199" s="6"/>
      <c r="Z199" s="6"/>
      <c r="AA199" s="6"/>
      <c r="AB199" s="6"/>
      <c r="AC199" s="6"/>
      <c r="AD199" s="6"/>
      <c r="AE199" s="6"/>
      <c r="AF199" s="6"/>
      <c r="AG199" s="6"/>
      <c r="AH199" s="6"/>
      <c r="AI199" s="6"/>
      <c r="AJ199" s="6">
        <v>41319</v>
      </c>
      <c r="AK199" s="6"/>
      <c r="AL199" s="6"/>
      <c r="AM199" s="6">
        <v>41379</v>
      </c>
      <c r="AN199" s="6"/>
      <c r="AO199" s="6">
        <v>41327</v>
      </c>
      <c r="AP199" s="6"/>
      <c r="AQ199" s="6">
        <v>41457</v>
      </c>
      <c r="AR199" s="6"/>
      <c r="AS199" s="6"/>
      <c r="AT199" s="6"/>
      <c r="AU199" s="6"/>
      <c r="AV199" s="6"/>
      <c r="AW199" s="6"/>
      <c r="AX199" s="6"/>
      <c r="AY199" s="6"/>
      <c r="AZ199" s="6"/>
      <c r="BA199" s="6"/>
      <c r="BB199" s="6"/>
      <c r="BC199" s="6"/>
      <c r="BD199" s="6"/>
      <c r="BE199" s="6"/>
      <c r="BF199" s="6"/>
      <c r="BG199" s="6"/>
      <c r="BH199" s="6"/>
      <c r="BI199" s="6"/>
      <c r="BJ199" s="6"/>
      <c r="BK199" s="6">
        <v>41460</v>
      </c>
      <c r="BL199" s="6"/>
      <c r="BM199" s="6"/>
      <c r="BN199" s="6"/>
      <c r="BO199" s="6"/>
      <c r="BP199" s="6">
        <v>41551</v>
      </c>
      <c r="BQ199" s="6"/>
      <c r="BR199" s="6"/>
      <c r="BS199" s="6"/>
      <c r="BT199" s="6"/>
      <c r="BU199" s="6"/>
      <c r="BV199" s="6"/>
      <c r="BW199" s="6"/>
      <c r="BX199" s="6"/>
      <c r="BY199" s="6"/>
      <c r="BZ199" s="6"/>
      <c r="CA199" s="6"/>
      <c r="CB199" s="6"/>
      <c r="CC199" s="6"/>
      <c r="CD199" s="6"/>
      <c r="CE199" s="6"/>
      <c r="CF199" s="6"/>
      <c r="CG199" s="6"/>
      <c r="CH199" s="6"/>
      <c r="CI199" s="6">
        <v>41600</v>
      </c>
      <c r="CJ199" s="6"/>
      <c r="CK199" s="6"/>
      <c r="CL199" s="6"/>
      <c r="CM199" s="6"/>
      <c r="CN199" s="6"/>
      <c r="CO199" s="6"/>
      <c r="CP199" s="6"/>
      <c r="CQ199" s="6"/>
      <c r="CR199" s="6"/>
      <c r="CS199" s="6"/>
      <c r="CT199" s="6"/>
      <c r="CU199" s="6">
        <v>41745</v>
      </c>
      <c r="CV199" s="6"/>
      <c r="CW199" s="6"/>
      <c r="CX199" s="6"/>
      <c r="CY199" s="6"/>
      <c r="CZ199" s="6"/>
      <c r="DA199" s="6"/>
      <c r="DB199" s="6"/>
      <c r="DC199" s="6">
        <v>41744</v>
      </c>
      <c r="DD199" s="6"/>
      <c r="DE199" s="6"/>
      <c r="DF199" s="6"/>
      <c r="DG199" s="6"/>
      <c r="DH199" s="6"/>
      <c r="DI199" s="6"/>
      <c r="DJ199" s="6"/>
      <c r="DK199" s="6"/>
      <c r="DL199" s="6"/>
      <c r="DM199" s="6"/>
      <c r="DN199" s="6"/>
      <c r="DO199" s="6"/>
      <c r="DP199" s="6">
        <v>41746</v>
      </c>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HYPERLINK("https://hpr-rps.hres.ca/reg-content/summary-basis-decision-detailTwo.php?lang=en&amp;linkID=SBD00200", "Xeljanz")</f>
        <v>Xeljanz</v>
      </c>
      <c r="B200" s="6" t="s">
        <v>578</v>
      </c>
      <c r="C200" s="6" t="s">
        <v>143</v>
      </c>
      <c r="D200" s="6" t="s">
        <v>579</v>
      </c>
      <c r="E200" s="6">
        <v>41010</v>
      </c>
      <c r="F200" s="6"/>
      <c r="G200" s="6"/>
      <c r="H200" s="6">
        <v>41277</v>
      </c>
      <c r="I200" s="6"/>
      <c r="J200" s="6"/>
      <c r="K200" s="6"/>
      <c r="L200" s="6"/>
      <c r="M200" s="6"/>
      <c r="N200" s="6"/>
      <c r="O200" s="6"/>
      <c r="P200" s="6"/>
      <c r="Q200" s="6"/>
      <c r="R200" s="6"/>
      <c r="S200" s="6"/>
      <c r="T200" s="6"/>
      <c r="U200" s="6"/>
      <c r="V200" s="6"/>
      <c r="W200" s="6">
        <v>41320</v>
      </c>
      <c r="X200" s="6"/>
      <c r="Y200" s="6"/>
      <c r="Z200" s="6"/>
      <c r="AA200" s="6"/>
      <c r="AB200" s="6"/>
      <c r="AC200" s="6"/>
      <c r="AD200" s="6"/>
      <c r="AE200" s="6"/>
      <c r="AF200" s="6"/>
      <c r="AG200" s="6"/>
      <c r="AH200" s="6"/>
      <c r="AI200" s="6">
        <v>41619</v>
      </c>
      <c r="AJ200" s="6"/>
      <c r="AK200" s="6"/>
      <c r="AL200" s="6"/>
      <c r="AM200" s="6">
        <v>41600</v>
      </c>
      <c r="AN200" s="6"/>
      <c r="AO200" s="6"/>
      <c r="AP200" s="6"/>
      <c r="AQ200" s="6">
        <v>41614</v>
      </c>
      <c r="AR200" s="6"/>
      <c r="AS200" s="6"/>
      <c r="AT200" s="6"/>
      <c r="AU200" s="6"/>
      <c r="AV200" s="6"/>
      <c r="AW200" s="6"/>
      <c r="AX200" s="6"/>
      <c r="AY200" s="6"/>
      <c r="AZ200" s="6"/>
      <c r="BA200" s="6"/>
      <c r="BB200" s="6"/>
      <c r="BC200" s="6"/>
      <c r="BD200" s="6">
        <v>41620</v>
      </c>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HYPERLINK("https://hpr-rps.hres.ca/reg-content/summary-basis-decision-detailTwo.php?lang=en&amp;linkID=SBD00201", "Xofigo")</f>
        <v>Xofigo</v>
      </c>
      <c r="B201" s="6" t="s">
        <v>580</v>
      </c>
      <c r="C201" s="6" t="s">
        <v>341</v>
      </c>
      <c r="D201" s="6" t="s">
        <v>581</v>
      </c>
      <c r="E201" s="6">
        <v>41150</v>
      </c>
      <c r="F201" s="6"/>
      <c r="G201" s="6"/>
      <c r="H201" s="6"/>
      <c r="I201" s="6"/>
      <c r="J201" s="6"/>
      <c r="K201" s="6"/>
      <c r="L201" s="6"/>
      <c r="M201" s="6"/>
      <c r="N201" s="6">
        <v>41208</v>
      </c>
      <c r="O201" s="6"/>
      <c r="P201" s="6"/>
      <c r="Q201" s="6"/>
      <c r="R201" s="6"/>
      <c r="S201" s="6">
        <v>41423</v>
      </c>
      <c r="T201" s="6"/>
      <c r="U201" s="6"/>
      <c r="V201" s="6">
        <v>41208</v>
      </c>
      <c r="W201" s="6"/>
      <c r="X201" s="6"/>
      <c r="Y201" s="6"/>
      <c r="Z201" s="6"/>
      <c r="AA201" s="6"/>
      <c r="AB201" s="6"/>
      <c r="AC201" s="6"/>
      <c r="AD201" s="6"/>
      <c r="AE201" s="6"/>
      <c r="AF201" s="6">
        <v>41243</v>
      </c>
      <c r="AG201" s="6"/>
      <c r="AH201" s="6"/>
      <c r="AI201" s="6"/>
      <c r="AJ201" s="6"/>
      <c r="AK201" s="6"/>
      <c r="AL201" s="6"/>
      <c r="AM201" s="6"/>
      <c r="AN201" s="6"/>
      <c r="AO201" s="6"/>
      <c r="AP201" s="6"/>
      <c r="AQ201" s="6"/>
      <c r="AR201" s="6">
        <v>41422</v>
      </c>
      <c r="AS201" s="6">
        <v>41334</v>
      </c>
      <c r="AT201" s="6"/>
      <c r="AU201" s="6"/>
      <c r="AV201" s="6">
        <v>41386</v>
      </c>
      <c r="AW201" s="6"/>
      <c r="AX201" s="6">
        <v>41317</v>
      </c>
      <c r="AY201" s="6"/>
      <c r="AZ201" s="6">
        <v>41423</v>
      </c>
      <c r="BA201" s="6"/>
      <c r="BB201" s="6"/>
      <c r="BC201" s="6"/>
      <c r="BD201" s="6"/>
      <c r="BE201" s="6"/>
      <c r="BF201" s="6"/>
      <c r="BG201" s="6"/>
      <c r="BH201" s="6"/>
      <c r="BI201" s="6"/>
      <c r="BJ201" s="6"/>
      <c r="BK201" s="6"/>
      <c r="BL201" s="6"/>
      <c r="BM201" s="6">
        <v>41423</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HYPERLINK("https://hpr-rps.hres.ca/reg-content/summary-basis-decision-detailTwo.php?lang=en&amp;linkID=SBD00202", "Xtandi")</f>
        <v>Xtandi</v>
      </c>
      <c r="B202" s="6" t="s">
        <v>582</v>
      </c>
      <c r="C202" s="6" t="s">
        <v>331</v>
      </c>
      <c r="D202" s="6" t="s">
        <v>583</v>
      </c>
      <c r="E202" s="6">
        <v>41150</v>
      </c>
      <c r="F202" s="6"/>
      <c r="G202" s="6"/>
      <c r="H202" s="6"/>
      <c r="I202" s="6"/>
      <c r="J202" s="6"/>
      <c r="K202" s="6"/>
      <c r="L202" s="6"/>
      <c r="M202" s="6"/>
      <c r="N202" s="6">
        <v>41208</v>
      </c>
      <c r="O202" s="6"/>
      <c r="P202" s="6"/>
      <c r="Q202" s="6"/>
      <c r="R202" s="6"/>
      <c r="S202" s="6">
        <v>41423</v>
      </c>
      <c r="T202" s="6"/>
      <c r="U202" s="6"/>
      <c r="V202" s="6">
        <v>41208</v>
      </c>
      <c r="W202" s="6"/>
      <c r="X202" s="6"/>
      <c r="Y202" s="6"/>
      <c r="Z202" s="6"/>
      <c r="AA202" s="6"/>
      <c r="AB202" s="6"/>
      <c r="AC202" s="6"/>
      <c r="AD202" s="6"/>
      <c r="AE202" s="6"/>
      <c r="AF202" s="6">
        <v>41243</v>
      </c>
      <c r="AG202" s="6"/>
      <c r="AH202" s="6"/>
      <c r="AI202" s="6"/>
      <c r="AJ202" s="6"/>
      <c r="AK202" s="6"/>
      <c r="AL202" s="6"/>
      <c r="AM202" s="6"/>
      <c r="AN202" s="6"/>
      <c r="AO202" s="6"/>
      <c r="AP202" s="6"/>
      <c r="AQ202" s="6"/>
      <c r="AR202" s="6">
        <v>41422</v>
      </c>
      <c r="AS202" s="6">
        <v>41334</v>
      </c>
      <c r="AT202" s="6"/>
      <c r="AU202" s="6"/>
      <c r="AV202" s="6">
        <v>41386</v>
      </c>
      <c r="AW202" s="6"/>
      <c r="AX202" s="6">
        <v>41317</v>
      </c>
      <c r="AY202" s="6"/>
      <c r="AZ202" s="6">
        <v>41423</v>
      </c>
      <c r="BA202" s="6"/>
      <c r="BB202" s="6"/>
      <c r="BC202" s="6"/>
      <c r="BD202" s="6"/>
      <c r="BE202" s="6"/>
      <c r="BF202" s="6"/>
      <c r="BG202" s="6"/>
      <c r="BH202" s="6"/>
      <c r="BI202" s="6"/>
      <c r="BJ202" s="6"/>
      <c r="BK202" s="6"/>
      <c r="BL202" s="6"/>
      <c r="BM202" s="6">
        <v>41423</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HYPERLINK("https://hpr-rps.hres.ca/reg-content/summary-basis-decision-detailTwo.php?lang=en&amp;linkID=SBD00203", "Zaxine")</f>
        <v>Zaxine</v>
      </c>
      <c r="B203" s="6" t="s">
        <v>584</v>
      </c>
      <c r="C203" s="6" t="s">
        <v>585</v>
      </c>
      <c r="D203" s="6" t="s">
        <v>586</v>
      </c>
      <c r="E203" s="6">
        <v>41186</v>
      </c>
      <c r="F203" s="6"/>
      <c r="G203" s="6"/>
      <c r="H203" s="6"/>
      <c r="I203" s="6"/>
      <c r="J203" s="6"/>
      <c r="K203" s="6"/>
      <c r="L203" s="6"/>
      <c r="M203" s="6"/>
      <c r="N203" s="6">
        <v>41214</v>
      </c>
      <c r="O203" s="6"/>
      <c r="P203" s="6"/>
      <c r="Q203" s="6"/>
      <c r="R203" s="6"/>
      <c r="S203" s="6">
        <v>41248</v>
      </c>
      <c r="T203" s="6"/>
      <c r="U203" s="6"/>
      <c r="V203" s="6">
        <v>41288</v>
      </c>
      <c r="W203" s="6"/>
      <c r="X203" s="6"/>
      <c r="Y203" s="6"/>
      <c r="Z203" s="6"/>
      <c r="AA203" s="6"/>
      <c r="AB203" s="6"/>
      <c r="AC203" s="6"/>
      <c r="AD203" s="6"/>
      <c r="AE203" s="6"/>
      <c r="AF203" s="6">
        <v>41319</v>
      </c>
      <c r="AG203" s="6"/>
      <c r="AH203" s="6"/>
      <c r="AI203" s="6"/>
      <c r="AJ203" s="6"/>
      <c r="AK203" s="6"/>
      <c r="AL203" s="6"/>
      <c r="AM203" s="6"/>
      <c r="AN203" s="6"/>
      <c r="AO203" s="6"/>
      <c r="AP203" s="6"/>
      <c r="AQ203" s="6"/>
      <c r="AR203" s="6">
        <v>41493</v>
      </c>
      <c r="AS203" s="6"/>
      <c r="AT203" s="6"/>
      <c r="AU203" s="6"/>
      <c r="AV203" s="6">
        <v>41458</v>
      </c>
      <c r="AW203" s="6"/>
      <c r="AX203" s="6"/>
      <c r="AY203" s="6"/>
      <c r="AZ203" s="6">
        <v>41498</v>
      </c>
      <c r="BA203" s="6"/>
      <c r="BB203" s="6"/>
      <c r="BC203" s="6"/>
      <c r="BD203" s="6"/>
      <c r="BE203" s="6"/>
      <c r="BF203" s="6"/>
      <c r="BG203" s="6"/>
      <c r="BH203" s="6"/>
      <c r="BI203" s="6"/>
      <c r="BJ203" s="6"/>
      <c r="BK203" s="6"/>
      <c r="BL203" s="6"/>
      <c r="BM203" s="6">
        <v>41499</v>
      </c>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HYPERLINK("https://hpr-rps.hres.ca/reg-content/summary-basis-decision-detailTwo.php?lang=en&amp;linkID=SBD00204", "Zonovate")</f>
        <v>Zonovate</v>
      </c>
      <c r="B204" s="6" t="s">
        <v>587</v>
      </c>
      <c r="C204" s="6" t="s">
        <v>301</v>
      </c>
      <c r="D204" s="6" t="s">
        <v>588</v>
      </c>
      <c r="E204" s="6">
        <v>41186</v>
      </c>
      <c r="F204" s="6"/>
      <c r="G204" s="6"/>
      <c r="H204" s="6"/>
      <c r="I204" s="6"/>
      <c r="J204" s="6"/>
      <c r="K204" s="6"/>
      <c r="L204" s="6"/>
      <c r="M204" s="6"/>
      <c r="N204" s="6">
        <v>41214</v>
      </c>
      <c r="O204" s="6"/>
      <c r="P204" s="6"/>
      <c r="Q204" s="6"/>
      <c r="R204" s="6"/>
      <c r="S204" s="6">
        <v>41248</v>
      </c>
      <c r="T204" s="6"/>
      <c r="U204" s="6"/>
      <c r="V204" s="6">
        <v>41288</v>
      </c>
      <c r="W204" s="6"/>
      <c r="X204" s="6"/>
      <c r="Y204" s="6"/>
      <c r="Z204" s="6"/>
      <c r="AA204" s="6"/>
      <c r="AB204" s="6"/>
      <c r="AC204" s="6"/>
      <c r="AD204" s="6"/>
      <c r="AE204" s="6"/>
      <c r="AF204" s="6">
        <v>41319</v>
      </c>
      <c r="AG204" s="6"/>
      <c r="AH204" s="6"/>
      <c r="AI204" s="6"/>
      <c r="AJ204" s="6"/>
      <c r="AK204" s="6"/>
      <c r="AL204" s="6"/>
      <c r="AM204" s="6"/>
      <c r="AN204" s="6"/>
      <c r="AO204" s="6"/>
      <c r="AP204" s="6"/>
      <c r="AQ204" s="6"/>
      <c r="AR204" s="6">
        <v>41493</v>
      </c>
      <c r="AS204" s="6"/>
      <c r="AT204" s="6"/>
      <c r="AU204" s="6"/>
      <c r="AV204" s="6">
        <v>41458</v>
      </c>
      <c r="AW204" s="6"/>
      <c r="AX204" s="6"/>
      <c r="AY204" s="6"/>
      <c r="AZ204" s="6">
        <v>41498</v>
      </c>
      <c r="BA204" s="6"/>
      <c r="BB204" s="6"/>
      <c r="BC204" s="6"/>
      <c r="BD204" s="6"/>
      <c r="BE204" s="6"/>
      <c r="BF204" s="6"/>
      <c r="BG204" s="6"/>
      <c r="BH204" s="6"/>
      <c r="BI204" s="6"/>
      <c r="BJ204" s="6"/>
      <c r="BK204" s="6"/>
      <c r="BL204" s="6"/>
      <c r="BM204" s="6">
        <v>41499</v>
      </c>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HYPERLINK("https://hpr-rps.hres.ca/reg-content/summary-basis-decision-detailTwo.php?lang=en&amp;linkID=SBD00205", "Zydelig")</f>
        <v>Zydelig</v>
      </c>
      <c r="B205" s="6" t="s">
        <v>589</v>
      </c>
      <c r="C205" s="6" t="s">
        <v>134</v>
      </c>
      <c r="D205" s="6" t="s">
        <v>590</v>
      </c>
      <c r="E205" s="6">
        <v>41660</v>
      </c>
      <c r="F205" s="6"/>
      <c r="G205" s="6">
        <v>41813</v>
      </c>
      <c r="H205" s="6">
        <v>41806</v>
      </c>
      <c r="I205" s="6">
        <v>41837</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HYPERLINK("https://hpr-rps.hres.ca/reg-content/summary-basis-decision-detailTwo.php?lang=en&amp;linkID=SBD00206", "Zykadia")</f>
        <v>Zykadia</v>
      </c>
      <c r="B206" s="6" t="s">
        <v>591</v>
      </c>
      <c r="C206" s="6" t="s">
        <v>87</v>
      </c>
      <c r="D206" s="6" t="s">
        <v>592</v>
      </c>
      <c r="E206" s="6">
        <v>41660</v>
      </c>
      <c r="F206" s="6"/>
      <c r="G206" s="6">
        <v>41813</v>
      </c>
      <c r="H206" s="6">
        <v>41806</v>
      </c>
      <c r="I206" s="6">
        <v>41837</v>
      </c>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HYPERLINK("https://hpr-rps.hres.ca/reg-content/summary-basis-decision-detailTwo.php?lang=en&amp;linkID=SBD00207", "Blincyto")</f>
        <v>Blincyto</v>
      </c>
      <c r="B207" s="6" t="s">
        <v>593</v>
      </c>
      <c r="C207" s="6" t="s">
        <v>289</v>
      </c>
      <c r="D207" s="6" t="s">
        <v>594</v>
      </c>
      <c r="E207" s="6">
        <v>41373</v>
      </c>
      <c r="F207" s="6"/>
      <c r="G207" s="6"/>
      <c r="H207" s="6">
        <v>42034</v>
      </c>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HYPERLINK("https://hpr-rps.hres.ca/reg-content/summary-basis-decision-detailTwo.php?lang=en&amp;linkID=SBD00208", "Entresto")</f>
        <v>Entresto</v>
      </c>
      <c r="B208" s="6" t="s">
        <v>595</v>
      </c>
      <c r="C208" s="6" t="s">
        <v>87</v>
      </c>
      <c r="D208" s="6" t="s">
        <v>596</v>
      </c>
      <c r="E208" s="6">
        <v>41942</v>
      </c>
      <c r="F208" s="6"/>
      <c r="G208" s="6"/>
      <c r="H208" s="6"/>
      <c r="I208" s="6"/>
      <c r="J208" s="6"/>
      <c r="K208" s="6"/>
      <c r="L208" s="6"/>
      <c r="M208" s="6"/>
      <c r="N208" s="6">
        <v>42037</v>
      </c>
      <c r="O208" s="6"/>
      <c r="P208" s="6"/>
      <c r="Q208" s="6"/>
      <c r="R208" s="6"/>
      <c r="S208" s="6">
        <v>42065</v>
      </c>
      <c r="T208" s="6"/>
      <c r="U208" s="6"/>
      <c r="V208" s="6">
        <v>42069</v>
      </c>
      <c r="W208" s="6"/>
      <c r="X208" s="6"/>
      <c r="Y208" s="6"/>
      <c r="Z208" s="6"/>
      <c r="AA208" s="6"/>
      <c r="AB208" s="6"/>
      <c r="AC208" s="6"/>
      <c r="AD208" s="6"/>
      <c r="AE208" s="6"/>
      <c r="AF208" s="6">
        <v>42094</v>
      </c>
      <c r="AG208" s="6"/>
      <c r="AH208" s="6"/>
      <c r="AI208" s="6"/>
      <c r="AJ208" s="6"/>
      <c r="AK208" s="6"/>
      <c r="AL208" s="6"/>
      <c r="AM208" s="6"/>
      <c r="AN208" s="6"/>
      <c r="AO208" s="6"/>
      <c r="AP208" s="6"/>
      <c r="AQ208" s="6"/>
      <c r="AR208" s="6">
        <v>42278</v>
      </c>
      <c r="AS208" s="6">
        <v>42272</v>
      </c>
      <c r="AT208" s="6"/>
      <c r="AU208" s="6"/>
      <c r="AV208" s="6">
        <v>42277</v>
      </c>
      <c r="AW208" s="6"/>
      <c r="AX208" s="6"/>
      <c r="AY208" s="6"/>
      <c r="AZ208" s="6">
        <v>42278</v>
      </c>
      <c r="BA208" s="6"/>
      <c r="BB208" s="6"/>
      <c r="BC208" s="6"/>
      <c r="BD208" s="6"/>
      <c r="BE208" s="6"/>
      <c r="BF208" s="6"/>
      <c r="BG208" s="6"/>
      <c r="BH208" s="6"/>
      <c r="BI208" s="6"/>
      <c r="BJ208" s="6"/>
      <c r="BK208" s="6"/>
      <c r="BL208" s="6"/>
      <c r="BM208" s="6">
        <v>42279</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HYPERLINK("https://hpr-rps.hres.ca/reg-content/summary-basis-decision-detailTwo.php?lang=en&amp;linkID=SBD00211", "Entyvio")</f>
        <v>Entyvio</v>
      </c>
      <c r="B209" s="6" t="s">
        <v>597</v>
      </c>
      <c r="C209" s="6" t="s">
        <v>241</v>
      </c>
      <c r="D209" s="6" t="s">
        <v>598</v>
      </c>
      <c r="E209" s="6">
        <v>40932</v>
      </c>
      <c r="F209" s="6"/>
      <c r="G209" s="6"/>
      <c r="H209" s="6">
        <v>41001</v>
      </c>
      <c r="I209" s="6"/>
      <c r="J209" s="6"/>
      <c r="K209" s="6"/>
      <c r="L209" s="6"/>
      <c r="M209" s="6"/>
      <c r="N209" s="6"/>
      <c r="O209" s="6"/>
      <c r="P209" s="6"/>
      <c r="Q209" s="6"/>
      <c r="R209" s="6"/>
      <c r="S209" s="6"/>
      <c r="T209" s="6"/>
      <c r="U209" s="6"/>
      <c r="V209" s="6"/>
      <c r="W209" s="6">
        <v>41036</v>
      </c>
      <c r="X209" s="6"/>
      <c r="Y209" s="6"/>
      <c r="Z209" s="6"/>
      <c r="AA209" s="6"/>
      <c r="AB209" s="6"/>
      <c r="AC209" s="6"/>
      <c r="AD209" s="6"/>
      <c r="AE209" s="6"/>
      <c r="AF209" s="6"/>
      <c r="AG209" s="6"/>
      <c r="AH209" s="6"/>
      <c r="AI209" s="6"/>
      <c r="AJ209" s="6"/>
      <c r="AK209" s="6"/>
      <c r="AL209" s="6"/>
      <c r="AM209" s="6">
        <v>41227</v>
      </c>
      <c r="AN209" s="6"/>
      <c r="AO209" s="6">
        <v>41205</v>
      </c>
      <c r="AP209" s="6"/>
      <c r="AQ209" s="6">
        <v>41235</v>
      </c>
      <c r="AR209" s="6"/>
      <c r="AS209" s="6"/>
      <c r="AT209" s="6"/>
      <c r="AU209" s="6"/>
      <c r="AV209" s="6"/>
      <c r="AW209" s="6"/>
      <c r="AX209" s="6"/>
      <c r="AY209" s="6">
        <v>41187</v>
      </c>
      <c r="AZ209" s="6"/>
      <c r="BA209" s="6"/>
      <c r="BB209" s="6"/>
      <c r="BC209" s="6"/>
      <c r="BD209" s="6"/>
      <c r="BE209" s="6"/>
      <c r="BF209" s="6"/>
      <c r="BG209" s="6"/>
      <c r="BH209" s="6"/>
      <c r="BI209" s="6"/>
      <c r="BJ209" s="6"/>
      <c r="BK209" s="6">
        <v>41236</v>
      </c>
      <c r="BL209" s="6"/>
      <c r="BM209" s="6"/>
      <c r="BN209" s="6"/>
      <c r="BO209" s="6"/>
      <c r="BP209" s="6"/>
      <c r="BQ209" s="6"/>
      <c r="BR209" s="6"/>
      <c r="BS209" s="6"/>
      <c r="BT209" s="6">
        <v>41354</v>
      </c>
      <c r="BU209" s="6"/>
      <c r="BV209" s="6"/>
      <c r="BW209" s="6"/>
      <c r="BX209" s="6"/>
      <c r="BY209" s="6"/>
      <c r="BZ209" s="6"/>
      <c r="CA209" s="6"/>
      <c r="CB209" s="6"/>
      <c r="CC209" s="6"/>
      <c r="CD209" s="6"/>
      <c r="CE209" s="6"/>
      <c r="CF209" s="6"/>
      <c r="CG209" s="6"/>
      <c r="CH209" s="6"/>
      <c r="CI209" s="6">
        <v>41380</v>
      </c>
      <c r="CJ209" s="6"/>
      <c r="CK209" s="6"/>
      <c r="CL209" s="6"/>
      <c r="CM209" s="6"/>
      <c r="CN209" s="6"/>
      <c r="CO209" s="6"/>
      <c r="CP209" s="6"/>
      <c r="CQ209" s="6"/>
      <c r="CR209" s="6"/>
      <c r="CS209" s="6"/>
      <c r="CT209" s="6"/>
      <c r="CU209" s="6">
        <v>41463</v>
      </c>
      <c r="CV209" s="6"/>
      <c r="CW209" s="6"/>
      <c r="CX209" s="6"/>
      <c r="CY209" s="6"/>
      <c r="CZ209" s="6"/>
      <c r="DA209" s="6"/>
      <c r="DB209" s="6"/>
      <c r="DC209" s="6">
        <v>41227</v>
      </c>
      <c r="DD209" s="6"/>
      <c r="DE209" s="6"/>
      <c r="DF209" s="6"/>
      <c r="DG209" s="6"/>
      <c r="DH209" s="6"/>
      <c r="DI209" s="6"/>
      <c r="DJ209" s="6"/>
      <c r="DK209" s="6"/>
      <c r="DL209" s="6"/>
      <c r="DM209" s="6"/>
      <c r="DN209" s="6"/>
      <c r="DO209" s="6"/>
      <c r="DP209" s="6">
        <v>41467</v>
      </c>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HYPERLINK("https://hpr-rps.hres.ca/reg-content/summary-basis-decision-detailTwo.php?lang=en&amp;linkID=SBD00209", "Lenvima")</f>
        <v>Lenvima</v>
      </c>
      <c r="B210" s="6" t="s">
        <v>599</v>
      </c>
      <c r="C210" s="6" t="s">
        <v>90</v>
      </c>
      <c r="D210" s="6" t="s">
        <v>600</v>
      </c>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HYPERLINK("https://hpr-rps.hres.ca/reg-content/summary-basis-decision-detailTwo.php?lang=en&amp;linkID=SBD00210", "Eloctate")</f>
        <v>Eloctate</v>
      </c>
      <c r="B211" s="6" t="s">
        <v>601</v>
      </c>
      <c r="C211" s="6" t="s">
        <v>509</v>
      </c>
      <c r="D211" s="6" t="s">
        <v>602</v>
      </c>
      <c r="E211" s="6">
        <v>40932</v>
      </c>
      <c r="F211" s="6"/>
      <c r="G211" s="6"/>
      <c r="H211" s="6">
        <v>41001</v>
      </c>
      <c r="I211" s="6"/>
      <c r="J211" s="6"/>
      <c r="K211" s="6"/>
      <c r="L211" s="6"/>
      <c r="M211" s="6"/>
      <c r="N211" s="6"/>
      <c r="O211" s="6"/>
      <c r="P211" s="6"/>
      <c r="Q211" s="6"/>
      <c r="R211" s="6"/>
      <c r="S211" s="6"/>
      <c r="T211" s="6"/>
      <c r="U211" s="6"/>
      <c r="V211" s="6"/>
      <c r="W211" s="6">
        <v>41036</v>
      </c>
      <c r="X211" s="6"/>
      <c r="Y211" s="6"/>
      <c r="Z211" s="6"/>
      <c r="AA211" s="6"/>
      <c r="AB211" s="6"/>
      <c r="AC211" s="6"/>
      <c r="AD211" s="6"/>
      <c r="AE211" s="6"/>
      <c r="AF211" s="6"/>
      <c r="AG211" s="6"/>
      <c r="AH211" s="6"/>
      <c r="AI211" s="6"/>
      <c r="AJ211" s="6"/>
      <c r="AK211" s="6"/>
      <c r="AL211" s="6"/>
      <c r="AM211" s="6">
        <v>41227</v>
      </c>
      <c r="AN211" s="6"/>
      <c r="AO211" s="6">
        <v>41205</v>
      </c>
      <c r="AP211" s="6"/>
      <c r="AQ211" s="6">
        <v>41235</v>
      </c>
      <c r="AR211" s="6"/>
      <c r="AS211" s="6"/>
      <c r="AT211" s="6"/>
      <c r="AU211" s="6"/>
      <c r="AV211" s="6"/>
      <c r="AW211" s="6"/>
      <c r="AX211" s="6"/>
      <c r="AY211" s="6">
        <v>41187</v>
      </c>
      <c r="AZ211" s="6"/>
      <c r="BA211" s="6"/>
      <c r="BB211" s="6"/>
      <c r="BC211" s="6"/>
      <c r="BD211" s="6"/>
      <c r="BE211" s="6"/>
      <c r="BF211" s="6"/>
      <c r="BG211" s="6"/>
      <c r="BH211" s="6"/>
      <c r="BI211" s="6"/>
      <c r="BJ211" s="6"/>
      <c r="BK211" s="6">
        <v>41236</v>
      </c>
      <c r="BL211" s="6"/>
      <c r="BM211" s="6"/>
      <c r="BN211" s="6"/>
      <c r="BO211" s="6"/>
      <c r="BP211" s="6"/>
      <c r="BQ211" s="6"/>
      <c r="BR211" s="6"/>
      <c r="BS211" s="6"/>
      <c r="BT211" s="6">
        <v>41354</v>
      </c>
      <c r="BU211" s="6"/>
      <c r="BV211" s="6"/>
      <c r="BW211" s="6"/>
      <c r="BX211" s="6"/>
      <c r="BY211" s="6"/>
      <c r="BZ211" s="6"/>
      <c r="CA211" s="6"/>
      <c r="CB211" s="6"/>
      <c r="CC211" s="6"/>
      <c r="CD211" s="6"/>
      <c r="CE211" s="6"/>
      <c r="CF211" s="6"/>
      <c r="CG211" s="6"/>
      <c r="CH211" s="6"/>
      <c r="CI211" s="6">
        <v>41380</v>
      </c>
      <c r="CJ211" s="6"/>
      <c r="CK211" s="6"/>
      <c r="CL211" s="6"/>
      <c r="CM211" s="6"/>
      <c r="CN211" s="6"/>
      <c r="CO211" s="6"/>
      <c r="CP211" s="6"/>
      <c r="CQ211" s="6"/>
      <c r="CR211" s="6"/>
      <c r="CS211" s="6"/>
      <c r="CT211" s="6"/>
      <c r="CU211" s="6">
        <v>41463</v>
      </c>
      <c r="CV211" s="6"/>
      <c r="CW211" s="6"/>
      <c r="CX211" s="6"/>
      <c r="CY211" s="6"/>
      <c r="CZ211" s="6"/>
      <c r="DA211" s="6"/>
      <c r="DB211" s="6"/>
      <c r="DC211" s="6">
        <v>41227</v>
      </c>
      <c r="DD211" s="6"/>
      <c r="DE211" s="6"/>
      <c r="DF211" s="6"/>
      <c r="DG211" s="6"/>
      <c r="DH211" s="6"/>
      <c r="DI211" s="6"/>
      <c r="DJ211" s="6"/>
      <c r="DK211" s="6"/>
      <c r="DL211" s="6"/>
      <c r="DM211" s="6"/>
      <c r="DN211" s="6"/>
      <c r="DO211" s="6"/>
      <c r="DP211" s="6">
        <v>41467</v>
      </c>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HYPERLINK("https://hpr-rps.hres.ca/reg-content/summary-basis-decision-detailTwo.php?lang=en&amp;linkID=SBD00212", "Erivedge")</f>
        <v>Erivedge</v>
      </c>
      <c r="B212" s="6" t="s">
        <v>603</v>
      </c>
      <c r="C212" s="6" t="s">
        <v>84</v>
      </c>
      <c r="D212" s="6" t="s">
        <v>604</v>
      </c>
      <c r="E212" s="6">
        <v>40932</v>
      </c>
      <c r="F212" s="6"/>
      <c r="G212" s="6"/>
      <c r="H212" s="6">
        <v>41001</v>
      </c>
      <c r="I212" s="6"/>
      <c r="J212" s="6"/>
      <c r="K212" s="6"/>
      <c r="L212" s="6"/>
      <c r="M212" s="6"/>
      <c r="N212" s="6"/>
      <c r="O212" s="6"/>
      <c r="P212" s="6"/>
      <c r="Q212" s="6"/>
      <c r="R212" s="6"/>
      <c r="S212" s="6"/>
      <c r="T212" s="6"/>
      <c r="U212" s="6"/>
      <c r="V212" s="6"/>
      <c r="W212" s="6">
        <v>41036</v>
      </c>
      <c r="X212" s="6"/>
      <c r="Y212" s="6"/>
      <c r="Z212" s="6"/>
      <c r="AA212" s="6"/>
      <c r="AB212" s="6"/>
      <c r="AC212" s="6"/>
      <c r="AD212" s="6"/>
      <c r="AE212" s="6"/>
      <c r="AF212" s="6"/>
      <c r="AG212" s="6"/>
      <c r="AH212" s="6"/>
      <c r="AI212" s="6"/>
      <c r="AJ212" s="6"/>
      <c r="AK212" s="6"/>
      <c r="AL212" s="6"/>
      <c r="AM212" s="6">
        <v>41227</v>
      </c>
      <c r="AN212" s="6"/>
      <c r="AO212" s="6">
        <v>41205</v>
      </c>
      <c r="AP212" s="6"/>
      <c r="AQ212" s="6">
        <v>41235</v>
      </c>
      <c r="AR212" s="6"/>
      <c r="AS212" s="6"/>
      <c r="AT212" s="6"/>
      <c r="AU212" s="6"/>
      <c r="AV212" s="6"/>
      <c r="AW212" s="6"/>
      <c r="AX212" s="6"/>
      <c r="AY212" s="6">
        <v>41187</v>
      </c>
      <c r="AZ212" s="6"/>
      <c r="BA212" s="6"/>
      <c r="BB212" s="6"/>
      <c r="BC212" s="6"/>
      <c r="BD212" s="6"/>
      <c r="BE212" s="6"/>
      <c r="BF212" s="6"/>
      <c r="BG212" s="6"/>
      <c r="BH212" s="6"/>
      <c r="BI212" s="6"/>
      <c r="BJ212" s="6"/>
      <c r="BK212" s="6">
        <v>41236</v>
      </c>
      <c r="BL212" s="6"/>
      <c r="BM212" s="6"/>
      <c r="BN212" s="6"/>
      <c r="BO212" s="6"/>
      <c r="BP212" s="6"/>
      <c r="BQ212" s="6"/>
      <c r="BR212" s="6"/>
      <c r="BS212" s="6"/>
      <c r="BT212" s="6">
        <v>41354</v>
      </c>
      <c r="BU212" s="6"/>
      <c r="BV212" s="6"/>
      <c r="BW212" s="6"/>
      <c r="BX212" s="6"/>
      <c r="BY212" s="6"/>
      <c r="BZ212" s="6"/>
      <c r="CA212" s="6"/>
      <c r="CB212" s="6"/>
      <c r="CC212" s="6"/>
      <c r="CD212" s="6"/>
      <c r="CE212" s="6"/>
      <c r="CF212" s="6"/>
      <c r="CG212" s="6"/>
      <c r="CH212" s="6"/>
      <c r="CI212" s="6">
        <v>41380</v>
      </c>
      <c r="CJ212" s="6"/>
      <c r="CK212" s="6"/>
      <c r="CL212" s="6"/>
      <c r="CM212" s="6"/>
      <c r="CN212" s="6"/>
      <c r="CO212" s="6"/>
      <c r="CP212" s="6"/>
      <c r="CQ212" s="6"/>
      <c r="CR212" s="6"/>
      <c r="CS212" s="6"/>
      <c r="CT212" s="6"/>
      <c r="CU212" s="6">
        <v>41463</v>
      </c>
      <c r="CV212" s="6"/>
      <c r="CW212" s="6"/>
      <c r="CX212" s="6"/>
      <c r="CY212" s="6"/>
      <c r="CZ212" s="6"/>
      <c r="DA212" s="6"/>
      <c r="DB212" s="6"/>
      <c r="DC212" s="6">
        <v>41227</v>
      </c>
      <c r="DD212" s="6"/>
      <c r="DE212" s="6"/>
      <c r="DF212" s="6"/>
      <c r="DG212" s="6"/>
      <c r="DH212" s="6"/>
      <c r="DI212" s="6"/>
      <c r="DJ212" s="6"/>
      <c r="DK212" s="6"/>
      <c r="DL212" s="6"/>
      <c r="DM212" s="6"/>
      <c r="DN212" s="6"/>
      <c r="DO212" s="6"/>
      <c r="DP212" s="6">
        <v>41467</v>
      </c>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HYPERLINK("https://hpr-rps.hres.ca/reg-content/summary-basis-decision-detailTwo.php?lang=en&amp;linkID=SBD00213", "Esbriet")</f>
        <v>Esbriet</v>
      </c>
      <c r="B213" s="6" t="s">
        <v>605</v>
      </c>
      <c r="C213" s="6" t="s">
        <v>606</v>
      </c>
      <c r="D213" s="6" t="s">
        <v>607</v>
      </c>
      <c r="E213" s="6">
        <v>40932</v>
      </c>
      <c r="F213" s="6"/>
      <c r="G213" s="6"/>
      <c r="H213" s="6">
        <v>41001</v>
      </c>
      <c r="I213" s="6"/>
      <c r="J213" s="6"/>
      <c r="K213" s="6"/>
      <c r="L213" s="6"/>
      <c r="M213" s="6"/>
      <c r="N213" s="6"/>
      <c r="O213" s="6"/>
      <c r="P213" s="6"/>
      <c r="Q213" s="6"/>
      <c r="R213" s="6"/>
      <c r="S213" s="6"/>
      <c r="T213" s="6"/>
      <c r="U213" s="6"/>
      <c r="V213" s="6"/>
      <c r="W213" s="6">
        <v>41036</v>
      </c>
      <c r="X213" s="6"/>
      <c r="Y213" s="6"/>
      <c r="Z213" s="6"/>
      <c r="AA213" s="6"/>
      <c r="AB213" s="6"/>
      <c r="AC213" s="6"/>
      <c r="AD213" s="6"/>
      <c r="AE213" s="6"/>
      <c r="AF213" s="6"/>
      <c r="AG213" s="6"/>
      <c r="AH213" s="6"/>
      <c r="AI213" s="6"/>
      <c r="AJ213" s="6"/>
      <c r="AK213" s="6"/>
      <c r="AL213" s="6"/>
      <c r="AM213" s="6">
        <v>41227</v>
      </c>
      <c r="AN213" s="6"/>
      <c r="AO213" s="6">
        <v>41205</v>
      </c>
      <c r="AP213" s="6"/>
      <c r="AQ213" s="6">
        <v>41235</v>
      </c>
      <c r="AR213" s="6"/>
      <c r="AS213" s="6"/>
      <c r="AT213" s="6"/>
      <c r="AU213" s="6"/>
      <c r="AV213" s="6"/>
      <c r="AW213" s="6"/>
      <c r="AX213" s="6"/>
      <c r="AY213" s="6">
        <v>41187</v>
      </c>
      <c r="AZ213" s="6"/>
      <c r="BA213" s="6"/>
      <c r="BB213" s="6"/>
      <c r="BC213" s="6"/>
      <c r="BD213" s="6"/>
      <c r="BE213" s="6"/>
      <c r="BF213" s="6"/>
      <c r="BG213" s="6"/>
      <c r="BH213" s="6"/>
      <c r="BI213" s="6"/>
      <c r="BJ213" s="6"/>
      <c r="BK213" s="6">
        <v>41236</v>
      </c>
      <c r="BL213" s="6"/>
      <c r="BM213" s="6"/>
      <c r="BN213" s="6"/>
      <c r="BO213" s="6"/>
      <c r="BP213" s="6"/>
      <c r="BQ213" s="6"/>
      <c r="BR213" s="6"/>
      <c r="BS213" s="6"/>
      <c r="BT213" s="6">
        <v>41354</v>
      </c>
      <c r="BU213" s="6"/>
      <c r="BV213" s="6"/>
      <c r="BW213" s="6"/>
      <c r="BX213" s="6"/>
      <c r="BY213" s="6"/>
      <c r="BZ213" s="6"/>
      <c r="CA213" s="6"/>
      <c r="CB213" s="6"/>
      <c r="CC213" s="6"/>
      <c r="CD213" s="6"/>
      <c r="CE213" s="6"/>
      <c r="CF213" s="6"/>
      <c r="CG213" s="6"/>
      <c r="CH213" s="6"/>
      <c r="CI213" s="6">
        <v>41380</v>
      </c>
      <c r="CJ213" s="6"/>
      <c r="CK213" s="6"/>
      <c r="CL213" s="6"/>
      <c r="CM213" s="6"/>
      <c r="CN213" s="6"/>
      <c r="CO213" s="6"/>
      <c r="CP213" s="6"/>
      <c r="CQ213" s="6"/>
      <c r="CR213" s="6"/>
      <c r="CS213" s="6"/>
      <c r="CT213" s="6"/>
      <c r="CU213" s="6">
        <v>41463</v>
      </c>
      <c r="CV213" s="6"/>
      <c r="CW213" s="6"/>
      <c r="CX213" s="6"/>
      <c r="CY213" s="6"/>
      <c r="CZ213" s="6"/>
      <c r="DA213" s="6"/>
      <c r="DB213" s="6"/>
      <c r="DC213" s="6">
        <v>41227</v>
      </c>
      <c r="DD213" s="6"/>
      <c r="DE213" s="6"/>
      <c r="DF213" s="6"/>
      <c r="DG213" s="6"/>
      <c r="DH213" s="6"/>
      <c r="DI213" s="6"/>
      <c r="DJ213" s="6"/>
      <c r="DK213" s="6"/>
      <c r="DL213" s="6"/>
      <c r="DM213" s="6"/>
      <c r="DN213" s="6"/>
      <c r="DO213" s="6"/>
      <c r="DP213" s="6">
        <v>41467</v>
      </c>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HYPERLINK("https://hpr-rps.hres.ca/reg-content/summary-basis-decision-detailTwo.php?lang=en&amp;linkID=SBD00214", "Eylea")</f>
        <v>Eylea</v>
      </c>
      <c r="B214" s="6" t="s">
        <v>608</v>
      </c>
      <c r="C214" s="6" t="s">
        <v>341</v>
      </c>
      <c r="D214" s="6" t="s">
        <v>609</v>
      </c>
      <c r="E214" s="6">
        <v>40632</v>
      </c>
      <c r="F214" s="6"/>
      <c r="G214" s="6"/>
      <c r="H214" s="6">
        <v>40772</v>
      </c>
      <c r="I214" s="6"/>
      <c r="J214" s="6"/>
      <c r="K214" s="6"/>
      <c r="L214" s="6"/>
      <c r="M214" s="6"/>
      <c r="N214" s="6"/>
      <c r="O214" s="6"/>
      <c r="P214" s="6"/>
      <c r="Q214" s="6"/>
      <c r="R214" s="6"/>
      <c r="S214" s="6"/>
      <c r="T214" s="6"/>
      <c r="U214" s="6"/>
      <c r="V214" s="6"/>
      <c r="W214" s="6">
        <v>40823</v>
      </c>
      <c r="X214" s="6"/>
      <c r="Y214" s="6"/>
      <c r="Z214" s="6"/>
      <c r="AA214" s="6"/>
      <c r="AB214" s="6"/>
      <c r="AC214" s="6"/>
      <c r="AD214" s="6"/>
      <c r="AE214" s="6"/>
      <c r="AF214" s="6"/>
      <c r="AG214" s="6"/>
      <c r="AH214" s="6"/>
      <c r="AI214" s="6"/>
      <c r="AJ214" s="6"/>
      <c r="AK214" s="6"/>
      <c r="AL214" s="6"/>
      <c r="AM214" s="6">
        <v>41064</v>
      </c>
      <c r="AN214" s="6"/>
      <c r="AO214" s="6"/>
      <c r="AP214" s="6"/>
      <c r="AQ214" s="6"/>
      <c r="AR214" s="6"/>
      <c r="AS214" s="6"/>
      <c r="AT214" s="6"/>
      <c r="AU214" s="6"/>
      <c r="AV214" s="6"/>
      <c r="AW214" s="6"/>
      <c r="AX214" s="6"/>
      <c r="AY214" s="6"/>
      <c r="AZ214" s="6"/>
      <c r="BA214" s="6"/>
      <c r="BB214" s="6"/>
      <c r="BC214" s="6"/>
      <c r="BD214" s="6"/>
      <c r="BE214" s="6"/>
      <c r="BF214" s="6"/>
      <c r="BG214" s="6">
        <v>41064</v>
      </c>
      <c r="BH214" s="6"/>
      <c r="BI214" s="6"/>
      <c r="BJ214" s="6"/>
      <c r="BK214" s="6"/>
      <c r="BL214" s="6"/>
      <c r="BM214" s="6"/>
      <c r="BN214" s="6"/>
      <c r="BO214" s="6"/>
      <c r="BP214" s="6">
        <v>41245</v>
      </c>
      <c r="BQ214" s="6"/>
      <c r="BR214" s="6"/>
      <c r="BS214" s="6"/>
      <c r="BT214" s="6"/>
      <c r="BU214" s="6"/>
      <c r="BV214" s="6"/>
      <c r="BW214" s="6"/>
      <c r="BX214" s="6"/>
      <c r="BY214" s="6"/>
      <c r="BZ214" s="6"/>
      <c r="CA214" s="6"/>
      <c r="CB214" s="6"/>
      <c r="CC214" s="6"/>
      <c r="CD214" s="6"/>
      <c r="CE214" s="6"/>
      <c r="CF214" s="6"/>
      <c r="CG214" s="6"/>
      <c r="CH214" s="6"/>
      <c r="CI214" s="6">
        <v>41288</v>
      </c>
      <c r="CJ214" s="6"/>
      <c r="CK214" s="6"/>
      <c r="CL214" s="6"/>
      <c r="CM214" s="6"/>
      <c r="CN214" s="6"/>
      <c r="CO214" s="6"/>
      <c r="CP214" s="6"/>
      <c r="CQ214" s="6"/>
      <c r="CR214" s="6">
        <v>41568</v>
      </c>
      <c r="CS214" s="6"/>
      <c r="CT214" s="6"/>
      <c r="CU214" s="6">
        <v>41586</v>
      </c>
      <c r="CV214" s="6"/>
      <c r="CW214" s="6"/>
      <c r="CX214" s="6"/>
      <c r="CY214" s="6">
        <v>41586</v>
      </c>
      <c r="CZ214" s="6"/>
      <c r="DA214" s="6"/>
      <c r="DB214" s="6"/>
      <c r="DC214" s="6">
        <v>41586</v>
      </c>
      <c r="DD214" s="6"/>
      <c r="DE214" s="6"/>
      <c r="DF214" s="6"/>
      <c r="DG214" s="6"/>
      <c r="DH214" s="6"/>
      <c r="DI214" s="6"/>
      <c r="DJ214" s="6"/>
      <c r="DK214" s="6"/>
      <c r="DL214" s="6"/>
      <c r="DM214" s="6"/>
      <c r="DN214" s="6"/>
      <c r="DO214" s="6"/>
      <c r="DP214" s="6">
        <v>41586</v>
      </c>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HYPERLINK("https://hpr-rps.hres.ca/reg-content/summary-basis-decision-detailTwo.php?lang=en&amp;linkID=SBD00215", "Ferriprox")</f>
        <v>Ferriprox</v>
      </c>
      <c r="B215" s="6" t="s">
        <v>610</v>
      </c>
      <c r="C215" s="6" t="s">
        <v>611</v>
      </c>
      <c r="D215" s="6" t="s">
        <v>612</v>
      </c>
      <c r="E215" s="6">
        <v>41072</v>
      </c>
      <c r="F215" s="6"/>
      <c r="G215" s="6"/>
      <c r="H215" s="6">
        <v>41333</v>
      </c>
      <c r="I215" s="6"/>
      <c r="J215" s="6"/>
      <c r="K215" s="6"/>
      <c r="L215" s="6"/>
      <c r="M215" s="6"/>
      <c r="N215" s="6"/>
      <c r="O215" s="6"/>
      <c r="P215" s="6"/>
      <c r="Q215" s="6">
        <v>41395</v>
      </c>
      <c r="R215" s="6"/>
      <c r="S215" s="6"/>
      <c r="T215" s="6">
        <v>41438</v>
      </c>
      <c r="U215" s="6"/>
      <c r="V215" s="6"/>
      <c r="W215" s="6">
        <v>41484</v>
      </c>
      <c r="X215" s="6"/>
      <c r="Y215" s="6"/>
      <c r="Z215" s="6"/>
      <c r="AA215" s="6"/>
      <c r="AB215" s="6"/>
      <c r="AC215" s="6"/>
      <c r="AD215" s="6"/>
      <c r="AE215" s="6"/>
      <c r="AF215" s="6"/>
      <c r="AG215" s="6"/>
      <c r="AH215" s="6"/>
      <c r="AI215" s="6"/>
      <c r="AJ215" s="6">
        <v>41631</v>
      </c>
      <c r="AK215" s="6"/>
      <c r="AL215" s="6"/>
      <c r="AM215" s="6">
        <v>41674</v>
      </c>
      <c r="AN215" s="6"/>
      <c r="AO215" s="6"/>
      <c r="AP215" s="6"/>
      <c r="AQ215" s="6"/>
      <c r="AR215" s="6"/>
      <c r="AS215" s="6"/>
      <c r="AT215" s="6"/>
      <c r="AU215" s="6"/>
      <c r="AV215" s="6"/>
      <c r="AW215" s="6"/>
      <c r="AX215" s="6"/>
      <c r="AY215" s="6"/>
      <c r="AZ215" s="6"/>
      <c r="BA215" s="6"/>
      <c r="BB215" s="6"/>
      <c r="BC215" s="6"/>
      <c r="BD215" s="6"/>
      <c r="BE215" s="6"/>
      <c r="BF215" s="6"/>
      <c r="BG215" s="6">
        <v>41684</v>
      </c>
      <c r="BH215" s="6"/>
      <c r="BI215" s="6"/>
      <c r="BJ215" s="6"/>
      <c r="BK215" s="6"/>
      <c r="BL215" s="6"/>
      <c r="BM215" s="6"/>
      <c r="BN215" s="6"/>
      <c r="BO215" s="6"/>
      <c r="BP215" s="6">
        <v>41774</v>
      </c>
      <c r="BQ215" s="6"/>
      <c r="BR215" s="6"/>
      <c r="BS215" s="6"/>
      <c r="BT215" s="6"/>
      <c r="BU215" s="6"/>
      <c r="BV215" s="6"/>
      <c r="BW215" s="6"/>
      <c r="BX215" s="6"/>
      <c r="BY215" s="6"/>
      <c r="BZ215" s="6"/>
      <c r="CA215" s="6"/>
      <c r="CB215" s="6"/>
      <c r="CC215" s="6"/>
      <c r="CD215" s="6"/>
      <c r="CE215" s="6"/>
      <c r="CF215" s="6"/>
      <c r="CG215" s="6"/>
      <c r="CH215" s="6"/>
      <c r="CI215" s="6">
        <v>41809</v>
      </c>
      <c r="CJ215" s="6"/>
      <c r="CK215" s="6"/>
      <c r="CL215" s="6"/>
      <c r="CM215" s="6"/>
      <c r="CN215" s="6"/>
      <c r="CO215" s="6"/>
      <c r="CP215" s="6"/>
      <c r="CQ215" s="6"/>
      <c r="CR215" s="6"/>
      <c r="CS215" s="6"/>
      <c r="CT215" s="6"/>
      <c r="CU215" s="6">
        <v>42017</v>
      </c>
      <c r="CV215" s="6"/>
      <c r="CW215" s="6"/>
      <c r="CX215" s="6"/>
      <c r="CY215" s="6">
        <v>42044</v>
      </c>
      <c r="CZ215" s="6"/>
      <c r="DA215" s="6">
        <v>42016</v>
      </c>
      <c r="DB215" s="6"/>
      <c r="DC215" s="6">
        <v>42024</v>
      </c>
      <c r="DD215" s="6"/>
      <c r="DE215" s="6"/>
      <c r="DF215" s="6"/>
      <c r="DG215" s="6"/>
      <c r="DH215" s="6"/>
      <c r="DI215" s="6"/>
      <c r="DJ215" s="6"/>
      <c r="DK215" s="6"/>
      <c r="DL215" s="6"/>
      <c r="DM215" s="6"/>
      <c r="DN215" s="6"/>
      <c r="DO215" s="6"/>
      <c r="DP215" s="6">
        <v>42048</v>
      </c>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HYPERLINK("https://hpr-rps.hres.ca/reg-content/summary-basis-decision-detailTwo.php?lang=en&amp;linkID=SBD00216", "Fetzima")</f>
        <v>Fetzima</v>
      </c>
      <c r="B216" s="6" t="s">
        <v>613</v>
      </c>
      <c r="C216" s="6" t="s">
        <v>614</v>
      </c>
      <c r="D216" s="6" t="s">
        <v>615</v>
      </c>
      <c r="E216" s="6">
        <v>40954</v>
      </c>
      <c r="F216" s="6"/>
      <c r="G216" s="6"/>
      <c r="H216" s="6">
        <v>41089</v>
      </c>
      <c r="I216" s="6"/>
      <c r="J216" s="6"/>
      <c r="K216" s="6"/>
      <c r="L216" s="6"/>
      <c r="M216" s="6"/>
      <c r="N216" s="6"/>
      <c r="O216" s="6"/>
      <c r="P216" s="6"/>
      <c r="Q216" s="6">
        <v>41141</v>
      </c>
      <c r="R216" s="6"/>
      <c r="S216" s="6"/>
      <c r="T216" s="6">
        <v>41145</v>
      </c>
      <c r="U216" s="6"/>
      <c r="V216" s="6"/>
      <c r="W216" s="6">
        <v>41151</v>
      </c>
      <c r="X216" s="6"/>
      <c r="Y216" s="6"/>
      <c r="Z216" s="6"/>
      <c r="AA216" s="6"/>
      <c r="AB216" s="6"/>
      <c r="AC216" s="6"/>
      <c r="AD216" s="6"/>
      <c r="AE216" s="6"/>
      <c r="AF216" s="6"/>
      <c r="AG216" s="6"/>
      <c r="AH216" s="6"/>
      <c r="AI216" s="6">
        <v>41432</v>
      </c>
      <c r="AJ216" s="6"/>
      <c r="AK216" s="6"/>
      <c r="AL216" s="6"/>
      <c r="AM216" s="6">
        <v>41432</v>
      </c>
      <c r="AN216" s="6"/>
      <c r="AO216" s="6"/>
      <c r="AP216" s="6"/>
      <c r="AQ216" s="6">
        <v>41439</v>
      </c>
      <c r="AR216" s="6"/>
      <c r="AS216" s="6"/>
      <c r="AT216" s="6"/>
      <c r="AU216" s="6"/>
      <c r="AV216" s="6"/>
      <c r="AW216" s="6"/>
      <c r="AX216" s="6"/>
      <c r="AY216" s="6"/>
      <c r="AZ216" s="6"/>
      <c r="BA216" s="6"/>
      <c r="BB216" s="6"/>
      <c r="BC216" s="6"/>
      <c r="BD216" s="6">
        <v>41449</v>
      </c>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HYPERLINK("https://hpr-rps.hres.ca/reg-content/summary-basis-decision-detailTwo.php?lang=en&amp;linkID=SBD00217", "Fibristal")</f>
        <v>Fibristal</v>
      </c>
      <c r="B217" s="6" t="s">
        <v>616</v>
      </c>
      <c r="C217" s="6" t="s">
        <v>617</v>
      </c>
      <c r="D217" s="6" t="s">
        <v>618</v>
      </c>
      <c r="E217" s="6">
        <v>40954</v>
      </c>
      <c r="F217" s="6"/>
      <c r="G217" s="6"/>
      <c r="H217" s="6">
        <v>41089</v>
      </c>
      <c r="I217" s="6"/>
      <c r="J217" s="6"/>
      <c r="K217" s="6"/>
      <c r="L217" s="6"/>
      <c r="M217" s="6"/>
      <c r="N217" s="6"/>
      <c r="O217" s="6"/>
      <c r="P217" s="6"/>
      <c r="Q217" s="6">
        <v>41141</v>
      </c>
      <c r="R217" s="6"/>
      <c r="S217" s="6"/>
      <c r="T217" s="6">
        <v>41145</v>
      </c>
      <c r="U217" s="6"/>
      <c r="V217" s="6"/>
      <c r="W217" s="6">
        <v>41151</v>
      </c>
      <c r="X217" s="6"/>
      <c r="Y217" s="6"/>
      <c r="Z217" s="6"/>
      <c r="AA217" s="6"/>
      <c r="AB217" s="6"/>
      <c r="AC217" s="6"/>
      <c r="AD217" s="6"/>
      <c r="AE217" s="6"/>
      <c r="AF217" s="6"/>
      <c r="AG217" s="6"/>
      <c r="AH217" s="6"/>
      <c r="AI217" s="6">
        <v>41432</v>
      </c>
      <c r="AJ217" s="6"/>
      <c r="AK217" s="6"/>
      <c r="AL217" s="6"/>
      <c r="AM217" s="6">
        <v>41432</v>
      </c>
      <c r="AN217" s="6"/>
      <c r="AO217" s="6"/>
      <c r="AP217" s="6"/>
      <c r="AQ217" s="6">
        <v>41439</v>
      </c>
      <c r="AR217" s="6"/>
      <c r="AS217" s="6"/>
      <c r="AT217" s="6"/>
      <c r="AU217" s="6"/>
      <c r="AV217" s="6"/>
      <c r="AW217" s="6"/>
      <c r="AX217" s="6"/>
      <c r="AY217" s="6"/>
      <c r="AZ217" s="6"/>
      <c r="BA217" s="6"/>
      <c r="BB217" s="6"/>
      <c r="BC217" s="6"/>
      <c r="BD217" s="6">
        <v>41449</v>
      </c>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HYPERLINK("https://hpr-rps.hres.ca/reg-content/summary-basis-decision-detailTwo.php?lang=en&amp;linkID=SBD00218", "Firazyr")</f>
        <v>Firazyr</v>
      </c>
      <c r="B218" s="6" t="s">
        <v>619</v>
      </c>
      <c r="C218" s="6" t="s">
        <v>620</v>
      </c>
      <c r="D218" s="6" t="s">
        <v>621</v>
      </c>
      <c r="E218" s="6">
        <v>40954</v>
      </c>
      <c r="F218" s="6"/>
      <c r="G218" s="6"/>
      <c r="H218" s="6">
        <v>41089</v>
      </c>
      <c r="I218" s="6"/>
      <c r="J218" s="6"/>
      <c r="K218" s="6"/>
      <c r="L218" s="6"/>
      <c r="M218" s="6"/>
      <c r="N218" s="6"/>
      <c r="O218" s="6"/>
      <c r="P218" s="6"/>
      <c r="Q218" s="6">
        <v>41141</v>
      </c>
      <c r="R218" s="6"/>
      <c r="S218" s="6"/>
      <c r="T218" s="6">
        <v>41145</v>
      </c>
      <c r="U218" s="6"/>
      <c r="V218" s="6"/>
      <c r="W218" s="6">
        <v>41151</v>
      </c>
      <c r="X218" s="6"/>
      <c r="Y218" s="6"/>
      <c r="Z218" s="6"/>
      <c r="AA218" s="6"/>
      <c r="AB218" s="6"/>
      <c r="AC218" s="6"/>
      <c r="AD218" s="6"/>
      <c r="AE218" s="6"/>
      <c r="AF218" s="6"/>
      <c r="AG218" s="6"/>
      <c r="AH218" s="6"/>
      <c r="AI218" s="6">
        <v>41432</v>
      </c>
      <c r="AJ218" s="6"/>
      <c r="AK218" s="6"/>
      <c r="AL218" s="6"/>
      <c r="AM218" s="6">
        <v>41432</v>
      </c>
      <c r="AN218" s="6"/>
      <c r="AO218" s="6"/>
      <c r="AP218" s="6"/>
      <c r="AQ218" s="6">
        <v>41439</v>
      </c>
      <c r="AR218" s="6"/>
      <c r="AS218" s="6"/>
      <c r="AT218" s="6"/>
      <c r="AU218" s="6"/>
      <c r="AV218" s="6"/>
      <c r="AW218" s="6"/>
      <c r="AX218" s="6"/>
      <c r="AY218" s="6"/>
      <c r="AZ218" s="6"/>
      <c r="BA218" s="6"/>
      <c r="BB218" s="6"/>
      <c r="BC218" s="6"/>
      <c r="BD218" s="6">
        <v>41449</v>
      </c>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HYPERLINK("https://hpr-rps.hres.ca/reg-content/summary-basis-decision-detailTwo.php?lang=en&amp;linkID=SBD00219", "Forxiga")</f>
        <v>Forxiga</v>
      </c>
      <c r="B219" s="6" t="s">
        <v>622</v>
      </c>
      <c r="C219" s="6" t="s">
        <v>137</v>
      </c>
      <c r="D219" s="6" t="s">
        <v>623</v>
      </c>
      <c r="E219" s="6">
        <v>41320</v>
      </c>
      <c r="F219" s="6"/>
      <c r="G219" s="6"/>
      <c r="H219" s="6"/>
      <c r="I219" s="6"/>
      <c r="J219" s="6"/>
      <c r="K219" s="6"/>
      <c r="L219" s="6"/>
      <c r="M219" s="6"/>
      <c r="N219" s="6">
        <v>41341</v>
      </c>
      <c r="O219" s="6"/>
      <c r="P219" s="6"/>
      <c r="Q219" s="6"/>
      <c r="R219" s="6"/>
      <c r="S219" s="6">
        <v>41375</v>
      </c>
      <c r="T219" s="6"/>
      <c r="U219" s="6"/>
      <c r="V219" s="6">
        <v>41379</v>
      </c>
      <c r="W219" s="6"/>
      <c r="X219" s="6"/>
      <c r="Y219" s="6"/>
      <c r="Z219" s="6"/>
      <c r="AA219" s="6"/>
      <c r="AB219" s="6"/>
      <c r="AC219" s="6"/>
      <c r="AD219" s="6"/>
      <c r="AE219" s="6"/>
      <c r="AF219" s="6">
        <v>41416</v>
      </c>
      <c r="AG219" s="6"/>
      <c r="AH219" s="6"/>
      <c r="AI219" s="6"/>
      <c r="AJ219" s="6"/>
      <c r="AK219" s="6"/>
      <c r="AL219" s="6"/>
      <c r="AM219" s="6"/>
      <c r="AN219" s="6"/>
      <c r="AO219" s="6"/>
      <c r="AP219" s="6"/>
      <c r="AQ219" s="6"/>
      <c r="AR219" s="6">
        <v>41593</v>
      </c>
      <c r="AS219" s="6">
        <v>41530</v>
      </c>
      <c r="AT219" s="6"/>
      <c r="AU219" s="6"/>
      <c r="AV219" s="6">
        <v>41586</v>
      </c>
      <c r="AW219" s="6"/>
      <c r="AX219" s="6"/>
      <c r="AY219" s="6"/>
      <c r="AZ219" s="6">
        <v>41593</v>
      </c>
      <c r="BA219" s="6"/>
      <c r="BB219" s="6"/>
      <c r="BC219" s="6"/>
      <c r="BD219" s="6"/>
      <c r="BE219" s="6"/>
      <c r="BF219" s="6"/>
      <c r="BG219" s="6"/>
      <c r="BH219" s="6"/>
      <c r="BI219" s="6"/>
      <c r="BJ219" s="6"/>
      <c r="BK219" s="6"/>
      <c r="BL219" s="6"/>
      <c r="BM219" s="6">
        <v>41596</v>
      </c>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HYPERLINK("https://hpr-rps.hres.ca/reg-content/summary-basis-decision-detailTwo.php?lang=en&amp;linkID=SBD00220", "Fycompa")</f>
        <v>Fycompa</v>
      </c>
      <c r="B220" s="6" t="s">
        <v>624</v>
      </c>
      <c r="C220" s="6" t="s">
        <v>90</v>
      </c>
      <c r="D220" s="6" t="s">
        <v>625</v>
      </c>
      <c r="E220" s="6">
        <v>41320</v>
      </c>
      <c r="F220" s="6"/>
      <c r="G220" s="6"/>
      <c r="H220" s="6"/>
      <c r="I220" s="6"/>
      <c r="J220" s="6"/>
      <c r="K220" s="6"/>
      <c r="L220" s="6"/>
      <c r="M220" s="6"/>
      <c r="N220" s="6">
        <v>41341</v>
      </c>
      <c r="O220" s="6"/>
      <c r="P220" s="6"/>
      <c r="Q220" s="6"/>
      <c r="R220" s="6"/>
      <c r="S220" s="6">
        <v>41375</v>
      </c>
      <c r="T220" s="6"/>
      <c r="U220" s="6"/>
      <c r="V220" s="6">
        <v>41379</v>
      </c>
      <c r="W220" s="6"/>
      <c r="X220" s="6"/>
      <c r="Y220" s="6"/>
      <c r="Z220" s="6"/>
      <c r="AA220" s="6"/>
      <c r="AB220" s="6"/>
      <c r="AC220" s="6"/>
      <c r="AD220" s="6"/>
      <c r="AE220" s="6"/>
      <c r="AF220" s="6">
        <v>41416</v>
      </c>
      <c r="AG220" s="6"/>
      <c r="AH220" s="6"/>
      <c r="AI220" s="6"/>
      <c r="AJ220" s="6"/>
      <c r="AK220" s="6"/>
      <c r="AL220" s="6"/>
      <c r="AM220" s="6"/>
      <c r="AN220" s="6"/>
      <c r="AO220" s="6"/>
      <c r="AP220" s="6"/>
      <c r="AQ220" s="6"/>
      <c r="AR220" s="6">
        <v>41593</v>
      </c>
      <c r="AS220" s="6">
        <v>41530</v>
      </c>
      <c r="AT220" s="6"/>
      <c r="AU220" s="6"/>
      <c r="AV220" s="6">
        <v>41586</v>
      </c>
      <c r="AW220" s="6"/>
      <c r="AX220" s="6"/>
      <c r="AY220" s="6"/>
      <c r="AZ220" s="6">
        <v>41593</v>
      </c>
      <c r="BA220" s="6"/>
      <c r="BB220" s="6"/>
      <c r="BC220" s="6"/>
      <c r="BD220" s="6"/>
      <c r="BE220" s="6"/>
      <c r="BF220" s="6"/>
      <c r="BG220" s="6"/>
      <c r="BH220" s="6"/>
      <c r="BI220" s="6"/>
      <c r="BJ220" s="6"/>
      <c r="BK220" s="6"/>
      <c r="BL220" s="6"/>
      <c r="BM220" s="6">
        <v>41596</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HYPERLINK("https://hpr-rps.hres.ca/reg-content/summary-basis-decision-detailTwo.php?lang=en&amp;linkID=SBD00221", "Galexos")</f>
        <v>Galexos</v>
      </c>
      <c r="B221" s="6" t="s">
        <v>626</v>
      </c>
      <c r="C221" s="6" t="s">
        <v>201</v>
      </c>
      <c r="D221" s="6" t="s">
        <v>627</v>
      </c>
      <c r="E221" s="6">
        <v>41320</v>
      </c>
      <c r="F221" s="6"/>
      <c r="G221" s="6"/>
      <c r="H221" s="6"/>
      <c r="I221" s="6"/>
      <c r="J221" s="6"/>
      <c r="K221" s="6"/>
      <c r="L221" s="6"/>
      <c r="M221" s="6"/>
      <c r="N221" s="6">
        <v>41341</v>
      </c>
      <c r="O221" s="6"/>
      <c r="P221" s="6"/>
      <c r="Q221" s="6"/>
      <c r="R221" s="6"/>
      <c r="S221" s="6">
        <v>41375</v>
      </c>
      <c r="T221" s="6"/>
      <c r="U221" s="6"/>
      <c r="V221" s="6">
        <v>41379</v>
      </c>
      <c r="W221" s="6"/>
      <c r="X221" s="6"/>
      <c r="Y221" s="6"/>
      <c r="Z221" s="6"/>
      <c r="AA221" s="6"/>
      <c r="AB221" s="6"/>
      <c r="AC221" s="6"/>
      <c r="AD221" s="6"/>
      <c r="AE221" s="6"/>
      <c r="AF221" s="6">
        <v>41416</v>
      </c>
      <c r="AG221" s="6"/>
      <c r="AH221" s="6"/>
      <c r="AI221" s="6"/>
      <c r="AJ221" s="6"/>
      <c r="AK221" s="6"/>
      <c r="AL221" s="6"/>
      <c r="AM221" s="6"/>
      <c r="AN221" s="6"/>
      <c r="AO221" s="6"/>
      <c r="AP221" s="6"/>
      <c r="AQ221" s="6"/>
      <c r="AR221" s="6">
        <v>41593</v>
      </c>
      <c r="AS221" s="6">
        <v>41530</v>
      </c>
      <c r="AT221" s="6"/>
      <c r="AU221" s="6"/>
      <c r="AV221" s="6">
        <v>41586</v>
      </c>
      <c r="AW221" s="6"/>
      <c r="AX221" s="6"/>
      <c r="AY221" s="6"/>
      <c r="AZ221" s="6">
        <v>41593</v>
      </c>
      <c r="BA221" s="6"/>
      <c r="BB221" s="6"/>
      <c r="BC221" s="6"/>
      <c r="BD221" s="6"/>
      <c r="BE221" s="6"/>
      <c r="BF221" s="6"/>
      <c r="BG221" s="6"/>
      <c r="BH221" s="6"/>
      <c r="BI221" s="6"/>
      <c r="BJ221" s="6"/>
      <c r="BK221" s="6"/>
      <c r="BL221" s="6"/>
      <c r="BM221" s="6">
        <v>41596</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HYPERLINK("https://hpr-rps.hres.ca/reg-content/summary-basis-decision-detailTwo.php?lang=en&amp;linkID=SBD00222", "Gardasil 9")</f>
        <v>Gardasil 9</v>
      </c>
      <c r="B222" s="6" t="s">
        <v>628</v>
      </c>
      <c r="C222" s="6" t="s">
        <v>418</v>
      </c>
      <c r="D222" s="6" t="s">
        <v>629</v>
      </c>
      <c r="E222" s="6">
        <v>40892</v>
      </c>
      <c r="F222" s="6"/>
      <c r="G222" s="6"/>
      <c r="H222" s="6">
        <v>41698</v>
      </c>
      <c r="I222" s="6"/>
      <c r="J222" s="6"/>
      <c r="K222" s="6"/>
      <c r="L222" s="6"/>
      <c r="M222" s="6"/>
      <c r="N222" s="6"/>
      <c r="O222" s="6"/>
      <c r="P222" s="6"/>
      <c r="Q222" s="6"/>
      <c r="R222" s="6"/>
      <c r="S222" s="6"/>
      <c r="T222" s="6"/>
      <c r="U222" s="6"/>
      <c r="V222" s="6"/>
      <c r="W222" s="6">
        <v>41740</v>
      </c>
      <c r="X222" s="6"/>
      <c r="Y222" s="6"/>
      <c r="Z222" s="6"/>
      <c r="AA222" s="6"/>
      <c r="AB222" s="6"/>
      <c r="AC222" s="6"/>
      <c r="AD222" s="6"/>
      <c r="AE222" s="6"/>
      <c r="AF222" s="6"/>
      <c r="AG222" s="6"/>
      <c r="AH222" s="6"/>
      <c r="AI222" s="6">
        <v>42031</v>
      </c>
      <c r="AJ222" s="6"/>
      <c r="AK222" s="6"/>
      <c r="AL222" s="6"/>
      <c r="AM222" s="6">
        <v>42034</v>
      </c>
      <c r="AN222" s="6"/>
      <c r="AO222" s="6"/>
      <c r="AP222" s="6"/>
      <c r="AQ222" s="6">
        <v>42038</v>
      </c>
      <c r="AR222" s="6"/>
      <c r="AS222" s="6"/>
      <c r="AT222" s="6"/>
      <c r="AU222" s="6"/>
      <c r="AV222" s="6"/>
      <c r="AW222" s="6"/>
      <c r="AX222" s="6"/>
      <c r="AY222" s="6"/>
      <c r="AZ222" s="6"/>
      <c r="BA222" s="6"/>
      <c r="BB222" s="6"/>
      <c r="BC222" s="6"/>
      <c r="BD222" s="6">
        <v>42040</v>
      </c>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HYPERLINK("https://hpr-rps.hres.ca/reg-content/summary-basis-decision-detailTwo.php?lang=en&amp;linkID=SBD00223", "Gazyva")</f>
        <v>Gazyva</v>
      </c>
      <c r="B223" s="6" t="s">
        <v>630</v>
      </c>
      <c r="C223" s="6" t="s">
        <v>84</v>
      </c>
      <c r="D223" s="6" t="s">
        <v>631</v>
      </c>
      <c r="E223" s="6">
        <v>41430</v>
      </c>
      <c r="F223" s="6"/>
      <c r="G223" s="6"/>
      <c r="H223" s="6">
        <v>41563</v>
      </c>
      <c r="I223" s="6"/>
      <c r="J223" s="6"/>
      <c r="K223" s="6"/>
      <c r="L223" s="6"/>
      <c r="M223" s="6"/>
      <c r="N223" s="6"/>
      <c r="O223" s="6"/>
      <c r="P223" s="6"/>
      <c r="Q223" s="6">
        <v>41607</v>
      </c>
      <c r="R223" s="6"/>
      <c r="S223" s="6"/>
      <c r="T223" s="6">
        <v>41632</v>
      </c>
      <c r="U223" s="6"/>
      <c r="V223" s="6"/>
      <c r="W223" s="6">
        <v>41668</v>
      </c>
      <c r="X223" s="6"/>
      <c r="Y223" s="6"/>
      <c r="Z223" s="6"/>
      <c r="AA223" s="6"/>
      <c r="AB223" s="6"/>
      <c r="AC223" s="6"/>
      <c r="AD223" s="6"/>
      <c r="AE223" s="6"/>
      <c r="AF223" s="6"/>
      <c r="AG223" s="6"/>
      <c r="AH223" s="6"/>
      <c r="AI223" s="6">
        <v>41962</v>
      </c>
      <c r="AJ223" s="6"/>
      <c r="AK223" s="6"/>
      <c r="AL223" s="6"/>
      <c r="AM223" s="6">
        <v>41968</v>
      </c>
      <c r="AN223" s="6"/>
      <c r="AO223" s="6"/>
      <c r="AP223" s="6"/>
      <c r="AQ223" s="6">
        <v>41949</v>
      </c>
      <c r="AR223" s="6"/>
      <c r="AS223" s="6"/>
      <c r="AT223" s="6"/>
      <c r="AU223" s="6"/>
      <c r="AV223" s="6"/>
      <c r="AW223" s="6"/>
      <c r="AX223" s="6"/>
      <c r="AY223" s="6"/>
      <c r="AZ223" s="6"/>
      <c r="BA223" s="6"/>
      <c r="BB223" s="6"/>
      <c r="BC223" s="6"/>
      <c r="BD223" s="6">
        <v>41968</v>
      </c>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HYPERLINK("https://hpr-rps.hres.ca/reg-content/summary-basis-decision-detailTwo.php?lang=en&amp;linkID=SBD00224", "Juxtapid")</f>
        <v>Juxtapid</v>
      </c>
      <c r="B224" s="6" t="s">
        <v>632</v>
      </c>
      <c r="C224" s="6" t="s">
        <v>633</v>
      </c>
      <c r="D224" s="6" t="s">
        <v>634</v>
      </c>
      <c r="E224" s="6"/>
      <c r="F224" s="6"/>
      <c r="G224" s="6"/>
      <c r="H224" s="6">
        <v>41234</v>
      </c>
      <c r="I224" s="6"/>
      <c r="J224" s="6"/>
      <c r="K224" s="6"/>
      <c r="L224" s="6"/>
      <c r="M224" s="6"/>
      <c r="N224" s="6"/>
      <c r="O224" s="6"/>
      <c r="P224" s="6"/>
      <c r="Q224" s="6">
        <v>41292</v>
      </c>
      <c r="R224" s="6"/>
      <c r="S224" s="6"/>
      <c r="T224" s="6">
        <v>41333</v>
      </c>
      <c r="U224" s="6"/>
      <c r="V224" s="6"/>
      <c r="W224" s="6">
        <v>41376</v>
      </c>
      <c r="X224" s="6"/>
      <c r="Y224" s="6"/>
      <c r="Z224" s="6"/>
      <c r="AA224" s="6"/>
      <c r="AB224" s="6"/>
      <c r="AC224" s="6"/>
      <c r="AD224" s="6"/>
      <c r="AE224" s="6"/>
      <c r="AF224" s="6"/>
      <c r="AG224" s="6"/>
      <c r="AH224" s="6"/>
      <c r="AI224" s="6">
        <v>41663</v>
      </c>
      <c r="AJ224" s="6">
        <v>41585</v>
      </c>
      <c r="AK224" s="6"/>
      <c r="AL224" s="6"/>
      <c r="AM224" s="6">
        <v>41666</v>
      </c>
      <c r="AN224" s="6"/>
      <c r="AO224" s="6"/>
      <c r="AP224" s="6"/>
      <c r="AQ224" s="6">
        <v>41624</v>
      </c>
      <c r="AR224" s="6"/>
      <c r="AS224" s="6"/>
      <c r="AT224" s="6"/>
      <c r="AU224" s="6"/>
      <c r="AV224" s="6"/>
      <c r="AW224" s="6"/>
      <c r="AX224" s="6"/>
      <c r="AY224" s="6"/>
      <c r="AZ224" s="6"/>
      <c r="BA224" s="6"/>
      <c r="BB224" s="6"/>
      <c r="BC224" s="6"/>
      <c r="BD224" s="6">
        <v>41674</v>
      </c>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HYPERLINK("https://hpr-rps.hres.ca/reg-content/summary-basis-decision-detailTwo.php?lang=en&amp;linkID=SBD00225", "Kadcyla")</f>
        <v>Kadcyla</v>
      </c>
      <c r="B225" s="6" t="s">
        <v>635</v>
      </c>
      <c r="C225" s="6" t="s">
        <v>84</v>
      </c>
      <c r="D225" s="6" t="s">
        <v>636</v>
      </c>
      <c r="E225" s="6">
        <v>40878</v>
      </c>
      <c r="F225" s="6"/>
      <c r="G225" s="6"/>
      <c r="H225" s="6"/>
      <c r="I225" s="6"/>
      <c r="J225" s="6"/>
      <c r="K225" s="6"/>
      <c r="L225" s="6"/>
      <c r="M225" s="6"/>
      <c r="N225" s="6">
        <v>40962</v>
      </c>
      <c r="O225" s="6"/>
      <c r="P225" s="6"/>
      <c r="Q225" s="6"/>
      <c r="R225" s="6"/>
      <c r="S225" s="6">
        <v>40990</v>
      </c>
      <c r="T225" s="6"/>
      <c r="U225" s="6"/>
      <c r="V225" s="6">
        <v>41029</v>
      </c>
      <c r="W225" s="6"/>
      <c r="X225" s="6"/>
      <c r="Y225" s="6"/>
      <c r="Z225" s="6"/>
      <c r="AA225" s="6"/>
      <c r="AB225" s="6"/>
      <c r="AC225" s="6"/>
      <c r="AD225" s="6"/>
      <c r="AE225" s="6"/>
      <c r="AF225" s="6">
        <v>41060</v>
      </c>
      <c r="AG225" s="6"/>
      <c r="AH225" s="6"/>
      <c r="AI225" s="6"/>
      <c r="AJ225" s="6"/>
      <c r="AK225" s="6"/>
      <c r="AL225" s="6"/>
      <c r="AM225" s="6"/>
      <c r="AN225" s="6"/>
      <c r="AO225" s="6"/>
      <c r="AP225" s="6"/>
      <c r="AQ225" s="6"/>
      <c r="AR225" s="6">
        <v>41229</v>
      </c>
      <c r="AS225" s="6">
        <v>41151</v>
      </c>
      <c r="AT225" s="6"/>
      <c r="AU225" s="6"/>
      <c r="AV225" s="6">
        <v>41232</v>
      </c>
      <c r="AW225" s="6"/>
      <c r="AX225" s="6"/>
      <c r="AY225" s="6"/>
      <c r="AZ225" s="6">
        <v>41236</v>
      </c>
      <c r="BA225" s="6"/>
      <c r="BB225" s="6"/>
      <c r="BC225" s="6"/>
      <c r="BD225" s="6"/>
      <c r="BE225" s="6"/>
      <c r="BF225" s="6"/>
      <c r="BG225" s="6"/>
      <c r="BH225" s="6"/>
      <c r="BI225" s="6"/>
      <c r="BJ225" s="6"/>
      <c r="BK225" s="6"/>
      <c r="BL225" s="6"/>
      <c r="BM225" s="6">
        <v>41239</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HYPERLINK("https://hpr-rps.hres.ca/reg-content/summary-basis-decision-detailTwo.php?lang=en&amp;linkID=SBD00226", "Kalydeco")</f>
        <v>Kalydeco</v>
      </c>
      <c r="B226" s="6" t="s">
        <v>637</v>
      </c>
      <c r="C226" s="6" t="s">
        <v>232</v>
      </c>
      <c r="D226" s="6" t="s">
        <v>638</v>
      </c>
      <c r="E226" s="6">
        <v>41375</v>
      </c>
      <c r="F226" s="6"/>
      <c r="G226" s="6"/>
      <c r="H226" s="6">
        <v>41516</v>
      </c>
      <c r="I226" s="6"/>
      <c r="J226" s="6"/>
      <c r="K226" s="6"/>
      <c r="L226" s="6"/>
      <c r="M226" s="6"/>
      <c r="N226" s="6"/>
      <c r="O226" s="6"/>
      <c r="P226" s="6"/>
      <c r="Q226" s="6"/>
      <c r="R226" s="6"/>
      <c r="S226" s="6"/>
      <c r="T226" s="6"/>
      <c r="U226" s="6"/>
      <c r="V226" s="6"/>
      <c r="W226" s="6">
        <v>41571</v>
      </c>
      <c r="X226" s="6"/>
      <c r="Y226" s="6"/>
      <c r="Z226" s="6"/>
      <c r="AA226" s="6"/>
      <c r="AB226" s="6"/>
      <c r="AC226" s="6"/>
      <c r="AD226" s="6"/>
      <c r="AE226" s="6"/>
      <c r="AF226" s="6"/>
      <c r="AG226" s="6"/>
      <c r="AH226" s="6"/>
      <c r="AI226" s="6"/>
      <c r="AJ226" s="6">
        <v>41830</v>
      </c>
      <c r="AK226" s="6"/>
      <c r="AL226" s="6"/>
      <c r="AM226" s="6">
        <v>41808</v>
      </c>
      <c r="AN226" s="6"/>
      <c r="AO226" s="6"/>
      <c r="AP226" s="6"/>
      <c r="AQ226" s="6">
        <v>41871</v>
      </c>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v>41961</v>
      </c>
      <c r="BQ226" s="6"/>
      <c r="BR226" s="6"/>
      <c r="BS226" s="6"/>
      <c r="BT226" s="6"/>
      <c r="BU226" s="6"/>
      <c r="BV226" s="6"/>
      <c r="BW226" s="6"/>
      <c r="BX226" s="6"/>
      <c r="BY226" s="6"/>
      <c r="BZ226" s="6"/>
      <c r="CA226" s="6"/>
      <c r="CB226" s="6"/>
      <c r="CC226" s="6"/>
      <c r="CD226" s="6"/>
      <c r="CE226" s="6"/>
      <c r="CF226" s="6"/>
      <c r="CG226" s="6"/>
      <c r="CH226" s="6"/>
      <c r="CI226" s="6">
        <v>42006</v>
      </c>
      <c r="CJ226" s="6"/>
      <c r="CK226" s="6"/>
      <c r="CL226" s="6"/>
      <c r="CM226" s="6"/>
      <c r="CN226" s="6"/>
      <c r="CO226" s="6"/>
      <c r="CP226" s="6"/>
      <c r="CQ226" s="6"/>
      <c r="CR226" s="6"/>
      <c r="CS226" s="6"/>
      <c r="CT226" s="6"/>
      <c r="CU226" s="6">
        <v>42153</v>
      </c>
      <c r="CV226" s="6"/>
      <c r="CW226" s="6"/>
      <c r="CX226" s="6"/>
      <c r="CY226" s="6"/>
      <c r="CZ226" s="6"/>
      <c r="DA226" s="6"/>
      <c r="DB226" s="6"/>
      <c r="DC226" s="6">
        <v>42156</v>
      </c>
      <c r="DD226" s="6"/>
      <c r="DE226" s="6"/>
      <c r="DF226" s="6"/>
      <c r="DG226" s="6"/>
      <c r="DH226" s="6"/>
      <c r="DI226" s="6"/>
      <c r="DJ226" s="6"/>
      <c r="DK226" s="6"/>
      <c r="DL226" s="6"/>
      <c r="DM226" s="6"/>
      <c r="DN226" s="6"/>
      <c r="DO226" s="6"/>
      <c r="DP226" s="6">
        <v>42157</v>
      </c>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HYPERLINK("https://hpr-rps.hres.ca/reg-content/summary-basis-decision-detailTwo.php?lang=en&amp;linkID=SBD00227", "Keytruda")</f>
        <v>Keytruda</v>
      </c>
      <c r="B227" s="6" t="s">
        <v>639</v>
      </c>
      <c r="C227" s="6" t="s">
        <v>418</v>
      </c>
      <c r="D227" s="6" t="s">
        <v>640</v>
      </c>
      <c r="E227" s="6">
        <v>41691</v>
      </c>
      <c r="F227" s="6">
        <v>41739</v>
      </c>
      <c r="G227" s="6">
        <v>41780</v>
      </c>
      <c r="H227" s="6">
        <v>41813</v>
      </c>
      <c r="I227" s="6"/>
      <c r="J227" s="6"/>
      <c r="K227" s="6"/>
      <c r="L227" s="6"/>
      <c r="M227" s="6"/>
      <c r="N227" s="6"/>
      <c r="O227" s="6"/>
      <c r="P227" s="6"/>
      <c r="Q227" s="6">
        <v>41851</v>
      </c>
      <c r="R227" s="6"/>
      <c r="S227" s="6"/>
      <c r="T227" s="6">
        <v>41873</v>
      </c>
      <c r="U227" s="6"/>
      <c r="V227" s="6"/>
      <c r="W227" s="6">
        <v>41905</v>
      </c>
      <c r="X227" s="6"/>
      <c r="Y227" s="6"/>
      <c r="Z227" s="6"/>
      <c r="AA227" s="6"/>
      <c r="AB227" s="6"/>
      <c r="AC227" s="6"/>
      <c r="AD227" s="6"/>
      <c r="AE227" s="6"/>
      <c r="AF227" s="6"/>
      <c r="AG227" s="6"/>
      <c r="AH227" s="6"/>
      <c r="AI227" s="6">
        <v>42069</v>
      </c>
      <c r="AJ227" s="6">
        <v>42090</v>
      </c>
      <c r="AK227" s="6"/>
      <c r="AL227" s="6"/>
      <c r="AM227" s="6">
        <v>42104</v>
      </c>
      <c r="AN227" s="6"/>
      <c r="AO227" s="6">
        <v>42090</v>
      </c>
      <c r="AP227" s="6"/>
      <c r="AQ227" s="6">
        <v>42090</v>
      </c>
      <c r="AR227" s="6"/>
      <c r="AS227" s="6"/>
      <c r="AT227" s="6"/>
      <c r="AU227" s="6"/>
      <c r="AV227" s="6"/>
      <c r="AW227" s="6"/>
      <c r="AX227" s="6"/>
      <c r="AY227" s="6"/>
      <c r="AZ227" s="6"/>
      <c r="BA227" s="6">
        <v>42132</v>
      </c>
      <c r="BB227" s="6"/>
      <c r="BC227" s="6">
        <v>42104</v>
      </c>
      <c r="BD227" s="6">
        <v>42143</v>
      </c>
      <c r="BE227" s="6"/>
      <c r="BF227" s="6"/>
      <c r="BG227" s="6"/>
      <c r="BH227" s="6"/>
      <c r="BI227" s="6"/>
      <c r="BJ227" s="6"/>
      <c r="BK227" s="6"/>
      <c r="BL227" s="6"/>
      <c r="BM227" s="6"/>
      <c r="BN227" s="6"/>
      <c r="BO227" s="6"/>
      <c r="BP227" s="6">
        <v>42110</v>
      </c>
      <c r="BQ227" s="6"/>
      <c r="BR227" s="6"/>
      <c r="BS227" s="6"/>
      <c r="BT227" s="6">
        <v>42135</v>
      </c>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HYPERLINK("https://hpr-rps.hres.ca/reg-content/summary-basis-decision-detailTwo.php?lang=en&amp;linkID=SBD00228", "Mekinist")</f>
        <v>Mekinist</v>
      </c>
      <c r="B228" s="6" t="s">
        <v>641</v>
      </c>
      <c r="C228" s="6" t="s">
        <v>96</v>
      </c>
      <c r="D228" s="6" t="s">
        <v>642</v>
      </c>
      <c r="E228" s="6">
        <v>41430</v>
      </c>
      <c r="F228" s="6"/>
      <c r="G228" s="6"/>
      <c r="H228" s="6">
        <v>41563</v>
      </c>
      <c r="I228" s="6"/>
      <c r="J228" s="6"/>
      <c r="K228" s="6"/>
      <c r="L228" s="6"/>
      <c r="M228" s="6"/>
      <c r="N228" s="6"/>
      <c r="O228" s="6"/>
      <c r="P228" s="6"/>
      <c r="Q228" s="6">
        <v>41607</v>
      </c>
      <c r="R228" s="6"/>
      <c r="S228" s="6"/>
      <c r="T228" s="6">
        <v>41632</v>
      </c>
      <c r="U228" s="6"/>
      <c r="V228" s="6"/>
      <c r="W228" s="6">
        <v>41668</v>
      </c>
      <c r="X228" s="6"/>
      <c r="Y228" s="6"/>
      <c r="Z228" s="6"/>
      <c r="AA228" s="6"/>
      <c r="AB228" s="6"/>
      <c r="AC228" s="6"/>
      <c r="AD228" s="6"/>
      <c r="AE228" s="6"/>
      <c r="AF228" s="6"/>
      <c r="AG228" s="6"/>
      <c r="AH228" s="6"/>
      <c r="AI228" s="6">
        <v>41962</v>
      </c>
      <c r="AJ228" s="6"/>
      <c r="AK228" s="6"/>
      <c r="AL228" s="6"/>
      <c r="AM228" s="6">
        <v>41968</v>
      </c>
      <c r="AN228" s="6"/>
      <c r="AO228" s="6"/>
      <c r="AP228" s="6"/>
      <c r="AQ228" s="6">
        <v>41949</v>
      </c>
      <c r="AR228" s="6"/>
      <c r="AS228" s="6"/>
      <c r="AT228" s="6"/>
      <c r="AU228" s="6"/>
      <c r="AV228" s="6"/>
      <c r="AW228" s="6"/>
      <c r="AX228" s="6"/>
      <c r="AY228" s="6"/>
      <c r="AZ228" s="6"/>
      <c r="BA228" s="6"/>
      <c r="BB228" s="6"/>
      <c r="BC228" s="6"/>
      <c r="BD228" s="6">
        <v>41968</v>
      </c>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HYPERLINK("https://hpr-rps.hres.ca/reg-content/summary-basis-decision-detailTwo.php?lang=en&amp;linkID=SBD00229", "Movantik")</f>
        <v>Movantik</v>
      </c>
      <c r="B229" s="6" t="s">
        <v>643</v>
      </c>
      <c r="C229" s="6" t="s">
        <v>137</v>
      </c>
      <c r="D229" s="6" t="s">
        <v>644</v>
      </c>
      <c r="E229" s="6">
        <v>41375</v>
      </c>
      <c r="F229" s="6"/>
      <c r="G229" s="6"/>
      <c r="H229" s="6">
        <v>41516</v>
      </c>
      <c r="I229" s="6"/>
      <c r="J229" s="6"/>
      <c r="K229" s="6"/>
      <c r="L229" s="6"/>
      <c r="M229" s="6"/>
      <c r="N229" s="6"/>
      <c r="O229" s="6"/>
      <c r="P229" s="6"/>
      <c r="Q229" s="6"/>
      <c r="R229" s="6"/>
      <c r="S229" s="6"/>
      <c r="T229" s="6"/>
      <c r="U229" s="6"/>
      <c r="V229" s="6"/>
      <c r="W229" s="6">
        <v>41571</v>
      </c>
      <c r="X229" s="6"/>
      <c r="Y229" s="6"/>
      <c r="Z229" s="6"/>
      <c r="AA229" s="6"/>
      <c r="AB229" s="6"/>
      <c r="AC229" s="6"/>
      <c r="AD229" s="6"/>
      <c r="AE229" s="6"/>
      <c r="AF229" s="6"/>
      <c r="AG229" s="6"/>
      <c r="AH229" s="6"/>
      <c r="AI229" s="6"/>
      <c r="AJ229" s="6">
        <v>41830</v>
      </c>
      <c r="AK229" s="6"/>
      <c r="AL229" s="6"/>
      <c r="AM229" s="6">
        <v>41808</v>
      </c>
      <c r="AN229" s="6"/>
      <c r="AO229" s="6"/>
      <c r="AP229" s="6"/>
      <c r="AQ229" s="6">
        <v>41871</v>
      </c>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v>41961</v>
      </c>
      <c r="BQ229" s="6"/>
      <c r="BR229" s="6"/>
      <c r="BS229" s="6"/>
      <c r="BT229" s="6"/>
      <c r="BU229" s="6"/>
      <c r="BV229" s="6"/>
      <c r="BW229" s="6"/>
      <c r="BX229" s="6"/>
      <c r="BY229" s="6"/>
      <c r="BZ229" s="6"/>
      <c r="CA229" s="6"/>
      <c r="CB229" s="6"/>
      <c r="CC229" s="6"/>
      <c r="CD229" s="6"/>
      <c r="CE229" s="6"/>
      <c r="CF229" s="6"/>
      <c r="CG229" s="6"/>
      <c r="CH229" s="6"/>
      <c r="CI229" s="6">
        <v>42006</v>
      </c>
      <c r="CJ229" s="6"/>
      <c r="CK229" s="6"/>
      <c r="CL229" s="6"/>
      <c r="CM229" s="6"/>
      <c r="CN229" s="6"/>
      <c r="CO229" s="6"/>
      <c r="CP229" s="6"/>
      <c r="CQ229" s="6"/>
      <c r="CR229" s="6"/>
      <c r="CS229" s="6"/>
      <c r="CT229" s="6"/>
      <c r="CU229" s="6">
        <v>42153</v>
      </c>
      <c r="CV229" s="6"/>
      <c r="CW229" s="6"/>
      <c r="CX229" s="6"/>
      <c r="CY229" s="6"/>
      <c r="CZ229" s="6"/>
      <c r="DA229" s="6"/>
      <c r="DB229" s="6"/>
      <c r="DC229" s="6">
        <v>42156</v>
      </c>
      <c r="DD229" s="6"/>
      <c r="DE229" s="6"/>
      <c r="DF229" s="6"/>
      <c r="DG229" s="6"/>
      <c r="DH229" s="6"/>
      <c r="DI229" s="6"/>
      <c r="DJ229" s="6"/>
      <c r="DK229" s="6"/>
      <c r="DL229" s="6"/>
      <c r="DM229" s="6"/>
      <c r="DN229" s="6"/>
      <c r="DO229" s="6"/>
      <c r="DP229" s="6">
        <v>42157</v>
      </c>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HYPERLINK("https://hpr-rps.hres.ca/reg-content/summary-basis-decision-detailTwo.php?lang=en&amp;linkID=SBD00230", "Myrbetriq")</f>
        <v>Myrbetriq</v>
      </c>
      <c r="B230" s="6" t="s">
        <v>645</v>
      </c>
      <c r="C230" s="6" t="s">
        <v>331</v>
      </c>
      <c r="D230" s="6" t="s">
        <v>646</v>
      </c>
      <c r="E230" s="6"/>
      <c r="F230" s="6"/>
      <c r="G230" s="6"/>
      <c r="H230" s="6">
        <v>41234</v>
      </c>
      <c r="I230" s="6"/>
      <c r="J230" s="6"/>
      <c r="K230" s="6"/>
      <c r="L230" s="6"/>
      <c r="M230" s="6"/>
      <c r="N230" s="6"/>
      <c r="O230" s="6"/>
      <c r="P230" s="6"/>
      <c r="Q230" s="6">
        <v>41292</v>
      </c>
      <c r="R230" s="6"/>
      <c r="S230" s="6"/>
      <c r="T230" s="6">
        <v>41333</v>
      </c>
      <c r="U230" s="6"/>
      <c r="V230" s="6"/>
      <c r="W230" s="6">
        <v>41376</v>
      </c>
      <c r="X230" s="6"/>
      <c r="Y230" s="6"/>
      <c r="Z230" s="6"/>
      <c r="AA230" s="6"/>
      <c r="AB230" s="6"/>
      <c r="AC230" s="6"/>
      <c r="AD230" s="6"/>
      <c r="AE230" s="6"/>
      <c r="AF230" s="6"/>
      <c r="AG230" s="6"/>
      <c r="AH230" s="6"/>
      <c r="AI230" s="6">
        <v>41663</v>
      </c>
      <c r="AJ230" s="6">
        <v>41585</v>
      </c>
      <c r="AK230" s="6"/>
      <c r="AL230" s="6"/>
      <c r="AM230" s="6">
        <v>41666</v>
      </c>
      <c r="AN230" s="6"/>
      <c r="AO230" s="6"/>
      <c r="AP230" s="6"/>
      <c r="AQ230" s="6">
        <v>41624</v>
      </c>
      <c r="AR230" s="6"/>
      <c r="AS230" s="6"/>
      <c r="AT230" s="6"/>
      <c r="AU230" s="6"/>
      <c r="AV230" s="6"/>
      <c r="AW230" s="6"/>
      <c r="AX230" s="6"/>
      <c r="AY230" s="6"/>
      <c r="AZ230" s="6"/>
      <c r="BA230" s="6"/>
      <c r="BB230" s="6"/>
      <c r="BC230" s="6"/>
      <c r="BD230" s="6">
        <v>41674</v>
      </c>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292</v>
      </c>
      <c r="D231" s="6" t="s">
        <v>648</v>
      </c>
      <c r="E231" s="6">
        <v>41064</v>
      </c>
      <c r="F231" s="6"/>
      <c r="G231" s="6"/>
      <c r="H231" s="6">
        <v>41150</v>
      </c>
      <c r="I231" s="6"/>
      <c r="J231" s="6"/>
      <c r="K231" s="6"/>
      <c r="L231" s="6"/>
      <c r="M231" s="6"/>
      <c r="N231" s="6"/>
      <c r="O231" s="6"/>
      <c r="P231" s="6"/>
      <c r="Q231" s="6">
        <v>41221</v>
      </c>
      <c r="R231" s="6"/>
      <c r="S231" s="6"/>
      <c r="T231" s="6">
        <v>41262</v>
      </c>
      <c r="U231" s="6"/>
      <c r="V231" s="6"/>
      <c r="W231" s="6">
        <v>41305</v>
      </c>
      <c r="X231" s="6"/>
      <c r="Y231" s="6"/>
      <c r="Z231" s="6"/>
      <c r="AA231" s="6"/>
      <c r="AB231" s="6"/>
      <c r="AC231" s="6"/>
      <c r="AD231" s="6"/>
      <c r="AE231" s="6"/>
      <c r="AF231" s="6"/>
      <c r="AG231" s="6"/>
      <c r="AH231" s="6"/>
      <c r="AI231" s="6">
        <v>41604</v>
      </c>
      <c r="AJ231" s="6">
        <v>41523</v>
      </c>
      <c r="AK231" s="6"/>
      <c r="AL231" s="6"/>
      <c r="AM231" s="6">
        <v>41597</v>
      </c>
      <c r="AN231" s="6"/>
      <c r="AO231" s="6"/>
      <c r="AP231" s="6"/>
      <c r="AQ231" s="6">
        <v>41604</v>
      </c>
      <c r="AR231" s="6"/>
      <c r="AS231" s="6"/>
      <c r="AT231" s="6"/>
      <c r="AU231" s="6"/>
      <c r="AV231" s="6"/>
      <c r="AW231" s="6"/>
      <c r="AX231" s="6"/>
      <c r="AY231" s="6"/>
      <c r="AZ231" s="6"/>
      <c r="BA231" s="6"/>
      <c r="BB231" s="6"/>
      <c r="BC231" s="6"/>
      <c r="BD231" s="6">
        <v>41605</v>
      </c>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v>
      </c>
      <c r="F232" s="6"/>
      <c r="G232" s="6"/>
      <c r="H232" s="6">
        <v>41150</v>
      </c>
      <c r="I232" s="6"/>
      <c r="J232" s="6"/>
      <c r="K232" s="6"/>
      <c r="L232" s="6"/>
      <c r="M232" s="6"/>
      <c r="N232" s="6"/>
      <c r="O232" s="6"/>
      <c r="P232" s="6"/>
      <c r="Q232" s="6">
        <v>41221</v>
      </c>
      <c r="R232" s="6"/>
      <c r="S232" s="6"/>
      <c r="T232" s="6">
        <v>41262</v>
      </c>
      <c r="U232" s="6"/>
      <c r="V232" s="6"/>
      <c r="W232" s="6">
        <v>41305</v>
      </c>
      <c r="X232" s="6"/>
      <c r="Y232" s="6"/>
      <c r="Z232" s="6"/>
      <c r="AA232" s="6"/>
      <c r="AB232" s="6"/>
      <c r="AC232" s="6"/>
      <c r="AD232" s="6"/>
      <c r="AE232" s="6"/>
      <c r="AF232" s="6"/>
      <c r="AG232" s="6"/>
      <c r="AH232" s="6"/>
      <c r="AI232" s="6">
        <v>41604</v>
      </c>
      <c r="AJ232" s="6">
        <v>41523</v>
      </c>
      <c r="AK232" s="6"/>
      <c r="AL232" s="6"/>
      <c r="AM232" s="6">
        <v>41597</v>
      </c>
      <c r="AN232" s="6"/>
      <c r="AO232" s="6"/>
      <c r="AP232" s="6"/>
      <c r="AQ232" s="6">
        <v>41604</v>
      </c>
      <c r="AR232" s="6"/>
      <c r="AS232" s="6"/>
      <c r="AT232" s="6"/>
      <c r="AU232" s="6"/>
      <c r="AV232" s="6"/>
      <c r="AW232" s="6"/>
      <c r="AX232" s="6"/>
      <c r="AY232" s="6"/>
      <c r="AZ232" s="6"/>
      <c r="BA232" s="6"/>
      <c r="BB232" s="6"/>
      <c r="BC232" s="6"/>
      <c r="BD232" s="6">
        <v>41605</v>
      </c>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v>
      </c>
      <c r="F233" s="6"/>
      <c r="G233" s="6"/>
      <c r="H233" s="6">
        <v>40998</v>
      </c>
      <c r="I233" s="6"/>
      <c r="J233" s="6"/>
      <c r="K233" s="6"/>
      <c r="L233" s="6"/>
      <c r="M233" s="6"/>
      <c r="N233" s="6"/>
      <c r="O233" s="6"/>
      <c r="P233" s="6"/>
      <c r="Q233" s="6"/>
      <c r="R233" s="6"/>
      <c r="S233" s="6"/>
      <c r="T233" s="6"/>
      <c r="U233" s="6"/>
      <c r="V233" s="6"/>
      <c r="W233" s="6">
        <v>41054</v>
      </c>
      <c r="X233" s="6"/>
      <c r="Y233" s="6"/>
      <c r="Z233" s="6"/>
      <c r="AA233" s="6"/>
      <c r="AB233" s="6"/>
      <c r="AC233" s="6"/>
      <c r="AD233" s="6"/>
      <c r="AE233" s="6"/>
      <c r="AF233" s="6"/>
      <c r="AG233" s="6"/>
      <c r="AH233" s="6"/>
      <c r="AI233" s="6">
        <v>41351</v>
      </c>
      <c r="AJ233" s="6">
        <v>41327</v>
      </c>
      <c r="AK233" s="6"/>
      <c r="AL233" s="6"/>
      <c r="AM233" s="6">
        <v>41344</v>
      </c>
      <c r="AN233" s="6"/>
      <c r="AO233" s="6"/>
      <c r="AP233" s="6"/>
      <c r="AQ233" s="6">
        <v>41352</v>
      </c>
      <c r="AR233" s="6"/>
      <c r="AS233" s="6"/>
      <c r="AT233" s="6"/>
      <c r="AU233" s="6"/>
      <c r="AV233" s="6"/>
      <c r="AW233" s="6"/>
      <c r="AX233" s="6"/>
      <c r="AY233" s="6"/>
      <c r="AZ233" s="6"/>
      <c r="BA233" s="6"/>
      <c r="BB233" s="6"/>
      <c r="BC233" s="6"/>
      <c r="BD233" s="6">
        <v>41354</v>
      </c>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41745</v>
      </c>
      <c r="F234" s="6"/>
      <c r="G234" s="6"/>
      <c r="H234" s="6">
        <v>41871</v>
      </c>
      <c r="I234" s="6"/>
      <c r="J234" s="6"/>
      <c r="K234" s="6"/>
      <c r="L234" s="6"/>
      <c r="M234" s="6"/>
      <c r="N234" s="6"/>
      <c r="O234" s="6"/>
      <c r="P234" s="6"/>
      <c r="Q234" s="6"/>
      <c r="R234" s="6"/>
      <c r="S234" s="6"/>
      <c r="T234" s="6"/>
      <c r="U234" s="6"/>
      <c r="V234" s="6"/>
      <c r="W234" s="6">
        <v>41920</v>
      </c>
      <c r="X234" s="6"/>
      <c r="Y234" s="6"/>
      <c r="Z234" s="6"/>
      <c r="AA234" s="6"/>
      <c r="AB234" s="6"/>
      <c r="AC234" s="6"/>
      <c r="AD234" s="6"/>
      <c r="AE234" s="6"/>
      <c r="AF234" s="6"/>
      <c r="AG234" s="6"/>
      <c r="AH234" s="6"/>
      <c r="AI234" s="6">
        <v>42216</v>
      </c>
      <c r="AJ234" s="6"/>
      <c r="AK234" s="6"/>
      <c r="AL234" s="6"/>
      <c r="AM234" s="6">
        <v>42215</v>
      </c>
      <c r="AN234" s="6"/>
      <c r="AO234" s="6"/>
      <c r="AP234" s="6"/>
      <c r="AQ234" s="6">
        <v>42216</v>
      </c>
      <c r="AR234" s="6"/>
      <c r="AS234" s="6"/>
      <c r="AT234" s="6"/>
      <c r="AU234" s="6"/>
      <c r="AV234" s="6"/>
      <c r="AW234" s="6"/>
      <c r="AX234" s="6"/>
      <c r="AY234" s="6"/>
      <c r="AZ234" s="6"/>
      <c r="BA234" s="6"/>
      <c r="BB234" s="6"/>
      <c r="BC234" s="6"/>
      <c r="BD234" s="6">
        <v>42220</v>
      </c>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v>
      </c>
      <c r="F235" s="6"/>
      <c r="G235" s="6"/>
      <c r="H235" s="6">
        <v>41579</v>
      </c>
      <c r="I235" s="6"/>
      <c r="J235" s="6"/>
      <c r="K235" s="6"/>
      <c r="L235" s="6"/>
      <c r="M235" s="6"/>
      <c r="N235" s="6"/>
      <c r="O235" s="6"/>
      <c r="P235" s="6"/>
      <c r="Q235" s="6"/>
      <c r="R235" s="6"/>
      <c r="S235" s="6"/>
      <c r="T235" s="6"/>
      <c r="U235" s="6"/>
      <c r="V235" s="6"/>
      <c r="W235" s="6">
        <v>41635</v>
      </c>
      <c r="X235" s="6"/>
      <c r="Y235" s="6"/>
      <c r="Z235" s="6"/>
      <c r="AA235" s="6"/>
      <c r="AB235" s="6"/>
      <c r="AC235" s="6"/>
      <c r="AD235" s="6"/>
      <c r="AE235" s="6"/>
      <c r="AF235" s="6">
        <v>41911</v>
      </c>
      <c r="AG235" s="6"/>
      <c r="AH235" s="6"/>
      <c r="AI235" s="6">
        <v>41929</v>
      </c>
      <c r="AJ235" s="6"/>
      <c r="AK235" s="6">
        <v>41925</v>
      </c>
      <c r="AL235" s="6"/>
      <c r="AM235" s="6">
        <v>41932</v>
      </c>
      <c r="AN235" s="6"/>
      <c r="AO235" s="6"/>
      <c r="AP235" s="6"/>
      <c r="AQ235" s="6">
        <v>41935</v>
      </c>
      <c r="AR235" s="6"/>
      <c r="AS235" s="6"/>
      <c r="AT235" s="6"/>
      <c r="AU235" s="6"/>
      <c r="AV235" s="6"/>
      <c r="AW235" s="6"/>
      <c r="AX235" s="6"/>
      <c r="AY235" s="6"/>
      <c r="AZ235" s="6"/>
      <c r="BA235" s="6"/>
      <c r="BB235" s="6"/>
      <c r="BC235" s="6"/>
      <c r="BD235" s="6">
        <v>41935</v>
      </c>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HYPERLINK("https://hpr-rps.hres.ca/reg-content/summary-basis-decision-detailTwo.php?lang=en&amp;linkID=SBD00245", "Varithena")</f>
        <v>Varithena</v>
      </c>
      <c r="B237" s="6" t="s">
        <v>661</v>
      </c>
      <c r="C237" s="6" t="s">
        <v>662</v>
      </c>
      <c r="D237" s="6" t="s">
        <v>663</v>
      </c>
      <c r="E237" s="6">
        <v>41745</v>
      </c>
      <c r="F237" s="6"/>
      <c r="G237" s="6"/>
      <c r="H237" s="6">
        <v>41871</v>
      </c>
      <c r="I237" s="6"/>
      <c r="J237" s="6"/>
      <c r="K237" s="6"/>
      <c r="L237" s="6"/>
      <c r="M237" s="6"/>
      <c r="N237" s="6"/>
      <c r="O237" s="6"/>
      <c r="P237" s="6"/>
      <c r="Q237" s="6"/>
      <c r="R237" s="6"/>
      <c r="S237" s="6"/>
      <c r="T237" s="6"/>
      <c r="U237" s="6"/>
      <c r="V237" s="6"/>
      <c r="W237" s="6">
        <v>41920</v>
      </c>
      <c r="X237" s="6"/>
      <c r="Y237" s="6"/>
      <c r="Z237" s="6"/>
      <c r="AA237" s="6"/>
      <c r="AB237" s="6"/>
      <c r="AC237" s="6"/>
      <c r="AD237" s="6"/>
      <c r="AE237" s="6"/>
      <c r="AF237" s="6"/>
      <c r="AG237" s="6"/>
      <c r="AH237" s="6"/>
      <c r="AI237" s="6">
        <v>42216</v>
      </c>
      <c r="AJ237" s="6"/>
      <c r="AK237" s="6"/>
      <c r="AL237" s="6"/>
      <c r="AM237" s="6">
        <v>42215</v>
      </c>
      <c r="AN237" s="6"/>
      <c r="AO237" s="6"/>
      <c r="AP237" s="6"/>
      <c r="AQ237" s="6">
        <v>42216</v>
      </c>
      <c r="AR237" s="6"/>
      <c r="AS237" s="6"/>
      <c r="AT237" s="6"/>
      <c r="AU237" s="6"/>
      <c r="AV237" s="6"/>
      <c r="AW237" s="6"/>
      <c r="AX237" s="6"/>
      <c r="AY237" s="6"/>
      <c r="AZ237" s="6"/>
      <c r="BA237" s="6"/>
      <c r="BB237" s="6"/>
      <c r="BC237" s="6"/>
      <c r="BD237" s="6">
        <v>42220</v>
      </c>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HYPERLINK("https://hpr-rps.hres.ca/reg-content/summary-basis-decision-detailTwo.php?lang=en&amp;linkID=SBD00237", "Opsumit")</f>
        <v>Opsumit</v>
      </c>
      <c r="B238" s="6" t="s">
        <v>664</v>
      </c>
      <c r="C238" s="6" t="s">
        <v>665</v>
      </c>
      <c r="D238" s="6" t="s">
        <v>666</v>
      </c>
      <c r="E238" s="6">
        <v>41207</v>
      </c>
      <c r="F238" s="6"/>
      <c r="G238" s="6"/>
      <c r="H238" s="6"/>
      <c r="I238" s="6"/>
      <c r="J238" s="6"/>
      <c r="K238" s="6"/>
      <c r="L238" s="6"/>
      <c r="M238" s="6"/>
      <c r="N238" s="6">
        <v>41229</v>
      </c>
      <c r="O238" s="6"/>
      <c r="P238" s="6"/>
      <c r="Q238" s="6">
        <v>41466</v>
      </c>
      <c r="R238" s="6">
        <v>41471</v>
      </c>
      <c r="S238" s="6">
        <v>41263</v>
      </c>
      <c r="T238" s="6"/>
      <c r="U238" s="6"/>
      <c r="V238" s="6">
        <v>41267</v>
      </c>
      <c r="W238" s="6"/>
      <c r="X238" s="6"/>
      <c r="Y238" s="6"/>
      <c r="Z238" s="6"/>
      <c r="AA238" s="6"/>
      <c r="AB238" s="6"/>
      <c r="AC238" s="6"/>
      <c r="AD238" s="6"/>
      <c r="AE238" s="6"/>
      <c r="AF238" s="6">
        <v>41309</v>
      </c>
      <c r="AG238" s="6"/>
      <c r="AH238" s="6"/>
      <c r="AI238" s="6"/>
      <c r="AJ238" s="6"/>
      <c r="AK238" s="6"/>
      <c r="AL238" s="6"/>
      <c r="AM238" s="6"/>
      <c r="AN238" s="6"/>
      <c r="AO238" s="6"/>
      <c r="AP238" s="6"/>
      <c r="AQ238" s="6"/>
      <c r="AR238" s="6">
        <v>41578</v>
      </c>
      <c r="AS238" s="6"/>
      <c r="AT238" s="6"/>
      <c r="AU238" s="6"/>
      <c r="AV238" s="6">
        <v>41471</v>
      </c>
      <c r="AW238" s="6"/>
      <c r="AX238" s="6"/>
      <c r="AY238" s="6"/>
      <c r="AZ238" s="6">
        <v>41578</v>
      </c>
      <c r="BA238" s="6"/>
      <c r="BB238" s="6"/>
      <c r="BC238" s="6"/>
      <c r="BD238" s="6"/>
      <c r="BE238" s="6"/>
      <c r="BF238" s="6"/>
      <c r="BG238" s="6"/>
      <c r="BH238" s="6"/>
      <c r="BI238" s="6"/>
      <c r="BJ238" s="6"/>
      <c r="BK238" s="6"/>
      <c r="BL238" s="6"/>
      <c r="BM238" s="6">
        <v>41584</v>
      </c>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HYPERLINK("https://hpr-rps.hres.ca/reg-content/summary-basis-decision-detailTwo.php?lang=en&amp;linkID=SBD00238", "Otezla")</f>
        <v>Otezla</v>
      </c>
      <c r="B239" s="6" t="s">
        <v>667</v>
      </c>
      <c r="C239" s="6" t="s">
        <v>668</v>
      </c>
      <c r="D239" s="6" t="s">
        <v>669</v>
      </c>
      <c r="E239" s="6">
        <v>41429</v>
      </c>
      <c r="F239" s="6"/>
      <c r="G239" s="6"/>
      <c r="H239" s="6">
        <v>41586</v>
      </c>
      <c r="I239" s="6"/>
      <c r="J239" s="6"/>
      <c r="K239" s="6"/>
      <c r="L239" s="6"/>
      <c r="M239" s="6"/>
      <c r="N239" s="6"/>
      <c r="O239" s="6"/>
      <c r="P239" s="6"/>
      <c r="Q239" s="6"/>
      <c r="R239" s="6"/>
      <c r="S239" s="6"/>
      <c r="T239" s="6"/>
      <c r="U239" s="6"/>
      <c r="V239" s="6"/>
      <c r="W239" s="6">
        <v>41655</v>
      </c>
      <c r="X239" s="6"/>
      <c r="Y239" s="6"/>
      <c r="Z239" s="6"/>
      <c r="AA239" s="6"/>
      <c r="AB239" s="6"/>
      <c r="AC239" s="6"/>
      <c r="AD239" s="6"/>
      <c r="AE239" s="6"/>
      <c r="AF239" s="6"/>
      <c r="AG239" s="6"/>
      <c r="AH239" s="6"/>
      <c r="AI239" s="6">
        <v>41942</v>
      </c>
      <c r="AJ239" s="6">
        <v>41820</v>
      </c>
      <c r="AK239" s="6"/>
      <c r="AL239" s="6"/>
      <c r="AM239" s="6">
        <v>41932</v>
      </c>
      <c r="AN239" s="6"/>
      <c r="AO239" s="6"/>
      <c r="AP239" s="6"/>
      <c r="AQ239" s="6">
        <v>41955</v>
      </c>
      <c r="AR239" s="6"/>
      <c r="AS239" s="6"/>
      <c r="AT239" s="6"/>
      <c r="AU239" s="6"/>
      <c r="AV239" s="6"/>
      <c r="AW239" s="6"/>
      <c r="AX239" s="6"/>
      <c r="AY239" s="6"/>
      <c r="AZ239" s="6"/>
      <c r="BA239" s="6"/>
      <c r="BB239" s="6"/>
      <c r="BC239" s="6"/>
      <c r="BD239" s="6">
        <v>41955</v>
      </c>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HYPERLINK("https://hpr-rps.hres.ca/reg-content/summary-basis-decision-detailTwo.php?lang=en&amp;linkID=SBD00239", "Mifegymiso")</f>
        <v>Mifegymiso</v>
      </c>
      <c r="B240" s="6" t="s">
        <v>670</v>
      </c>
      <c r="C240" s="6" t="s">
        <v>671</v>
      </c>
      <c r="D240" s="6" t="s">
        <v>672</v>
      </c>
      <c r="E240" s="6">
        <v>41682</v>
      </c>
      <c r="F240" s="6"/>
      <c r="G240" s="6"/>
      <c r="H240" s="6">
        <v>41907</v>
      </c>
      <c r="I240" s="6"/>
      <c r="J240" s="6"/>
      <c r="K240" s="6"/>
      <c r="L240" s="6"/>
      <c r="M240" s="6"/>
      <c r="N240" s="6"/>
      <c r="O240" s="6"/>
      <c r="P240" s="6"/>
      <c r="Q240" s="6"/>
      <c r="R240" s="6"/>
      <c r="S240" s="6"/>
      <c r="T240" s="6"/>
      <c r="U240" s="6"/>
      <c r="V240" s="6"/>
      <c r="W240" s="6">
        <v>41957</v>
      </c>
      <c r="X240" s="6"/>
      <c r="Y240" s="6"/>
      <c r="Z240" s="6"/>
      <c r="AA240" s="6"/>
      <c r="AB240" s="6"/>
      <c r="AC240" s="6"/>
      <c r="AD240" s="6"/>
      <c r="AE240" s="6"/>
      <c r="AF240" s="6"/>
      <c r="AG240" s="6"/>
      <c r="AH240" s="6"/>
      <c r="AI240" s="6">
        <v>42244</v>
      </c>
      <c r="AJ240" s="6"/>
      <c r="AK240" s="6"/>
      <c r="AL240" s="6"/>
      <c r="AM240" s="6">
        <v>42256</v>
      </c>
      <c r="AN240" s="6"/>
      <c r="AO240" s="6"/>
      <c r="AP240" s="6"/>
      <c r="AQ240" s="6">
        <v>42257</v>
      </c>
      <c r="AR240" s="6"/>
      <c r="AS240" s="6"/>
      <c r="AT240" s="6">
        <v>42115</v>
      </c>
      <c r="AU240" s="6"/>
      <c r="AV240" s="6"/>
      <c r="AW240" s="6"/>
      <c r="AX240" s="6"/>
      <c r="AY240" s="6"/>
      <c r="AZ240" s="6"/>
      <c r="BA240" s="6"/>
      <c r="BB240" s="6"/>
      <c r="BC240" s="6"/>
      <c r="BD240" s="6">
        <v>42257</v>
      </c>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HYPERLINK("https://hpr-rps.hres.ca/reg-content/summary-basis-decision-detailTwo.php?lang=en&amp;linkID=SBD00240", "Obizur")</f>
        <v>Obizur</v>
      </c>
      <c r="B241" s="6" t="s">
        <v>673</v>
      </c>
      <c r="C241" s="6" t="s">
        <v>674</v>
      </c>
      <c r="D241" s="6" t="s">
        <v>675</v>
      </c>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HYPERLINK("https://hpr-rps.hres.ca/reg-content/summary-basis-decision-detailTwo.php?lang=en&amp;linkID=SBD00241", "Plegridy")</f>
        <v>Plegridy</v>
      </c>
      <c r="B242" s="6" t="s">
        <v>676</v>
      </c>
      <c r="C242" s="6" t="s">
        <v>677</v>
      </c>
      <c r="D242" s="6" t="s">
        <v>678</v>
      </c>
      <c r="E242" s="6">
        <v>39689</v>
      </c>
      <c r="F242" s="6">
        <v>40490</v>
      </c>
      <c r="G242" s="6"/>
      <c r="H242" s="6"/>
      <c r="I242" s="6"/>
      <c r="J242" s="6"/>
      <c r="K242" s="6"/>
      <c r="L242" s="6"/>
      <c r="M242" s="6"/>
      <c r="N242" s="6"/>
      <c r="O242" s="6"/>
      <c r="P242" s="6"/>
      <c r="Q242" s="6">
        <v>40935</v>
      </c>
      <c r="R242" s="6"/>
      <c r="S242" s="6"/>
      <c r="T242" s="6">
        <v>40967</v>
      </c>
      <c r="U242" s="6"/>
      <c r="V242" s="6"/>
      <c r="W242" s="6"/>
      <c r="X242" s="6">
        <v>41012</v>
      </c>
      <c r="Y242" s="6">
        <v>41040</v>
      </c>
      <c r="Z242" s="6"/>
      <c r="AA242" s="6"/>
      <c r="AB242" s="6"/>
      <c r="AC242" s="6">
        <v>40883</v>
      </c>
      <c r="AD242" s="6"/>
      <c r="AE242" s="6"/>
      <c r="AF242" s="6"/>
      <c r="AG242" s="6"/>
      <c r="AH242" s="6"/>
      <c r="AI242" s="6"/>
      <c r="AJ242" s="6"/>
      <c r="AK242" s="6"/>
      <c r="AL242" s="6"/>
      <c r="AM242" s="6"/>
      <c r="AN242" s="6">
        <v>41285</v>
      </c>
      <c r="AO242" s="6"/>
      <c r="AP242" s="6"/>
      <c r="AQ242" s="6"/>
      <c r="AR242" s="6"/>
      <c r="AS242" s="6"/>
      <c r="AT242" s="6">
        <v>41227</v>
      </c>
      <c r="AU242" s="6"/>
      <c r="AV242" s="6"/>
      <c r="AW242" s="6"/>
      <c r="AX242" s="6"/>
      <c r="AY242" s="6"/>
      <c r="AZ242" s="6"/>
      <c r="BA242" s="6">
        <v>41451</v>
      </c>
      <c r="BB242" s="6"/>
      <c r="BC242" s="6"/>
      <c r="BD242" s="6"/>
      <c r="BE242" s="6"/>
      <c r="BF242" s="6"/>
      <c r="BG242" s="6"/>
      <c r="BH242" s="6">
        <v>41569</v>
      </c>
      <c r="BI242" s="6"/>
      <c r="BJ242" s="6"/>
      <c r="BK242" s="6"/>
      <c r="BL242" s="6"/>
      <c r="BM242" s="6"/>
      <c r="BN242" s="6"/>
      <c r="BO242" s="6"/>
      <c r="BP242" s="6"/>
      <c r="BQ242" s="6"/>
      <c r="BR242" s="6"/>
      <c r="BS242" s="6"/>
      <c r="BT242" s="6"/>
      <c r="BU242" s="6"/>
      <c r="BV242" s="6"/>
      <c r="BW242" s="6"/>
      <c r="BX242" s="6">
        <v>41583</v>
      </c>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v>41673</v>
      </c>
      <c r="CX242" s="6"/>
      <c r="CY242" s="6"/>
      <c r="CZ242" s="6">
        <v>41719</v>
      </c>
      <c r="DA242" s="6"/>
      <c r="DB242" s="6"/>
      <c r="DC242" s="6"/>
      <c r="DD242" s="6"/>
      <c r="DE242" s="6"/>
      <c r="DF242" s="6"/>
      <c r="DG242" s="6"/>
      <c r="DH242" s="6"/>
      <c r="DI242" s="6"/>
      <c r="DJ242" s="6"/>
      <c r="DK242" s="6"/>
      <c r="DL242" s="6"/>
      <c r="DM242" s="6"/>
      <c r="DN242" s="6"/>
      <c r="DO242" s="6"/>
      <c r="DP242" s="6"/>
      <c r="DQ242" s="6"/>
      <c r="DR242" s="6"/>
      <c r="DS242" s="6"/>
      <c r="DT242" s="6">
        <v>41991</v>
      </c>
      <c r="DU242" s="6"/>
      <c r="DV242" s="6"/>
      <c r="DW242" s="6"/>
      <c r="DX242" s="6"/>
      <c r="DY242" s="6"/>
      <c r="DZ242" s="6"/>
      <c r="EA242" s="6"/>
      <c r="EB242" s="6"/>
      <c r="EC242" s="6"/>
      <c r="ED242" s="6"/>
      <c r="EE242" s="6"/>
      <c r="EF242" s="6"/>
      <c r="EG242" s="6"/>
      <c r="EH242" s="6"/>
      <c r="EI242" s="6"/>
      <c r="EJ242" s="6"/>
      <c r="EK242" s="6"/>
      <c r="EL242" s="6"/>
      <c r="EM242" s="6"/>
      <c r="EN242" s="6">
        <v>41991</v>
      </c>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HYPERLINK("https://hpr-rps.hres.ca/reg-content/summary-basis-decision-detailTwo.php?lang=en&amp;linkID=SBD00242", "Repatha")</f>
        <v>Repatha</v>
      </c>
      <c r="B243" s="6" t="s">
        <v>679</v>
      </c>
      <c r="C243" s="6" t="s">
        <v>289</v>
      </c>
      <c r="D243" s="6" t="s">
        <v>680</v>
      </c>
      <c r="E243" s="6">
        <v>40080</v>
      </c>
      <c r="F243" s="6"/>
      <c r="G243" s="6"/>
      <c r="H243" s="6">
        <v>40254</v>
      </c>
      <c r="I243" s="6"/>
      <c r="J243" s="6"/>
      <c r="K243" s="6"/>
      <c r="L243" s="6"/>
      <c r="M243" s="6"/>
      <c r="N243" s="6"/>
      <c r="O243" s="6"/>
      <c r="P243" s="6"/>
      <c r="Q243" s="6"/>
      <c r="R243" s="6"/>
      <c r="S243" s="6"/>
      <c r="T243" s="6"/>
      <c r="U243" s="6"/>
      <c r="V243" s="6"/>
      <c r="W243" s="6">
        <v>40298</v>
      </c>
      <c r="X243" s="6"/>
      <c r="Y243" s="6"/>
      <c r="Z243" s="6"/>
      <c r="AA243" s="6"/>
      <c r="AB243" s="6"/>
      <c r="AC243" s="6"/>
      <c r="AD243" s="6"/>
      <c r="AE243" s="6"/>
      <c r="AF243" s="6"/>
      <c r="AG243" s="6"/>
      <c r="AH243" s="6"/>
      <c r="AI243" s="6"/>
      <c r="AJ243" s="6"/>
      <c r="AK243" s="6"/>
      <c r="AL243" s="6"/>
      <c r="AM243" s="6">
        <v>40581</v>
      </c>
      <c r="AN243" s="6"/>
      <c r="AO243" s="6"/>
      <c r="AP243" s="6"/>
      <c r="AQ243" s="6">
        <v>40582</v>
      </c>
      <c r="AR243" s="6"/>
      <c r="AS243" s="6"/>
      <c r="AT243" s="6"/>
      <c r="AU243" s="6"/>
      <c r="AV243" s="6"/>
      <c r="AW243" s="6"/>
      <c r="AX243" s="6"/>
      <c r="AY243" s="6"/>
      <c r="AZ243" s="6"/>
      <c r="BA243" s="6"/>
      <c r="BB243" s="6"/>
      <c r="BC243" s="6"/>
      <c r="BD243" s="6"/>
      <c r="BE243" s="6"/>
      <c r="BF243" s="6"/>
      <c r="BG243" s="6">
        <v>40585</v>
      </c>
      <c r="BH243" s="6"/>
      <c r="BI243" s="6"/>
      <c r="BJ243" s="6"/>
      <c r="BK243" s="6"/>
      <c r="BL243" s="6"/>
      <c r="BM243" s="6"/>
      <c r="BN243" s="6"/>
      <c r="BO243" s="6"/>
      <c r="BP243" s="6"/>
      <c r="BQ243" s="6"/>
      <c r="BR243" s="6"/>
      <c r="BS243" s="6"/>
      <c r="BT243" s="6"/>
      <c r="BU243" s="6"/>
      <c r="BV243" s="6"/>
      <c r="BW243" s="6">
        <v>40675</v>
      </c>
      <c r="BX243" s="6"/>
      <c r="BY243" s="6"/>
      <c r="BZ243" s="6">
        <v>41227</v>
      </c>
      <c r="CA243" s="6"/>
      <c r="CB243" s="6"/>
      <c r="CC243" s="6"/>
      <c r="CD243" s="6"/>
      <c r="CE243" s="6"/>
      <c r="CF243" s="6"/>
      <c r="CG243" s="6"/>
      <c r="CH243" s="6"/>
      <c r="CI243" s="6">
        <v>41487</v>
      </c>
      <c r="CJ243" s="6"/>
      <c r="CK243" s="6"/>
      <c r="CL243" s="6"/>
      <c r="CM243" s="6"/>
      <c r="CN243" s="6"/>
      <c r="CO243" s="6">
        <v>41435</v>
      </c>
      <c r="CP243" s="6"/>
      <c r="CQ243" s="6"/>
      <c r="CR243" s="6">
        <v>41764</v>
      </c>
      <c r="CS243" s="6">
        <v>41774</v>
      </c>
      <c r="CT243" s="6"/>
      <c r="CU243" s="6"/>
      <c r="CV243" s="6"/>
      <c r="CW243" s="6"/>
      <c r="CX243" s="6"/>
      <c r="CY243" s="6"/>
      <c r="CZ243" s="6"/>
      <c r="DA243" s="6"/>
      <c r="DB243" s="6"/>
      <c r="DC243" s="6">
        <v>41774</v>
      </c>
      <c r="DD243" s="6"/>
      <c r="DE243" s="6"/>
      <c r="DF243" s="6"/>
      <c r="DG243" s="6">
        <v>41785</v>
      </c>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HYPERLINK("https://hpr-rps.hres.ca/reg-content/summary-basis-decision-detailTwo.php?lang=en&amp;linkID=SBD00243", "Saflutan")</f>
        <v>Saflutan</v>
      </c>
      <c r="B244" s="6" t="s">
        <v>681</v>
      </c>
      <c r="C244" s="6" t="s">
        <v>418</v>
      </c>
      <c r="D244" s="6" t="s">
        <v>682</v>
      </c>
      <c r="E244" s="6">
        <v>40080</v>
      </c>
      <c r="F244" s="6"/>
      <c r="G244" s="6"/>
      <c r="H244" s="6">
        <v>40254</v>
      </c>
      <c r="I244" s="6"/>
      <c r="J244" s="6"/>
      <c r="K244" s="6"/>
      <c r="L244" s="6"/>
      <c r="M244" s="6"/>
      <c r="N244" s="6"/>
      <c r="O244" s="6"/>
      <c r="P244" s="6"/>
      <c r="Q244" s="6"/>
      <c r="R244" s="6"/>
      <c r="S244" s="6"/>
      <c r="T244" s="6"/>
      <c r="U244" s="6"/>
      <c r="V244" s="6"/>
      <c r="W244" s="6">
        <v>40298</v>
      </c>
      <c r="X244" s="6"/>
      <c r="Y244" s="6"/>
      <c r="Z244" s="6"/>
      <c r="AA244" s="6"/>
      <c r="AB244" s="6"/>
      <c r="AC244" s="6"/>
      <c r="AD244" s="6"/>
      <c r="AE244" s="6"/>
      <c r="AF244" s="6"/>
      <c r="AG244" s="6"/>
      <c r="AH244" s="6"/>
      <c r="AI244" s="6"/>
      <c r="AJ244" s="6"/>
      <c r="AK244" s="6"/>
      <c r="AL244" s="6"/>
      <c r="AM244" s="6">
        <v>40581</v>
      </c>
      <c r="AN244" s="6"/>
      <c r="AO244" s="6"/>
      <c r="AP244" s="6"/>
      <c r="AQ244" s="6">
        <v>40582</v>
      </c>
      <c r="AR244" s="6"/>
      <c r="AS244" s="6"/>
      <c r="AT244" s="6"/>
      <c r="AU244" s="6"/>
      <c r="AV244" s="6"/>
      <c r="AW244" s="6"/>
      <c r="AX244" s="6"/>
      <c r="AY244" s="6"/>
      <c r="AZ244" s="6"/>
      <c r="BA244" s="6"/>
      <c r="BB244" s="6"/>
      <c r="BC244" s="6"/>
      <c r="BD244" s="6"/>
      <c r="BE244" s="6"/>
      <c r="BF244" s="6"/>
      <c r="BG244" s="6">
        <v>40585</v>
      </c>
      <c r="BH244" s="6"/>
      <c r="BI244" s="6"/>
      <c r="BJ244" s="6"/>
      <c r="BK244" s="6"/>
      <c r="BL244" s="6"/>
      <c r="BM244" s="6"/>
      <c r="BN244" s="6"/>
      <c r="BO244" s="6"/>
      <c r="BP244" s="6"/>
      <c r="BQ244" s="6"/>
      <c r="BR244" s="6"/>
      <c r="BS244" s="6"/>
      <c r="BT244" s="6"/>
      <c r="BU244" s="6"/>
      <c r="BV244" s="6"/>
      <c r="BW244" s="6">
        <v>40675</v>
      </c>
      <c r="BX244" s="6"/>
      <c r="BY244" s="6"/>
      <c r="BZ244" s="6">
        <v>41227</v>
      </c>
      <c r="CA244" s="6"/>
      <c r="CB244" s="6"/>
      <c r="CC244" s="6"/>
      <c r="CD244" s="6"/>
      <c r="CE244" s="6"/>
      <c r="CF244" s="6"/>
      <c r="CG244" s="6"/>
      <c r="CH244" s="6"/>
      <c r="CI244" s="6">
        <v>41487</v>
      </c>
      <c r="CJ244" s="6"/>
      <c r="CK244" s="6"/>
      <c r="CL244" s="6"/>
      <c r="CM244" s="6"/>
      <c r="CN244" s="6"/>
      <c r="CO244" s="6">
        <v>41435</v>
      </c>
      <c r="CP244" s="6"/>
      <c r="CQ244" s="6"/>
      <c r="CR244" s="6">
        <v>41764</v>
      </c>
      <c r="CS244" s="6">
        <v>41774</v>
      </c>
      <c r="CT244" s="6"/>
      <c r="CU244" s="6"/>
      <c r="CV244" s="6"/>
      <c r="CW244" s="6"/>
      <c r="CX244" s="6"/>
      <c r="CY244" s="6"/>
      <c r="CZ244" s="6"/>
      <c r="DA244" s="6"/>
      <c r="DB244" s="6"/>
      <c r="DC244" s="6">
        <v>41774</v>
      </c>
      <c r="DD244" s="6"/>
      <c r="DE244" s="6"/>
      <c r="DF244" s="6"/>
      <c r="DG244" s="6">
        <v>41785</v>
      </c>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HYPERLINK("https://hpr-rps.hres.ca/reg-content/summary-basis-decision-detailTwo.php?lang=en&amp;linkID=SBD00246", "Viibryd")</f>
        <v>Viibryd</v>
      </c>
      <c r="B245" s="6" t="s">
        <v>683</v>
      </c>
      <c r="C245" s="6" t="s">
        <v>516</v>
      </c>
      <c r="D245" s="6" t="s">
        <v>684</v>
      </c>
      <c r="E245" s="6">
        <v>41136</v>
      </c>
      <c r="F245" s="6"/>
      <c r="G245" s="6"/>
      <c r="H245" s="6">
        <v>41849</v>
      </c>
      <c r="I245" s="6"/>
      <c r="J245" s="6"/>
      <c r="K245" s="6"/>
      <c r="L245" s="6"/>
      <c r="M245" s="6"/>
      <c r="N245" s="6"/>
      <c r="O245" s="6"/>
      <c r="P245" s="6"/>
      <c r="Q245" s="6"/>
      <c r="R245" s="6"/>
      <c r="S245" s="6"/>
      <c r="T245" s="6"/>
      <c r="U245" s="6"/>
      <c r="V245" s="6"/>
      <c r="W245" s="6">
        <v>41901</v>
      </c>
      <c r="X245" s="6"/>
      <c r="Y245" s="6"/>
      <c r="Z245" s="6"/>
      <c r="AA245" s="6"/>
      <c r="AB245" s="6"/>
      <c r="AC245" s="6"/>
      <c r="AD245" s="6"/>
      <c r="AE245" s="6"/>
      <c r="AF245" s="6"/>
      <c r="AG245" s="6"/>
      <c r="AH245" s="6"/>
      <c r="AI245" s="6">
        <v>42200</v>
      </c>
      <c r="AJ245" s="6">
        <v>42122</v>
      </c>
      <c r="AK245" s="6"/>
      <c r="AL245" s="6"/>
      <c r="AM245" s="6">
        <v>42200</v>
      </c>
      <c r="AN245" s="6"/>
      <c r="AO245" s="6"/>
      <c r="AP245" s="6"/>
      <c r="AQ245" s="6">
        <v>42200</v>
      </c>
      <c r="AR245" s="6"/>
      <c r="AS245" s="6"/>
      <c r="AT245" s="6"/>
      <c r="AU245" s="6"/>
      <c r="AV245" s="6"/>
      <c r="AW245" s="6"/>
      <c r="AX245" s="6"/>
      <c r="AY245" s="6"/>
      <c r="AZ245" s="6"/>
      <c r="BA245" s="6"/>
      <c r="BB245" s="6"/>
      <c r="BC245" s="6"/>
      <c r="BD245" s="6">
        <v>42201</v>
      </c>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HYPERLINK("https://hpr-rps.hres.ca/reg-content/summary-basis-decision-detailTwo.php?lang=en&amp;linkID=SBD00247", "Zerbaxa")</f>
        <v>Zerbaxa</v>
      </c>
      <c r="B246" s="6" t="s">
        <v>685</v>
      </c>
      <c r="C246" s="6" t="s">
        <v>418</v>
      </c>
      <c r="D246" s="6" t="s">
        <v>686</v>
      </c>
      <c r="E246" s="6">
        <v>41696</v>
      </c>
      <c r="F246" s="6"/>
      <c r="G246" s="6"/>
      <c r="H246" s="6"/>
      <c r="I246" s="6"/>
      <c r="J246" s="6"/>
      <c r="K246" s="6"/>
      <c r="L246" s="6"/>
      <c r="M246" s="6"/>
      <c r="N246" s="6">
        <v>41724</v>
      </c>
      <c r="O246" s="6"/>
      <c r="P246" s="6"/>
      <c r="Q246" s="6"/>
      <c r="R246" s="6"/>
      <c r="S246" s="6">
        <v>41760</v>
      </c>
      <c r="T246" s="6"/>
      <c r="U246" s="6"/>
      <c r="V246" s="6">
        <v>41772</v>
      </c>
      <c r="W246" s="6"/>
      <c r="X246" s="6"/>
      <c r="Y246" s="6"/>
      <c r="Z246" s="6"/>
      <c r="AA246" s="6"/>
      <c r="AB246" s="6"/>
      <c r="AC246" s="6"/>
      <c r="AD246" s="6"/>
      <c r="AE246" s="6"/>
      <c r="AF246" s="6">
        <v>41816</v>
      </c>
      <c r="AG246" s="6"/>
      <c r="AH246" s="6"/>
      <c r="AI246" s="6"/>
      <c r="AJ246" s="6"/>
      <c r="AK246" s="6"/>
      <c r="AL246" s="6"/>
      <c r="AM246" s="6"/>
      <c r="AN246" s="6"/>
      <c r="AO246" s="6"/>
      <c r="AP246" s="6"/>
      <c r="AQ246" s="6"/>
      <c r="AR246" s="6">
        <v>41992</v>
      </c>
      <c r="AS246" s="6"/>
      <c r="AT246" s="6"/>
      <c r="AU246" s="6"/>
      <c r="AV246" s="6">
        <v>41991</v>
      </c>
      <c r="AW246" s="6"/>
      <c r="AX246" s="6"/>
      <c r="AY246" s="6"/>
      <c r="AZ246" s="6">
        <v>41992</v>
      </c>
      <c r="BA246" s="6"/>
      <c r="BB246" s="6"/>
      <c r="BC246" s="6"/>
      <c r="BD246" s="6"/>
      <c r="BE246" s="6"/>
      <c r="BF246" s="6"/>
      <c r="BG246" s="6"/>
      <c r="BH246" s="6"/>
      <c r="BI246" s="6"/>
      <c r="BJ246" s="6"/>
      <c r="BK246" s="6"/>
      <c r="BL246" s="6"/>
      <c r="BM246" s="6">
        <v>41995</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HYPERLINK("https://hpr-rps.hres.ca/reg-content/summary-basis-decision-detailTwo.php?lang=en&amp;linkID=SBD00248", "Giotrif")</f>
        <v>Giotrif</v>
      </c>
      <c r="B247" s="6" t="s">
        <v>687</v>
      </c>
      <c r="C247" s="6" t="s">
        <v>105</v>
      </c>
      <c r="D247" s="6" t="s">
        <v>688</v>
      </c>
      <c r="E247" s="6">
        <v>41808</v>
      </c>
      <c r="F247" s="6"/>
      <c r="G247" s="6"/>
      <c r="H247" s="6">
        <v>41897</v>
      </c>
      <c r="I247" s="6"/>
      <c r="J247" s="6"/>
      <c r="K247" s="6"/>
      <c r="L247" s="6"/>
      <c r="M247" s="6"/>
      <c r="N247" s="6"/>
      <c r="O247" s="6"/>
      <c r="P247" s="6"/>
      <c r="Q247" s="6">
        <v>41950</v>
      </c>
      <c r="R247" s="6"/>
      <c r="S247" s="6"/>
      <c r="T247" s="6">
        <v>41961</v>
      </c>
      <c r="U247" s="6"/>
      <c r="V247" s="6"/>
      <c r="W247" s="6">
        <v>41977</v>
      </c>
      <c r="X247" s="6"/>
      <c r="Y247" s="6"/>
      <c r="Z247" s="6"/>
      <c r="AA247" s="6"/>
      <c r="AB247" s="6"/>
      <c r="AC247" s="6"/>
      <c r="AD247" s="6"/>
      <c r="AE247" s="6"/>
      <c r="AF247" s="6"/>
      <c r="AG247" s="6"/>
      <c r="AH247" s="6"/>
      <c r="AI247" s="6">
        <v>42277</v>
      </c>
      <c r="AJ247" s="6"/>
      <c r="AK247" s="6"/>
      <c r="AL247" s="6"/>
      <c r="AM247" s="6">
        <v>42277</v>
      </c>
      <c r="AN247" s="6"/>
      <c r="AO247" s="6"/>
      <c r="AP247" s="6"/>
      <c r="AQ247" s="6">
        <v>42277</v>
      </c>
      <c r="AR247" s="6"/>
      <c r="AS247" s="6"/>
      <c r="AT247" s="6"/>
      <c r="AU247" s="6"/>
      <c r="AV247" s="6"/>
      <c r="AW247" s="6"/>
      <c r="AX247" s="6"/>
      <c r="AY247" s="6"/>
      <c r="AZ247" s="6"/>
      <c r="BA247" s="6"/>
      <c r="BB247" s="6"/>
      <c r="BC247" s="6"/>
      <c r="BD247" s="6">
        <v>42277</v>
      </c>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HYPERLINK("https://hpr-rps.hres.ca/reg-content/summary-basis-decision-detailTwo.php?lang=en&amp;linkID=SBD00249", "Harvoni")</f>
        <v>Harvoni</v>
      </c>
      <c r="B248" s="6" t="s">
        <v>689</v>
      </c>
      <c r="C248" s="6" t="s">
        <v>134</v>
      </c>
      <c r="D248" s="6" t="s">
        <v>690</v>
      </c>
      <c r="E248" s="6">
        <v>41711</v>
      </c>
      <c r="F248" s="6"/>
      <c r="G248" s="6"/>
      <c r="H248" s="6"/>
      <c r="I248" s="6"/>
      <c r="J248" s="6"/>
      <c r="K248" s="6"/>
      <c r="L248" s="6"/>
      <c r="M248" s="6"/>
      <c r="N248" s="6">
        <v>41711</v>
      </c>
      <c r="O248" s="6"/>
      <c r="P248" s="6"/>
      <c r="Q248" s="6"/>
      <c r="R248" s="6"/>
      <c r="S248" s="6">
        <v>41743</v>
      </c>
      <c r="T248" s="6"/>
      <c r="U248" s="6"/>
      <c r="V248" s="6">
        <v>41746</v>
      </c>
      <c r="W248" s="6"/>
      <c r="X248" s="6"/>
      <c r="Y248" s="6"/>
      <c r="Z248" s="6"/>
      <c r="AA248" s="6"/>
      <c r="AB248" s="6"/>
      <c r="AC248" s="6"/>
      <c r="AD248" s="6"/>
      <c r="AE248" s="6"/>
      <c r="AF248" s="6">
        <v>41780</v>
      </c>
      <c r="AG248" s="6"/>
      <c r="AH248" s="6"/>
      <c r="AI248" s="6"/>
      <c r="AJ248" s="6"/>
      <c r="AK248" s="6"/>
      <c r="AL248" s="6"/>
      <c r="AM248" s="6"/>
      <c r="AN248" s="6"/>
      <c r="AO248" s="6"/>
      <c r="AP248" s="6"/>
      <c r="AQ248" s="6"/>
      <c r="AR248" s="6">
        <v>41953</v>
      </c>
      <c r="AS248" s="6">
        <v>41873</v>
      </c>
      <c r="AT248" s="6"/>
      <c r="AU248" s="6"/>
      <c r="AV248" s="6">
        <v>41928</v>
      </c>
      <c r="AW248" s="6"/>
      <c r="AX248" s="6">
        <v>41886</v>
      </c>
      <c r="AY248" s="6"/>
      <c r="AZ248" s="6">
        <v>41960</v>
      </c>
      <c r="BA248" s="6"/>
      <c r="BB248" s="6"/>
      <c r="BC248" s="6"/>
      <c r="BD248" s="6"/>
      <c r="BE248" s="6"/>
      <c r="BF248" s="6"/>
      <c r="BG248" s="6"/>
      <c r="BH248" s="6"/>
      <c r="BI248" s="6"/>
      <c r="BJ248" s="6"/>
      <c r="BK248" s="6"/>
      <c r="BL248" s="6"/>
      <c r="BM248" s="6">
        <v>41960</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HYPERLINK("https://hpr-rps.hres.ca/reg-content/summary-basis-decision-detailTwo.php?lang=en&amp;linkID=SBD00250", "Holkira Pak")</f>
        <v>Holkira Pak</v>
      </c>
      <c r="B249" s="6" t="s">
        <v>691</v>
      </c>
      <c r="C249" s="6" t="s">
        <v>692</v>
      </c>
      <c r="D249" s="6" t="s">
        <v>693</v>
      </c>
      <c r="E249" s="6">
        <v>41696</v>
      </c>
      <c r="F249" s="6"/>
      <c r="G249" s="6"/>
      <c r="H249" s="6"/>
      <c r="I249" s="6"/>
      <c r="J249" s="6"/>
      <c r="K249" s="6"/>
      <c r="L249" s="6"/>
      <c r="M249" s="6"/>
      <c r="N249" s="6">
        <v>41724</v>
      </c>
      <c r="O249" s="6"/>
      <c r="P249" s="6"/>
      <c r="Q249" s="6"/>
      <c r="R249" s="6"/>
      <c r="S249" s="6">
        <v>41760</v>
      </c>
      <c r="T249" s="6"/>
      <c r="U249" s="6"/>
      <c r="V249" s="6">
        <v>41772</v>
      </c>
      <c r="W249" s="6"/>
      <c r="X249" s="6"/>
      <c r="Y249" s="6"/>
      <c r="Z249" s="6"/>
      <c r="AA249" s="6"/>
      <c r="AB249" s="6"/>
      <c r="AC249" s="6"/>
      <c r="AD249" s="6"/>
      <c r="AE249" s="6"/>
      <c r="AF249" s="6">
        <v>41816</v>
      </c>
      <c r="AG249" s="6"/>
      <c r="AH249" s="6"/>
      <c r="AI249" s="6"/>
      <c r="AJ249" s="6"/>
      <c r="AK249" s="6"/>
      <c r="AL249" s="6"/>
      <c r="AM249" s="6"/>
      <c r="AN249" s="6"/>
      <c r="AO249" s="6"/>
      <c r="AP249" s="6"/>
      <c r="AQ249" s="6"/>
      <c r="AR249" s="6">
        <v>41992</v>
      </c>
      <c r="AS249" s="6"/>
      <c r="AT249" s="6"/>
      <c r="AU249" s="6"/>
      <c r="AV249" s="6">
        <v>41991</v>
      </c>
      <c r="AW249" s="6"/>
      <c r="AX249" s="6"/>
      <c r="AY249" s="6"/>
      <c r="AZ249" s="6">
        <v>41992</v>
      </c>
      <c r="BA249" s="6"/>
      <c r="BB249" s="6"/>
      <c r="BC249" s="6"/>
      <c r="BD249" s="6"/>
      <c r="BE249" s="6"/>
      <c r="BF249" s="6"/>
      <c r="BG249" s="6"/>
      <c r="BH249" s="6"/>
      <c r="BI249" s="6"/>
      <c r="BJ249" s="6"/>
      <c r="BK249" s="6"/>
      <c r="BL249" s="6"/>
      <c r="BM249" s="6">
        <v>41995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HYPERLINK("https://hpr-rps.hres.ca/reg-content/summary-basis-decision-detailTwo.php?lang=en&amp;linkID=SBD00251", "Iclusig")</f>
        <v>Iclusig</v>
      </c>
      <c r="B250" s="6" t="s">
        <v>694</v>
      </c>
      <c r="C250" s="6" t="s">
        <v>695</v>
      </c>
      <c r="D250" s="6" t="s">
        <v>696</v>
      </c>
      <c r="E250" s="6">
        <v>41711</v>
      </c>
      <c r="F250" s="6"/>
      <c r="G250" s="6"/>
      <c r="H250" s="6"/>
      <c r="I250" s="6"/>
      <c r="J250" s="6"/>
      <c r="K250" s="6"/>
      <c r="L250" s="6"/>
      <c r="M250" s="6"/>
      <c r="N250" s="6">
        <v>41711</v>
      </c>
      <c r="O250" s="6"/>
      <c r="P250" s="6"/>
      <c r="Q250" s="6"/>
      <c r="R250" s="6"/>
      <c r="S250" s="6">
        <v>41743</v>
      </c>
      <c r="T250" s="6"/>
      <c r="U250" s="6"/>
      <c r="V250" s="6">
        <v>41746</v>
      </c>
      <c r="W250" s="6"/>
      <c r="X250" s="6"/>
      <c r="Y250" s="6"/>
      <c r="Z250" s="6"/>
      <c r="AA250" s="6"/>
      <c r="AB250" s="6"/>
      <c r="AC250" s="6"/>
      <c r="AD250" s="6"/>
      <c r="AE250" s="6"/>
      <c r="AF250" s="6">
        <v>41780</v>
      </c>
      <c r="AG250" s="6"/>
      <c r="AH250" s="6"/>
      <c r="AI250" s="6"/>
      <c r="AJ250" s="6"/>
      <c r="AK250" s="6"/>
      <c r="AL250" s="6"/>
      <c r="AM250" s="6"/>
      <c r="AN250" s="6"/>
      <c r="AO250" s="6"/>
      <c r="AP250" s="6"/>
      <c r="AQ250" s="6"/>
      <c r="AR250" s="6">
        <v>41953</v>
      </c>
      <c r="AS250" s="6">
        <v>41873</v>
      </c>
      <c r="AT250" s="6"/>
      <c r="AU250" s="6"/>
      <c r="AV250" s="6">
        <v>41928</v>
      </c>
      <c r="AW250" s="6"/>
      <c r="AX250" s="6">
        <v>41886</v>
      </c>
      <c r="AY250" s="6"/>
      <c r="AZ250" s="6">
        <v>41960</v>
      </c>
      <c r="BA250" s="6"/>
      <c r="BB250" s="6"/>
      <c r="BC250" s="6"/>
      <c r="BD250" s="6"/>
      <c r="BE250" s="6"/>
      <c r="BF250" s="6"/>
      <c r="BG250" s="6"/>
      <c r="BH250" s="6"/>
      <c r="BI250" s="6"/>
      <c r="BJ250" s="6"/>
      <c r="BK250" s="6"/>
      <c r="BL250" s="6"/>
      <c r="BM250" s="6">
        <v>41960</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HYPERLINK("https://hpr-rps.hres.ca/reg-content/summary-basis-decision-detailOne.php?lang=en&amp;linkID=SBD00300", "Vesicare")</f>
        <v>Vesicare</v>
      </c>
      <c r="B251" s="6" t="s">
        <v>697</v>
      </c>
      <c r="C251" s="6" t="s">
        <v>331</v>
      </c>
      <c r="D251" s="6" t="s">
        <v>698</v>
      </c>
      <c r="E251" s="6">
        <v>41711</v>
      </c>
      <c r="F251" s="6"/>
      <c r="G251" s="6"/>
      <c r="H251" s="6"/>
      <c r="I251" s="6"/>
      <c r="J251" s="6"/>
      <c r="K251" s="6"/>
      <c r="L251" s="6"/>
      <c r="M251" s="6"/>
      <c r="N251" s="6">
        <v>41711</v>
      </c>
      <c r="O251" s="6"/>
      <c r="P251" s="6"/>
      <c r="Q251" s="6"/>
      <c r="R251" s="6"/>
      <c r="S251" s="6">
        <v>41743</v>
      </c>
      <c r="T251" s="6"/>
      <c r="U251" s="6"/>
      <c r="V251" s="6">
        <v>41746</v>
      </c>
      <c r="W251" s="6"/>
      <c r="X251" s="6"/>
      <c r="Y251" s="6"/>
      <c r="Z251" s="6"/>
      <c r="AA251" s="6"/>
      <c r="AB251" s="6"/>
      <c r="AC251" s="6"/>
      <c r="AD251" s="6"/>
      <c r="AE251" s="6"/>
      <c r="AF251" s="6">
        <v>41780</v>
      </c>
      <c r="AG251" s="6"/>
      <c r="AH251" s="6"/>
      <c r="AI251" s="6"/>
      <c r="AJ251" s="6"/>
      <c r="AK251" s="6"/>
      <c r="AL251" s="6"/>
      <c r="AM251" s="6"/>
      <c r="AN251" s="6"/>
      <c r="AO251" s="6"/>
      <c r="AP251" s="6"/>
      <c r="AQ251" s="6"/>
      <c r="AR251" s="6">
        <v>41953</v>
      </c>
      <c r="AS251" s="6">
        <v>41873</v>
      </c>
      <c r="AT251" s="6"/>
      <c r="AU251" s="6"/>
      <c r="AV251" s="6">
        <v>41928</v>
      </c>
      <c r="AW251" s="6"/>
      <c r="AX251" s="6">
        <v>41886</v>
      </c>
      <c r="AY251" s="6"/>
      <c r="AZ251" s="6">
        <v>41960</v>
      </c>
      <c r="BA251" s="6"/>
      <c r="BB251" s="6"/>
      <c r="BC251" s="6"/>
      <c r="BD251" s="6"/>
      <c r="BE251" s="6"/>
      <c r="BF251" s="6"/>
      <c r="BG251" s="6"/>
      <c r="BH251" s="6"/>
      <c r="BI251" s="6"/>
      <c r="BJ251" s="6"/>
      <c r="BK251" s="6"/>
      <c r="BL251" s="6"/>
      <c r="BM251" s="6">
        <v>41960</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HYPERLINK("https://hpr-rps.hres.ca/reg-content/summary-basis-decision-detailTwo.php?lang=en&amp;linkID=SBD00252", "Imbruvica")</f>
        <v>Imbruvica</v>
      </c>
      <c r="B252" s="6" t="s">
        <v>699</v>
      </c>
      <c r="C252" s="6" t="s">
        <v>201</v>
      </c>
      <c r="D252" s="6" t="s">
        <v>700</v>
      </c>
      <c r="E252" s="6">
        <v>41711</v>
      </c>
      <c r="F252" s="6"/>
      <c r="G252" s="6"/>
      <c r="H252" s="6"/>
      <c r="I252" s="6"/>
      <c r="J252" s="6"/>
      <c r="K252" s="6"/>
      <c r="L252" s="6"/>
      <c r="M252" s="6"/>
      <c r="N252" s="6">
        <v>41711</v>
      </c>
      <c r="O252" s="6"/>
      <c r="P252" s="6"/>
      <c r="Q252" s="6"/>
      <c r="R252" s="6"/>
      <c r="S252" s="6">
        <v>41743</v>
      </c>
      <c r="T252" s="6"/>
      <c r="U252" s="6"/>
      <c r="V252" s="6">
        <v>41746</v>
      </c>
      <c r="W252" s="6"/>
      <c r="X252" s="6"/>
      <c r="Y252" s="6"/>
      <c r="Z252" s="6"/>
      <c r="AA252" s="6"/>
      <c r="AB252" s="6"/>
      <c r="AC252" s="6"/>
      <c r="AD252" s="6"/>
      <c r="AE252" s="6"/>
      <c r="AF252" s="6">
        <v>41780</v>
      </c>
      <c r="AG252" s="6"/>
      <c r="AH252" s="6"/>
      <c r="AI252" s="6"/>
      <c r="AJ252" s="6"/>
      <c r="AK252" s="6"/>
      <c r="AL252" s="6"/>
      <c r="AM252" s="6"/>
      <c r="AN252" s="6"/>
      <c r="AO252" s="6"/>
      <c r="AP252" s="6"/>
      <c r="AQ252" s="6"/>
      <c r="AR252" s="6">
        <v>41953</v>
      </c>
      <c r="AS252" s="6">
        <v>41873</v>
      </c>
      <c r="AT252" s="6"/>
      <c r="AU252" s="6"/>
      <c r="AV252" s="6">
        <v>41928</v>
      </c>
      <c r="AW252" s="6"/>
      <c r="AX252" s="6">
        <v>41886</v>
      </c>
      <c r="AY252" s="6"/>
      <c r="AZ252" s="6">
        <v>41960</v>
      </c>
      <c r="BA252" s="6"/>
      <c r="BB252" s="6"/>
      <c r="BC252" s="6"/>
      <c r="BD252" s="6"/>
      <c r="BE252" s="6"/>
      <c r="BF252" s="6"/>
      <c r="BG252" s="6"/>
      <c r="BH252" s="6"/>
      <c r="BI252" s="6"/>
      <c r="BJ252" s="6"/>
      <c r="BK252" s="6"/>
      <c r="BL252" s="6"/>
      <c r="BM252" s="6">
        <v>41960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HYPERLINK("https://hpr-rps.hres.ca/reg-content/summary-basis-decision-detailTwo.php?lang=en&amp;linkID=SBD00253", "Inflectra")</f>
        <v>Inflectra</v>
      </c>
      <c r="B253" s="6" t="s">
        <v>701</v>
      </c>
      <c r="C253" s="6" t="s">
        <v>702</v>
      </c>
      <c r="D253" s="6" t="s">
        <v>703</v>
      </c>
      <c r="E253" s="6">
        <v>40830</v>
      </c>
      <c r="F253" s="6"/>
      <c r="G253" s="6"/>
      <c r="H253" s="6">
        <v>41227</v>
      </c>
      <c r="I253" s="6"/>
      <c r="J253" s="6"/>
      <c r="K253" s="6"/>
      <c r="L253" s="6"/>
      <c r="M253" s="6"/>
      <c r="N253" s="6"/>
      <c r="O253" s="6"/>
      <c r="P253" s="6"/>
      <c r="Q253" s="6">
        <v>41288</v>
      </c>
      <c r="R253" s="6"/>
      <c r="S253" s="6"/>
      <c r="T253" s="6">
        <v>41309</v>
      </c>
      <c r="U253" s="6"/>
      <c r="V253" s="6"/>
      <c r="W253" s="6">
        <v>41354</v>
      </c>
      <c r="X253" s="6"/>
      <c r="Y253" s="6"/>
      <c r="Z253" s="6"/>
      <c r="AA253" s="6"/>
      <c r="AB253" s="6"/>
      <c r="AC253" s="6"/>
      <c r="AD253" s="6"/>
      <c r="AE253" s="6"/>
      <c r="AF253" s="6">
        <v>41603</v>
      </c>
      <c r="AG253" s="6"/>
      <c r="AH253" s="6"/>
      <c r="AI253" s="6">
        <v>41654</v>
      </c>
      <c r="AJ253" s="6"/>
      <c r="AK253" s="6"/>
      <c r="AL253" s="6"/>
      <c r="AM253" s="6">
        <v>41654</v>
      </c>
      <c r="AN253" s="6"/>
      <c r="AO253" s="6"/>
      <c r="AP253" s="6"/>
      <c r="AQ253" s="6">
        <v>41654</v>
      </c>
      <c r="AR253" s="6"/>
      <c r="AS253" s="6"/>
      <c r="AT253" s="6"/>
      <c r="AU253" s="6"/>
      <c r="AV253" s="6"/>
      <c r="AW253" s="6"/>
      <c r="AX253" s="6"/>
      <c r="AY253" s="6"/>
      <c r="AZ253" s="6"/>
      <c r="BA253" s="6"/>
      <c r="BB253" s="6"/>
      <c r="BC253" s="6"/>
      <c r="BD253" s="6">
        <v>41654</v>
      </c>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HYPERLINK("https://hpr-rps.hres.ca/reg-content/summary-basis-decision-detailTwo.php?lang=en&amp;linkID=SBD00254", "Intuniv XR")</f>
        <v>Intuniv XR</v>
      </c>
      <c r="B254" s="6" t="s">
        <v>704</v>
      </c>
      <c r="C254" s="6" t="s">
        <v>269</v>
      </c>
      <c r="D254" s="6" t="s">
        <v>705</v>
      </c>
      <c r="E254" s="6">
        <v>40255</v>
      </c>
      <c r="F254" s="6"/>
      <c r="G254" s="6"/>
      <c r="H254" s="6">
        <v>40834</v>
      </c>
      <c r="I254" s="6"/>
      <c r="J254" s="6"/>
      <c r="K254" s="6"/>
      <c r="L254" s="6"/>
      <c r="M254" s="6"/>
      <c r="N254" s="6"/>
      <c r="O254" s="6"/>
      <c r="P254" s="6"/>
      <c r="Q254" s="6"/>
      <c r="R254" s="6"/>
      <c r="S254" s="6"/>
      <c r="T254" s="6"/>
      <c r="U254" s="6"/>
      <c r="V254" s="6"/>
      <c r="W254" s="6">
        <v>40893</v>
      </c>
      <c r="X254" s="6"/>
      <c r="Y254" s="6"/>
      <c r="Z254" s="6"/>
      <c r="AA254" s="6"/>
      <c r="AB254" s="6"/>
      <c r="AC254" s="6"/>
      <c r="AD254" s="6"/>
      <c r="AE254" s="6"/>
      <c r="AF254" s="6"/>
      <c r="AG254" s="6"/>
      <c r="AH254" s="6"/>
      <c r="AI254" s="6">
        <v>41184</v>
      </c>
      <c r="AJ254" s="6">
        <v>41162</v>
      </c>
      <c r="AK254" s="6"/>
      <c r="AL254" s="6"/>
      <c r="AM254" s="6">
        <v>41178</v>
      </c>
      <c r="AN254" s="6"/>
      <c r="AO254" s="6"/>
      <c r="AP254" s="6"/>
      <c r="AQ254" s="6">
        <v>41184</v>
      </c>
      <c r="AR254" s="6"/>
      <c r="AS254" s="6"/>
      <c r="AT254" s="6"/>
      <c r="AU254" s="6"/>
      <c r="AV254" s="6"/>
      <c r="AW254" s="6"/>
      <c r="AX254" s="6"/>
      <c r="AY254" s="6"/>
      <c r="AZ254" s="6"/>
      <c r="BA254" s="6"/>
      <c r="BB254" s="6"/>
      <c r="BC254" s="6"/>
      <c r="BD254" s="6"/>
      <c r="BE254" s="6"/>
      <c r="BF254" s="6"/>
      <c r="BG254" s="6"/>
      <c r="BH254" s="6"/>
      <c r="BI254" s="6"/>
      <c r="BJ254" s="6"/>
      <c r="BK254" s="6">
        <v>41185</v>
      </c>
      <c r="BL254" s="6"/>
      <c r="BM254" s="6"/>
      <c r="BN254" s="6"/>
      <c r="BO254" s="6"/>
      <c r="BP254" s="6">
        <v>41264</v>
      </c>
      <c r="BQ254" s="6"/>
      <c r="BR254" s="6"/>
      <c r="BS254" s="6"/>
      <c r="BT254" s="6"/>
      <c r="BU254" s="6"/>
      <c r="BV254" s="6"/>
      <c r="BW254" s="6"/>
      <c r="BX254" s="6"/>
      <c r="BY254" s="6"/>
      <c r="BZ254" s="6"/>
      <c r="CA254" s="6"/>
      <c r="CB254" s="6"/>
      <c r="CC254" s="6"/>
      <c r="CD254" s="6"/>
      <c r="CE254" s="6"/>
      <c r="CF254" s="6"/>
      <c r="CG254" s="6"/>
      <c r="CH254" s="6"/>
      <c r="CI254" s="6">
        <v>41311</v>
      </c>
      <c r="CJ254" s="6"/>
      <c r="CK254" s="6"/>
      <c r="CL254" s="6"/>
      <c r="CM254" s="6"/>
      <c r="CN254" s="6"/>
      <c r="CO254" s="6"/>
      <c r="CP254" s="6"/>
      <c r="CQ254" s="6"/>
      <c r="CR254" s="6"/>
      <c r="CS254" s="6"/>
      <c r="CT254" s="6"/>
      <c r="CU254" s="6">
        <v>41457</v>
      </c>
      <c r="CV254" s="6"/>
      <c r="CW254" s="6"/>
      <c r="CX254" s="6"/>
      <c r="CY254" s="6"/>
      <c r="CZ254" s="6"/>
      <c r="DA254" s="6"/>
      <c r="DB254" s="6"/>
      <c r="DC254" s="6">
        <v>41459</v>
      </c>
      <c r="DD254" s="6"/>
      <c r="DE254" s="6"/>
      <c r="DF254" s="6"/>
      <c r="DG254" s="6"/>
      <c r="DH254" s="6"/>
      <c r="DI254" s="6"/>
      <c r="DJ254" s="6"/>
      <c r="DK254" s="6"/>
      <c r="DL254" s="6"/>
      <c r="DM254" s="6"/>
      <c r="DN254" s="6"/>
      <c r="DO254" s="6"/>
      <c r="DP254" s="6">
        <v>41460</v>
      </c>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HYPERLINK("https://hpr-rps.hres.ca/reg-content/summary-basis-decision-detailTwo.php?lang=en&amp;linkID=SBD00255", "Invokana")</f>
        <v>Invokana</v>
      </c>
      <c r="B255" s="6" t="s">
        <v>706</v>
      </c>
      <c r="C255" s="6" t="s">
        <v>201</v>
      </c>
      <c r="D255" s="6" t="s">
        <v>707</v>
      </c>
      <c r="E255" s="6">
        <v>41064</v>
      </c>
      <c r="F255" s="6"/>
      <c r="G255" s="6"/>
      <c r="H255" s="6">
        <v>41117</v>
      </c>
      <c r="I255" s="6"/>
      <c r="J255" s="6"/>
      <c r="K255" s="6"/>
      <c r="L255" s="6"/>
      <c r="M255" s="6"/>
      <c r="N255" s="6"/>
      <c r="O255" s="6"/>
      <c r="P255" s="6"/>
      <c r="Q255" s="6"/>
      <c r="R255" s="6"/>
      <c r="S255" s="6"/>
      <c r="T255" s="6"/>
      <c r="U255" s="6"/>
      <c r="V255" s="6"/>
      <c r="W255" s="6">
        <v>41165</v>
      </c>
      <c r="X255" s="6"/>
      <c r="Y255" s="6"/>
      <c r="Z255" s="6"/>
      <c r="AA255" s="6"/>
      <c r="AB255" s="6"/>
      <c r="AC255" s="6"/>
      <c r="AD255" s="6"/>
      <c r="AE255" s="6"/>
      <c r="AF255" s="6"/>
      <c r="AG255" s="6"/>
      <c r="AH255" s="6"/>
      <c r="AI255" s="6"/>
      <c r="AJ255" s="6">
        <v>41389</v>
      </c>
      <c r="AK255" s="6"/>
      <c r="AL255" s="6"/>
      <c r="AM255" s="6">
        <v>41453</v>
      </c>
      <c r="AN255" s="6"/>
      <c r="AO255" s="6">
        <v>41395</v>
      </c>
      <c r="AP255" s="6"/>
      <c r="AQ255" s="6">
        <v>41463</v>
      </c>
      <c r="AR255" s="6"/>
      <c r="AS255" s="6"/>
      <c r="AT255" s="6"/>
      <c r="AU255" s="6"/>
      <c r="AV255" s="6"/>
      <c r="AW255" s="6"/>
      <c r="AX255" s="6"/>
      <c r="AY255" s="6"/>
      <c r="AZ255" s="6"/>
      <c r="BA255" s="6"/>
      <c r="BB255" s="6"/>
      <c r="BC255" s="6"/>
      <c r="BD255" s="6"/>
      <c r="BE255" s="6"/>
      <c r="BF255" s="6"/>
      <c r="BG255" s="6"/>
      <c r="BH255" s="6"/>
      <c r="BI255" s="6"/>
      <c r="BJ255" s="6"/>
      <c r="BK255" s="6">
        <v>41465</v>
      </c>
      <c r="BL255" s="6"/>
      <c r="BM255" s="6"/>
      <c r="BN255" s="6"/>
      <c r="BO255" s="6"/>
      <c r="BP255" s="6">
        <v>41585</v>
      </c>
      <c r="BQ255" s="6"/>
      <c r="BR255" s="6"/>
      <c r="BS255" s="6"/>
      <c r="BT255" s="6"/>
      <c r="BU255" s="6"/>
      <c r="BV255" s="6"/>
      <c r="BW255" s="6"/>
      <c r="BX255" s="6"/>
      <c r="BY255" s="6"/>
      <c r="BZ255" s="6"/>
      <c r="CA255" s="6"/>
      <c r="CB255" s="6"/>
      <c r="CC255" s="6"/>
      <c r="CD255" s="6"/>
      <c r="CE255" s="6"/>
      <c r="CF255" s="6"/>
      <c r="CG255" s="6"/>
      <c r="CH255" s="6"/>
      <c r="CI255" s="6">
        <v>41632</v>
      </c>
      <c r="CJ255" s="6"/>
      <c r="CK255" s="6"/>
      <c r="CL255" s="6"/>
      <c r="CM255" s="6"/>
      <c r="CN255" s="6"/>
      <c r="CO255" s="6"/>
      <c r="CP255" s="6"/>
      <c r="CQ255" s="6"/>
      <c r="CR255" s="6"/>
      <c r="CS255" s="6"/>
      <c r="CT255" s="6"/>
      <c r="CU255" s="6">
        <v>41781</v>
      </c>
      <c r="CV255" s="6"/>
      <c r="CW255" s="6"/>
      <c r="CX255" s="6"/>
      <c r="CY255" s="6"/>
      <c r="CZ255" s="6"/>
      <c r="DA255" s="6"/>
      <c r="DB255" s="6"/>
      <c r="DC255" s="6">
        <v>41781</v>
      </c>
      <c r="DD255" s="6"/>
      <c r="DE255" s="6"/>
      <c r="DF255" s="6"/>
      <c r="DG255" s="6"/>
      <c r="DH255" s="6"/>
      <c r="DI255" s="6"/>
      <c r="DJ255" s="6"/>
      <c r="DK255" s="6"/>
      <c r="DL255" s="6"/>
      <c r="DM255" s="6"/>
      <c r="DN255" s="6"/>
      <c r="DO255" s="6"/>
      <c r="DP255" s="6">
        <v>41782</v>
      </c>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HYPERLINK("https://hpr-rps.hres.ca/reg-content/summary-basis-decision-detailTwo.php?lang=en&amp;linkID=SBD00256", "Istodax")</f>
        <v>Istodax</v>
      </c>
      <c r="B256" s="6" t="s">
        <v>708</v>
      </c>
      <c r="C256" s="6" t="s">
        <v>668</v>
      </c>
      <c r="D256" s="6" t="s">
        <v>709</v>
      </c>
      <c r="E256" s="6">
        <v>41064</v>
      </c>
      <c r="F256" s="6"/>
      <c r="G256" s="6"/>
      <c r="H256" s="6">
        <v>41117</v>
      </c>
      <c r="I256" s="6"/>
      <c r="J256" s="6"/>
      <c r="K256" s="6"/>
      <c r="L256" s="6"/>
      <c r="M256" s="6"/>
      <c r="N256" s="6"/>
      <c r="O256" s="6"/>
      <c r="P256" s="6"/>
      <c r="Q256" s="6"/>
      <c r="R256" s="6"/>
      <c r="S256" s="6"/>
      <c r="T256" s="6"/>
      <c r="U256" s="6"/>
      <c r="V256" s="6"/>
      <c r="W256" s="6">
        <v>41165</v>
      </c>
      <c r="X256" s="6"/>
      <c r="Y256" s="6"/>
      <c r="Z256" s="6"/>
      <c r="AA256" s="6"/>
      <c r="AB256" s="6"/>
      <c r="AC256" s="6"/>
      <c r="AD256" s="6"/>
      <c r="AE256" s="6"/>
      <c r="AF256" s="6"/>
      <c r="AG256" s="6"/>
      <c r="AH256" s="6"/>
      <c r="AI256" s="6"/>
      <c r="AJ256" s="6">
        <v>41389</v>
      </c>
      <c r="AK256" s="6"/>
      <c r="AL256" s="6"/>
      <c r="AM256" s="6">
        <v>41453</v>
      </c>
      <c r="AN256" s="6"/>
      <c r="AO256" s="6">
        <v>41395</v>
      </c>
      <c r="AP256" s="6"/>
      <c r="AQ256" s="6">
        <v>41463</v>
      </c>
      <c r="AR256" s="6"/>
      <c r="AS256" s="6"/>
      <c r="AT256" s="6"/>
      <c r="AU256" s="6"/>
      <c r="AV256" s="6"/>
      <c r="AW256" s="6"/>
      <c r="AX256" s="6"/>
      <c r="AY256" s="6"/>
      <c r="AZ256" s="6"/>
      <c r="BA256" s="6"/>
      <c r="BB256" s="6"/>
      <c r="BC256" s="6"/>
      <c r="BD256" s="6"/>
      <c r="BE256" s="6"/>
      <c r="BF256" s="6"/>
      <c r="BG256" s="6"/>
      <c r="BH256" s="6"/>
      <c r="BI256" s="6"/>
      <c r="BJ256" s="6"/>
      <c r="BK256" s="6">
        <v>41465</v>
      </c>
      <c r="BL256" s="6"/>
      <c r="BM256" s="6"/>
      <c r="BN256" s="6"/>
      <c r="BO256" s="6"/>
      <c r="BP256" s="6">
        <v>41585</v>
      </c>
      <c r="BQ256" s="6"/>
      <c r="BR256" s="6"/>
      <c r="BS256" s="6"/>
      <c r="BT256" s="6"/>
      <c r="BU256" s="6"/>
      <c r="BV256" s="6"/>
      <c r="BW256" s="6"/>
      <c r="BX256" s="6"/>
      <c r="BY256" s="6"/>
      <c r="BZ256" s="6"/>
      <c r="CA256" s="6"/>
      <c r="CB256" s="6"/>
      <c r="CC256" s="6"/>
      <c r="CD256" s="6"/>
      <c r="CE256" s="6"/>
      <c r="CF256" s="6"/>
      <c r="CG256" s="6"/>
      <c r="CH256" s="6"/>
      <c r="CI256" s="6">
        <v>41632</v>
      </c>
      <c r="CJ256" s="6"/>
      <c r="CK256" s="6"/>
      <c r="CL256" s="6"/>
      <c r="CM256" s="6"/>
      <c r="CN256" s="6"/>
      <c r="CO256" s="6"/>
      <c r="CP256" s="6"/>
      <c r="CQ256" s="6"/>
      <c r="CR256" s="6"/>
      <c r="CS256" s="6"/>
      <c r="CT256" s="6"/>
      <c r="CU256" s="6">
        <v>41781</v>
      </c>
      <c r="CV256" s="6"/>
      <c r="CW256" s="6"/>
      <c r="CX256" s="6"/>
      <c r="CY256" s="6"/>
      <c r="CZ256" s="6"/>
      <c r="DA256" s="6"/>
      <c r="DB256" s="6"/>
      <c r="DC256" s="6">
        <v>41781</v>
      </c>
      <c r="DD256" s="6"/>
      <c r="DE256" s="6"/>
      <c r="DF256" s="6"/>
      <c r="DG256" s="6"/>
      <c r="DH256" s="6"/>
      <c r="DI256" s="6"/>
      <c r="DJ256" s="6"/>
      <c r="DK256" s="6"/>
      <c r="DL256" s="6"/>
      <c r="DM256" s="6"/>
      <c r="DN256" s="6"/>
      <c r="DO256" s="6"/>
      <c r="DP256" s="6">
        <v>41782</v>
      </c>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HYPERLINK("https://hpr-rps.hres.ca/reg-content/summary-basis-decision-detailTwo.php?lang=en&amp;linkID=SBD00257", "Jardiance")</f>
        <v>Jardiance</v>
      </c>
      <c r="B257" s="6" t="s">
        <v>710</v>
      </c>
      <c r="C257" s="6" t="s">
        <v>105</v>
      </c>
      <c r="D257" s="6" t="s">
        <v>711</v>
      </c>
      <c r="E257" s="6"/>
      <c r="F257" s="6"/>
      <c r="G257" s="6"/>
      <c r="H257" s="6">
        <v>41381</v>
      </c>
      <c r="I257" s="6"/>
      <c r="J257" s="6"/>
      <c r="K257" s="6"/>
      <c r="L257" s="6"/>
      <c r="M257" s="6"/>
      <c r="N257" s="6"/>
      <c r="O257" s="6"/>
      <c r="P257" s="6"/>
      <c r="Q257" s="6"/>
      <c r="R257" s="6"/>
      <c r="S257" s="6"/>
      <c r="T257" s="6"/>
      <c r="U257" s="6"/>
      <c r="V257" s="6"/>
      <c r="W257" s="6">
        <v>41438</v>
      </c>
      <c r="X257" s="6"/>
      <c r="Y257" s="6"/>
      <c r="Z257" s="6"/>
      <c r="AA257" s="6"/>
      <c r="AB257" s="6"/>
      <c r="AC257" s="6"/>
      <c r="AD257" s="6"/>
      <c r="AE257" s="6">
        <v>41786</v>
      </c>
      <c r="AF257" s="6"/>
      <c r="AG257" s="6"/>
      <c r="AH257" s="6"/>
      <c r="AI257" s="6"/>
      <c r="AJ257" s="6">
        <v>41663</v>
      </c>
      <c r="AK257" s="6"/>
      <c r="AL257" s="6"/>
      <c r="AM257" s="6">
        <v>41736</v>
      </c>
      <c r="AN257" s="6"/>
      <c r="AO257" s="6"/>
      <c r="AP257" s="6"/>
      <c r="AQ257" s="6">
        <v>41723</v>
      </c>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v>41884</v>
      </c>
      <c r="BQ257" s="6"/>
      <c r="BR257" s="6"/>
      <c r="BS257" s="6"/>
      <c r="BT257" s="6"/>
      <c r="BU257" s="6"/>
      <c r="BV257" s="6"/>
      <c r="BW257" s="6"/>
      <c r="BX257" s="6"/>
      <c r="BY257" s="6"/>
      <c r="BZ257" s="6"/>
      <c r="CA257" s="6"/>
      <c r="CB257" s="6"/>
      <c r="CC257" s="6"/>
      <c r="CD257" s="6"/>
      <c r="CE257" s="6"/>
      <c r="CF257" s="6"/>
      <c r="CG257" s="6"/>
      <c r="CH257" s="6"/>
      <c r="CI257" s="6">
        <v>41908</v>
      </c>
      <c r="CJ257" s="6"/>
      <c r="CK257" s="6"/>
      <c r="CL257" s="6"/>
      <c r="CM257" s="6"/>
      <c r="CN257" s="6"/>
      <c r="CO257" s="6"/>
      <c r="CP257" s="6"/>
      <c r="CQ257" s="6"/>
      <c r="CR257" s="6"/>
      <c r="CS257" s="6"/>
      <c r="CT257" s="6"/>
      <c r="CU257" s="6">
        <v>42208</v>
      </c>
      <c r="CV257" s="6"/>
      <c r="CW257" s="6"/>
      <c r="CX257" s="6"/>
      <c r="CY257" s="6">
        <v>42195</v>
      </c>
      <c r="CZ257" s="6"/>
      <c r="DA257" s="6"/>
      <c r="DB257" s="6"/>
      <c r="DC257" s="6">
        <v>42207</v>
      </c>
      <c r="DD257" s="6"/>
      <c r="DE257" s="6"/>
      <c r="DF257" s="6"/>
      <c r="DG257" s="6"/>
      <c r="DH257" s="6"/>
      <c r="DI257" s="6"/>
      <c r="DJ257" s="6"/>
      <c r="DK257" s="6"/>
      <c r="DL257" s="6"/>
      <c r="DM257" s="6"/>
      <c r="DN257" s="6"/>
      <c r="DO257" s="6"/>
      <c r="DP257" s="6">
        <v>42208</v>
      </c>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HYPERLINK("https://hpr-rps.hres.ca/reg-content/summary-basis-decision-detailOne.php?lang=en&amp;linkID=SBD00301", "Vibativ")</f>
        <v>Vibativ</v>
      </c>
      <c r="B258" s="6" t="s">
        <v>712</v>
      </c>
      <c r="C258" s="6" t="s">
        <v>713</v>
      </c>
      <c r="D258" s="6" t="s">
        <v>714</v>
      </c>
      <c r="E258" s="6">
        <v>41618</v>
      </c>
      <c r="F258" s="6"/>
      <c r="G258" s="6"/>
      <c r="H258" s="6"/>
      <c r="I258" s="6"/>
      <c r="J258" s="6"/>
      <c r="K258" s="6"/>
      <c r="L258" s="6"/>
      <c r="M258" s="6"/>
      <c r="N258" s="6">
        <v>41760</v>
      </c>
      <c r="O258" s="6"/>
      <c r="P258" s="6"/>
      <c r="Q258" s="6"/>
      <c r="R258" s="6"/>
      <c r="S258" s="6">
        <v>41796</v>
      </c>
      <c r="T258" s="6"/>
      <c r="U258" s="6"/>
      <c r="V258" s="6">
        <v>41801</v>
      </c>
      <c r="W258" s="6"/>
      <c r="X258" s="6"/>
      <c r="Y258" s="6"/>
      <c r="Z258" s="6">
        <v>41835</v>
      </c>
      <c r="AA258" s="6"/>
      <c r="AB258" s="6"/>
      <c r="AC258" s="6">
        <v>41844</v>
      </c>
      <c r="AD258" s="6"/>
      <c r="AE258" s="6"/>
      <c r="AF258" s="6">
        <v>41850</v>
      </c>
      <c r="AG258" s="6"/>
      <c r="AH258" s="6"/>
      <c r="AI258" s="6"/>
      <c r="AJ258" s="6"/>
      <c r="AK258" s="6"/>
      <c r="AL258" s="6"/>
      <c r="AM258" s="6"/>
      <c r="AN258" s="6"/>
      <c r="AO258" s="6"/>
      <c r="AP258" s="6"/>
      <c r="AQ258" s="6"/>
      <c r="AR258" s="6">
        <v>42027</v>
      </c>
      <c r="AS258" s="6">
        <v>41942</v>
      </c>
      <c r="AT258" s="6"/>
      <c r="AU258" s="6"/>
      <c r="AV258" s="6">
        <v>42025</v>
      </c>
      <c r="AW258" s="6"/>
      <c r="AX258" s="6"/>
      <c r="AY258" s="6"/>
      <c r="AZ258" s="6">
        <v>42027</v>
      </c>
      <c r="BA258" s="6"/>
      <c r="BB258" s="6"/>
      <c r="BC258" s="6"/>
      <c r="BD258" s="6"/>
      <c r="BE258" s="6"/>
      <c r="BF258" s="6"/>
      <c r="BG258" s="6"/>
      <c r="BH258" s="6"/>
      <c r="BI258" s="6"/>
      <c r="BJ258" s="6"/>
      <c r="BK258" s="6"/>
      <c r="BL258" s="6"/>
      <c r="BM258" s="6">
        <v>42030</v>
      </c>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HYPERLINK("https://hpr-rps.hres.ca/reg-content/summary-basis-decision-detailTwo.php?lang=en&amp;linkID=SBD00258", "Jetrea")</f>
        <v>Jetrea</v>
      </c>
      <c r="B259" s="6" t="s">
        <v>715</v>
      </c>
      <c r="C259" s="6" t="s">
        <v>538</v>
      </c>
      <c r="D259" s="6" t="s">
        <v>716</v>
      </c>
      <c r="E259" s="6">
        <v>40232</v>
      </c>
      <c r="F259" s="6"/>
      <c r="G259" s="6"/>
      <c r="H259" s="6">
        <v>40847</v>
      </c>
      <c r="I259" s="6"/>
      <c r="J259" s="6"/>
      <c r="K259" s="6"/>
      <c r="L259" s="6"/>
      <c r="M259" s="6"/>
      <c r="N259" s="6"/>
      <c r="O259" s="6"/>
      <c r="P259" s="6"/>
      <c r="Q259" s="6"/>
      <c r="R259" s="6"/>
      <c r="S259" s="6"/>
      <c r="T259" s="6"/>
      <c r="U259" s="6"/>
      <c r="V259" s="6"/>
      <c r="W259" s="6">
        <v>40900</v>
      </c>
      <c r="X259" s="6"/>
      <c r="Y259" s="6"/>
      <c r="Z259" s="6"/>
      <c r="AA259" s="6"/>
      <c r="AB259" s="6"/>
      <c r="AC259" s="6"/>
      <c r="AD259" s="6"/>
      <c r="AE259" s="6"/>
      <c r="AF259" s="6"/>
      <c r="AG259" s="6"/>
      <c r="AH259" s="6"/>
      <c r="AI259" s="6">
        <v>41198</v>
      </c>
      <c r="AJ259" s="6">
        <v>41110</v>
      </c>
      <c r="AK259" s="6"/>
      <c r="AL259" s="6"/>
      <c r="AM259" s="6">
        <v>41198</v>
      </c>
      <c r="AN259" s="6"/>
      <c r="AO259" s="6"/>
      <c r="AP259" s="6"/>
      <c r="AQ259" s="6">
        <v>41198</v>
      </c>
      <c r="AR259" s="6"/>
      <c r="AS259" s="6"/>
      <c r="AT259" s="6"/>
      <c r="AU259" s="6"/>
      <c r="AV259" s="6"/>
      <c r="AW259" s="6"/>
      <c r="AX259" s="6"/>
      <c r="AY259" s="6"/>
      <c r="AZ259" s="6"/>
      <c r="BA259" s="6"/>
      <c r="BB259" s="6"/>
      <c r="BC259" s="6"/>
      <c r="BD259" s="6">
        <v>41200</v>
      </c>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HYPERLINK("https://hpr-rps.hres.ca/reg-content/summary-basis-decision-detailTwo.php?lang=en&amp;linkID=SBD00259", "Jublia")</f>
        <v>Jublia</v>
      </c>
      <c r="B260" s="6" t="s">
        <v>717</v>
      </c>
      <c r="C260" s="6" t="s">
        <v>718</v>
      </c>
      <c r="D260" s="6" t="s">
        <v>719</v>
      </c>
      <c r="E260" s="6">
        <v>40888</v>
      </c>
      <c r="F260" s="6"/>
      <c r="G260" s="6"/>
      <c r="H260" s="6"/>
      <c r="I260" s="6"/>
      <c r="J260" s="6"/>
      <c r="K260" s="6"/>
      <c r="L260" s="6"/>
      <c r="M260" s="6"/>
      <c r="N260" s="6">
        <v>41113</v>
      </c>
      <c r="O260" s="6"/>
      <c r="P260" s="6"/>
      <c r="Q260" s="6"/>
      <c r="R260" s="6"/>
      <c r="S260" s="6">
        <v>41143</v>
      </c>
      <c r="T260" s="6"/>
      <c r="U260" s="6"/>
      <c r="V260" s="6">
        <v>41152</v>
      </c>
      <c r="W260" s="6"/>
      <c r="X260" s="6"/>
      <c r="Y260" s="6"/>
      <c r="Z260" s="6"/>
      <c r="AA260" s="6"/>
      <c r="AB260" s="6"/>
      <c r="AC260" s="6"/>
      <c r="AD260" s="6"/>
      <c r="AE260" s="6"/>
      <c r="AF260" s="6">
        <v>41197</v>
      </c>
      <c r="AG260" s="6"/>
      <c r="AH260" s="6"/>
      <c r="AI260" s="6"/>
      <c r="AJ260" s="6"/>
      <c r="AK260" s="6"/>
      <c r="AL260" s="6"/>
      <c r="AM260" s="6"/>
      <c r="AN260" s="6"/>
      <c r="AO260" s="6">
        <v>41351</v>
      </c>
      <c r="AP260" s="6"/>
      <c r="AQ260" s="6"/>
      <c r="AR260" s="6">
        <v>41376</v>
      </c>
      <c r="AS260" s="6"/>
      <c r="AT260" s="6"/>
      <c r="AU260" s="6"/>
      <c r="AV260" s="6">
        <v>41376</v>
      </c>
      <c r="AW260" s="6"/>
      <c r="AX260" s="6"/>
      <c r="AY260" s="6"/>
      <c r="AZ260" s="6">
        <v>41376</v>
      </c>
      <c r="BA260" s="6"/>
      <c r="BB260" s="6"/>
      <c r="BC260" s="6"/>
      <c r="BD260" s="6"/>
      <c r="BE260" s="6"/>
      <c r="BF260" s="6"/>
      <c r="BG260" s="6"/>
      <c r="BH260" s="6"/>
      <c r="BI260" s="6"/>
      <c r="BJ260" s="6"/>
      <c r="BK260" s="6"/>
      <c r="BL260" s="6"/>
      <c r="BM260" s="6">
        <v>41376</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HYPERLINK("https://hpr-rps.hres.ca/reg-content/summary-basis-decision-detailTwo.php?lang=en&amp;linkID=SBD00260", "Perjeta")</f>
        <v>Perjeta</v>
      </c>
      <c r="B261" s="6" t="s">
        <v>720</v>
      </c>
      <c r="C261" s="6" t="s">
        <v>84</v>
      </c>
      <c r="D261" s="6" t="s">
        <v>721</v>
      </c>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HYPERLINK("https://hpr-rps.hres.ca/reg-content/summary-basis-decision-detailTwo.php?lang=en&amp;linkID=SBD00261", "Pheburane")</f>
        <v>Pheburane</v>
      </c>
      <c r="B262" s="6" t="s">
        <v>722</v>
      </c>
      <c r="C262" s="6" t="s">
        <v>723</v>
      </c>
      <c r="D262" s="6" t="s">
        <v>724</v>
      </c>
      <c r="E262" s="6">
        <v>40888</v>
      </c>
      <c r="F262" s="6"/>
      <c r="G262" s="6"/>
      <c r="H262" s="6"/>
      <c r="I262" s="6"/>
      <c r="J262" s="6"/>
      <c r="K262" s="6"/>
      <c r="L262" s="6"/>
      <c r="M262" s="6"/>
      <c r="N262" s="6">
        <v>41113</v>
      </c>
      <c r="O262" s="6"/>
      <c r="P262" s="6"/>
      <c r="Q262" s="6"/>
      <c r="R262" s="6"/>
      <c r="S262" s="6">
        <v>41143</v>
      </c>
      <c r="T262" s="6"/>
      <c r="U262" s="6"/>
      <c r="V262" s="6">
        <v>41152</v>
      </c>
      <c r="W262" s="6"/>
      <c r="X262" s="6"/>
      <c r="Y262" s="6"/>
      <c r="Z262" s="6"/>
      <c r="AA262" s="6"/>
      <c r="AB262" s="6"/>
      <c r="AC262" s="6"/>
      <c r="AD262" s="6"/>
      <c r="AE262" s="6"/>
      <c r="AF262" s="6">
        <v>41197</v>
      </c>
      <c r="AG262" s="6"/>
      <c r="AH262" s="6"/>
      <c r="AI262" s="6"/>
      <c r="AJ262" s="6"/>
      <c r="AK262" s="6"/>
      <c r="AL262" s="6"/>
      <c r="AM262" s="6"/>
      <c r="AN262" s="6"/>
      <c r="AO262" s="6">
        <v>41351</v>
      </c>
      <c r="AP262" s="6"/>
      <c r="AQ262" s="6"/>
      <c r="AR262" s="6">
        <v>41376</v>
      </c>
      <c r="AS262" s="6"/>
      <c r="AT262" s="6"/>
      <c r="AU262" s="6"/>
      <c r="AV262" s="6">
        <v>41376</v>
      </c>
      <c r="AW262" s="6"/>
      <c r="AX262" s="6"/>
      <c r="AY262" s="6"/>
      <c r="AZ262" s="6">
        <v>41376</v>
      </c>
      <c r="BA262" s="6"/>
      <c r="BB262" s="6"/>
      <c r="BC262" s="6"/>
      <c r="BD262" s="6"/>
      <c r="BE262" s="6"/>
      <c r="BF262" s="6"/>
      <c r="BG262" s="6"/>
      <c r="BH262" s="6"/>
      <c r="BI262" s="6"/>
      <c r="BJ262" s="6"/>
      <c r="BK262" s="6"/>
      <c r="BL262" s="6"/>
      <c r="BM262" s="6">
        <v>41376</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HYPERLINK("https://hpr-rps.hres.ca/reg-content/summary-basis-decision-detailTwo.php?lang=en&amp;linkID=SBD00262", "Picato")</f>
        <v>Picato</v>
      </c>
      <c r="B263" s="6" t="s">
        <v>725</v>
      </c>
      <c r="C263" s="6" t="s">
        <v>726</v>
      </c>
      <c r="D263" s="6" t="s">
        <v>727</v>
      </c>
      <c r="E263" s="6"/>
      <c r="F263" s="6"/>
      <c r="G263" s="6"/>
      <c r="H263" s="6">
        <v>41733</v>
      </c>
      <c r="I263" s="6"/>
      <c r="J263" s="6"/>
      <c r="K263" s="6"/>
      <c r="L263" s="6"/>
      <c r="M263" s="6"/>
      <c r="N263" s="6"/>
      <c r="O263" s="6"/>
      <c r="P263" s="6"/>
      <c r="Q263" s="6"/>
      <c r="R263" s="6"/>
      <c r="S263" s="6"/>
      <c r="T263" s="6"/>
      <c r="U263" s="6"/>
      <c r="V263" s="6"/>
      <c r="W263" s="6">
        <v>41790</v>
      </c>
      <c r="X263" s="6"/>
      <c r="Y263" s="6"/>
      <c r="Z263" s="6"/>
      <c r="AA263" s="6"/>
      <c r="AB263" s="6"/>
      <c r="AC263" s="6"/>
      <c r="AD263" s="6"/>
      <c r="AE263" s="6"/>
      <c r="AF263" s="6"/>
      <c r="AG263" s="6"/>
      <c r="AH263" s="6"/>
      <c r="AI263" s="6">
        <v>42088</v>
      </c>
      <c r="AJ263" s="6"/>
      <c r="AK263" s="6"/>
      <c r="AL263" s="6"/>
      <c r="AM263" s="6">
        <v>42082</v>
      </c>
      <c r="AN263" s="6"/>
      <c r="AO263" s="6"/>
      <c r="AP263" s="6"/>
      <c r="AQ263" s="6">
        <v>42088</v>
      </c>
      <c r="AR263" s="6"/>
      <c r="AS263" s="6"/>
      <c r="AT263" s="6"/>
      <c r="AU263" s="6"/>
      <c r="AV263" s="6"/>
      <c r="AW263" s="6"/>
      <c r="AX263" s="6"/>
      <c r="AY263" s="6"/>
      <c r="AZ263" s="6"/>
      <c r="BA263" s="6"/>
      <c r="BB263" s="6"/>
      <c r="BC263" s="6"/>
      <c r="BD263" s="6">
        <v>42089</v>
      </c>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HYPERLINK("https://hpr-rps.hres.ca/reg-content/summary-basis-decision-detailTwo.php?lang=en&amp;linkID=SBD00263", "Pomalyst")</f>
        <v>Pomalyst</v>
      </c>
      <c r="B264" s="6" t="s">
        <v>728</v>
      </c>
      <c r="C264" s="6" t="s">
        <v>668</v>
      </c>
      <c r="D264" s="6" t="s">
        <v>729</v>
      </c>
      <c r="E264" s="6">
        <v>40843</v>
      </c>
      <c r="F264" s="6"/>
      <c r="G264" s="6"/>
      <c r="H264" s="6">
        <v>40948</v>
      </c>
      <c r="I264" s="6"/>
      <c r="J264" s="6"/>
      <c r="K264" s="6"/>
      <c r="L264" s="6"/>
      <c r="M264" s="6"/>
      <c r="N264" s="6"/>
      <c r="O264" s="6"/>
      <c r="P264" s="6"/>
      <c r="Q264" s="6"/>
      <c r="R264" s="6"/>
      <c r="S264" s="6"/>
      <c r="T264" s="6"/>
      <c r="U264" s="6"/>
      <c r="V264" s="6"/>
      <c r="W264" s="6">
        <v>41004</v>
      </c>
      <c r="X264" s="6"/>
      <c r="Y264" s="6"/>
      <c r="Z264" s="6"/>
      <c r="AA264" s="6"/>
      <c r="AB264" s="6"/>
      <c r="AC264" s="6"/>
      <c r="AD264" s="6"/>
      <c r="AE264" s="6"/>
      <c r="AF264" s="6"/>
      <c r="AG264" s="6"/>
      <c r="AH264" s="6"/>
      <c r="AI264" s="6">
        <v>41299</v>
      </c>
      <c r="AJ264" s="6"/>
      <c r="AK264" s="6"/>
      <c r="AL264" s="6"/>
      <c r="AM264" s="6">
        <v>41289</v>
      </c>
      <c r="AN264" s="6"/>
      <c r="AO264" s="6"/>
      <c r="AP264" s="6"/>
      <c r="AQ264" s="6">
        <v>41303</v>
      </c>
      <c r="AR264" s="6"/>
      <c r="AS264" s="6"/>
      <c r="AT264" s="6"/>
      <c r="AU264" s="6"/>
      <c r="AV264" s="6"/>
      <c r="AW264" s="6"/>
      <c r="AX264" s="6"/>
      <c r="AY264" s="6"/>
      <c r="AZ264" s="6"/>
      <c r="BA264" s="6"/>
      <c r="BB264" s="6"/>
      <c r="BC264" s="6"/>
      <c r="BD264" s="6">
        <v>41304</v>
      </c>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HYPERLINK("https://hpr-rps.hres.ca/reg-content/summary-basis-decision-detailTwo.php?lang=en&amp;linkID=SBD00264", "Potiga")</f>
        <v>Potiga</v>
      </c>
      <c r="B265" s="6" t="s">
        <v>730</v>
      </c>
      <c r="C265" s="6" t="s">
        <v>96</v>
      </c>
      <c r="D265" s="6" t="s">
        <v>731</v>
      </c>
      <c r="E265" s="6">
        <v>40232</v>
      </c>
      <c r="F265" s="6"/>
      <c r="G265" s="6"/>
      <c r="H265" s="6">
        <v>40847</v>
      </c>
      <c r="I265" s="6"/>
      <c r="J265" s="6"/>
      <c r="K265" s="6"/>
      <c r="L265" s="6"/>
      <c r="M265" s="6"/>
      <c r="N265" s="6"/>
      <c r="O265" s="6"/>
      <c r="P265" s="6"/>
      <c r="Q265" s="6"/>
      <c r="R265" s="6"/>
      <c r="S265" s="6"/>
      <c r="T265" s="6"/>
      <c r="U265" s="6"/>
      <c r="V265" s="6"/>
      <c r="W265" s="6">
        <v>40900</v>
      </c>
      <c r="X265" s="6"/>
      <c r="Y265" s="6"/>
      <c r="Z265" s="6"/>
      <c r="AA265" s="6"/>
      <c r="AB265" s="6"/>
      <c r="AC265" s="6"/>
      <c r="AD265" s="6"/>
      <c r="AE265" s="6"/>
      <c r="AF265" s="6"/>
      <c r="AG265" s="6"/>
      <c r="AH265" s="6"/>
      <c r="AI265" s="6">
        <v>41198</v>
      </c>
      <c r="AJ265" s="6">
        <v>41110</v>
      </c>
      <c r="AK265" s="6"/>
      <c r="AL265" s="6"/>
      <c r="AM265" s="6">
        <v>41198</v>
      </c>
      <c r="AN265" s="6"/>
      <c r="AO265" s="6"/>
      <c r="AP265" s="6"/>
      <c r="AQ265" s="6">
        <v>41198</v>
      </c>
      <c r="AR265" s="6"/>
      <c r="AS265" s="6"/>
      <c r="AT265" s="6"/>
      <c r="AU265" s="6"/>
      <c r="AV265" s="6"/>
      <c r="AW265" s="6"/>
      <c r="AX265" s="6"/>
      <c r="AY265" s="6"/>
      <c r="AZ265" s="6"/>
      <c r="BA265" s="6"/>
      <c r="BB265" s="6"/>
      <c r="BC265" s="6"/>
      <c r="BD265" s="6">
        <v>41200</v>
      </c>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HYPERLINK("https://hpr-rps.hres.ca/reg-content/summary-basis-decision-detailTwo.php?lang=en&amp;linkID=SBD00265", "Prolensa")</f>
        <v>Prolensa</v>
      </c>
      <c r="B266" s="6" t="s">
        <v>732</v>
      </c>
      <c r="C266" s="6" t="s">
        <v>129</v>
      </c>
      <c r="D266" s="6" t="s">
        <v>733</v>
      </c>
      <c r="E266" s="6">
        <v>40232</v>
      </c>
      <c r="F266" s="6"/>
      <c r="G266" s="6"/>
      <c r="H266" s="6">
        <v>40847</v>
      </c>
      <c r="I266" s="6"/>
      <c r="J266" s="6"/>
      <c r="K266" s="6"/>
      <c r="L266" s="6"/>
      <c r="M266" s="6"/>
      <c r="N266" s="6"/>
      <c r="O266" s="6"/>
      <c r="P266" s="6"/>
      <c r="Q266" s="6"/>
      <c r="R266" s="6"/>
      <c r="S266" s="6"/>
      <c r="T266" s="6"/>
      <c r="U266" s="6"/>
      <c r="V266" s="6"/>
      <c r="W266" s="6">
        <v>40900</v>
      </c>
      <c r="X266" s="6"/>
      <c r="Y266" s="6"/>
      <c r="Z266" s="6"/>
      <c r="AA266" s="6"/>
      <c r="AB266" s="6"/>
      <c r="AC266" s="6"/>
      <c r="AD266" s="6"/>
      <c r="AE266" s="6"/>
      <c r="AF266" s="6"/>
      <c r="AG266" s="6"/>
      <c r="AH266" s="6"/>
      <c r="AI266" s="6">
        <v>41198</v>
      </c>
      <c r="AJ266" s="6">
        <v>41110</v>
      </c>
      <c r="AK266" s="6"/>
      <c r="AL266" s="6"/>
      <c r="AM266" s="6">
        <v>41198</v>
      </c>
      <c r="AN266" s="6"/>
      <c r="AO266" s="6"/>
      <c r="AP266" s="6"/>
      <c r="AQ266" s="6">
        <v>41198</v>
      </c>
      <c r="AR266" s="6"/>
      <c r="AS266" s="6"/>
      <c r="AT266" s="6"/>
      <c r="AU266" s="6"/>
      <c r="AV266" s="6"/>
      <c r="AW266" s="6"/>
      <c r="AX266" s="6"/>
      <c r="AY266" s="6"/>
      <c r="AZ266" s="6"/>
      <c r="BA266" s="6"/>
      <c r="BB266" s="6"/>
      <c r="BC266" s="6"/>
      <c r="BD266" s="6">
        <v>41200</v>
      </c>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HYPERLINK("https://hpr-rps.hres.ca/reg-content/summary-basis-decision-detailTwo.php?lang=en&amp;linkID=SBD00267", "Revestive")</f>
        <v>Revestive</v>
      </c>
      <c r="B267" s="6" t="s">
        <v>734</v>
      </c>
      <c r="C267" s="6" t="s">
        <v>735</v>
      </c>
      <c r="D267" s="6" t="s">
        <v>736</v>
      </c>
      <c r="E267" s="6">
        <v>40232</v>
      </c>
      <c r="F267" s="6"/>
      <c r="G267" s="6"/>
      <c r="H267" s="6">
        <v>40847</v>
      </c>
      <c r="I267" s="6"/>
      <c r="J267" s="6"/>
      <c r="K267" s="6"/>
      <c r="L267" s="6"/>
      <c r="M267" s="6"/>
      <c r="N267" s="6"/>
      <c r="O267" s="6"/>
      <c r="P267" s="6"/>
      <c r="Q267" s="6"/>
      <c r="R267" s="6"/>
      <c r="S267" s="6"/>
      <c r="T267" s="6"/>
      <c r="U267" s="6"/>
      <c r="V267" s="6"/>
      <c r="W267" s="6">
        <v>40900</v>
      </c>
      <c r="X267" s="6"/>
      <c r="Y267" s="6"/>
      <c r="Z267" s="6"/>
      <c r="AA267" s="6"/>
      <c r="AB267" s="6"/>
      <c r="AC267" s="6"/>
      <c r="AD267" s="6"/>
      <c r="AE267" s="6"/>
      <c r="AF267" s="6"/>
      <c r="AG267" s="6"/>
      <c r="AH267" s="6"/>
      <c r="AI267" s="6">
        <v>41198</v>
      </c>
      <c r="AJ267" s="6">
        <v>41110</v>
      </c>
      <c r="AK267" s="6"/>
      <c r="AL267" s="6"/>
      <c r="AM267" s="6">
        <v>41198</v>
      </c>
      <c r="AN267" s="6"/>
      <c r="AO267" s="6"/>
      <c r="AP267" s="6"/>
      <c r="AQ267" s="6">
        <v>41198</v>
      </c>
      <c r="AR267" s="6"/>
      <c r="AS267" s="6"/>
      <c r="AT267" s="6"/>
      <c r="AU267" s="6"/>
      <c r="AV267" s="6"/>
      <c r="AW267" s="6"/>
      <c r="AX267" s="6"/>
      <c r="AY267" s="6"/>
      <c r="AZ267" s="6"/>
      <c r="BA267" s="6"/>
      <c r="BB267" s="6"/>
      <c r="BC267" s="6"/>
      <c r="BD267" s="6">
        <v>41200</v>
      </c>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HYPERLINK("https://hpr-rps.hres.ca/reg-content/summary-basis-decision-detailTwo.php?lang=en&amp;linkID=SBD00268", "Rosiver")</f>
        <v>Rosiver</v>
      </c>
      <c r="B268" s="6" t="s">
        <v>737</v>
      </c>
      <c r="C268" s="6" t="s">
        <v>204</v>
      </c>
      <c r="D268" s="6" t="s">
        <v>738</v>
      </c>
      <c r="E268" s="6"/>
      <c r="F268" s="6"/>
      <c r="G268" s="6"/>
      <c r="H268" s="6">
        <v>41733</v>
      </c>
      <c r="I268" s="6"/>
      <c r="J268" s="6"/>
      <c r="K268" s="6"/>
      <c r="L268" s="6"/>
      <c r="M268" s="6"/>
      <c r="N268" s="6"/>
      <c r="O268" s="6"/>
      <c r="P268" s="6"/>
      <c r="Q268" s="6"/>
      <c r="R268" s="6"/>
      <c r="S268" s="6"/>
      <c r="T268" s="6"/>
      <c r="U268" s="6"/>
      <c r="V268" s="6"/>
      <c r="W268" s="6">
        <v>41790</v>
      </c>
      <c r="X268" s="6"/>
      <c r="Y268" s="6"/>
      <c r="Z268" s="6"/>
      <c r="AA268" s="6"/>
      <c r="AB268" s="6"/>
      <c r="AC268" s="6"/>
      <c r="AD268" s="6"/>
      <c r="AE268" s="6"/>
      <c r="AF268" s="6"/>
      <c r="AG268" s="6"/>
      <c r="AH268" s="6"/>
      <c r="AI268" s="6">
        <v>42088</v>
      </c>
      <c r="AJ268" s="6"/>
      <c r="AK268" s="6"/>
      <c r="AL268" s="6"/>
      <c r="AM268" s="6">
        <v>42082</v>
      </c>
      <c r="AN268" s="6"/>
      <c r="AO268" s="6"/>
      <c r="AP268" s="6"/>
      <c r="AQ268" s="6">
        <v>42088</v>
      </c>
      <c r="AR268" s="6"/>
      <c r="AS268" s="6"/>
      <c r="AT268" s="6"/>
      <c r="AU268" s="6"/>
      <c r="AV268" s="6"/>
      <c r="AW268" s="6"/>
      <c r="AX268" s="6"/>
      <c r="AY268" s="6"/>
      <c r="AZ268" s="6"/>
      <c r="BA268" s="6"/>
      <c r="BB268" s="6"/>
      <c r="BC268" s="6"/>
      <c r="BD268" s="6">
        <v>42089</v>
      </c>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HYPERLINK("https://hpr-rps.hres.ca/reg-content/summary-basis-decision-detailTwo.php?lang=en&amp;linkID=SBD00283", "Bridion")</f>
        <v>Bridion</v>
      </c>
      <c r="B269" s="6" t="s">
        <v>739</v>
      </c>
      <c r="C269" s="6" t="s">
        <v>418</v>
      </c>
      <c r="D269" s="6" t="s">
        <v>740</v>
      </c>
      <c r="E269" s="6"/>
      <c r="F269" s="6"/>
      <c r="G269" s="6"/>
      <c r="H269" s="6">
        <v>39659</v>
      </c>
      <c r="I269" s="6"/>
      <c r="J269" s="6"/>
      <c r="K269" s="6"/>
      <c r="L269" s="6"/>
      <c r="M269" s="6"/>
      <c r="N269" s="6"/>
      <c r="O269" s="6"/>
      <c r="P269" s="6"/>
      <c r="Q269" s="6">
        <v>39710</v>
      </c>
      <c r="R269" s="6"/>
      <c r="S269" s="6"/>
      <c r="T269" s="6">
        <v>39752</v>
      </c>
      <c r="U269" s="6"/>
      <c r="V269" s="6"/>
      <c r="W269" s="6">
        <v>39794</v>
      </c>
      <c r="X269" s="6"/>
      <c r="Y269" s="6"/>
      <c r="Z269" s="6"/>
      <c r="AA269" s="6"/>
      <c r="AB269" s="6"/>
      <c r="AC269" s="6"/>
      <c r="AD269" s="6"/>
      <c r="AE269" s="6">
        <v>40569</v>
      </c>
      <c r="AF269" s="6"/>
      <c r="AG269" s="6"/>
      <c r="AH269" s="6"/>
      <c r="AI269" s="6"/>
      <c r="AJ269" s="6"/>
      <c r="AK269" s="6"/>
      <c r="AL269" s="6"/>
      <c r="AM269" s="6">
        <v>40095</v>
      </c>
      <c r="AN269" s="6"/>
      <c r="AO269" s="6"/>
      <c r="AP269" s="6"/>
      <c r="AQ269" s="6">
        <v>40095</v>
      </c>
      <c r="AR269" s="6"/>
      <c r="AS269" s="6"/>
      <c r="AT269" s="6"/>
      <c r="AU269" s="6"/>
      <c r="AV269" s="6"/>
      <c r="AW269" s="6"/>
      <c r="AX269" s="6"/>
      <c r="AY269" s="6"/>
      <c r="AZ269" s="6"/>
      <c r="BA269" s="6"/>
      <c r="BB269" s="6"/>
      <c r="BC269" s="6"/>
      <c r="BD269" s="6"/>
      <c r="BE269" s="6"/>
      <c r="BF269" s="6"/>
      <c r="BG269" s="6">
        <v>40095</v>
      </c>
      <c r="BH269" s="6"/>
      <c r="BI269" s="6"/>
      <c r="BJ269" s="6"/>
      <c r="BK269" s="6"/>
      <c r="BL269" s="6"/>
      <c r="BM269" s="6"/>
      <c r="BN269" s="6"/>
      <c r="BO269" s="6"/>
      <c r="BP269" s="6"/>
      <c r="BQ269" s="6"/>
      <c r="BR269" s="6"/>
      <c r="BS269" s="6"/>
      <c r="BT269" s="6">
        <v>41306</v>
      </c>
      <c r="BU269" s="6"/>
      <c r="BV269" s="6"/>
      <c r="BW269" s="6"/>
      <c r="BX269" s="6"/>
      <c r="BY269" s="6">
        <v>40269</v>
      </c>
      <c r="BZ269" s="6"/>
      <c r="CA269" s="6"/>
      <c r="CB269" s="6"/>
      <c r="CC269" s="6"/>
      <c r="CD269" s="6"/>
      <c r="CE269" s="6"/>
      <c r="CF269" s="6"/>
      <c r="CG269" s="6"/>
      <c r="CH269" s="6"/>
      <c r="CI269" s="6">
        <v>41360</v>
      </c>
      <c r="CJ269" s="6"/>
      <c r="CK269" s="6"/>
      <c r="CL269" s="6"/>
      <c r="CM269" s="6"/>
      <c r="CN269" s="6"/>
      <c r="CO269" s="6"/>
      <c r="CP269" s="6"/>
      <c r="CQ269" s="6"/>
      <c r="CR269" s="6"/>
      <c r="CS269" s="6"/>
      <c r="CT269" s="6"/>
      <c r="CU269" s="6"/>
      <c r="CV269" s="6"/>
      <c r="CW269" s="6"/>
      <c r="CX269" s="6"/>
      <c r="CY269" s="6">
        <v>41655</v>
      </c>
      <c r="CZ269" s="6"/>
      <c r="DA269" s="6"/>
      <c r="DB269" s="6"/>
      <c r="DC269" s="6">
        <v>41655</v>
      </c>
      <c r="DD269" s="6"/>
      <c r="DE269" s="6"/>
      <c r="DF269" s="6"/>
      <c r="DG269" s="6"/>
      <c r="DH269" s="6"/>
      <c r="DI269" s="6"/>
      <c r="DJ269" s="6"/>
      <c r="DK269" s="6"/>
      <c r="DL269" s="6"/>
      <c r="DM269" s="6"/>
      <c r="DN269" s="6"/>
      <c r="DO269" s="6"/>
      <c r="DP269" s="6"/>
      <c r="DQ269" s="6"/>
      <c r="DR269" s="6"/>
      <c r="DS269" s="6"/>
      <c r="DT269" s="6"/>
      <c r="DU269" s="6"/>
      <c r="DV269" s="6"/>
      <c r="DW269" s="6">
        <v>41655</v>
      </c>
      <c r="DX269" s="6"/>
      <c r="DY269" s="6"/>
      <c r="DZ269" s="6"/>
      <c r="EA269" s="6"/>
      <c r="EB269" s="6"/>
      <c r="EC269" s="6"/>
      <c r="ED269" s="6"/>
      <c r="EE269" s="6"/>
      <c r="EF269" s="6">
        <v>41996</v>
      </c>
      <c r="EG269" s="6"/>
      <c r="EH269" s="6"/>
      <c r="EI269" s="6"/>
      <c r="EJ269" s="6"/>
      <c r="EK269" s="6">
        <v>41705</v>
      </c>
      <c r="EL269" s="6"/>
      <c r="EM269" s="6"/>
      <c r="EN269" s="6"/>
      <c r="EO269" s="6"/>
      <c r="EP269" s="6"/>
      <c r="EQ269" s="6"/>
      <c r="ER269" s="6"/>
      <c r="ES269" s="6"/>
      <c r="ET269" s="6"/>
      <c r="EU269" s="6">
        <v>42107</v>
      </c>
      <c r="EV269" s="6"/>
      <c r="EW269" s="6"/>
      <c r="EX269" s="6"/>
      <c r="EY269" s="6"/>
      <c r="EZ269" s="6"/>
      <c r="FA269" s="6"/>
      <c r="FB269" s="6"/>
      <c r="FC269" s="6"/>
      <c r="FD269" s="6"/>
      <c r="FE269" s="6"/>
      <c r="FF269" s="6"/>
      <c r="FG269" s="6">
        <v>42403</v>
      </c>
      <c r="FH269" s="6"/>
      <c r="FI269" s="6"/>
      <c r="FJ269" s="6"/>
      <c r="FK269" s="6">
        <v>42404</v>
      </c>
      <c r="FL269" s="6"/>
      <c r="FM269" s="6"/>
      <c r="FN269" s="6"/>
      <c r="FO269" s="6">
        <v>42404</v>
      </c>
      <c r="FP269" s="6"/>
      <c r="FQ269" s="6"/>
      <c r="FR269" s="6"/>
      <c r="FS269" s="6"/>
      <c r="FT269" s="6"/>
      <c r="FU269" s="6"/>
      <c r="FV269" s="6"/>
      <c r="FW269" s="6"/>
      <c r="FX269" s="6"/>
      <c r="FY269" s="6"/>
      <c r="FZ269" s="6"/>
      <c r="GA269" s="6"/>
      <c r="GB269" s="6">
        <v>42405</v>
      </c>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HYPERLINK("https://hpr-rps.hres.ca/reg-content/summary-basis-decision-detailTwo.php?lang=en&amp;linkID=SBD00269", "Signifor")</f>
        <v>Signifor</v>
      </c>
      <c r="B270" s="6" t="s">
        <v>741</v>
      </c>
      <c r="C270" s="6" t="s">
        <v>87</v>
      </c>
      <c r="D270" s="6" t="s">
        <v>742</v>
      </c>
      <c r="E270" s="6">
        <v>40394</v>
      </c>
      <c r="F270" s="6"/>
      <c r="G270" s="6"/>
      <c r="H270" s="6"/>
      <c r="I270" s="6"/>
      <c r="J270" s="6"/>
      <c r="K270" s="6"/>
      <c r="L270" s="6"/>
      <c r="M270" s="6"/>
      <c r="N270" s="6">
        <v>40637</v>
      </c>
      <c r="O270" s="6"/>
      <c r="P270" s="6"/>
      <c r="Q270" s="6"/>
      <c r="R270" s="6"/>
      <c r="S270" s="6">
        <v>40662</v>
      </c>
      <c r="T270" s="6"/>
      <c r="U270" s="6"/>
      <c r="V270" s="6">
        <v>40689</v>
      </c>
      <c r="W270" s="6"/>
      <c r="X270" s="6"/>
      <c r="Y270" s="6"/>
      <c r="Z270" s="6">
        <v>40718</v>
      </c>
      <c r="AA270" s="6"/>
      <c r="AB270" s="6"/>
      <c r="AC270" s="6">
        <v>40774</v>
      </c>
      <c r="AD270" s="6"/>
      <c r="AE270" s="6"/>
      <c r="AF270" s="6">
        <v>40799</v>
      </c>
      <c r="AG270" s="6"/>
      <c r="AH270" s="6"/>
      <c r="AI270" s="6"/>
      <c r="AJ270" s="6"/>
      <c r="AK270" s="6"/>
      <c r="AL270" s="6"/>
      <c r="AM270" s="6"/>
      <c r="AN270" s="6"/>
      <c r="AO270" s="6">
        <v>40854</v>
      </c>
      <c r="AP270" s="6"/>
      <c r="AQ270" s="6"/>
      <c r="AR270" s="6"/>
      <c r="AS270" s="6"/>
      <c r="AT270" s="6"/>
      <c r="AU270" s="6"/>
      <c r="AV270" s="6">
        <v>40974</v>
      </c>
      <c r="AW270" s="6"/>
      <c r="AX270" s="6"/>
      <c r="AY270" s="6"/>
      <c r="AZ270" s="6">
        <v>40974</v>
      </c>
      <c r="BA270" s="6"/>
      <c r="BB270" s="6"/>
      <c r="BC270" s="6"/>
      <c r="BD270" s="6"/>
      <c r="BE270" s="6"/>
      <c r="BF270" s="6"/>
      <c r="BG270" s="6"/>
      <c r="BH270" s="6"/>
      <c r="BI270" s="6"/>
      <c r="BJ270" s="6"/>
      <c r="BK270" s="6"/>
      <c r="BL270" s="6"/>
      <c r="BM270" s="6"/>
      <c r="BN270" s="6"/>
      <c r="BO270" s="6"/>
      <c r="BP270" s="6">
        <v>40974</v>
      </c>
      <c r="BQ270" s="6"/>
      <c r="BR270" s="6"/>
      <c r="BS270" s="6"/>
      <c r="BT270" s="6"/>
      <c r="BU270" s="6"/>
      <c r="BV270" s="6"/>
      <c r="BW270" s="6"/>
      <c r="BX270" s="6"/>
      <c r="BY270" s="6">
        <v>41263</v>
      </c>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HYPERLINK("https://hpr-rps.hres.ca/reg-content/summary-basis-decision-detailTwo.php?lang=en&amp;linkID=SBD00270", "Anoro Ellipta")</f>
        <v>Anoro Ellipta</v>
      </c>
      <c r="B271" s="6" t="s">
        <v>743</v>
      </c>
      <c r="C271" s="6" t="s">
        <v>96</v>
      </c>
      <c r="D271" s="6" t="s">
        <v>744</v>
      </c>
      <c r="E271" s="6">
        <v>40394</v>
      </c>
      <c r="F271" s="6"/>
      <c r="G271" s="6"/>
      <c r="H271" s="6"/>
      <c r="I271" s="6"/>
      <c r="J271" s="6"/>
      <c r="K271" s="6"/>
      <c r="L271" s="6"/>
      <c r="M271" s="6"/>
      <c r="N271" s="6">
        <v>40637</v>
      </c>
      <c r="O271" s="6"/>
      <c r="P271" s="6"/>
      <c r="Q271" s="6"/>
      <c r="R271" s="6"/>
      <c r="S271" s="6">
        <v>40662</v>
      </c>
      <c r="T271" s="6"/>
      <c r="U271" s="6"/>
      <c r="V271" s="6">
        <v>40689</v>
      </c>
      <c r="W271" s="6"/>
      <c r="X271" s="6"/>
      <c r="Y271" s="6"/>
      <c r="Z271" s="6">
        <v>40718</v>
      </c>
      <c r="AA271" s="6"/>
      <c r="AB271" s="6"/>
      <c r="AC271" s="6">
        <v>40774</v>
      </c>
      <c r="AD271" s="6"/>
      <c r="AE271" s="6"/>
      <c r="AF271" s="6">
        <v>40799</v>
      </c>
      <c r="AG271" s="6"/>
      <c r="AH271" s="6"/>
      <c r="AI271" s="6"/>
      <c r="AJ271" s="6"/>
      <c r="AK271" s="6"/>
      <c r="AL271" s="6"/>
      <c r="AM271" s="6"/>
      <c r="AN271" s="6"/>
      <c r="AO271" s="6">
        <v>40854</v>
      </c>
      <c r="AP271" s="6"/>
      <c r="AQ271" s="6"/>
      <c r="AR271" s="6"/>
      <c r="AS271" s="6"/>
      <c r="AT271" s="6"/>
      <c r="AU271" s="6"/>
      <c r="AV271" s="6">
        <v>40974</v>
      </c>
      <c r="AW271" s="6"/>
      <c r="AX271" s="6"/>
      <c r="AY271" s="6"/>
      <c r="AZ271" s="6">
        <v>40974</v>
      </c>
      <c r="BA271" s="6"/>
      <c r="BB271" s="6"/>
      <c r="BC271" s="6"/>
      <c r="BD271" s="6"/>
      <c r="BE271" s="6"/>
      <c r="BF271" s="6"/>
      <c r="BG271" s="6"/>
      <c r="BH271" s="6"/>
      <c r="BI271" s="6"/>
      <c r="BJ271" s="6"/>
      <c r="BK271" s="6"/>
      <c r="BL271" s="6"/>
      <c r="BM271" s="6"/>
      <c r="BN271" s="6"/>
      <c r="BO271" s="6"/>
      <c r="BP271" s="6">
        <v>40974</v>
      </c>
      <c r="BQ271" s="6"/>
      <c r="BR271" s="6"/>
      <c r="BS271" s="6"/>
      <c r="BT271" s="6"/>
      <c r="BU271" s="6"/>
      <c r="BV271" s="6"/>
      <c r="BW271" s="6"/>
      <c r="BX271" s="6"/>
      <c r="BY271" s="6">
        <v>41263</v>
      </c>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HYPERLINK("https://hpr-rps.hres.ca/reg-content/summary-basis-decision-detailTwo.php?lang=en&amp;linkID=SBD00271", "Aptiom")</f>
        <v>Aptiom</v>
      </c>
      <c r="B272" s="6" t="s">
        <v>745</v>
      </c>
      <c r="C272" s="6" t="s">
        <v>295</v>
      </c>
      <c r="D272" s="6" t="s">
        <v>746</v>
      </c>
      <c r="E272" s="6">
        <v>40806</v>
      </c>
      <c r="F272" s="6"/>
      <c r="G272" s="6"/>
      <c r="H272" s="6">
        <v>41242</v>
      </c>
      <c r="I272" s="6"/>
      <c r="J272" s="6"/>
      <c r="K272" s="6"/>
      <c r="L272" s="6"/>
      <c r="M272" s="6"/>
      <c r="N272" s="6"/>
      <c r="O272" s="6"/>
      <c r="P272" s="6"/>
      <c r="Q272" s="6"/>
      <c r="R272" s="6"/>
      <c r="S272" s="6"/>
      <c r="T272" s="6"/>
      <c r="U272" s="6"/>
      <c r="V272" s="6"/>
      <c r="W272" s="6">
        <v>41295</v>
      </c>
      <c r="X272" s="6"/>
      <c r="Y272" s="6"/>
      <c r="Z272" s="6"/>
      <c r="AA272" s="6"/>
      <c r="AB272" s="6"/>
      <c r="AC272" s="6"/>
      <c r="AD272" s="6"/>
      <c r="AE272" s="6"/>
      <c r="AF272" s="6"/>
      <c r="AG272" s="6"/>
      <c r="AH272" s="6"/>
      <c r="AI272" s="6">
        <v>41590</v>
      </c>
      <c r="AJ272" s="6">
        <v>41530</v>
      </c>
      <c r="AK272" s="6"/>
      <c r="AL272" s="6"/>
      <c r="AM272" s="6">
        <v>41586</v>
      </c>
      <c r="AN272" s="6"/>
      <c r="AO272" s="6"/>
      <c r="AP272" s="6"/>
      <c r="AQ272" s="6">
        <v>41590</v>
      </c>
      <c r="AR272" s="6"/>
      <c r="AS272" s="6"/>
      <c r="AT272" s="6"/>
      <c r="AU272" s="6"/>
      <c r="AV272" s="6"/>
      <c r="AW272" s="6"/>
      <c r="AX272" s="6"/>
      <c r="AY272" s="6"/>
      <c r="AZ272" s="6"/>
      <c r="BA272" s="6"/>
      <c r="BB272" s="6"/>
      <c r="BC272" s="6"/>
      <c r="BD272" s="6">
        <v>41592</v>
      </c>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HYPERLINK("https://hpr-rps.hres.ca/reg-content/summary-basis-decision-detailOne.php?lang=en&amp;linkID=SBD00273", "Arzerra TM")</f>
        <v>Arzerra TM</v>
      </c>
      <c r="B273" s="6" t="s">
        <v>747</v>
      </c>
      <c r="C273" s="6" t="s">
        <v>96</v>
      </c>
      <c r="D273" s="6" t="s">
        <v>748</v>
      </c>
      <c r="E273" s="6">
        <v>40416</v>
      </c>
      <c r="F273" s="6"/>
      <c r="G273" s="6"/>
      <c r="H273" s="6">
        <v>40564</v>
      </c>
      <c r="I273" s="6"/>
      <c r="J273" s="6"/>
      <c r="K273" s="6"/>
      <c r="L273" s="6"/>
      <c r="M273" s="6"/>
      <c r="N273" s="6"/>
      <c r="O273" s="6"/>
      <c r="P273" s="6"/>
      <c r="Q273" s="6"/>
      <c r="R273" s="6"/>
      <c r="S273" s="6"/>
      <c r="T273" s="6"/>
      <c r="U273" s="6"/>
      <c r="V273" s="6"/>
      <c r="W273" s="6">
        <v>40616</v>
      </c>
      <c r="X273" s="6"/>
      <c r="Y273" s="6"/>
      <c r="Z273" s="6"/>
      <c r="AA273" s="6"/>
      <c r="AB273" s="6"/>
      <c r="AC273" s="6"/>
      <c r="AD273" s="6"/>
      <c r="AE273" s="6"/>
      <c r="AF273" s="6"/>
      <c r="AG273" s="6"/>
      <c r="AH273" s="6"/>
      <c r="AI273" s="6">
        <v>40975</v>
      </c>
      <c r="AJ273" s="6"/>
      <c r="AK273" s="6"/>
      <c r="AL273" s="6"/>
      <c r="AM273" s="6">
        <v>40976</v>
      </c>
      <c r="AN273" s="6"/>
      <c r="AO273" s="6"/>
      <c r="AP273" s="6"/>
      <c r="AQ273" s="6">
        <v>40975</v>
      </c>
      <c r="AR273" s="6"/>
      <c r="AS273" s="6"/>
      <c r="AT273" s="6"/>
      <c r="AU273" s="6"/>
      <c r="AV273" s="6"/>
      <c r="AW273" s="6"/>
      <c r="AX273" s="6"/>
      <c r="AY273" s="6"/>
      <c r="AZ273" s="6"/>
      <c r="BA273" s="6"/>
      <c r="BB273" s="6">
        <v>40914</v>
      </c>
      <c r="BC273" s="6">
        <v>40977</v>
      </c>
      <c r="BD273" s="6"/>
      <c r="BE273" s="6"/>
      <c r="BF273" s="6"/>
      <c r="BG273" s="6"/>
      <c r="BH273" s="6"/>
      <c r="BI273" s="6"/>
      <c r="BJ273" s="6"/>
      <c r="BK273" s="6"/>
      <c r="BL273" s="6"/>
      <c r="BM273" s="6"/>
      <c r="BN273" s="6"/>
      <c r="BO273" s="6"/>
      <c r="BP273" s="6">
        <v>40945</v>
      </c>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HYPERLINK("https://hpr-rps.hres.ca/reg-content/summary-basis-decision-detailTwo.php?lang=en&amp;linkID=SBD00274", "Aubagio")</f>
        <v>Aubagio</v>
      </c>
      <c r="B274" s="6" t="s">
        <v>749</v>
      </c>
      <c r="C274" s="6" t="s">
        <v>750</v>
      </c>
      <c r="D274" s="6" t="s">
        <v>751</v>
      </c>
      <c r="E274" s="6">
        <v>40806</v>
      </c>
      <c r="F274" s="6"/>
      <c r="G274" s="6"/>
      <c r="H274" s="6">
        <v>41242</v>
      </c>
      <c r="I274" s="6"/>
      <c r="J274" s="6"/>
      <c r="K274" s="6"/>
      <c r="L274" s="6"/>
      <c r="M274" s="6"/>
      <c r="N274" s="6"/>
      <c r="O274" s="6"/>
      <c r="P274" s="6"/>
      <c r="Q274" s="6"/>
      <c r="R274" s="6"/>
      <c r="S274" s="6"/>
      <c r="T274" s="6"/>
      <c r="U274" s="6"/>
      <c r="V274" s="6"/>
      <c r="W274" s="6">
        <v>41295</v>
      </c>
      <c r="X274" s="6"/>
      <c r="Y274" s="6"/>
      <c r="Z274" s="6"/>
      <c r="AA274" s="6"/>
      <c r="AB274" s="6"/>
      <c r="AC274" s="6"/>
      <c r="AD274" s="6"/>
      <c r="AE274" s="6"/>
      <c r="AF274" s="6"/>
      <c r="AG274" s="6"/>
      <c r="AH274" s="6"/>
      <c r="AI274" s="6">
        <v>41590</v>
      </c>
      <c r="AJ274" s="6">
        <v>41530</v>
      </c>
      <c r="AK274" s="6"/>
      <c r="AL274" s="6"/>
      <c r="AM274" s="6">
        <v>41586</v>
      </c>
      <c r="AN274" s="6"/>
      <c r="AO274" s="6"/>
      <c r="AP274" s="6"/>
      <c r="AQ274" s="6">
        <v>41590</v>
      </c>
      <c r="AR274" s="6"/>
      <c r="AS274" s="6"/>
      <c r="AT274" s="6"/>
      <c r="AU274" s="6"/>
      <c r="AV274" s="6"/>
      <c r="AW274" s="6"/>
      <c r="AX274" s="6"/>
      <c r="AY274" s="6"/>
      <c r="AZ274" s="6"/>
      <c r="BA274" s="6"/>
      <c r="BB274" s="6"/>
      <c r="BC274" s="6"/>
      <c r="BD274" s="6">
        <v>41592</v>
      </c>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HYPERLINK("https://hpr-rps.hres.ca/reg-content/summary-basis-decision-detailTwo.php?lang=en&amp;linkID=SBD00275", "Bexsero")</f>
        <v>Bexsero</v>
      </c>
      <c r="B275" s="6" t="s">
        <v>752</v>
      </c>
      <c r="C275" s="6" t="s">
        <v>753</v>
      </c>
      <c r="D275" s="6" t="s">
        <v>754</v>
      </c>
      <c r="E275" s="6">
        <v>41157</v>
      </c>
      <c r="F275" s="6"/>
      <c r="G275" s="6"/>
      <c r="H275" s="6">
        <v>41437</v>
      </c>
      <c r="I275" s="6"/>
      <c r="J275" s="6"/>
      <c r="K275" s="6"/>
      <c r="L275" s="6"/>
      <c r="M275" s="6"/>
      <c r="N275" s="6"/>
      <c r="O275" s="6"/>
      <c r="P275" s="6"/>
      <c r="Q275" s="6">
        <v>41478</v>
      </c>
      <c r="R275" s="6"/>
      <c r="S275" s="6"/>
      <c r="T275" s="6">
        <v>41486</v>
      </c>
      <c r="U275" s="6"/>
      <c r="V275" s="6"/>
      <c r="W275" s="6">
        <v>41528</v>
      </c>
      <c r="X275" s="6"/>
      <c r="Y275" s="6"/>
      <c r="Z275" s="6"/>
      <c r="AA275" s="6"/>
      <c r="AB275" s="6"/>
      <c r="AC275" s="6"/>
      <c r="AD275" s="6"/>
      <c r="AE275" s="6"/>
      <c r="AF275" s="6"/>
      <c r="AG275" s="6"/>
      <c r="AH275" s="6"/>
      <c r="AI275" s="6">
        <v>41803</v>
      </c>
      <c r="AJ275" s="6">
        <v>41814</v>
      </c>
      <c r="AK275" s="6"/>
      <c r="AL275" s="6"/>
      <c r="AM275" s="6">
        <v>41815</v>
      </c>
      <c r="AN275" s="6"/>
      <c r="AO275" s="6"/>
      <c r="AP275" s="6"/>
      <c r="AQ275" s="6">
        <v>41824</v>
      </c>
      <c r="AR275" s="6"/>
      <c r="AS275" s="6"/>
      <c r="AT275" s="6"/>
      <c r="AU275" s="6"/>
      <c r="AV275" s="6"/>
      <c r="AW275" s="6"/>
      <c r="AX275" s="6"/>
      <c r="AY275" s="6"/>
      <c r="AZ275" s="6"/>
      <c r="BA275" s="6"/>
      <c r="BB275" s="6"/>
      <c r="BC275" s="6"/>
      <c r="BD275" s="6">
        <v>41828</v>
      </c>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HYPERLINK("https://hpr-rps.hres.ca/reg-content/summary-basis-decision-detailTwo.php?lang=en&amp;linkID=SBD00276", "Grastofil")</f>
        <v>Grastofil</v>
      </c>
      <c r="B276" s="6" t="s">
        <v>755</v>
      </c>
      <c r="C276" s="6" t="s">
        <v>756</v>
      </c>
      <c r="D276" s="6" t="s">
        <v>757</v>
      </c>
      <c r="E276" s="6">
        <v>40806</v>
      </c>
      <c r="F276" s="6"/>
      <c r="G276" s="6"/>
      <c r="H276" s="6">
        <v>41242</v>
      </c>
      <c r="I276" s="6"/>
      <c r="J276" s="6"/>
      <c r="K276" s="6"/>
      <c r="L276" s="6"/>
      <c r="M276" s="6"/>
      <c r="N276" s="6"/>
      <c r="O276" s="6"/>
      <c r="P276" s="6"/>
      <c r="Q276" s="6"/>
      <c r="R276" s="6"/>
      <c r="S276" s="6"/>
      <c r="T276" s="6"/>
      <c r="U276" s="6"/>
      <c r="V276" s="6"/>
      <c r="W276" s="6">
        <v>41295</v>
      </c>
      <c r="X276" s="6"/>
      <c r="Y276" s="6"/>
      <c r="Z276" s="6"/>
      <c r="AA276" s="6"/>
      <c r="AB276" s="6"/>
      <c r="AC276" s="6"/>
      <c r="AD276" s="6"/>
      <c r="AE276" s="6"/>
      <c r="AF276" s="6"/>
      <c r="AG276" s="6"/>
      <c r="AH276" s="6"/>
      <c r="AI276" s="6">
        <v>41590</v>
      </c>
      <c r="AJ276" s="6">
        <v>41530</v>
      </c>
      <c r="AK276" s="6"/>
      <c r="AL276" s="6"/>
      <c r="AM276" s="6">
        <v>41586</v>
      </c>
      <c r="AN276" s="6"/>
      <c r="AO276" s="6"/>
      <c r="AP276" s="6"/>
      <c r="AQ276" s="6">
        <v>41590</v>
      </c>
      <c r="AR276" s="6"/>
      <c r="AS276" s="6"/>
      <c r="AT276" s="6"/>
      <c r="AU276" s="6"/>
      <c r="AV276" s="6"/>
      <c r="AW276" s="6"/>
      <c r="AX276" s="6"/>
      <c r="AY276" s="6"/>
      <c r="AZ276" s="6"/>
      <c r="BA276" s="6"/>
      <c r="BB276" s="6"/>
      <c r="BC276" s="6"/>
      <c r="BD276" s="6">
        <v>41592</v>
      </c>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HYPERLINK("https://hpr-rps.hres.ca/reg-content/summary-basis-decision-detailTwo.php?lang=en&amp;linkID=SBD00277", "Praluent")</f>
        <v>Praluent</v>
      </c>
      <c r="B277" s="6" t="s">
        <v>758</v>
      </c>
      <c r="C277" s="6" t="s">
        <v>759</v>
      </c>
      <c r="D277" s="6" t="s">
        <v>760</v>
      </c>
      <c r="E277" s="6">
        <v>42060</v>
      </c>
      <c r="F277" s="6"/>
      <c r="G277" s="6"/>
      <c r="H277" s="6">
        <v>42083</v>
      </c>
      <c r="I277" s="6"/>
      <c r="J277" s="6"/>
      <c r="K277" s="6"/>
      <c r="L277" s="6"/>
      <c r="M277" s="6"/>
      <c r="N277" s="6"/>
      <c r="O277" s="6"/>
      <c r="P277" s="6"/>
      <c r="Q277" s="6">
        <v>42139</v>
      </c>
      <c r="R277" s="6"/>
      <c r="S277" s="6"/>
      <c r="T277" s="6">
        <v>42159</v>
      </c>
      <c r="U277" s="6"/>
      <c r="V277" s="6"/>
      <c r="W277" s="6"/>
      <c r="X277" s="6"/>
      <c r="Y277" s="6"/>
      <c r="Z277" s="6"/>
      <c r="AA277" s="6"/>
      <c r="AB277" s="6"/>
      <c r="AC277" s="6"/>
      <c r="AD277" s="6"/>
      <c r="AE277" s="6"/>
      <c r="AF277" s="6"/>
      <c r="AG277" s="6"/>
      <c r="AH277" s="6"/>
      <c r="AI277" s="6"/>
      <c r="AJ277" s="6"/>
      <c r="AK277" s="6"/>
      <c r="AL277" s="6"/>
      <c r="AM277" s="6"/>
      <c r="AN277" s="6">
        <v>42171</v>
      </c>
      <c r="AO277" s="6"/>
      <c r="AP277" s="6"/>
      <c r="AQ277" s="6"/>
      <c r="AR277" s="6"/>
      <c r="AS277" s="6"/>
      <c r="AT277" s="6"/>
      <c r="AU277" s="6"/>
      <c r="AV277" s="6"/>
      <c r="AW277" s="6">
        <v>42401</v>
      </c>
      <c r="AX277" s="6"/>
      <c r="AY277" s="6"/>
      <c r="AZ277" s="6">
        <v>42467</v>
      </c>
      <c r="BA277" s="6"/>
      <c r="BB277" s="6"/>
      <c r="BC277" s="6"/>
      <c r="BD277" s="6">
        <v>42467</v>
      </c>
      <c r="BE277" s="6"/>
      <c r="BF277" s="6"/>
      <c r="BG277" s="6"/>
      <c r="BH277" s="6">
        <v>42465</v>
      </c>
      <c r="BI277" s="6"/>
      <c r="BJ277" s="6"/>
      <c r="BK277" s="6"/>
      <c r="BL277" s="6"/>
      <c r="BM277" s="6"/>
      <c r="BN277" s="6"/>
      <c r="BO277" s="6"/>
      <c r="BP277" s="6"/>
      <c r="BQ277" s="6"/>
      <c r="BR277" s="6"/>
      <c r="BS277" s="6"/>
      <c r="BT277" s="6"/>
      <c r="BU277" s="6">
        <v>42471</v>
      </c>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HYPERLINK("https://hpr-rps.hres.ca/reg-content/summary-basis-decision-detailTwo.php?lang=en&amp;linkID=SBD00278", "Cotellic")</f>
        <v>Cotellic</v>
      </c>
      <c r="B278" s="6" t="s">
        <v>761</v>
      </c>
      <c r="C278" s="6" t="s">
        <v>84</v>
      </c>
      <c r="D278" s="6" t="s">
        <v>762</v>
      </c>
      <c r="E278" s="6">
        <v>42060</v>
      </c>
      <c r="F278" s="6"/>
      <c r="G278" s="6"/>
      <c r="H278" s="6">
        <v>42083</v>
      </c>
      <c r="I278" s="6"/>
      <c r="J278" s="6"/>
      <c r="K278" s="6"/>
      <c r="L278" s="6"/>
      <c r="M278" s="6"/>
      <c r="N278" s="6"/>
      <c r="O278" s="6"/>
      <c r="P278" s="6"/>
      <c r="Q278" s="6">
        <v>42139</v>
      </c>
      <c r="R278" s="6"/>
      <c r="S278" s="6"/>
      <c r="T278" s="6">
        <v>42159</v>
      </c>
      <c r="U278" s="6"/>
      <c r="V278" s="6"/>
      <c r="W278" s="6"/>
      <c r="X278" s="6"/>
      <c r="Y278" s="6"/>
      <c r="Z278" s="6"/>
      <c r="AA278" s="6"/>
      <c r="AB278" s="6"/>
      <c r="AC278" s="6"/>
      <c r="AD278" s="6"/>
      <c r="AE278" s="6"/>
      <c r="AF278" s="6"/>
      <c r="AG278" s="6"/>
      <c r="AH278" s="6"/>
      <c r="AI278" s="6"/>
      <c r="AJ278" s="6"/>
      <c r="AK278" s="6"/>
      <c r="AL278" s="6"/>
      <c r="AM278" s="6"/>
      <c r="AN278" s="6">
        <v>42171</v>
      </c>
      <c r="AO278" s="6"/>
      <c r="AP278" s="6"/>
      <c r="AQ278" s="6"/>
      <c r="AR278" s="6"/>
      <c r="AS278" s="6"/>
      <c r="AT278" s="6"/>
      <c r="AU278" s="6"/>
      <c r="AV278" s="6"/>
      <c r="AW278" s="6">
        <v>42401</v>
      </c>
      <c r="AX278" s="6"/>
      <c r="AY278" s="6"/>
      <c r="AZ278" s="6">
        <v>42467</v>
      </c>
      <c r="BA278" s="6"/>
      <c r="BB278" s="6"/>
      <c r="BC278" s="6"/>
      <c r="BD278" s="6">
        <v>42467</v>
      </c>
      <c r="BE278" s="6"/>
      <c r="BF278" s="6"/>
      <c r="BG278" s="6"/>
      <c r="BH278" s="6">
        <v>42465</v>
      </c>
      <c r="BI278" s="6"/>
      <c r="BJ278" s="6"/>
      <c r="BK278" s="6"/>
      <c r="BL278" s="6"/>
      <c r="BM278" s="6"/>
      <c r="BN278" s="6"/>
      <c r="BO278" s="6"/>
      <c r="BP278" s="6"/>
      <c r="BQ278" s="6"/>
      <c r="BR278" s="6"/>
      <c r="BS278" s="6"/>
      <c r="BT278" s="6"/>
      <c r="BU278" s="6">
        <v>42471</v>
      </c>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HYPERLINK("https://hpr-rps.hres.ca/reg-content/summary-basis-decision-detailOne.php?lang=en&amp;linkID=SBD00302", "Victoza ®")</f>
        <v>Victoza ®</v>
      </c>
      <c r="B279" s="6" t="s">
        <v>763</v>
      </c>
      <c r="C279" s="6" t="s">
        <v>301</v>
      </c>
      <c r="D279" s="6" t="s">
        <v>764</v>
      </c>
      <c r="E279" s="6">
        <v>41592</v>
      </c>
      <c r="F279" s="6">
        <v>41907</v>
      </c>
      <c r="G279" s="6"/>
      <c r="H279" s="6">
        <v>41962</v>
      </c>
      <c r="I279" s="6"/>
      <c r="J279" s="6"/>
      <c r="K279" s="6"/>
      <c r="L279" s="6"/>
      <c r="M279" s="6"/>
      <c r="N279" s="6"/>
      <c r="O279" s="6"/>
      <c r="P279" s="6"/>
      <c r="Q279" s="6">
        <v>42013</v>
      </c>
      <c r="R279" s="6"/>
      <c r="S279" s="6"/>
      <c r="T279" s="6">
        <v>42026</v>
      </c>
      <c r="U279" s="6"/>
      <c r="V279" s="6"/>
      <c r="W279" s="6">
        <v>42041</v>
      </c>
      <c r="X279" s="6"/>
      <c r="Y279" s="6"/>
      <c r="Z279" s="6"/>
      <c r="AA279" s="6"/>
      <c r="AB279" s="6"/>
      <c r="AC279" s="6"/>
      <c r="AD279" s="6"/>
      <c r="AE279" s="6"/>
      <c r="AF279" s="6"/>
      <c r="AG279" s="6"/>
      <c r="AH279" s="6"/>
      <c r="AI279" s="6">
        <v>42341</v>
      </c>
      <c r="AJ279" s="6"/>
      <c r="AK279" s="6"/>
      <c r="AL279" s="6"/>
      <c r="AM279" s="6">
        <v>42341</v>
      </c>
      <c r="AN279" s="6"/>
      <c r="AO279" s="6"/>
      <c r="AP279" s="6"/>
      <c r="AQ279" s="6">
        <v>42339</v>
      </c>
      <c r="AR279" s="6"/>
      <c r="AS279" s="6"/>
      <c r="AT279" s="6"/>
      <c r="AU279" s="6"/>
      <c r="AV279" s="6"/>
      <c r="AW279" s="6"/>
      <c r="AX279" s="6"/>
      <c r="AY279" s="6"/>
      <c r="AZ279" s="6"/>
      <c r="BA279" s="6"/>
      <c r="BB279" s="6"/>
      <c r="BC279" s="6"/>
      <c r="BD279" s="6">
        <v>42341</v>
      </c>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HYPERLINK("https://hpr-rps.hres.ca/reg-content/summary-basis-decision-detailTwo.php?lang=en&amp;linkID=SBD00279", "Nucala")</f>
        <v>Nucala</v>
      </c>
      <c r="B280" s="6" t="s">
        <v>765</v>
      </c>
      <c r="C280" s="6" t="s">
        <v>96</v>
      </c>
      <c r="D280" s="6" t="s">
        <v>766</v>
      </c>
      <c r="E280" s="6">
        <v>41592</v>
      </c>
      <c r="F280" s="6">
        <v>41907</v>
      </c>
      <c r="G280" s="6"/>
      <c r="H280" s="6">
        <v>41962</v>
      </c>
      <c r="I280" s="6"/>
      <c r="J280" s="6"/>
      <c r="K280" s="6"/>
      <c r="L280" s="6"/>
      <c r="M280" s="6"/>
      <c r="N280" s="6"/>
      <c r="O280" s="6"/>
      <c r="P280" s="6"/>
      <c r="Q280" s="6">
        <v>42013</v>
      </c>
      <c r="R280" s="6"/>
      <c r="S280" s="6"/>
      <c r="T280" s="6">
        <v>42026</v>
      </c>
      <c r="U280" s="6"/>
      <c r="V280" s="6"/>
      <c r="W280" s="6">
        <v>42041</v>
      </c>
      <c r="X280" s="6"/>
      <c r="Y280" s="6"/>
      <c r="Z280" s="6"/>
      <c r="AA280" s="6"/>
      <c r="AB280" s="6"/>
      <c r="AC280" s="6"/>
      <c r="AD280" s="6"/>
      <c r="AE280" s="6"/>
      <c r="AF280" s="6"/>
      <c r="AG280" s="6"/>
      <c r="AH280" s="6"/>
      <c r="AI280" s="6">
        <v>42341</v>
      </c>
      <c r="AJ280" s="6"/>
      <c r="AK280" s="6"/>
      <c r="AL280" s="6"/>
      <c r="AM280" s="6">
        <v>42341</v>
      </c>
      <c r="AN280" s="6"/>
      <c r="AO280" s="6"/>
      <c r="AP280" s="6"/>
      <c r="AQ280" s="6">
        <v>42339</v>
      </c>
      <c r="AR280" s="6"/>
      <c r="AS280" s="6"/>
      <c r="AT280" s="6"/>
      <c r="AU280" s="6"/>
      <c r="AV280" s="6"/>
      <c r="AW280" s="6"/>
      <c r="AX280" s="6"/>
      <c r="AY280" s="6"/>
      <c r="AZ280" s="6"/>
      <c r="BA280" s="6"/>
      <c r="BB280" s="6"/>
      <c r="BC280" s="6"/>
      <c r="BD280" s="6">
        <v>42341</v>
      </c>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HYPERLINK("https://hpr-rps.hres.ca/reg-content/summary-basis-decision-detailTwo.php?lang=en&amp;linkID=SBD00280", "Arepanrix H5N1")</f>
        <v>Arepanrix H5N1</v>
      </c>
      <c r="B281" s="6" t="s">
        <v>767</v>
      </c>
      <c r="C281" s="6" t="s">
        <v>768</v>
      </c>
      <c r="D281" s="6" t="s">
        <v>769</v>
      </c>
      <c r="E281" s="6">
        <v>40716</v>
      </c>
      <c r="F281" s="6"/>
      <c r="G281" s="6"/>
      <c r="H281" s="6">
        <v>40962</v>
      </c>
      <c r="I281" s="6"/>
      <c r="J281" s="6"/>
      <c r="K281" s="6"/>
      <c r="L281" s="6"/>
      <c r="M281" s="6"/>
      <c r="N281" s="6"/>
      <c r="O281" s="6"/>
      <c r="P281" s="6"/>
      <c r="Q281" s="6"/>
      <c r="R281" s="6"/>
      <c r="S281" s="6"/>
      <c r="T281" s="6"/>
      <c r="U281" s="6"/>
      <c r="V281" s="6"/>
      <c r="W281" s="6">
        <v>41018</v>
      </c>
      <c r="X281" s="6"/>
      <c r="Y281" s="6"/>
      <c r="Z281" s="6"/>
      <c r="AA281" s="6"/>
      <c r="AB281" s="6"/>
      <c r="AC281" s="6"/>
      <c r="AD281" s="6"/>
      <c r="AE281" s="6"/>
      <c r="AF281" s="6"/>
      <c r="AG281" s="6"/>
      <c r="AH281" s="6"/>
      <c r="AI281" s="6">
        <v>41318</v>
      </c>
      <c r="AJ281" s="6"/>
      <c r="AK281" s="6"/>
      <c r="AL281" s="6"/>
      <c r="AM281" s="6">
        <v>41318</v>
      </c>
      <c r="AN281" s="6"/>
      <c r="AO281" s="6"/>
      <c r="AP281" s="6"/>
      <c r="AQ281" s="6">
        <v>41318</v>
      </c>
      <c r="AR281" s="6"/>
      <c r="AS281" s="6"/>
      <c r="AT281" s="6"/>
      <c r="AU281" s="6"/>
      <c r="AV281" s="6"/>
      <c r="AW281" s="6"/>
      <c r="AX281" s="6"/>
      <c r="AY281" s="6"/>
      <c r="AZ281" s="6"/>
      <c r="BA281" s="6"/>
      <c r="BB281" s="6"/>
      <c r="BC281" s="6"/>
      <c r="BD281" s="6">
        <v>41318</v>
      </c>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HYPERLINK("https://hpr-rps.hres.ca/reg-content/summary-basis-decision-detailTwo.php?lang=en&amp;linkID=SBD00281", "Basaglar")</f>
        <v>Basaglar</v>
      </c>
      <c r="B282" s="6" t="s">
        <v>770</v>
      </c>
      <c r="C282" s="6" t="s">
        <v>140</v>
      </c>
      <c r="D282" s="6" t="s">
        <v>771</v>
      </c>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HYPERLINK("https://hpr-rps.hres.ca/reg-content/summary-basis-decision-detailTwo.php?lang=en&amp;linkID=SBD00282", "Blexten")</f>
        <v>Blexten</v>
      </c>
      <c r="B283" s="6" t="s">
        <v>772</v>
      </c>
      <c r="C283" s="6" t="s">
        <v>773</v>
      </c>
      <c r="D283" s="6" t="s">
        <v>774</v>
      </c>
      <c r="E283" s="6">
        <v>41675</v>
      </c>
      <c r="F283" s="6"/>
      <c r="G283" s="6"/>
      <c r="H283" s="6">
        <v>42135</v>
      </c>
      <c r="I283" s="6"/>
      <c r="J283" s="6"/>
      <c r="K283" s="6"/>
      <c r="L283" s="6"/>
      <c r="M283" s="6"/>
      <c r="N283" s="6"/>
      <c r="O283" s="6"/>
      <c r="P283" s="6"/>
      <c r="Q283" s="6"/>
      <c r="R283" s="6"/>
      <c r="S283" s="6"/>
      <c r="T283" s="6"/>
      <c r="U283" s="6"/>
      <c r="V283" s="6"/>
      <c r="W283" s="6">
        <v>42181</v>
      </c>
      <c r="X283" s="6"/>
      <c r="Y283" s="6"/>
      <c r="Z283" s="6"/>
      <c r="AA283" s="6"/>
      <c r="AB283" s="6"/>
      <c r="AC283" s="6"/>
      <c r="AD283" s="6"/>
      <c r="AE283" s="6"/>
      <c r="AF283" s="6"/>
      <c r="AG283" s="6"/>
      <c r="AH283" s="6"/>
      <c r="AI283" s="6">
        <v>42481</v>
      </c>
      <c r="AJ283" s="6">
        <v>42458</v>
      </c>
      <c r="AK283" s="6"/>
      <c r="AL283" s="6"/>
      <c r="AM283" s="6">
        <v>42464</v>
      </c>
      <c r="AN283" s="6"/>
      <c r="AO283" s="6"/>
      <c r="AP283" s="6"/>
      <c r="AQ283" s="6">
        <v>42481</v>
      </c>
      <c r="AR283" s="6"/>
      <c r="AS283" s="6"/>
      <c r="AT283" s="6"/>
      <c r="AU283" s="6"/>
      <c r="AV283" s="6"/>
      <c r="AW283" s="6"/>
      <c r="AX283" s="6"/>
      <c r="AY283" s="6"/>
      <c r="AZ283" s="6"/>
      <c r="BA283" s="6"/>
      <c r="BB283" s="6"/>
      <c r="BC283" s="6"/>
      <c r="BD283" s="6">
        <v>42481</v>
      </c>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41675</v>
      </c>
      <c r="F285" s="6"/>
      <c r="G285" s="6"/>
      <c r="H285" s="6">
        <v>42135</v>
      </c>
      <c r="I285" s="6"/>
      <c r="J285" s="6"/>
      <c r="K285" s="6"/>
      <c r="L285" s="6"/>
      <c r="M285" s="6"/>
      <c r="N285" s="6"/>
      <c r="O285" s="6"/>
      <c r="P285" s="6"/>
      <c r="Q285" s="6"/>
      <c r="R285" s="6"/>
      <c r="S285" s="6"/>
      <c r="T285" s="6"/>
      <c r="U285" s="6"/>
      <c r="V285" s="6"/>
      <c r="W285" s="6">
        <v>42181</v>
      </c>
      <c r="X285" s="6"/>
      <c r="Y285" s="6"/>
      <c r="Z285" s="6"/>
      <c r="AA285" s="6"/>
      <c r="AB285" s="6"/>
      <c r="AC285" s="6"/>
      <c r="AD285" s="6"/>
      <c r="AE285" s="6"/>
      <c r="AF285" s="6"/>
      <c r="AG285" s="6"/>
      <c r="AH285" s="6"/>
      <c r="AI285" s="6">
        <v>42481</v>
      </c>
      <c r="AJ285" s="6">
        <v>42458</v>
      </c>
      <c r="AK285" s="6"/>
      <c r="AL285" s="6"/>
      <c r="AM285" s="6">
        <v>42464</v>
      </c>
      <c r="AN285" s="6"/>
      <c r="AO285" s="6"/>
      <c r="AP285" s="6"/>
      <c r="AQ285" s="6">
        <v>42481</v>
      </c>
      <c r="AR285" s="6"/>
      <c r="AS285" s="6"/>
      <c r="AT285" s="6"/>
      <c r="AU285" s="6"/>
      <c r="AV285" s="6"/>
      <c r="AW285" s="6"/>
      <c r="AX285" s="6"/>
      <c r="AY285" s="6"/>
      <c r="AZ285" s="6"/>
      <c r="BA285" s="6"/>
      <c r="BB285" s="6"/>
      <c r="BC285" s="6"/>
      <c r="BD285" s="6">
        <v>42481</v>
      </c>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c r="F286" s="6"/>
      <c r="G286" s="6"/>
      <c r="H286" s="6">
        <v>42044</v>
      </c>
      <c r="I286" s="6"/>
      <c r="J286" s="6"/>
      <c r="K286" s="6"/>
      <c r="L286" s="6"/>
      <c r="M286" s="6"/>
      <c r="N286" s="6"/>
      <c r="O286" s="6"/>
      <c r="P286" s="6"/>
      <c r="Q286" s="6"/>
      <c r="R286" s="6"/>
      <c r="S286" s="6"/>
      <c r="T286" s="6"/>
      <c r="U286" s="6"/>
      <c r="V286" s="6"/>
      <c r="W286" s="6">
        <v>42095</v>
      </c>
      <c r="X286" s="6"/>
      <c r="Y286" s="6"/>
      <c r="Z286" s="6"/>
      <c r="AA286" s="6"/>
      <c r="AB286" s="6"/>
      <c r="AC286" s="6"/>
      <c r="AD286" s="6"/>
      <c r="AE286" s="6"/>
      <c r="AF286" s="6">
        <v>42310</v>
      </c>
      <c r="AG286" s="6"/>
      <c r="AH286" s="6"/>
      <c r="AI286" s="6">
        <v>42383</v>
      </c>
      <c r="AJ286" s="6"/>
      <c r="AK286" s="6"/>
      <c r="AL286" s="6"/>
      <c r="AM286" s="6">
        <v>42390</v>
      </c>
      <c r="AN286" s="6"/>
      <c r="AO286" s="6"/>
      <c r="AP286" s="6"/>
      <c r="AQ286" s="6">
        <v>42376</v>
      </c>
      <c r="AR286" s="6"/>
      <c r="AS286" s="6"/>
      <c r="AT286" s="6"/>
      <c r="AU286" s="6"/>
      <c r="AV286" s="6"/>
      <c r="AW286" s="6"/>
      <c r="AX286" s="6"/>
      <c r="AY286" s="6"/>
      <c r="AZ286" s="6"/>
      <c r="BA286" s="6"/>
      <c r="BB286" s="6"/>
      <c r="BC286" s="6"/>
      <c r="BD286" s="6">
        <v>42395</v>
      </c>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42129</v>
      </c>
      <c r="F287" s="6"/>
      <c r="G287" s="6"/>
      <c r="H287" s="6"/>
      <c r="I287" s="6"/>
      <c r="J287" s="6"/>
      <c r="K287" s="6"/>
      <c r="L287" s="6"/>
      <c r="M287" s="6"/>
      <c r="N287" s="6">
        <v>42048</v>
      </c>
      <c r="O287" s="6"/>
      <c r="P287" s="6"/>
      <c r="Q287" s="6"/>
      <c r="R287" s="6"/>
      <c r="S287" s="6">
        <v>42079</v>
      </c>
      <c r="T287" s="6"/>
      <c r="U287" s="6"/>
      <c r="V287" s="6">
        <v>42143</v>
      </c>
      <c r="W287" s="6"/>
      <c r="X287" s="6"/>
      <c r="Y287" s="6"/>
      <c r="Z287" s="6">
        <v>42170</v>
      </c>
      <c r="AA287" s="6"/>
      <c r="AB287" s="6"/>
      <c r="AC287" s="6">
        <v>42184</v>
      </c>
      <c r="AD287" s="6"/>
      <c r="AE287" s="6"/>
      <c r="AF287" s="6">
        <v>42206</v>
      </c>
      <c r="AG287" s="6"/>
      <c r="AH287" s="6"/>
      <c r="AI287" s="6"/>
      <c r="AJ287" s="6"/>
      <c r="AK287" s="6"/>
      <c r="AL287" s="6"/>
      <c r="AM287" s="6"/>
      <c r="AN287" s="6"/>
      <c r="AO287" s="6"/>
      <c r="AP287" s="6"/>
      <c r="AQ287" s="6"/>
      <c r="AR287" s="6">
        <v>42383</v>
      </c>
      <c r="AS287" s="6"/>
      <c r="AT287" s="6"/>
      <c r="AU287" s="6"/>
      <c r="AV287" s="6">
        <v>42380</v>
      </c>
      <c r="AW287" s="6"/>
      <c r="AX287" s="6"/>
      <c r="AY287" s="6"/>
      <c r="AZ287" s="6">
        <v>42384</v>
      </c>
      <c r="BA287" s="6"/>
      <c r="BB287" s="6"/>
      <c r="BC287" s="6"/>
      <c r="BD287" s="6"/>
      <c r="BE287" s="6"/>
      <c r="BF287" s="6"/>
      <c r="BG287" s="6"/>
      <c r="BH287" s="6"/>
      <c r="BI287" s="6"/>
      <c r="BJ287" s="6"/>
      <c r="BK287" s="6"/>
      <c r="BL287" s="6"/>
      <c r="BM287" s="6">
        <v>42384</v>
      </c>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c r="F288" s="6"/>
      <c r="G288" s="6"/>
      <c r="H288" s="6">
        <v>42044</v>
      </c>
      <c r="I288" s="6"/>
      <c r="J288" s="6"/>
      <c r="K288" s="6"/>
      <c r="L288" s="6"/>
      <c r="M288" s="6"/>
      <c r="N288" s="6"/>
      <c r="O288" s="6"/>
      <c r="P288" s="6"/>
      <c r="Q288" s="6"/>
      <c r="R288" s="6"/>
      <c r="S288" s="6"/>
      <c r="T288" s="6"/>
      <c r="U288" s="6"/>
      <c r="V288" s="6"/>
      <c r="W288" s="6">
        <v>42095</v>
      </c>
      <c r="X288" s="6"/>
      <c r="Y288" s="6"/>
      <c r="Z288" s="6"/>
      <c r="AA288" s="6"/>
      <c r="AB288" s="6"/>
      <c r="AC288" s="6"/>
      <c r="AD288" s="6"/>
      <c r="AE288" s="6"/>
      <c r="AF288" s="6">
        <v>42310</v>
      </c>
      <c r="AG288" s="6"/>
      <c r="AH288" s="6"/>
      <c r="AI288" s="6">
        <v>42383</v>
      </c>
      <c r="AJ288" s="6"/>
      <c r="AK288" s="6"/>
      <c r="AL288" s="6"/>
      <c r="AM288" s="6">
        <v>42390</v>
      </c>
      <c r="AN288" s="6"/>
      <c r="AO288" s="6"/>
      <c r="AP288" s="6"/>
      <c r="AQ288" s="6">
        <v>42376</v>
      </c>
      <c r="AR288" s="6"/>
      <c r="AS288" s="6"/>
      <c r="AT288" s="6"/>
      <c r="AU288" s="6"/>
      <c r="AV288" s="6"/>
      <c r="AW288" s="6"/>
      <c r="AX288" s="6"/>
      <c r="AY288" s="6"/>
      <c r="AZ288" s="6"/>
      <c r="BA288" s="6"/>
      <c r="BB288" s="6"/>
      <c r="BC288" s="6"/>
      <c r="BD288" s="6">
        <v>42395</v>
      </c>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289</v>
      </c>
      <c r="D289" s="6" t="s">
        <v>786</v>
      </c>
      <c r="E289" s="6">
        <v>42129</v>
      </c>
      <c r="F289" s="6"/>
      <c r="G289" s="6"/>
      <c r="H289" s="6"/>
      <c r="I289" s="6"/>
      <c r="J289" s="6"/>
      <c r="K289" s="6"/>
      <c r="L289" s="6"/>
      <c r="M289" s="6"/>
      <c r="N289" s="6">
        <v>42048</v>
      </c>
      <c r="O289" s="6"/>
      <c r="P289" s="6"/>
      <c r="Q289" s="6"/>
      <c r="R289" s="6"/>
      <c r="S289" s="6">
        <v>42079</v>
      </c>
      <c r="T289" s="6"/>
      <c r="U289" s="6"/>
      <c r="V289" s="6">
        <v>42143</v>
      </c>
      <c r="W289" s="6"/>
      <c r="X289" s="6"/>
      <c r="Y289" s="6"/>
      <c r="Z289" s="6">
        <v>42170</v>
      </c>
      <c r="AA289" s="6"/>
      <c r="AB289" s="6"/>
      <c r="AC289" s="6">
        <v>42184</v>
      </c>
      <c r="AD289" s="6"/>
      <c r="AE289" s="6"/>
      <c r="AF289" s="6">
        <v>42206</v>
      </c>
      <c r="AG289" s="6"/>
      <c r="AH289" s="6"/>
      <c r="AI289" s="6"/>
      <c r="AJ289" s="6"/>
      <c r="AK289" s="6"/>
      <c r="AL289" s="6"/>
      <c r="AM289" s="6"/>
      <c r="AN289" s="6"/>
      <c r="AO289" s="6"/>
      <c r="AP289" s="6"/>
      <c r="AQ289" s="6"/>
      <c r="AR289" s="6">
        <v>42383</v>
      </c>
      <c r="AS289" s="6"/>
      <c r="AT289" s="6"/>
      <c r="AU289" s="6"/>
      <c r="AV289" s="6">
        <v>42380</v>
      </c>
      <c r="AW289" s="6"/>
      <c r="AX289" s="6"/>
      <c r="AY289" s="6"/>
      <c r="AZ289" s="6">
        <v>42384</v>
      </c>
      <c r="BA289" s="6"/>
      <c r="BB289" s="6"/>
      <c r="BC289" s="6"/>
      <c r="BD289" s="6"/>
      <c r="BE289" s="6"/>
      <c r="BF289" s="6"/>
      <c r="BG289" s="6"/>
      <c r="BH289" s="6"/>
      <c r="BI289" s="6"/>
      <c r="BJ289" s="6"/>
      <c r="BK289" s="6"/>
      <c r="BL289" s="6"/>
      <c r="BM289" s="6">
        <v>42384</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42129</v>
      </c>
      <c r="F290" s="6"/>
      <c r="G290" s="6"/>
      <c r="H290" s="6"/>
      <c r="I290" s="6"/>
      <c r="J290" s="6"/>
      <c r="K290" s="6"/>
      <c r="L290" s="6"/>
      <c r="M290" s="6"/>
      <c r="N290" s="6">
        <v>42048</v>
      </c>
      <c r="O290" s="6"/>
      <c r="P290" s="6"/>
      <c r="Q290" s="6"/>
      <c r="R290" s="6"/>
      <c r="S290" s="6">
        <v>42079</v>
      </c>
      <c r="T290" s="6"/>
      <c r="U290" s="6"/>
      <c r="V290" s="6">
        <v>42143</v>
      </c>
      <c r="W290" s="6"/>
      <c r="X290" s="6"/>
      <c r="Y290" s="6"/>
      <c r="Z290" s="6">
        <v>42170</v>
      </c>
      <c r="AA290" s="6"/>
      <c r="AB290" s="6"/>
      <c r="AC290" s="6">
        <v>42184</v>
      </c>
      <c r="AD290" s="6"/>
      <c r="AE290" s="6"/>
      <c r="AF290" s="6">
        <v>42206</v>
      </c>
      <c r="AG290" s="6"/>
      <c r="AH290" s="6"/>
      <c r="AI290" s="6"/>
      <c r="AJ290" s="6"/>
      <c r="AK290" s="6"/>
      <c r="AL290" s="6"/>
      <c r="AM290" s="6"/>
      <c r="AN290" s="6"/>
      <c r="AO290" s="6"/>
      <c r="AP290" s="6"/>
      <c r="AQ290" s="6"/>
      <c r="AR290" s="6">
        <v>42383</v>
      </c>
      <c r="AS290" s="6"/>
      <c r="AT290" s="6"/>
      <c r="AU290" s="6"/>
      <c r="AV290" s="6">
        <v>42380</v>
      </c>
      <c r="AW290" s="6"/>
      <c r="AX290" s="6"/>
      <c r="AY290" s="6"/>
      <c r="AZ290" s="6">
        <v>42384</v>
      </c>
      <c r="BA290" s="6"/>
      <c r="BB290" s="6"/>
      <c r="BC290" s="6"/>
      <c r="BD290" s="6"/>
      <c r="BE290" s="6"/>
      <c r="BF290" s="6"/>
      <c r="BG290" s="6"/>
      <c r="BH290" s="6"/>
      <c r="BI290" s="6"/>
      <c r="BJ290" s="6"/>
      <c r="BK290" s="6"/>
      <c r="BL290" s="6"/>
      <c r="BM290" s="6">
        <v>42384</v>
      </c>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HYPERLINK("https://hpr-rps.hres.ca/reg-content/summary-basis-decision-detailOne.php?lang=en&amp;linkID=SBD00310", "Vpriv TM")</f>
        <v>Vpriv TM</v>
      </c>
      <c r="B291" s="6" t="s">
        <v>789</v>
      </c>
      <c r="C291" s="6" t="s">
        <v>207</v>
      </c>
      <c r="D291" s="6" t="s">
        <v>790</v>
      </c>
      <c r="E291" s="6">
        <v>42129</v>
      </c>
      <c r="F291" s="6"/>
      <c r="G291" s="6"/>
      <c r="H291" s="6"/>
      <c r="I291" s="6"/>
      <c r="J291" s="6"/>
      <c r="K291" s="6"/>
      <c r="L291" s="6"/>
      <c r="M291" s="6"/>
      <c r="N291" s="6">
        <v>42048</v>
      </c>
      <c r="O291" s="6"/>
      <c r="P291" s="6"/>
      <c r="Q291" s="6"/>
      <c r="R291" s="6"/>
      <c r="S291" s="6">
        <v>42079</v>
      </c>
      <c r="T291" s="6"/>
      <c r="U291" s="6"/>
      <c r="V291" s="6">
        <v>42143</v>
      </c>
      <c r="W291" s="6"/>
      <c r="X291" s="6"/>
      <c r="Y291" s="6"/>
      <c r="Z291" s="6">
        <v>42170</v>
      </c>
      <c r="AA291" s="6"/>
      <c r="AB291" s="6"/>
      <c r="AC291" s="6">
        <v>42184</v>
      </c>
      <c r="AD291" s="6"/>
      <c r="AE291" s="6"/>
      <c r="AF291" s="6">
        <v>42206</v>
      </c>
      <c r="AG291" s="6"/>
      <c r="AH291" s="6"/>
      <c r="AI291" s="6"/>
      <c r="AJ291" s="6"/>
      <c r="AK291" s="6"/>
      <c r="AL291" s="6"/>
      <c r="AM291" s="6"/>
      <c r="AN291" s="6"/>
      <c r="AO291" s="6"/>
      <c r="AP291" s="6"/>
      <c r="AQ291" s="6"/>
      <c r="AR291" s="6">
        <v>42383</v>
      </c>
      <c r="AS291" s="6"/>
      <c r="AT291" s="6"/>
      <c r="AU291" s="6"/>
      <c r="AV291" s="6">
        <v>42380</v>
      </c>
      <c r="AW291" s="6"/>
      <c r="AX291" s="6"/>
      <c r="AY291" s="6"/>
      <c r="AZ291" s="6">
        <v>42384</v>
      </c>
      <c r="BA291" s="6"/>
      <c r="BB291" s="6"/>
      <c r="BC291" s="6"/>
      <c r="BD291" s="6"/>
      <c r="BE291" s="6"/>
      <c r="BF291" s="6"/>
      <c r="BG291" s="6"/>
      <c r="BH291" s="6"/>
      <c r="BI291" s="6"/>
      <c r="BJ291" s="6"/>
      <c r="BK291" s="6"/>
      <c r="BL291" s="6"/>
      <c r="BM291" s="6">
        <v>42384</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HYPERLINK("https://hpr-rps.hres.ca/reg-content/summary-basis-decision-detailTwo.php?lang=en&amp;linkID=SBD00293", "Opdivo")</f>
        <v>Opdivo</v>
      </c>
      <c r="B292" s="6" t="s">
        <v>791</v>
      </c>
      <c r="C292" s="6" t="s">
        <v>81</v>
      </c>
      <c r="D292" s="6" t="s">
        <v>792</v>
      </c>
      <c r="E292" s="6">
        <v>42129</v>
      </c>
      <c r="F292" s="6"/>
      <c r="G292" s="6"/>
      <c r="H292" s="6"/>
      <c r="I292" s="6"/>
      <c r="J292" s="6"/>
      <c r="K292" s="6"/>
      <c r="L292" s="6"/>
      <c r="M292" s="6"/>
      <c r="N292" s="6">
        <v>42048</v>
      </c>
      <c r="O292" s="6"/>
      <c r="P292" s="6"/>
      <c r="Q292" s="6"/>
      <c r="R292" s="6"/>
      <c r="S292" s="6">
        <v>42079</v>
      </c>
      <c r="T292" s="6"/>
      <c r="U292" s="6"/>
      <c r="V292" s="6">
        <v>42143</v>
      </c>
      <c r="W292" s="6"/>
      <c r="X292" s="6"/>
      <c r="Y292" s="6"/>
      <c r="Z292" s="6">
        <v>42170</v>
      </c>
      <c r="AA292" s="6"/>
      <c r="AB292" s="6"/>
      <c r="AC292" s="6">
        <v>42184</v>
      </c>
      <c r="AD292" s="6"/>
      <c r="AE292" s="6"/>
      <c r="AF292" s="6">
        <v>42206</v>
      </c>
      <c r="AG292" s="6"/>
      <c r="AH292" s="6"/>
      <c r="AI292" s="6"/>
      <c r="AJ292" s="6"/>
      <c r="AK292" s="6"/>
      <c r="AL292" s="6"/>
      <c r="AM292" s="6"/>
      <c r="AN292" s="6"/>
      <c r="AO292" s="6"/>
      <c r="AP292" s="6"/>
      <c r="AQ292" s="6"/>
      <c r="AR292" s="6">
        <v>42383</v>
      </c>
      <c r="AS292" s="6"/>
      <c r="AT292" s="6"/>
      <c r="AU292" s="6"/>
      <c r="AV292" s="6">
        <v>42380</v>
      </c>
      <c r="AW292" s="6"/>
      <c r="AX292" s="6"/>
      <c r="AY292" s="6"/>
      <c r="AZ292" s="6">
        <v>42384</v>
      </c>
      <c r="BA292" s="6"/>
      <c r="BB292" s="6"/>
      <c r="BC292" s="6"/>
      <c r="BD292" s="6"/>
      <c r="BE292" s="6"/>
      <c r="BF292" s="6"/>
      <c r="BG292" s="6"/>
      <c r="BH292" s="6"/>
      <c r="BI292" s="6"/>
      <c r="BJ292" s="6"/>
      <c r="BK292" s="6"/>
      <c r="BL292" s="6"/>
      <c r="BM292" s="6">
        <v>42384</v>
      </c>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HYPERLINK("https://hpr-rps.hres.ca/reg-content/summary-basis-decision-detailTwo.php?lang=en&amp;linkID=SBD00294", "Orkambi")</f>
        <v>Orkambi</v>
      </c>
      <c r="B293" s="6" t="s">
        <v>793</v>
      </c>
      <c r="C293" s="6" t="s">
        <v>232</v>
      </c>
      <c r="D293" s="6" t="s">
        <v>794</v>
      </c>
      <c r="E293" s="6">
        <v>42129</v>
      </c>
      <c r="F293" s="6"/>
      <c r="G293" s="6"/>
      <c r="H293" s="6"/>
      <c r="I293" s="6"/>
      <c r="J293" s="6"/>
      <c r="K293" s="6"/>
      <c r="L293" s="6"/>
      <c r="M293" s="6"/>
      <c r="N293" s="6">
        <v>42048</v>
      </c>
      <c r="O293" s="6"/>
      <c r="P293" s="6"/>
      <c r="Q293" s="6"/>
      <c r="R293" s="6"/>
      <c r="S293" s="6">
        <v>42079</v>
      </c>
      <c r="T293" s="6"/>
      <c r="U293" s="6"/>
      <c r="V293" s="6">
        <v>42143</v>
      </c>
      <c r="W293" s="6"/>
      <c r="X293" s="6"/>
      <c r="Y293" s="6"/>
      <c r="Z293" s="6">
        <v>42170</v>
      </c>
      <c r="AA293" s="6"/>
      <c r="AB293" s="6"/>
      <c r="AC293" s="6">
        <v>42184</v>
      </c>
      <c r="AD293" s="6"/>
      <c r="AE293" s="6"/>
      <c r="AF293" s="6">
        <v>42206</v>
      </c>
      <c r="AG293" s="6"/>
      <c r="AH293" s="6"/>
      <c r="AI293" s="6"/>
      <c r="AJ293" s="6"/>
      <c r="AK293" s="6"/>
      <c r="AL293" s="6"/>
      <c r="AM293" s="6"/>
      <c r="AN293" s="6"/>
      <c r="AO293" s="6"/>
      <c r="AP293" s="6"/>
      <c r="AQ293" s="6"/>
      <c r="AR293" s="6">
        <v>42383</v>
      </c>
      <c r="AS293" s="6"/>
      <c r="AT293" s="6"/>
      <c r="AU293" s="6"/>
      <c r="AV293" s="6">
        <v>42380</v>
      </c>
      <c r="AW293" s="6"/>
      <c r="AX293" s="6"/>
      <c r="AY293" s="6"/>
      <c r="AZ293" s="6">
        <v>42384</v>
      </c>
      <c r="BA293" s="6"/>
      <c r="BB293" s="6"/>
      <c r="BC293" s="6"/>
      <c r="BD293" s="6"/>
      <c r="BE293" s="6"/>
      <c r="BF293" s="6"/>
      <c r="BG293" s="6"/>
      <c r="BH293" s="6"/>
      <c r="BI293" s="6"/>
      <c r="BJ293" s="6"/>
      <c r="BK293" s="6"/>
      <c r="BL293" s="6"/>
      <c r="BM293" s="6">
        <v>42384</v>
      </c>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42129</v>
      </c>
      <c r="F294" s="6"/>
      <c r="G294" s="6"/>
      <c r="H294" s="6"/>
      <c r="I294" s="6"/>
      <c r="J294" s="6"/>
      <c r="K294" s="6"/>
      <c r="L294" s="6"/>
      <c r="M294" s="6"/>
      <c r="N294" s="6">
        <v>42048</v>
      </c>
      <c r="O294" s="6"/>
      <c r="P294" s="6"/>
      <c r="Q294" s="6"/>
      <c r="R294" s="6"/>
      <c r="S294" s="6">
        <v>42079</v>
      </c>
      <c r="T294" s="6"/>
      <c r="U294" s="6"/>
      <c r="V294" s="6">
        <v>42143</v>
      </c>
      <c r="W294" s="6"/>
      <c r="X294" s="6"/>
      <c r="Y294" s="6"/>
      <c r="Z294" s="6">
        <v>42170</v>
      </c>
      <c r="AA294" s="6"/>
      <c r="AB294" s="6"/>
      <c r="AC294" s="6">
        <v>42184</v>
      </c>
      <c r="AD294" s="6"/>
      <c r="AE294" s="6"/>
      <c r="AF294" s="6">
        <v>42206</v>
      </c>
      <c r="AG294" s="6"/>
      <c r="AH294" s="6"/>
      <c r="AI294" s="6"/>
      <c r="AJ294" s="6"/>
      <c r="AK294" s="6"/>
      <c r="AL294" s="6"/>
      <c r="AM294" s="6"/>
      <c r="AN294" s="6"/>
      <c r="AO294" s="6"/>
      <c r="AP294" s="6"/>
      <c r="AQ294" s="6"/>
      <c r="AR294" s="6">
        <v>42383</v>
      </c>
      <c r="AS294" s="6"/>
      <c r="AT294" s="6"/>
      <c r="AU294" s="6"/>
      <c r="AV294" s="6">
        <v>42380</v>
      </c>
      <c r="AW294" s="6"/>
      <c r="AX294" s="6"/>
      <c r="AY294" s="6"/>
      <c r="AZ294" s="6">
        <v>42384</v>
      </c>
      <c r="BA294" s="6"/>
      <c r="BB294" s="6"/>
      <c r="BC294" s="6"/>
      <c r="BD294" s="6"/>
      <c r="BE294" s="6"/>
      <c r="BF294" s="6"/>
      <c r="BG294" s="6"/>
      <c r="BH294" s="6"/>
      <c r="BI294" s="6"/>
      <c r="BJ294" s="6"/>
      <c r="BK294" s="6"/>
      <c r="BL294" s="6"/>
      <c r="BM294" s="6">
        <v>42384</v>
      </c>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v>40067</v>
      </c>
      <c r="F295" s="6"/>
      <c r="G295" s="6"/>
      <c r="H295" s="6"/>
      <c r="I295" s="6"/>
      <c r="J295" s="6"/>
      <c r="K295" s="6"/>
      <c r="L295" s="6"/>
      <c r="M295" s="6"/>
      <c r="N295" s="6">
        <v>40085</v>
      </c>
      <c r="O295" s="6"/>
      <c r="P295" s="6"/>
      <c r="Q295" s="6"/>
      <c r="R295" s="6"/>
      <c r="S295" s="6">
        <v>40110</v>
      </c>
      <c r="T295" s="6"/>
      <c r="U295" s="6"/>
      <c r="V295" s="6">
        <v>40107</v>
      </c>
      <c r="W295" s="6"/>
      <c r="X295" s="6"/>
      <c r="Y295" s="6"/>
      <c r="Z295" s="6"/>
      <c r="AA295" s="6"/>
      <c r="AB295" s="6"/>
      <c r="AC295" s="6"/>
      <c r="AD295" s="6"/>
      <c r="AE295" s="6"/>
      <c r="AF295" s="6">
        <v>40154</v>
      </c>
      <c r="AG295" s="6"/>
      <c r="AH295" s="6"/>
      <c r="AI295" s="6"/>
      <c r="AJ295" s="6"/>
      <c r="AK295" s="6"/>
      <c r="AL295" s="6"/>
      <c r="AM295" s="6"/>
      <c r="AN295" s="6"/>
      <c r="AO295" s="6">
        <v>40406</v>
      </c>
      <c r="AP295" s="6"/>
      <c r="AQ295" s="6"/>
      <c r="AR295" s="6">
        <v>40442</v>
      </c>
      <c r="AS295" s="6"/>
      <c r="AT295" s="6"/>
      <c r="AU295" s="6"/>
      <c r="AV295" s="6">
        <v>40452</v>
      </c>
      <c r="AW295" s="6"/>
      <c r="AX295" s="6"/>
      <c r="AY295" s="6"/>
      <c r="AZ295" s="6">
        <v>40452</v>
      </c>
      <c r="BA295" s="6"/>
      <c r="BB295" s="6"/>
      <c r="BC295" s="6"/>
      <c r="BD295" s="6"/>
      <c r="BE295" s="6"/>
      <c r="BF295" s="6"/>
      <c r="BG295" s="6"/>
      <c r="BH295" s="6"/>
      <c r="BI295" s="6"/>
      <c r="BJ295" s="6"/>
      <c r="BK295" s="6"/>
      <c r="BL295" s="6"/>
      <c r="BM295" s="6">
        <v>40452</v>
      </c>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c r="F296" s="6"/>
      <c r="G296" s="6"/>
      <c r="H296" s="6"/>
      <c r="I296" s="6"/>
      <c r="J296" s="6"/>
      <c r="K296" s="6"/>
      <c r="L296" s="6"/>
      <c r="M296" s="6"/>
      <c r="N296" s="6"/>
      <c r="O296" s="6"/>
      <c r="P296" s="6"/>
      <c r="Q296" s="6"/>
      <c r="R296" s="6"/>
      <c r="S296" s="6"/>
      <c r="T296" s="6"/>
      <c r="U296" s="6"/>
      <c r="V296" s="6"/>
      <c r="W296" s="6">
        <v>38063</v>
      </c>
      <c r="X296" s="6"/>
      <c r="Y296" s="6"/>
      <c r="Z296" s="6"/>
      <c r="AA296" s="6"/>
      <c r="AB296" s="6"/>
      <c r="AC296" s="6"/>
      <c r="AD296" s="6"/>
      <c r="AE296" s="6"/>
      <c r="AF296" s="6"/>
      <c r="AG296" s="6"/>
      <c r="AH296" s="6"/>
      <c r="AI296" s="6">
        <v>38331</v>
      </c>
      <c r="AJ296" s="6"/>
      <c r="AK296" s="6"/>
      <c r="AL296" s="6"/>
      <c r="AM296" s="6">
        <v>38309</v>
      </c>
      <c r="AN296" s="6"/>
      <c r="AO296" s="6"/>
      <c r="AP296" s="6"/>
      <c r="AQ296" s="6">
        <v>38296</v>
      </c>
      <c r="AR296" s="6"/>
      <c r="AS296" s="6"/>
      <c r="AT296" s="6"/>
      <c r="AU296" s="6"/>
      <c r="AV296" s="6"/>
      <c r="AW296" s="6"/>
      <c r="AX296" s="6"/>
      <c r="AY296" s="6"/>
      <c r="AZ296" s="6"/>
      <c r="BA296" s="6"/>
      <c r="BB296" s="6">
        <v>38334</v>
      </c>
      <c r="BC296" s="6">
        <v>38379</v>
      </c>
      <c r="BD296" s="6"/>
      <c r="BE296" s="6"/>
      <c r="BF296" s="6"/>
      <c r="BG296" s="6"/>
      <c r="BH296" s="6"/>
      <c r="BI296" s="6"/>
      <c r="BJ296" s="6"/>
      <c r="BK296" s="6"/>
      <c r="BL296" s="6"/>
      <c r="BM296" s="6"/>
      <c r="BN296" s="6"/>
      <c r="BO296" s="6"/>
      <c r="BP296" s="6">
        <v>38342</v>
      </c>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418</v>
      </c>
      <c r="D297" s="6" t="s">
        <v>803</v>
      </c>
      <c r="E297" s="6">
        <v>39779</v>
      </c>
      <c r="F297" s="6"/>
      <c r="G297" s="6"/>
      <c r="H297" s="6">
        <v>40046</v>
      </c>
      <c r="I297" s="6"/>
      <c r="J297" s="6"/>
      <c r="K297" s="6"/>
      <c r="L297" s="6"/>
      <c r="M297" s="6"/>
      <c r="N297" s="6"/>
      <c r="O297" s="6"/>
      <c r="P297" s="6"/>
      <c r="Q297" s="6">
        <v>40093</v>
      </c>
      <c r="R297" s="6"/>
      <c r="S297" s="6"/>
      <c r="T297" s="6"/>
      <c r="U297" s="6"/>
      <c r="V297" s="6"/>
      <c r="W297" s="6"/>
      <c r="X297" s="6"/>
      <c r="Y297" s="6"/>
      <c r="Z297" s="6"/>
      <c r="AA297" s="6"/>
      <c r="AB297" s="6"/>
      <c r="AC297" s="6"/>
      <c r="AD297" s="6"/>
      <c r="AE297" s="6"/>
      <c r="AF297" s="6"/>
      <c r="AG297" s="6"/>
      <c r="AH297" s="6"/>
      <c r="AI297" s="6"/>
      <c r="AJ297" s="6"/>
      <c r="AK297" s="6"/>
      <c r="AL297" s="6"/>
      <c r="AM297" s="6">
        <v>40373</v>
      </c>
      <c r="AN297" s="6"/>
      <c r="AO297" s="6"/>
      <c r="AP297" s="6"/>
      <c r="AQ297" s="6">
        <v>40386</v>
      </c>
      <c r="AR297" s="6"/>
      <c r="AS297" s="6"/>
      <c r="AT297" s="6"/>
      <c r="AU297" s="6"/>
      <c r="AV297" s="6"/>
      <c r="AW297" s="6"/>
      <c r="AX297" s="6"/>
      <c r="AY297" s="6"/>
      <c r="AZ297" s="6"/>
      <c r="BA297" s="6"/>
      <c r="BB297" s="6"/>
      <c r="BC297" s="6"/>
      <c r="BD297" s="6"/>
      <c r="BE297" s="6"/>
      <c r="BF297" s="6"/>
      <c r="BG297" s="6"/>
      <c r="BH297" s="6"/>
      <c r="BI297" s="6"/>
      <c r="BJ297" s="6"/>
      <c r="BK297" s="6"/>
      <c r="BL297" s="6">
        <v>40389</v>
      </c>
      <c r="BM297" s="6"/>
      <c r="BN297" s="6"/>
      <c r="BO297" s="6"/>
      <c r="BP297" s="6">
        <v>40480</v>
      </c>
      <c r="BQ297" s="6"/>
      <c r="BR297" s="6"/>
      <c r="BS297" s="6"/>
      <c r="BT297" s="6"/>
      <c r="BU297" s="6"/>
      <c r="BV297" s="6"/>
      <c r="BW297" s="6"/>
      <c r="BX297" s="6"/>
      <c r="BY297" s="6"/>
      <c r="BZ297" s="6"/>
      <c r="CA297" s="6"/>
      <c r="CB297" s="6"/>
      <c r="CC297" s="6"/>
      <c r="CD297" s="6"/>
      <c r="CE297" s="6"/>
      <c r="CF297" s="6"/>
      <c r="CG297" s="6"/>
      <c r="CH297" s="6"/>
      <c r="CI297" s="6">
        <v>40528</v>
      </c>
      <c r="CJ297" s="6"/>
      <c r="CK297" s="6"/>
      <c r="CL297" s="6"/>
      <c r="CM297" s="6"/>
      <c r="CN297" s="6"/>
      <c r="CO297" s="6"/>
      <c r="CP297" s="6"/>
      <c r="CQ297" s="6"/>
      <c r="CR297" s="6"/>
      <c r="CS297" s="6"/>
      <c r="CT297" s="6"/>
      <c r="CU297" s="6">
        <v>40828</v>
      </c>
      <c r="CV297" s="6"/>
      <c r="CW297" s="6"/>
      <c r="CX297" s="6"/>
      <c r="CY297" s="6">
        <v>40819</v>
      </c>
      <c r="CZ297" s="6"/>
      <c r="DA297" s="6"/>
      <c r="DB297" s="6"/>
      <c r="DC297" s="6">
        <v>40828</v>
      </c>
      <c r="DD297" s="6"/>
      <c r="DE297" s="6"/>
      <c r="DF297" s="6"/>
      <c r="DG297" s="6"/>
      <c r="DH297" s="6"/>
      <c r="DI297" s="6"/>
      <c r="DJ297" s="6"/>
      <c r="DK297" s="6"/>
      <c r="DL297" s="6"/>
      <c r="DM297" s="6"/>
      <c r="DN297" s="6"/>
      <c r="DO297" s="6"/>
      <c r="DP297" s="6">
        <v>40828</v>
      </c>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401</v>
      </c>
      <c r="D298" s="6" t="s">
        <v>805</v>
      </c>
      <c r="E298" s="6">
        <v>39828</v>
      </c>
      <c r="F298" s="6"/>
      <c r="G298" s="6"/>
      <c r="H298" s="6">
        <v>39898</v>
      </c>
      <c r="I298" s="6"/>
      <c r="J298" s="6"/>
      <c r="K298" s="6"/>
      <c r="L298" s="6">
        <v>39861</v>
      </c>
      <c r="M298" s="6"/>
      <c r="N298" s="6">
        <v>39847</v>
      </c>
      <c r="O298" s="6"/>
      <c r="P298" s="6"/>
      <c r="Q298" s="6"/>
      <c r="R298" s="6"/>
      <c r="S298" s="6"/>
      <c r="T298" s="6"/>
      <c r="U298" s="6"/>
      <c r="V298" s="6"/>
      <c r="W298" s="6"/>
      <c r="X298" s="6"/>
      <c r="Y298" s="6"/>
      <c r="Z298" s="6"/>
      <c r="AA298" s="6"/>
      <c r="AB298" s="6"/>
      <c r="AC298" s="6"/>
      <c r="AD298" s="6"/>
      <c r="AE298" s="6"/>
      <c r="AF298" s="6">
        <v>39930</v>
      </c>
      <c r="AG298" s="6"/>
      <c r="AH298" s="6"/>
      <c r="AI298" s="6"/>
      <c r="AJ298" s="6"/>
      <c r="AK298" s="6"/>
      <c r="AL298" s="6"/>
      <c r="AM298" s="6"/>
      <c r="AN298" s="6"/>
      <c r="AO298" s="6"/>
      <c r="AP298" s="6"/>
      <c r="AQ298" s="6"/>
      <c r="AR298" s="6">
        <v>40107</v>
      </c>
      <c r="AS298" s="6"/>
      <c r="AT298" s="6"/>
      <c r="AU298" s="6"/>
      <c r="AV298" s="6">
        <v>40106</v>
      </c>
      <c r="AW298" s="6"/>
      <c r="AX298" s="6"/>
      <c r="AY298" s="6"/>
      <c r="AZ298" s="6">
        <v>40107</v>
      </c>
      <c r="BA298" s="6"/>
      <c r="BB298" s="6"/>
      <c r="BC298" s="6"/>
      <c r="BD298" s="6"/>
      <c r="BE298" s="6"/>
      <c r="BF298" s="6"/>
      <c r="BG298" s="6"/>
      <c r="BH298" s="6"/>
      <c r="BI298" s="6"/>
      <c r="BJ298" s="6"/>
      <c r="BK298" s="6"/>
      <c r="BL298" s="6"/>
      <c r="BM298" s="6">
        <v>40109</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39406</v>
      </c>
      <c r="F299" s="6"/>
      <c r="G299" s="6"/>
      <c r="H299" s="6">
        <v>39889</v>
      </c>
      <c r="I299" s="6"/>
      <c r="J299" s="6"/>
      <c r="K299" s="6"/>
      <c r="L299" s="6"/>
      <c r="M299" s="6"/>
      <c r="N299" s="6"/>
      <c r="O299" s="6"/>
      <c r="P299" s="6"/>
      <c r="Q299" s="6"/>
      <c r="R299" s="6"/>
      <c r="S299" s="6"/>
      <c r="T299" s="6"/>
      <c r="U299" s="6"/>
      <c r="V299" s="6"/>
      <c r="W299" s="6">
        <v>39941</v>
      </c>
      <c r="X299" s="6"/>
      <c r="Y299" s="6"/>
      <c r="Z299" s="6"/>
      <c r="AA299" s="6"/>
      <c r="AB299" s="6"/>
      <c r="AC299" s="6"/>
      <c r="AD299" s="6"/>
      <c r="AE299" s="6"/>
      <c r="AF299" s="6"/>
      <c r="AG299" s="6"/>
      <c r="AH299" s="6"/>
      <c r="AI299" s="6">
        <v>40445</v>
      </c>
      <c r="AJ299" s="6">
        <v>40367</v>
      </c>
      <c r="AK299" s="6"/>
      <c r="AL299" s="6"/>
      <c r="AM299" s="6">
        <v>40438</v>
      </c>
      <c r="AN299" s="6"/>
      <c r="AO299" s="6"/>
      <c r="AP299" s="6"/>
      <c r="AQ299" s="6">
        <v>40450</v>
      </c>
      <c r="AR299" s="6"/>
      <c r="AS299" s="6"/>
      <c r="AT299" s="6"/>
      <c r="AU299" s="6"/>
      <c r="AV299" s="6"/>
      <c r="AW299" s="6"/>
      <c r="AX299" s="6"/>
      <c r="AY299" s="6"/>
      <c r="AZ299" s="6"/>
      <c r="BA299" s="6"/>
      <c r="BB299" s="6"/>
      <c r="BC299" s="6"/>
      <c r="BD299" s="6">
        <v>40451</v>
      </c>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341</v>
      </c>
      <c r="D300" s="6" t="s">
        <v>809</v>
      </c>
      <c r="E300" s="6">
        <v>39828</v>
      </c>
      <c r="F300" s="6"/>
      <c r="G300" s="6"/>
      <c r="H300" s="6">
        <v>39898</v>
      </c>
      <c r="I300" s="6"/>
      <c r="J300" s="6"/>
      <c r="K300" s="6"/>
      <c r="L300" s="6">
        <v>39861</v>
      </c>
      <c r="M300" s="6"/>
      <c r="N300" s="6">
        <v>39847</v>
      </c>
      <c r="O300" s="6"/>
      <c r="P300" s="6"/>
      <c r="Q300" s="6"/>
      <c r="R300" s="6"/>
      <c r="S300" s="6"/>
      <c r="T300" s="6"/>
      <c r="U300" s="6"/>
      <c r="V300" s="6"/>
      <c r="W300" s="6"/>
      <c r="X300" s="6"/>
      <c r="Y300" s="6"/>
      <c r="Z300" s="6"/>
      <c r="AA300" s="6"/>
      <c r="AB300" s="6"/>
      <c r="AC300" s="6"/>
      <c r="AD300" s="6"/>
      <c r="AE300" s="6"/>
      <c r="AF300" s="6">
        <v>39930</v>
      </c>
      <c r="AG300" s="6"/>
      <c r="AH300" s="6"/>
      <c r="AI300" s="6"/>
      <c r="AJ300" s="6"/>
      <c r="AK300" s="6"/>
      <c r="AL300" s="6"/>
      <c r="AM300" s="6"/>
      <c r="AN300" s="6"/>
      <c r="AO300" s="6"/>
      <c r="AP300" s="6"/>
      <c r="AQ300" s="6"/>
      <c r="AR300" s="6">
        <v>40107</v>
      </c>
      <c r="AS300" s="6"/>
      <c r="AT300" s="6"/>
      <c r="AU300" s="6"/>
      <c r="AV300" s="6">
        <v>40106</v>
      </c>
      <c r="AW300" s="6"/>
      <c r="AX300" s="6"/>
      <c r="AY300" s="6"/>
      <c r="AZ300" s="6">
        <v>40107</v>
      </c>
      <c r="BA300" s="6"/>
      <c r="BB300" s="6"/>
      <c r="BC300" s="6"/>
      <c r="BD300" s="6"/>
      <c r="BE300" s="6"/>
      <c r="BF300" s="6"/>
      <c r="BG300" s="6"/>
      <c r="BH300" s="6"/>
      <c r="BI300" s="6"/>
      <c r="BJ300" s="6"/>
      <c r="BK300" s="6"/>
      <c r="BL300" s="6"/>
      <c r="BM300" s="6">
        <v>40109</v>
      </c>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HYPERLINK("https://hpr-rps.hres.ca/reg-content/summary-basis-decision-detailOne.php?lang=en&amp;linkID=SBD00307", "Volibris TM")</f>
        <v>Volibris TM</v>
      </c>
      <c r="B301" s="6" t="s">
        <v>810</v>
      </c>
      <c r="C301" s="6" t="s">
        <v>96</v>
      </c>
      <c r="D301" s="6" t="s">
        <v>811</v>
      </c>
      <c r="E301" s="6"/>
      <c r="F301" s="6"/>
      <c r="G301" s="6"/>
      <c r="H301" s="6"/>
      <c r="I301" s="6"/>
      <c r="J301" s="6"/>
      <c r="K301" s="6"/>
      <c r="L301" s="6"/>
      <c r="M301" s="6"/>
      <c r="N301" s="6"/>
      <c r="O301" s="6"/>
      <c r="P301" s="6"/>
      <c r="Q301" s="6"/>
      <c r="R301" s="6"/>
      <c r="S301" s="6"/>
      <c r="T301" s="6"/>
      <c r="U301" s="6"/>
      <c r="V301" s="6"/>
      <c r="W301" s="6">
        <v>38063</v>
      </c>
      <c r="X301" s="6"/>
      <c r="Y301" s="6"/>
      <c r="Z301" s="6"/>
      <c r="AA301" s="6"/>
      <c r="AB301" s="6"/>
      <c r="AC301" s="6"/>
      <c r="AD301" s="6"/>
      <c r="AE301" s="6"/>
      <c r="AF301" s="6"/>
      <c r="AG301" s="6"/>
      <c r="AH301" s="6"/>
      <c r="AI301" s="6">
        <v>38331</v>
      </c>
      <c r="AJ301" s="6"/>
      <c r="AK301" s="6"/>
      <c r="AL301" s="6"/>
      <c r="AM301" s="6">
        <v>38309</v>
      </c>
      <c r="AN301" s="6"/>
      <c r="AO301" s="6"/>
      <c r="AP301" s="6"/>
      <c r="AQ301" s="6">
        <v>38296</v>
      </c>
      <c r="AR301" s="6"/>
      <c r="AS301" s="6"/>
      <c r="AT301" s="6"/>
      <c r="AU301" s="6"/>
      <c r="AV301" s="6"/>
      <c r="AW301" s="6"/>
      <c r="AX301" s="6"/>
      <c r="AY301" s="6"/>
      <c r="AZ301" s="6"/>
      <c r="BA301" s="6"/>
      <c r="BB301" s="6">
        <v>38334</v>
      </c>
      <c r="BC301" s="6">
        <v>38379</v>
      </c>
      <c r="BD301" s="6"/>
      <c r="BE301" s="6"/>
      <c r="BF301" s="6"/>
      <c r="BG301" s="6"/>
      <c r="BH301" s="6"/>
      <c r="BI301" s="6"/>
      <c r="BJ301" s="6"/>
      <c r="BK301" s="6"/>
      <c r="BL301" s="6"/>
      <c r="BM301" s="6"/>
      <c r="BN301" s="6"/>
      <c r="BO301" s="6"/>
      <c r="BP301" s="6">
        <v>38342</v>
      </c>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HYPERLINK("https://hpr-rps.hres.ca/reg-content/summary-basis-decision-detailOne.php?lang=en&amp;linkID=SBD00308", "Voltaren TM")</f>
        <v>Voltaren TM</v>
      </c>
      <c r="B302" s="6" t="s">
        <v>812</v>
      </c>
      <c r="C302" s="6" t="s">
        <v>813</v>
      </c>
      <c r="D302" s="6" t="s">
        <v>814</v>
      </c>
      <c r="E302" s="6"/>
      <c r="F302" s="6"/>
      <c r="G302" s="6"/>
      <c r="H302" s="6"/>
      <c r="I302" s="6"/>
      <c r="J302" s="6"/>
      <c r="K302" s="6"/>
      <c r="L302" s="6"/>
      <c r="M302" s="6"/>
      <c r="N302" s="6"/>
      <c r="O302" s="6"/>
      <c r="P302" s="6"/>
      <c r="Q302" s="6"/>
      <c r="R302" s="6"/>
      <c r="S302" s="6"/>
      <c r="T302" s="6"/>
      <c r="U302" s="6"/>
      <c r="V302" s="6"/>
      <c r="W302" s="6">
        <v>38063</v>
      </c>
      <c r="X302" s="6"/>
      <c r="Y302" s="6"/>
      <c r="Z302" s="6"/>
      <c r="AA302" s="6"/>
      <c r="AB302" s="6"/>
      <c r="AC302" s="6"/>
      <c r="AD302" s="6"/>
      <c r="AE302" s="6"/>
      <c r="AF302" s="6"/>
      <c r="AG302" s="6"/>
      <c r="AH302" s="6"/>
      <c r="AI302" s="6">
        <v>38331</v>
      </c>
      <c r="AJ302" s="6"/>
      <c r="AK302" s="6"/>
      <c r="AL302" s="6"/>
      <c r="AM302" s="6">
        <v>38309</v>
      </c>
      <c r="AN302" s="6"/>
      <c r="AO302" s="6"/>
      <c r="AP302" s="6"/>
      <c r="AQ302" s="6">
        <v>38296</v>
      </c>
      <c r="AR302" s="6"/>
      <c r="AS302" s="6"/>
      <c r="AT302" s="6"/>
      <c r="AU302" s="6"/>
      <c r="AV302" s="6"/>
      <c r="AW302" s="6"/>
      <c r="AX302" s="6"/>
      <c r="AY302" s="6"/>
      <c r="AZ302" s="6"/>
      <c r="BA302" s="6"/>
      <c r="BB302" s="6">
        <v>38334</v>
      </c>
      <c r="BC302" s="6">
        <v>38379</v>
      </c>
      <c r="BD302" s="6"/>
      <c r="BE302" s="6"/>
      <c r="BF302" s="6"/>
      <c r="BG302" s="6"/>
      <c r="BH302" s="6"/>
      <c r="BI302" s="6"/>
      <c r="BJ302" s="6"/>
      <c r="BK302" s="6"/>
      <c r="BL302" s="6"/>
      <c r="BM302" s="6"/>
      <c r="BN302" s="6"/>
      <c r="BO302" s="6"/>
      <c r="BP302" s="6">
        <v>38342</v>
      </c>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HYPERLINK("https://hpr-rps.hres.ca/reg-content/summary-basis-decision-detailOne.php?lang=en&amp;linkID=SBD00309", "Votrient TM")</f>
        <v>Votrient TM</v>
      </c>
      <c r="B303" s="6" t="s">
        <v>815</v>
      </c>
      <c r="C303" s="6" t="s">
        <v>96</v>
      </c>
      <c r="D303" s="6" t="s">
        <v>816</v>
      </c>
      <c r="E303" s="6">
        <v>39891</v>
      </c>
      <c r="F303" s="6"/>
      <c r="G303" s="6"/>
      <c r="H303" s="6">
        <v>39980</v>
      </c>
      <c r="I303" s="6"/>
      <c r="J303" s="6"/>
      <c r="K303" s="6"/>
      <c r="L303" s="6"/>
      <c r="M303" s="6"/>
      <c r="N303" s="6"/>
      <c r="O303" s="6"/>
      <c r="P303" s="6"/>
      <c r="Q303" s="6"/>
      <c r="R303" s="6"/>
      <c r="S303" s="6"/>
      <c r="T303" s="6"/>
      <c r="U303" s="6"/>
      <c r="V303" s="6"/>
      <c r="W303" s="6">
        <v>40025</v>
      </c>
      <c r="X303" s="6"/>
      <c r="Y303" s="6"/>
      <c r="Z303" s="6"/>
      <c r="AA303" s="6"/>
      <c r="AB303" s="6"/>
      <c r="AC303" s="6"/>
      <c r="AD303" s="6"/>
      <c r="AE303" s="6"/>
      <c r="AF303" s="6"/>
      <c r="AG303" s="6"/>
      <c r="AH303" s="6"/>
      <c r="AI303" s="6">
        <v>40324</v>
      </c>
      <c r="AJ303" s="6"/>
      <c r="AK303" s="6"/>
      <c r="AL303" s="6"/>
      <c r="AM303" s="6">
        <v>40325</v>
      </c>
      <c r="AN303" s="6"/>
      <c r="AO303" s="6"/>
      <c r="AP303" s="6"/>
      <c r="AQ303" s="6">
        <v>40325</v>
      </c>
      <c r="AR303" s="6"/>
      <c r="AS303" s="6"/>
      <c r="AT303" s="6"/>
      <c r="AU303" s="6"/>
      <c r="AV303" s="6"/>
      <c r="AW303" s="6"/>
      <c r="AX303" s="6"/>
      <c r="AY303" s="6"/>
      <c r="AZ303" s="6"/>
      <c r="BA303" s="6"/>
      <c r="BB303" s="6"/>
      <c r="BC303" s="6"/>
      <c r="BD303" s="6">
        <v>40325</v>
      </c>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HYPERLINK("https://hpr-rps.hres.ca/reg-content/summary-basis-decision-detailOne.php?lang=en&amp;linkID=SBD00312", "Xalkori TM")</f>
        <v>Xalkori TM</v>
      </c>
      <c r="B304" s="6" t="s">
        <v>817</v>
      </c>
      <c r="C304" s="6" t="s">
        <v>143</v>
      </c>
      <c r="D304" s="6" t="s">
        <v>818</v>
      </c>
      <c r="E304" s="6">
        <v>39891</v>
      </c>
      <c r="F304" s="6"/>
      <c r="G304" s="6"/>
      <c r="H304" s="6">
        <v>39980</v>
      </c>
      <c r="I304" s="6"/>
      <c r="J304" s="6"/>
      <c r="K304" s="6"/>
      <c r="L304" s="6"/>
      <c r="M304" s="6"/>
      <c r="N304" s="6"/>
      <c r="O304" s="6"/>
      <c r="P304" s="6"/>
      <c r="Q304" s="6"/>
      <c r="R304" s="6"/>
      <c r="S304" s="6"/>
      <c r="T304" s="6"/>
      <c r="U304" s="6"/>
      <c r="V304" s="6"/>
      <c r="W304" s="6">
        <v>40025</v>
      </c>
      <c r="X304" s="6"/>
      <c r="Y304" s="6"/>
      <c r="Z304" s="6"/>
      <c r="AA304" s="6"/>
      <c r="AB304" s="6"/>
      <c r="AC304" s="6"/>
      <c r="AD304" s="6"/>
      <c r="AE304" s="6"/>
      <c r="AF304" s="6"/>
      <c r="AG304" s="6"/>
      <c r="AH304" s="6"/>
      <c r="AI304" s="6">
        <v>40324</v>
      </c>
      <c r="AJ304" s="6"/>
      <c r="AK304" s="6"/>
      <c r="AL304" s="6"/>
      <c r="AM304" s="6">
        <v>40325</v>
      </c>
      <c r="AN304" s="6"/>
      <c r="AO304" s="6"/>
      <c r="AP304" s="6"/>
      <c r="AQ304" s="6">
        <v>40325</v>
      </c>
      <c r="AR304" s="6"/>
      <c r="AS304" s="6"/>
      <c r="AT304" s="6"/>
      <c r="AU304" s="6"/>
      <c r="AV304" s="6"/>
      <c r="AW304" s="6"/>
      <c r="AX304" s="6"/>
      <c r="AY304" s="6"/>
      <c r="AZ304" s="6"/>
      <c r="BA304" s="6"/>
      <c r="BB304" s="6"/>
      <c r="BC304" s="6"/>
      <c r="BD304" s="6">
        <v>40325</v>
      </c>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HYPERLINK("https://hpr-rps.hres.ca/reg-content/summary-basis-decision-detailOne.php?lang=en&amp;linkID=SBD00313", "Xarelto ®")</f>
        <v>Xarelto ®</v>
      </c>
      <c r="B305" s="6" t="s">
        <v>819</v>
      </c>
      <c r="C305" s="6" t="s">
        <v>341</v>
      </c>
      <c r="D305" s="6" t="s">
        <v>820</v>
      </c>
      <c r="E305" s="6">
        <v>39967</v>
      </c>
      <c r="F305" s="6"/>
      <c r="G305" s="6"/>
      <c r="H305" s="6"/>
      <c r="I305" s="6"/>
      <c r="J305" s="6"/>
      <c r="K305" s="6"/>
      <c r="L305" s="6"/>
      <c r="M305" s="6"/>
      <c r="N305" s="6">
        <v>40372</v>
      </c>
      <c r="O305" s="6"/>
      <c r="P305" s="6"/>
      <c r="Q305" s="6"/>
      <c r="R305" s="6"/>
      <c r="S305" s="6"/>
      <c r="T305" s="6">
        <v>40399</v>
      </c>
      <c r="U305" s="6"/>
      <c r="V305" s="6">
        <v>40464</v>
      </c>
      <c r="W305" s="6"/>
      <c r="X305" s="6"/>
      <c r="Y305" s="6"/>
      <c r="Z305" s="6"/>
      <c r="AA305" s="6"/>
      <c r="AB305" s="6"/>
      <c r="AC305" s="6"/>
      <c r="AD305" s="6"/>
      <c r="AE305" s="6"/>
      <c r="AF305" s="6">
        <v>40522</v>
      </c>
      <c r="AG305" s="6"/>
      <c r="AH305" s="6"/>
      <c r="AI305" s="6"/>
      <c r="AJ305" s="6"/>
      <c r="AK305" s="6"/>
      <c r="AL305" s="6"/>
      <c r="AM305" s="6"/>
      <c r="AN305" s="6"/>
      <c r="AO305" s="6"/>
      <c r="AP305" s="6"/>
      <c r="AQ305" s="6"/>
      <c r="AR305" s="6">
        <v>40821</v>
      </c>
      <c r="AS305" s="6"/>
      <c r="AT305" s="6"/>
      <c r="AU305" s="6"/>
      <c r="AV305" s="6">
        <v>40822</v>
      </c>
      <c r="AW305" s="6"/>
      <c r="AX305" s="6"/>
      <c r="AY305" s="6"/>
      <c r="AZ305" s="6">
        <v>40822</v>
      </c>
      <c r="BA305" s="6"/>
      <c r="BB305" s="6"/>
      <c r="BC305" s="6"/>
      <c r="BD305" s="6"/>
      <c r="BE305" s="6"/>
      <c r="BF305" s="6"/>
      <c r="BG305" s="6"/>
      <c r="BH305" s="6"/>
      <c r="BI305" s="6"/>
      <c r="BJ305" s="6"/>
      <c r="BK305" s="6"/>
      <c r="BL305" s="6"/>
      <c r="BM305" s="6"/>
      <c r="BN305" s="6"/>
      <c r="BO305" s="6"/>
      <c r="BP305" s="6"/>
      <c r="BQ305" s="6"/>
      <c r="BR305" s="6"/>
      <c r="BS305" s="6"/>
      <c r="BT305" s="6">
        <v>40822</v>
      </c>
      <c r="BU305" s="6"/>
      <c r="BV305" s="6"/>
      <c r="BW305" s="6"/>
      <c r="BX305" s="6"/>
      <c r="BY305" s="6">
        <v>40850</v>
      </c>
      <c r="BZ305" s="6"/>
      <c r="CA305" s="6"/>
      <c r="CB305" s="6"/>
      <c r="CC305" s="6"/>
      <c r="CD305" s="6"/>
      <c r="CE305" s="6"/>
      <c r="CF305" s="6"/>
      <c r="CG305" s="6"/>
      <c r="CH305" s="6"/>
      <c r="CI305" s="6"/>
      <c r="CJ305" s="6"/>
      <c r="CK305" s="6"/>
      <c r="CL305" s="6"/>
      <c r="CM305" s="6"/>
      <c r="CN305" s="6"/>
      <c r="CO305" s="6"/>
      <c r="CP305" s="6"/>
      <c r="CQ305" s="6"/>
      <c r="CR305" s="6">
        <v>40872</v>
      </c>
      <c r="CS305" s="6"/>
      <c r="CT305" s="6"/>
      <c r="CU305" s="6"/>
      <c r="CV305" s="6"/>
      <c r="CW305" s="6"/>
      <c r="CX305" s="6"/>
      <c r="CY305" s="6"/>
      <c r="CZ305" s="6"/>
      <c r="DA305" s="6"/>
      <c r="DB305" s="6"/>
      <c r="DC305" s="6"/>
      <c r="DD305" s="6"/>
      <c r="DE305" s="6"/>
      <c r="DF305" s="6"/>
      <c r="DG305" s="6"/>
      <c r="DH305" s="6">
        <v>40938</v>
      </c>
      <c r="DI305" s="6"/>
      <c r="DJ305" s="6"/>
      <c r="DK305" s="6"/>
      <c r="DL305" s="6">
        <v>40939</v>
      </c>
      <c r="DM305" s="6"/>
      <c r="DN305" s="6"/>
      <c r="DO305" s="6"/>
      <c r="DP305" s="6"/>
      <c r="DQ305" s="6"/>
      <c r="DR305" s="6"/>
      <c r="DS305" s="6"/>
      <c r="DT305" s="6"/>
      <c r="DU305" s="6"/>
      <c r="DV305" s="6"/>
      <c r="DW305" s="6"/>
      <c r="DX305" s="6"/>
      <c r="DY305" s="6">
        <v>40940</v>
      </c>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HYPERLINK("https://hpr-rps.hres.ca/reg-content/summary-basis-decision-detailTwo.php?lang=en&amp;linkID=SBD00314", "Xtoro")</f>
        <v>Xtoro</v>
      </c>
      <c r="B306" s="6" t="s">
        <v>821</v>
      </c>
      <c r="C306" s="6" t="s">
        <v>538</v>
      </c>
      <c r="D306" s="6" t="s">
        <v>822</v>
      </c>
      <c r="E306" s="6"/>
      <c r="F306" s="6"/>
      <c r="G306" s="6"/>
      <c r="H306" s="6">
        <v>41795</v>
      </c>
      <c r="I306" s="6"/>
      <c r="J306" s="6"/>
      <c r="K306" s="6"/>
      <c r="L306" s="6"/>
      <c r="M306" s="6"/>
      <c r="N306" s="6"/>
      <c r="O306" s="6"/>
      <c r="P306" s="6"/>
      <c r="Q306" s="6"/>
      <c r="R306" s="6"/>
      <c r="S306" s="6"/>
      <c r="T306" s="6"/>
      <c r="U306" s="6"/>
      <c r="V306" s="6"/>
      <c r="W306" s="6">
        <v>41849</v>
      </c>
      <c r="X306" s="6"/>
      <c r="Y306" s="6"/>
      <c r="Z306" s="6"/>
      <c r="AA306" s="6"/>
      <c r="AB306" s="6"/>
      <c r="AC306" s="6"/>
      <c r="AD306" s="6"/>
      <c r="AE306" s="6"/>
      <c r="AF306" s="6"/>
      <c r="AG306" s="6"/>
      <c r="AH306" s="6"/>
      <c r="AI306" s="6"/>
      <c r="AJ306" s="6"/>
      <c r="AK306" s="6"/>
      <c r="AL306" s="6"/>
      <c r="AM306" s="6">
        <v>42167</v>
      </c>
      <c r="AN306" s="6"/>
      <c r="AO306" s="6"/>
      <c r="AP306" s="6"/>
      <c r="AQ306" s="6">
        <v>42132</v>
      </c>
      <c r="AR306" s="6"/>
      <c r="AS306" s="6"/>
      <c r="AT306" s="6"/>
      <c r="AU306" s="6"/>
      <c r="AV306" s="6"/>
      <c r="AW306" s="6"/>
      <c r="AX306" s="6"/>
      <c r="AY306" s="6"/>
      <c r="AZ306" s="6"/>
      <c r="BA306" s="6"/>
      <c r="BB306" s="6"/>
      <c r="BC306" s="6"/>
      <c r="BD306" s="6"/>
      <c r="BE306" s="6"/>
      <c r="BF306" s="6"/>
      <c r="BG306" s="6"/>
      <c r="BH306" s="6"/>
      <c r="BI306" s="6"/>
      <c r="BJ306" s="6"/>
      <c r="BK306" s="6">
        <v>42185</v>
      </c>
      <c r="BL306" s="6"/>
      <c r="BM306" s="6"/>
      <c r="BN306" s="6"/>
      <c r="BO306" s="6"/>
      <c r="BP306" s="6">
        <v>42272</v>
      </c>
      <c r="BQ306" s="6"/>
      <c r="BR306" s="6"/>
      <c r="BS306" s="6"/>
      <c r="BT306" s="6"/>
      <c r="BU306" s="6"/>
      <c r="BV306" s="6"/>
      <c r="BW306" s="6"/>
      <c r="BX306" s="6"/>
      <c r="BY306" s="6"/>
      <c r="BZ306" s="6"/>
      <c r="CA306" s="6"/>
      <c r="CB306" s="6"/>
      <c r="CC306" s="6"/>
      <c r="CD306" s="6"/>
      <c r="CE306" s="6"/>
      <c r="CF306" s="6"/>
      <c r="CG306" s="6"/>
      <c r="CH306" s="6"/>
      <c r="CI306" s="6">
        <v>42292</v>
      </c>
      <c r="CJ306" s="6"/>
      <c r="CK306" s="6"/>
      <c r="CL306" s="6"/>
      <c r="CM306" s="6"/>
      <c r="CN306" s="6"/>
      <c r="CO306" s="6"/>
      <c r="CP306" s="6"/>
      <c r="CQ306" s="6"/>
      <c r="CR306" s="6"/>
      <c r="CS306" s="6"/>
      <c r="CT306" s="6"/>
      <c r="CU306" s="6">
        <v>42437</v>
      </c>
      <c r="CV306" s="6"/>
      <c r="CW306" s="6"/>
      <c r="CX306" s="6"/>
      <c r="CY306" s="6">
        <v>42436</v>
      </c>
      <c r="CZ306" s="6"/>
      <c r="DA306" s="6"/>
      <c r="DB306" s="6"/>
      <c r="DC306" s="6">
        <v>42439</v>
      </c>
      <c r="DD306" s="6"/>
      <c r="DE306" s="6"/>
      <c r="DF306" s="6"/>
      <c r="DG306" s="6"/>
      <c r="DH306" s="6"/>
      <c r="DI306" s="6"/>
      <c r="DJ306" s="6"/>
      <c r="DK306" s="6"/>
      <c r="DL306" s="6"/>
      <c r="DM306" s="6"/>
      <c r="DN306" s="6"/>
      <c r="DO306" s="6"/>
      <c r="DP306" s="6">
        <v>42440</v>
      </c>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HYPERLINK("https://hpr-rps.hres.ca/reg-content/summary-basis-decision-detailOne.php?lang=en&amp;linkID=SBD00315", "Xyrem ®")</f>
        <v>Xyrem ®</v>
      </c>
      <c r="B307" s="6" t="s">
        <v>823</v>
      </c>
      <c r="C307" s="6" t="s">
        <v>824</v>
      </c>
      <c r="D307" s="6" t="s">
        <v>825</v>
      </c>
      <c r="E307" s="6">
        <v>39906</v>
      </c>
      <c r="F307" s="6"/>
      <c r="G307" s="6"/>
      <c r="H307" s="6">
        <v>39965</v>
      </c>
      <c r="I307" s="6"/>
      <c r="J307" s="6"/>
      <c r="K307" s="6"/>
      <c r="L307" s="6"/>
      <c r="M307" s="6"/>
      <c r="N307" s="6"/>
      <c r="O307" s="6"/>
      <c r="P307" s="6"/>
      <c r="Q307" s="6"/>
      <c r="R307" s="6"/>
      <c r="S307" s="6"/>
      <c r="T307" s="6"/>
      <c r="U307" s="6"/>
      <c r="V307" s="6"/>
      <c r="W307" s="6">
        <v>40011</v>
      </c>
      <c r="X307" s="6"/>
      <c r="Y307" s="6"/>
      <c r="Z307" s="6"/>
      <c r="AA307" s="6"/>
      <c r="AB307" s="6"/>
      <c r="AC307" s="6"/>
      <c r="AD307" s="6"/>
      <c r="AE307" s="6"/>
      <c r="AF307" s="6"/>
      <c r="AG307" s="6"/>
      <c r="AH307" s="6"/>
      <c r="AI307" s="6">
        <v>40311</v>
      </c>
      <c r="AJ307" s="6"/>
      <c r="AK307" s="6"/>
      <c r="AL307" s="6"/>
      <c r="AM307" s="6">
        <v>40311</v>
      </c>
      <c r="AN307" s="6"/>
      <c r="AO307" s="6"/>
      <c r="AP307" s="6"/>
      <c r="AQ307" s="6">
        <v>40311</v>
      </c>
      <c r="AR307" s="6"/>
      <c r="AS307" s="6"/>
      <c r="AT307" s="6"/>
      <c r="AU307" s="6"/>
      <c r="AV307" s="6"/>
      <c r="AW307" s="6"/>
      <c r="AX307" s="6"/>
      <c r="AY307" s="6"/>
      <c r="AZ307" s="6"/>
      <c r="BA307" s="6"/>
      <c r="BB307" s="6"/>
      <c r="BC307" s="6"/>
      <c r="BD307" s="6">
        <v>40311</v>
      </c>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HYPERLINK("https://hpr-rps.hres.ca/reg-content/summary-basis-decision-detailOne.php?lang=en&amp;linkID=SBD00316", "Yervoy TM")</f>
        <v>Yervoy TM</v>
      </c>
      <c r="B308" s="6" t="s">
        <v>826</v>
      </c>
      <c r="C308" s="6" t="s">
        <v>81</v>
      </c>
      <c r="D308" s="6" t="s">
        <v>827</v>
      </c>
      <c r="E308" s="6">
        <v>39967</v>
      </c>
      <c r="F308" s="6"/>
      <c r="G308" s="6"/>
      <c r="H308" s="6"/>
      <c r="I308" s="6"/>
      <c r="J308" s="6"/>
      <c r="K308" s="6"/>
      <c r="L308" s="6"/>
      <c r="M308" s="6"/>
      <c r="N308" s="6">
        <v>40372</v>
      </c>
      <c r="O308" s="6"/>
      <c r="P308" s="6"/>
      <c r="Q308" s="6"/>
      <c r="R308" s="6"/>
      <c r="S308" s="6"/>
      <c r="T308" s="6">
        <v>40399</v>
      </c>
      <c r="U308" s="6"/>
      <c r="V308" s="6">
        <v>40464</v>
      </c>
      <c r="W308" s="6"/>
      <c r="X308" s="6"/>
      <c r="Y308" s="6"/>
      <c r="Z308" s="6"/>
      <c r="AA308" s="6"/>
      <c r="AB308" s="6"/>
      <c r="AC308" s="6"/>
      <c r="AD308" s="6"/>
      <c r="AE308" s="6"/>
      <c r="AF308" s="6">
        <v>40522</v>
      </c>
      <c r="AG308" s="6"/>
      <c r="AH308" s="6"/>
      <c r="AI308" s="6"/>
      <c r="AJ308" s="6"/>
      <c r="AK308" s="6"/>
      <c r="AL308" s="6"/>
      <c r="AM308" s="6"/>
      <c r="AN308" s="6"/>
      <c r="AO308" s="6"/>
      <c r="AP308" s="6"/>
      <c r="AQ308" s="6"/>
      <c r="AR308" s="6">
        <v>40821</v>
      </c>
      <c r="AS308" s="6"/>
      <c r="AT308" s="6"/>
      <c r="AU308" s="6"/>
      <c r="AV308" s="6">
        <v>40822</v>
      </c>
      <c r="AW308" s="6"/>
      <c r="AX308" s="6"/>
      <c r="AY308" s="6"/>
      <c r="AZ308" s="6">
        <v>40822</v>
      </c>
      <c r="BA308" s="6"/>
      <c r="BB308" s="6"/>
      <c r="BC308" s="6"/>
      <c r="BD308" s="6"/>
      <c r="BE308" s="6"/>
      <c r="BF308" s="6"/>
      <c r="BG308" s="6"/>
      <c r="BH308" s="6"/>
      <c r="BI308" s="6"/>
      <c r="BJ308" s="6"/>
      <c r="BK308" s="6"/>
      <c r="BL308" s="6"/>
      <c r="BM308" s="6"/>
      <c r="BN308" s="6"/>
      <c r="BO308" s="6"/>
      <c r="BP308" s="6"/>
      <c r="BQ308" s="6"/>
      <c r="BR308" s="6"/>
      <c r="BS308" s="6"/>
      <c r="BT308" s="6">
        <v>40822</v>
      </c>
      <c r="BU308" s="6"/>
      <c r="BV308" s="6"/>
      <c r="BW308" s="6"/>
      <c r="BX308" s="6"/>
      <c r="BY308" s="6">
        <v>40850</v>
      </c>
      <c r="BZ308" s="6"/>
      <c r="CA308" s="6"/>
      <c r="CB308" s="6"/>
      <c r="CC308" s="6"/>
      <c r="CD308" s="6"/>
      <c r="CE308" s="6"/>
      <c r="CF308" s="6"/>
      <c r="CG308" s="6"/>
      <c r="CH308" s="6"/>
      <c r="CI308" s="6"/>
      <c r="CJ308" s="6"/>
      <c r="CK308" s="6"/>
      <c r="CL308" s="6"/>
      <c r="CM308" s="6"/>
      <c r="CN308" s="6"/>
      <c r="CO308" s="6"/>
      <c r="CP308" s="6"/>
      <c r="CQ308" s="6"/>
      <c r="CR308" s="6">
        <v>40872</v>
      </c>
      <c r="CS308" s="6"/>
      <c r="CT308" s="6"/>
      <c r="CU308" s="6"/>
      <c r="CV308" s="6"/>
      <c r="CW308" s="6"/>
      <c r="CX308" s="6"/>
      <c r="CY308" s="6"/>
      <c r="CZ308" s="6"/>
      <c r="DA308" s="6"/>
      <c r="DB308" s="6"/>
      <c r="DC308" s="6"/>
      <c r="DD308" s="6"/>
      <c r="DE308" s="6"/>
      <c r="DF308" s="6"/>
      <c r="DG308" s="6"/>
      <c r="DH308" s="6">
        <v>40938</v>
      </c>
      <c r="DI308" s="6"/>
      <c r="DJ308" s="6"/>
      <c r="DK308" s="6"/>
      <c r="DL308" s="6">
        <v>40939</v>
      </c>
      <c r="DM308" s="6"/>
      <c r="DN308" s="6"/>
      <c r="DO308" s="6"/>
      <c r="DP308" s="6"/>
      <c r="DQ308" s="6"/>
      <c r="DR308" s="6"/>
      <c r="DS308" s="6"/>
      <c r="DT308" s="6"/>
      <c r="DU308" s="6"/>
      <c r="DV308" s="6"/>
      <c r="DW308" s="6"/>
      <c r="DX308" s="6"/>
      <c r="DY308" s="6">
        <v>40940</v>
      </c>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HYPERLINK("https://hpr-rps.hres.ca/reg-content/summary-basis-decision-detailOne.php?lang=en&amp;linkID=SBD00317", "Yondelis TM")</f>
        <v>Yondelis TM</v>
      </c>
      <c r="B309" s="6" t="s">
        <v>828</v>
      </c>
      <c r="C309" s="6" t="s">
        <v>196</v>
      </c>
      <c r="D309" s="6" t="s">
        <v>829</v>
      </c>
      <c r="E309" s="6">
        <v>39906</v>
      </c>
      <c r="F309" s="6"/>
      <c r="G309" s="6"/>
      <c r="H309" s="6">
        <v>39965</v>
      </c>
      <c r="I309" s="6"/>
      <c r="J309" s="6"/>
      <c r="K309" s="6"/>
      <c r="L309" s="6"/>
      <c r="M309" s="6"/>
      <c r="N309" s="6"/>
      <c r="O309" s="6"/>
      <c r="P309" s="6"/>
      <c r="Q309" s="6"/>
      <c r="R309" s="6"/>
      <c r="S309" s="6"/>
      <c r="T309" s="6"/>
      <c r="U309" s="6"/>
      <c r="V309" s="6"/>
      <c r="W309" s="6">
        <v>40011</v>
      </c>
      <c r="X309" s="6"/>
      <c r="Y309" s="6"/>
      <c r="Z309" s="6"/>
      <c r="AA309" s="6"/>
      <c r="AB309" s="6"/>
      <c r="AC309" s="6"/>
      <c r="AD309" s="6"/>
      <c r="AE309" s="6"/>
      <c r="AF309" s="6"/>
      <c r="AG309" s="6"/>
      <c r="AH309" s="6"/>
      <c r="AI309" s="6">
        <v>40311</v>
      </c>
      <c r="AJ309" s="6"/>
      <c r="AK309" s="6"/>
      <c r="AL309" s="6"/>
      <c r="AM309" s="6">
        <v>40311</v>
      </c>
      <c r="AN309" s="6"/>
      <c r="AO309" s="6"/>
      <c r="AP309" s="6"/>
      <c r="AQ309" s="6">
        <v>40311</v>
      </c>
      <c r="AR309" s="6"/>
      <c r="AS309" s="6"/>
      <c r="AT309" s="6"/>
      <c r="AU309" s="6"/>
      <c r="AV309" s="6"/>
      <c r="AW309" s="6"/>
      <c r="AX309" s="6"/>
      <c r="AY309" s="6"/>
      <c r="AZ309" s="6"/>
      <c r="BA309" s="6"/>
      <c r="BB309" s="6"/>
      <c r="BC309" s="6"/>
      <c r="BD309" s="6">
        <v>40311</v>
      </c>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HYPERLINK("https://hpr-rps.hres.ca/reg-content/summary-basis-decision-detailTwo.php?lang=en&amp;linkID=SBD00318", "Zepatier")</f>
        <v>Zepatier</v>
      </c>
      <c r="B310" s="6" t="s">
        <v>830</v>
      </c>
      <c r="C310" s="6" t="s">
        <v>831</v>
      </c>
      <c r="D310" s="6" t="s">
        <v>832</v>
      </c>
      <c r="E310" s="6">
        <v>41837</v>
      </c>
      <c r="F310" s="6"/>
      <c r="G310" s="6"/>
      <c r="H310" s="6"/>
      <c r="I310" s="6"/>
      <c r="J310" s="6"/>
      <c r="K310" s="6"/>
      <c r="L310" s="6"/>
      <c r="M310" s="6"/>
      <c r="N310" s="6">
        <v>42144</v>
      </c>
      <c r="O310" s="6"/>
      <c r="P310" s="6"/>
      <c r="Q310" s="6"/>
      <c r="R310" s="6"/>
      <c r="S310" s="6">
        <v>42177</v>
      </c>
      <c r="T310" s="6"/>
      <c r="U310" s="6"/>
      <c r="V310" s="6">
        <v>42185</v>
      </c>
      <c r="W310" s="6"/>
      <c r="X310" s="6"/>
      <c r="Y310" s="6"/>
      <c r="Z310" s="6"/>
      <c r="AA310" s="6"/>
      <c r="AB310" s="6"/>
      <c r="AC310" s="6"/>
      <c r="AD310" s="6"/>
      <c r="AE310" s="6"/>
      <c r="AF310" s="6">
        <v>42208</v>
      </c>
      <c r="AG310" s="6"/>
      <c r="AH310" s="6"/>
      <c r="AI310" s="6"/>
      <c r="AJ310" s="6"/>
      <c r="AK310" s="6"/>
      <c r="AL310" s="6"/>
      <c r="AM310" s="6"/>
      <c r="AN310" s="6"/>
      <c r="AO310" s="6"/>
      <c r="AP310" s="6"/>
      <c r="AQ310" s="6"/>
      <c r="AR310" s="6">
        <v>42387</v>
      </c>
      <c r="AS310" s="6"/>
      <c r="AT310" s="6"/>
      <c r="AU310" s="6"/>
      <c r="AV310" s="6">
        <v>42385</v>
      </c>
      <c r="AW310" s="6"/>
      <c r="AX310" s="6"/>
      <c r="AY310" s="6"/>
      <c r="AZ310" s="6">
        <v>42388</v>
      </c>
      <c r="BA310" s="6"/>
      <c r="BB310" s="6"/>
      <c r="BC310" s="6"/>
      <c r="BD310" s="6"/>
      <c r="BE310" s="6"/>
      <c r="BF310" s="6"/>
      <c r="BG310" s="6"/>
      <c r="BH310" s="6"/>
      <c r="BI310" s="6"/>
      <c r="BJ310" s="6"/>
      <c r="BK310" s="6"/>
      <c r="BL310" s="6"/>
      <c r="BM310" s="6">
        <v>42388</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HYPERLINK("https://hpr-rps.hres.ca/reg-content/summary-basis-decision-detailTwo.php?lang=en&amp;linkID=SBD00319", "Zontivity")</f>
        <v>Zontivity</v>
      </c>
      <c r="B311" s="6" t="s">
        <v>833</v>
      </c>
      <c r="C311" s="6" t="s">
        <v>418</v>
      </c>
      <c r="D311" s="6" t="s">
        <v>834</v>
      </c>
      <c r="E311" s="6">
        <v>37544</v>
      </c>
      <c r="F311" s="6"/>
      <c r="G311" s="6"/>
      <c r="H311" s="6">
        <v>37965</v>
      </c>
      <c r="I311" s="6"/>
      <c r="J311" s="6"/>
      <c r="K311" s="6"/>
      <c r="L311" s="6"/>
      <c r="M311" s="6"/>
      <c r="N311" s="6"/>
      <c r="O311" s="6"/>
      <c r="P311" s="6"/>
      <c r="Q311" s="6"/>
      <c r="R311" s="6"/>
      <c r="S311" s="6"/>
      <c r="T311" s="6"/>
      <c r="U311" s="6"/>
      <c r="V311" s="6"/>
      <c r="W311" s="6">
        <v>37994</v>
      </c>
      <c r="X311" s="6"/>
      <c r="Y311" s="6"/>
      <c r="Z311" s="6"/>
      <c r="AA311" s="6"/>
      <c r="AB311" s="6"/>
      <c r="AC311" s="6"/>
      <c r="AD311" s="6"/>
      <c r="AE311" s="6"/>
      <c r="AF311" s="6"/>
      <c r="AG311" s="6"/>
      <c r="AH311" s="6"/>
      <c r="AI311" s="6"/>
      <c r="AJ311" s="6"/>
      <c r="AK311" s="6"/>
      <c r="AL311" s="6"/>
      <c r="AM311" s="6">
        <v>38289</v>
      </c>
      <c r="AN311" s="6"/>
      <c r="AO311" s="6"/>
      <c r="AP311" s="6"/>
      <c r="AQ311" s="6">
        <v>38442</v>
      </c>
      <c r="AR311" s="6"/>
      <c r="AS311" s="6"/>
      <c r="AT311" s="6"/>
      <c r="AU311" s="6"/>
      <c r="AV311" s="6">
        <v>38491</v>
      </c>
      <c r="AW311" s="6"/>
      <c r="AX311" s="6"/>
      <c r="AY311" s="6"/>
      <c r="AZ311" s="6"/>
      <c r="BA311" s="6"/>
      <c r="BB311" s="6"/>
      <c r="BC311" s="6"/>
      <c r="BD311" s="6">
        <v>38569</v>
      </c>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HYPERLINK("https://hpr-rps.hres.ca/reg-content/summary-basis-decision-detailTwo.php?lang=en&amp;linkID=SBD00321", "Darzalex")</f>
        <v>Darzalex</v>
      </c>
      <c r="B312" s="6" t="s">
        <v>835</v>
      </c>
      <c r="C312" s="6" t="s">
        <v>201</v>
      </c>
      <c r="D312" s="6" t="s">
        <v>836</v>
      </c>
      <c r="E312" s="6">
        <v>42179</v>
      </c>
      <c r="F312" s="6"/>
      <c r="G312" s="6"/>
      <c r="H312" s="6">
        <v>42261</v>
      </c>
      <c r="I312" s="6"/>
      <c r="J312" s="6"/>
      <c r="K312" s="6"/>
      <c r="L312" s="6"/>
      <c r="M312" s="6"/>
      <c r="N312" s="6"/>
      <c r="O312" s="6"/>
      <c r="P312" s="6"/>
      <c r="Q312" s="6">
        <v>42293</v>
      </c>
      <c r="R312" s="6"/>
      <c r="S312" s="6"/>
      <c r="T312" s="6">
        <v>42310</v>
      </c>
      <c r="U312" s="6"/>
      <c r="V312" s="6"/>
      <c r="W312" s="6">
        <v>42318</v>
      </c>
      <c r="X312" s="6"/>
      <c r="Y312" s="6"/>
      <c r="Z312" s="6"/>
      <c r="AA312" s="6"/>
      <c r="AB312" s="6"/>
      <c r="AC312" s="6"/>
      <c r="AD312" s="6"/>
      <c r="AE312" s="6"/>
      <c r="AF312" s="6"/>
      <c r="AG312" s="6"/>
      <c r="AH312" s="6"/>
      <c r="AI312" s="6">
        <v>42530</v>
      </c>
      <c r="AJ312" s="6"/>
      <c r="AK312" s="6"/>
      <c r="AL312" s="6"/>
      <c r="AM312" s="6">
        <v>42506</v>
      </c>
      <c r="AN312" s="6"/>
      <c r="AO312" s="6">
        <v>42530</v>
      </c>
      <c r="AP312" s="6"/>
      <c r="AQ312" s="6">
        <v>42530</v>
      </c>
      <c r="AR312" s="6"/>
      <c r="AS312" s="6"/>
      <c r="AT312" s="6"/>
      <c r="AU312" s="6"/>
      <c r="AV312" s="6"/>
      <c r="AW312" s="6"/>
      <c r="AX312" s="6"/>
      <c r="AY312" s="6"/>
      <c r="AZ312" s="6"/>
      <c r="BA312" s="6"/>
      <c r="BB312" s="6"/>
      <c r="BC312" s="6">
        <v>42517</v>
      </c>
      <c r="BD312" s="6">
        <v>42550</v>
      </c>
      <c r="BE312" s="6"/>
      <c r="BF312" s="6"/>
      <c r="BG312" s="6"/>
      <c r="BH312" s="6"/>
      <c r="BI312" s="6"/>
      <c r="BJ312" s="6"/>
      <c r="BK312" s="6"/>
      <c r="BL312" s="6"/>
      <c r="BM312" s="6"/>
      <c r="BN312" s="6"/>
      <c r="BO312" s="6"/>
      <c r="BP312" s="6">
        <v>42522</v>
      </c>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HYPERLINK("https://hpr-rps.hres.ca/reg-content/summary-basis-decision-detailTwo.php?lang=en&amp;linkID=SBD00322", "Praxbind")</f>
        <v>Praxbind</v>
      </c>
      <c r="B313" s="6" t="s">
        <v>837</v>
      </c>
      <c r="C313" s="6" t="s">
        <v>838</v>
      </c>
      <c r="D313" s="6" t="s">
        <v>839</v>
      </c>
      <c r="E313" s="6">
        <v>42018</v>
      </c>
      <c r="F313" s="6"/>
      <c r="G313" s="6"/>
      <c r="H313" s="6"/>
      <c r="I313" s="6"/>
      <c r="J313" s="6"/>
      <c r="K313" s="6"/>
      <c r="L313" s="6"/>
      <c r="M313" s="6"/>
      <c r="N313" s="6">
        <v>42054</v>
      </c>
      <c r="O313" s="6">
        <v>42061</v>
      </c>
      <c r="P313" s="6"/>
      <c r="Q313" s="6"/>
      <c r="R313" s="6"/>
      <c r="S313" s="6"/>
      <c r="T313" s="6"/>
      <c r="U313" s="6"/>
      <c r="V313" s="6">
        <v>42067</v>
      </c>
      <c r="W313" s="6"/>
      <c r="X313" s="6"/>
      <c r="Y313" s="6"/>
      <c r="Z313" s="6">
        <v>42093</v>
      </c>
      <c r="AA313" s="6"/>
      <c r="AB313" s="6"/>
      <c r="AC313" s="6">
        <v>42116</v>
      </c>
      <c r="AD313" s="6"/>
      <c r="AE313" s="6"/>
      <c r="AF313" s="6">
        <v>42143</v>
      </c>
      <c r="AG313" s="6"/>
      <c r="AH313" s="6"/>
      <c r="AI313" s="6"/>
      <c r="AJ313" s="6"/>
      <c r="AK313" s="6"/>
      <c r="AL313" s="6"/>
      <c r="AM313" s="6"/>
      <c r="AN313" s="6"/>
      <c r="AO313" s="6"/>
      <c r="AP313" s="6"/>
      <c r="AQ313" s="6"/>
      <c r="AR313" s="6"/>
      <c r="AS313" s="6"/>
      <c r="AT313" s="6"/>
      <c r="AU313" s="6"/>
      <c r="AV313" s="6">
        <v>42143</v>
      </c>
      <c r="AW313" s="6"/>
      <c r="AX313" s="6"/>
      <c r="AY313" s="6"/>
      <c r="AZ313" s="6">
        <v>42143</v>
      </c>
      <c r="BA313" s="6"/>
      <c r="BB313" s="6"/>
      <c r="BC313" s="6"/>
      <c r="BD313" s="6"/>
      <c r="BE313" s="6"/>
      <c r="BF313" s="6"/>
      <c r="BG313" s="6"/>
      <c r="BH313" s="6"/>
      <c r="BI313" s="6"/>
      <c r="BJ313" s="6"/>
      <c r="BK313" s="6"/>
      <c r="BL313" s="6"/>
      <c r="BM313" s="6"/>
      <c r="BN313" s="6"/>
      <c r="BO313" s="6"/>
      <c r="BP313" s="6">
        <v>42230</v>
      </c>
      <c r="BQ313" s="6"/>
      <c r="BR313" s="6"/>
      <c r="BS313" s="6"/>
      <c r="BT313" s="6"/>
      <c r="BU313" s="6"/>
      <c r="BV313" s="6"/>
      <c r="BW313" s="6"/>
      <c r="BX313" s="6"/>
      <c r="BY313" s="6">
        <v>42244</v>
      </c>
      <c r="BZ313" s="6"/>
      <c r="CA313" s="6"/>
      <c r="CB313" s="6"/>
      <c r="CC313" s="6"/>
      <c r="CD313" s="6"/>
      <c r="CE313" s="6"/>
      <c r="CF313" s="6"/>
      <c r="CG313" s="6"/>
      <c r="CH313" s="6"/>
      <c r="CI313" s="6"/>
      <c r="CJ313" s="6"/>
      <c r="CK313" s="6"/>
      <c r="CL313" s="6"/>
      <c r="CM313" s="6"/>
      <c r="CN313" s="6"/>
      <c r="CO313" s="6"/>
      <c r="CP313" s="6"/>
      <c r="CQ313" s="6"/>
      <c r="CR313" s="6">
        <v>42255</v>
      </c>
      <c r="CS313" s="6"/>
      <c r="CT313" s="6"/>
      <c r="CU313" s="6"/>
      <c r="CV313" s="6"/>
      <c r="CW313" s="6"/>
      <c r="CX313" s="6"/>
      <c r="CY313" s="6"/>
      <c r="CZ313" s="6"/>
      <c r="DA313" s="6"/>
      <c r="DB313" s="6"/>
      <c r="DC313" s="6"/>
      <c r="DD313" s="6">
        <v>42387</v>
      </c>
      <c r="DE313" s="6"/>
      <c r="DF313" s="6"/>
      <c r="DG313" s="6"/>
      <c r="DH313" s="6">
        <v>42452</v>
      </c>
      <c r="DI313" s="6"/>
      <c r="DJ313" s="6"/>
      <c r="DK313" s="6"/>
      <c r="DL313" s="6">
        <v>42487</v>
      </c>
      <c r="DM313" s="6"/>
      <c r="DN313" s="6"/>
      <c r="DO313" s="6"/>
      <c r="DP313" s="6"/>
      <c r="DQ313" s="6"/>
      <c r="DR313" s="6"/>
      <c r="DS313" s="6"/>
      <c r="DT313" s="6"/>
      <c r="DU313" s="6"/>
      <c r="DV313" s="6"/>
      <c r="DW313" s="6"/>
      <c r="DX313" s="6">
        <v>42453</v>
      </c>
      <c r="DY313" s="6">
        <v>42489</v>
      </c>
      <c r="DZ313" s="6"/>
      <c r="EA313" s="6"/>
      <c r="EB313" s="6"/>
      <c r="EC313" s="6"/>
      <c r="ED313" s="6"/>
      <c r="EE313" s="6"/>
      <c r="EF313" s="6"/>
      <c r="EG313" s="6"/>
      <c r="EH313" s="6"/>
      <c r="EI313" s="6"/>
      <c r="EJ313" s="6"/>
      <c r="EK313" s="6">
        <v>42457</v>
      </c>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HYPERLINK("https://hpr-rps.hres.ca/reg-content/summary-basis-decision-detailTwo.php?lang=en&amp;linkID=SBD00323", "Empliciti")</f>
        <v>Empliciti</v>
      </c>
      <c r="B314" s="6" t="s">
        <v>840</v>
      </c>
      <c r="C314" s="6" t="s">
        <v>81</v>
      </c>
      <c r="D314" s="6" t="s">
        <v>841</v>
      </c>
      <c r="E314" s="6">
        <v>42018</v>
      </c>
      <c r="F314" s="6"/>
      <c r="G314" s="6"/>
      <c r="H314" s="6"/>
      <c r="I314" s="6"/>
      <c r="J314" s="6"/>
      <c r="K314" s="6"/>
      <c r="L314" s="6"/>
      <c r="M314" s="6"/>
      <c r="N314" s="6">
        <v>42054</v>
      </c>
      <c r="O314" s="6">
        <v>42061</v>
      </c>
      <c r="P314" s="6"/>
      <c r="Q314" s="6"/>
      <c r="R314" s="6"/>
      <c r="S314" s="6"/>
      <c r="T314" s="6"/>
      <c r="U314" s="6"/>
      <c r="V314" s="6">
        <v>42067</v>
      </c>
      <c r="W314" s="6"/>
      <c r="X314" s="6"/>
      <c r="Y314" s="6"/>
      <c r="Z314" s="6">
        <v>42093</v>
      </c>
      <c r="AA314" s="6"/>
      <c r="AB314" s="6"/>
      <c r="AC314" s="6">
        <v>42116</v>
      </c>
      <c r="AD314" s="6"/>
      <c r="AE314" s="6"/>
      <c r="AF314" s="6">
        <v>42143</v>
      </c>
      <c r="AG314" s="6"/>
      <c r="AH314" s="6"/>
      <c r="AI314" s="6"/>
      <c r="AJ314" s="6"/>
      <c r="AK314" s="6"/>
      <c r="AL314" s="6"/>
      <c r="AM314" s="6"/>
      <c r="AN314" s="6"/>
      <c r="AO314" s="6"/>
      <c r="AP314" s="6"/>
      <c r="AQ314" s="6"/>
      <c r="AR314" s="6"/>
      <c r="AS314" s="6"/>
      <c r="AT314" s="6"/>
      <c r="AU314" s="6"/>
      <c r="AV314" s="6">
        <v>42143</v>
      </c>
      <c r="AW314" s="6"/>
      <c r="AX314" s="6"/>
      <c r="AY314" s="6"/>
      <c r="AZ314" s="6">
        <v>42143</v>
      </c>
      <c r="BA314" s="6"/>
      <c r="BB314" s="6"/>
      <c r="BC314" s="6"/>
      <c r="BD314" s="6"/>
      <c r="BE314" s="6"/>
      <c r="BF314" s="6"/>
      <c r="BG314" s="6"/>
      <c r="BH314" s="6"/>
      <c r="BI314" s="6"/>
      <c r="BJ314" s="6"/>
      <c r="BK314" s="6"/>
      <c r="BL314" s="6"/>
      <c r="BM314" s="6"/>
      <c r="BN314" s="6"/>
      <c r="BO314" s="6"/>
      <c r="BP314" s="6">
        <v>42230</v>
      </c>
      <c r="BQ314" s="6"/>
      <c r="BR314" s="6"/>
      <c r="BS314" s="6"/>
      <c r="BT314" s="6"/>
      <c r="BU314" s="6"/>
      <c r="BV314" s="6"/>
      <c r="BW314" s="6"/>
      <c r="BX314" s="6"/>
      <c r="BY314" s="6">
        <v>42244</v>
      </c>
      <c r="BZ314" s="6"/>
      <c r="CA314" s="6"/>
      <c r="CB314" s="6"/>
      <c r="CC314" s="6"/>
      <c r="CD314" s="6"/>
      <c r="CE314" s="6"/>
      <c r="CF314" s="6"/>
      <c r="CG314" s="6"/>
      <c r="CH314" s="6"/>
      <c r="CI314" s="6"/>
      <c r="CJ314" s="6"/>
      <c r="CK314" s="6"/>
      <c r="CL314" s="6"/>
      <c r="CM314" s="6"/>
      <c r="CN314" s="6"/>
      <c r="CO314" s="6"/>
      <c r="CP314" s="6"/>
      <c r="CQ314" s="6"/>
      <c r="CR314" s="6">
        <v>42255</v>
      </c>
      <c r="CS314" s="6"/>
      <c r="CT314" s="6"/>
      <c r="CU314" s="6"/>
      <c r="CV314" s="6"/>
      <c r="CW314" s="6"/>
      <c r="CX314" s="6"/>
      <c r="CY314" s="6"/>
      <c r="CZ314" s="6"/>
      <c r="DA314" s="6"/>
      <c r="DB314" s="6"/>
      <c r="DC314" s="6"/>
      <c r="DD314" s="6">
        <v>42387</v>
      </c>
      <c r="DE314" s="6"/>
      <c r="DF314" s="6"/>
      <c r="DG314" s="6"/>
      <c r="DH314" s="6">
        <v>42452</v>
      </c>
      <c r="DI314" s="6"/>
      <c r="DJ314" s="6"/>
      <c r="DK314" s="6"/>
      <c r="DL314" s="6">
        <v>42487</v>
      </c>
      <c r="DM314" s="6"/>
      <c r="DN314" s="6"/>
      <c r="DO314" s="6"/>
      <c r="DP314" s="6"/>
      <c r="DQ314" s="6"/>
      <c r="DR314" s="6"/>
      <c r="DS314" s="6"/>
      <c r="DT314" s="6"/>
      <c r="DU314" s="6"/>
      <c r="DV314" s="6"/>
      <c r="DW314" s="6"/>
      <c r="DX314" s="6">
        <v>42453</v>
      </c>
      <c r="DY314" s="6">
        <v>42489</v>
      </c>
      <c r="DZ314" s="6"/>
      <c r="EA314" s="6"/>
      <c r="EB314" s="6"/>
      <c r="EC314" s="6"/>
      <c r="ED314" s="6"/>
      <c r="EE314" s="6"/>
      <c r="EF314" s="6"/>
      <c r="EG314" s="6"/>
      <c r="EH314" s="6"/>
      <c r="EI314" s="6"/>
      <c r="EJ314" s="6"/>
      <c r="EK314" s="6">
        <v>42457</v>
      </c>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HYPERLINK("https://hpr-rps.hres.ca/reg-content/summary-basis-decision-detailTwo.php?lang=en&amp;linkID=SBD00324", "Bepreve")</f>
        <v>Bepreve</v>
      </c>
      <c r="B315" s="6" t="s">
        <v>842</v>
      </c>
      <c r="C315" s="6" t="s">
        <v>843</v>
      </c>
      <c r="D315" s="6" t="s">
        <v>844</v>
      </c>
      <c r="E315" s="6">
        <v>42129</v>
      </c>
      <c r="F315" s="6"/>
      <c r="G315" s="6"/>
      <c r="H315" s="6">
        <v>42160</v>
      </c>
      <c r="I315" s="6"/>
      <c r="J315" s="6"/>
      <c r="K315" s="6"/>
      <c r="L315" s="6"/>
      <c r="M315" s="6"/>
      <c r="N315" s="6"/>
      <c r="O315" s="6"/>
      <c r="P315" s="6"/>
      <c r="Q315" s="6"/>
      <c r="R315" s="6"/>
      <c r="S315" s="6"/>
      <c r="T315" s="6"/>
      <c r="U315" s="6"/>
      <c r="V315" s="6"/>
      <c r="W315" s="6">
        <v>42215</v>
      </c>
      <c r="X315" s="6"/>
      <c r="Y315" s="6"/>
      <c r="Z315" s="6"/>
      <c r="AA315" s="6"/>
      <c r="AB315" s="6"/>
      <c r="AC315" s="6"/>
      <c r="AD315" s="6"/>
      <c r="AE315" s="6"/>
      <c r="AF315" s="6">
        <v>42485</v>
      </c>
      <c r="AG315" s="6"/>
      <c r="AH315" s="6"/>
      <c r="AI315" s="6">
        <v>42496</v>
      </c>
      <c r="AJ315" s="6"/>
      <c r="AK315" s="6"/>
      <c r="AL315" s="6"/>
      <c r="AM315" s="6">
        <v>42510</v>
      </c>
      <c r="AN315" s="6"/>
      <c r="AO315" s="6">
        <v>42515</v>
      </c>
      <c r="AP315" s="6"/>
      <c r="AQ315" s="6">
        <v>42515</v>
      </c>
      <c r="AR315" s="6"/>
      <c r="AS315" s="6"/>
      <c r="AT315" s="6"/>
      <c r="AU315" s="6"/>
      <c r="AV315" s="6"/>
      <c r="AW315" s="6"/>
      <c r="AX315" s="6"/>
      <c r="AY315" s="6"/>
      <c r="AZ315" s="6"/>
      <c r="BA315" s="6"/>
      <c r="BB315" s="6"/>
      <c r="BC315" s="6"/>
      <c r="BD315" s="6">
        <v>42515</v>
      </c>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HYPERLINK("https://hpr-rps.hres.ca/reg-content/summary-basis-decision-detailTwo.php?lang=en&amp;linkID=SBD00326", "Uptravi")</f>
        <v>Uptravi</v>
      </c>
      <c r="B316" s="6" t="s">
        <v>845</v>
      </c>
      <c r="C316" s="6" t="s">
        <v>846</v>
      </c>
      <c r="D316" s="6" t="s">
        <v>847</v>
      </c>
      <c r="E316" s="6">
        <v>42018</v>
      </c>
      <c r="F316" s="6"/>
      <c r="G316" s="6"/>
      <c r="H316" s="6"/>
      <c r="I316" s="6"/>
      <c r="J316" s="6"/>
      <c r="K316" s="6"/>
      <c r="L316" s="6"/>
      <c r="M316" s="6"/>
      <c r="N316" s="6">
        <v>42054</v>
      </c>
      <c r="O316" s="6">
        <v>42061</v>
      </c>
      <c r="P316" s="6"/>
      <c r="Q316" s="6"/>
      <c r="R316" s="6"/>
      <c r="S316" s="6"/>
      <c r="T316" s="6"/>
      <c r="U316" s="6"/>
      <c r="V316" s="6">
        <v>42067</v>
      </c>
      <c r="W316" s="6"/>
      <c r="X316" s="6"/>
      <c r="Y316" s="6"/>
      <c r="Z316" s="6">
        <v>42093</v>
      </c>
      <c r="AA316" s="6"/>
      <c r="AB316" s="6"/>
      <c r="AC316" s="6">
        <v>42116</v>
      </c>
      <c r="AD316" s="6"/>
      <c r="AE316" s="6"/>
      <c r="AF316" s="6">
        <v>42143</v>
      </c>
      <c r="AG316" s="6"/>
      <c r="AH316" s="6"/>
      <c r="AI316" s="6"/>
      <c r="AJ316" s="6"/>
      <c r="AK316" s="6"/>
      <c r="AL316" s="6"/>
      <c r="AM316" s="6"/>
      <c r="AN316" s="6"/>
      <c r="AO316" s="6"/>
      <c r="AP316" s="6"/>
      <c r="AQ316" s="6"/>
      <c r="AR316" s="6"/>
      <c r="AS316" s="6"/>
      <c r="AT316" s="6"/>
      <c r="AU316" s="6"/>
      <c r="AV316" s="6">
        <v>42143</v>
      </c>
      <c r="AW316" s="6"/>
      <c r="AX316" s="6"/>
      <c r="AY316" s="6"/>
      <c r="AZ316" s="6">
        <v>42143</v>
      </c>
      <c r="BA316" s="6"/>
      <c r="BB316" s="6"/>
      <c r="BC316" s="6"/>
      <c r="BD316" s="6"/>
      <c r="BE316" s="6"/>
      <c r="BF316" s="6"/>
      <c r="BG316" s="6"/>
      <c r="BH316" s="6"/>
      <c r="BI316" s="6"/>
      <c r="BJ316" s="6"/>
      <c r="BK316" s="6"/>
      <c r="BL316" s="6"/>
      <c r="BM316" s="6"/>
      <c r="BN316" s="6"/>
      <c r="BO316" s="6"/>
      <c r="BP316" s="6">
        <v>42230</v>
      </c>
      <c r="BQ316" s="6"/>
      <c r="BR316" s="6"/>
      <c r="BS316" s="6"/>
      <c r="BT316" s="6"/>
      <c r="BU316" s="6"/>
      <c r="BV316" s="6"/>
      <c r="BW316" s="6"/>
      <c r="BX316" s="6"/>
      <c r="BY316" s="6">
        <v>42244</v>
      </c>
      <c r="BZ316" s="6"/>
      <c r="CA316" s="6"/>
      <c r="CB316" s="6"/>
      <c r="CC316" s="6"/>
      <c r="CD316" s="6"/>
      <c r="CE316" s="6"/>
      <c r="CF316" s="6"/>
      <c r="CG316" s="6"/>
      <c r="CH316" s="6"/>
      <c r="CI316" s="6"/>
      <c r="CJ316" s="6"/>
      <c r="CK316" s="6"/>
      <c r="CL316" s="6"/>
      <c r="CM316" s="6"/>
      <c r="CN316" s="6"/>
      <c r="CO316" s="6"/>
      <c r="CP316" s="6"/>
      <c r="CQ316" s="6"/>
      <c r="CR316" s="6">
        <v>42255</v>
      </c>
      <c r="CS316" s="6"/>
      <c r="CT316" s="6"/>
      <c r="CU316" s="6"/>
      <c r="CV316" s="6"/>
      <c r="CW316" s="6"/>
      <c r="CX316" s="6"/>
      <c r="CY316" s="6"/>
      <c r="CZ316" s="6"/>
      <c r="DA316" s="6"/>
      <c r="DB316" s="6"/>
      <c r="DC316" s="6"/>
      <c r="DD316" s="6">
        <v>42387</v>
      </c>
      <c r="DE316" s="6"/>
      <c r="DF316" s="6"/>
      <c r="DG316" s="6"/>
      <c r="DH316" s="6">
        <v>42452</v>
      </c>
      <c r="DI316" s="6"/>
      <c r="DJ316" s="6"/>
      <c r="DK316" s="6"/>
      <c r="DL316" s="6">
        <v>42487</v>
      </c>
      <c r="DM316" s="6"/>
      <c r="DN316" s="6"/>
      <c r="DO316" s="6"/>
      <c r="DP316" s="6"/>
      <c r="DQ316" s="6"/>
      <c r="DR316" s="6"/>
      <c r="DS316" s="6"/>
      <c r="DT316" s="6"/>
      <c r="DU316" s="6"/>
      <c r="DV316" s="6"/>
      <c r="DW316" s="6"/>
      <c r="DX316" s="6">
        <v>42453</v>
      </c>
      <c r="DY316" s="6">
        <v>42489</v>
      </c>
      <c r="DZ316" s="6"/>
      <c r="EA316" s="6"/>
      <c r="EB316" s="6"/>
      <c r="EC316" s="6"/>
      <c r="ED316" s="6"/>
      <c r="EE316" s="6"/>
      <c r="EF316" s="6"/>
      <c r="EG316" s="6"/>
      <c r="EH316" s="6"/>
      <c r="EI316" s="6"/>
      <c r="EJ316" s="6"/>
      <c r="EK316" s="6">
        <v>42457</v>
      </c>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HYPERLINK("https://hpr-rps.hres.ca/reg-content/summary-basis-decision-detailTwo.php?lang=en&amp;linkID=SBD00327", "Taltz")</f>
        <v>Taltz</v>
      </c>
      <c r="B317" s="6" t="s">
        <v>848</v>
      </c>
      <c r="C317" s="6" t="s">
        <v>140</v>
      </c>
      <c r="D317" s="6" t="s">
        <v>849</v>
      </c>
      <c r="E317" s="6">
        <v>42129</v>
      </c>
      <c r="F317" s="6"/>
      <c r="G317" s="6"/>
      <c r="H317" s="6">
        <v>42160</v>
      </c>
      <c r="I317" s="6"/>
      <c r="J317" s="6"/>
      <c r="K317" s="6"/>
      <c r="L317" s="6"/>
      <c r="M317" s="6"/>
      <c r="N317" s="6"/>
      <c r="O317" s="6"/>
      <c r="P317" s="6"/>
      <c r="Q317" s="6"/>
      <c r="R317" s="6"/>
      <c r="S317" s="6"/>
      <c r="T317" s="6"/>
      <c r="U317" s="6"/>
      <c r="V317" s="6"/>
      <c r="W317" s="6">
        <v>42215</v>
      </c>
      <c r="X317" s="6"/>
      <c r="Y317" s="6"/>
      <c r="Z317" s="6"/>
      <c r="AA317" s="6"/>
      <c r="AB317" s="6"/>
      <c r="AC317" s="6"/>
      <c r="AD317" s="6"/>
      <c r="AE317" s="6"/>
      <c r="AF317" s="6">
        <v>42485</v>
      </c>
      <c r="AG317" s="6"/>
      <c r="AH317" s="6"/>
      <c r="AI317" s="6">
        <v>42496</v>
      </c>
      <c r="AJ317" s="6"/>
      <c r="AK317" s="6"/>
      <c r="AL317" s="6"/>
      <c r="AM317" s="6">
        <v>42510</v>
      </c>
      <c r="AN317" s="6"/>
      <c r="AO317" s="6">
        <v>42515</v>
      </c>
      <c r="AP317" s="6"/>
      <c r="AQ317" s="6">
        <v>42515</v>
      </c>
      <c r="AR317" s="6"/>
      <c r="AS317" s="6"/>
      <c r="AT317" s="6"/>
      <c r="AU317" s="6"/>
      <c r="AV317" s="6"/>
      <c r="AW317" s="6"/>
      <c r="AX317" s="6"/>
      <c r="AY317" s="6"/>
      <c r="AZ317" s="6"/>
      <c r="BA317" s="6"/>
      <c r="BB317" s="6"/>
      <c r="BC317" s="6"/>
      <c r="BD317" s="6">
        <v>42515</v>
      </c>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HYPERLINK("https://hpr-rps.hres.ca/reg-content/summary-basis-decision-detailTwo.php?lang=en&amp;linkID=SBD00328", "Tagrisso")</f>
        <v>Tagrisso</v>
      </c>
      <c r="B318" s="6" t="s">
        <v>850</v>
      </c>
      <c r="C318" s="6" t="s">
        <v>137</v>
      </c>
      <c r="D318" s="6" t="s">
        <v>851</v>
      </c>
      <c r="E318" s="6">
        <v>42018</v>
      </c>
      <c r="F318" s="6"/>
      <c r="G318" s="6"/>
      <c r="H318" s="6"/>
      <c r="I318" s="6"/>
      <c r="J318" s="6"/>
      <c r="K318" s="6"/>
      <c r="L318" s="6"/>
      <c r="M318" s="6"/>
      <c r="N318" s="6">
        <v>42054</v>
      </c>
      <c r="O318" s="6">
        <v>42061</v>
      </c>
      <c r="P318" s="6"/>
      <c r="Q318" s="6"/>
      <c r="R318" s="6"/>
      <c r="S318" s="6"/>
      <c r="T318" s="6"/>
      <c r="U318" s="6"/>
      <c r="V318" s="6">
        <v>42067</v>
      </c>
      <c r="W318" s="6"/>
      <c r="X318" s="6"/>
      <c r="Y318" s="6"/>
      <c r="Z318" s="6">
        <v>42093</v>
      </c>
      <c r="AA318" s="6"/>
      <c r="AB318" s="6"/>
      <c r="AC318" s="6">
        <v>42116</v>
      </c>
      <c r="AD318" s="6"/>
      <c r="AE318" s="6"/>
      <c r="AF318" s="6">
        <v>42143</v>
      </c>
      <c r="AG318" s="6"/>
      <c r="AH318" s="6"/>
      <c r="AI318" s="6"/>
      <c r="AJ318" s="6"/>
      <c r="AK318" s="6"/>
      <c r="AL318" s="6"/>
      <c r="AM318" s="6"/>
      <c r="AN318" s="6"/>
      <c r="AO318" s="6"/>
      <c r="AP318" s="6"/>
      <c r="AQ318" s="6"/>
      <c r="AR318" s="6"/>
      <c r="AS318" s="6"/>
      <c r="AT318" s="6"/>
      <c r="AU318" s="6"/>
      <c r="AV318" s="6">
        <v>42143</v>
      </c>
      <c r="AW318" s="6"/>
      <c r="AX318" s="6"/>
      <c r="AY318" s="6"/>
      <c r="AZ318" s="6">
        <v>42143</v>
      </c>
      <c r="BA318" s="6"/>
      <c r="BB318" s="6"/>
      <c r="BC318" s="6"/>
      <c r="BD318" s="6"/>
      <c r="BE318" s="6"/>
      <c r="BF318" s="6"/>
      <c r="BG318" s="6"/>
      <c r="BH318" s="6"/>
      <c r="BI318" s="6"/>
      <c r="BJ318" s="6"/>
      <c r="BK318" s="6"/>
      <c r="BL318" s="6"/>
      <c r="BM318" s="6"/>
      <c r="BN318" s="6"/>
      <c r="BO318" s="6"/>
      <c r="BP318" s="6">
        <v>42230</v>
      </c>
      <c r="BQ318" s="6"/>
      <c r="BR318" s="6"/>
      <c r="BS318" s="6"/>
      <c r="BT318" s="6"/>
      <c r="BU318" s="6"/>
      <c r="BV318" s="6"/>
      <c r="BW318" s="6"/>
      <c r="BX318" s="6"/>
      <c r="BY318" s="6">
        <v>42244</v>
      </c>
      <c r="BZ318" s="6"/>
      <c r="CA318" s="6"/>
      <c r="CB318" s="6"/>
      <c r="CC318" s="6"/>
      <c r="CD318" s="6"/>
      <c r="CE318" s="6"/>
      <c r="CF318" s="6"/>
      <c r="CG318" s="6"/>
      <c r="CH318" s="6"/>
      <c r="CI318" s="6"/>
      <c r="CJ318" s="6"/>
      <c r="CK318" s="6"/>
      <c r="CL318" s="6"/>
      <c r="CM318" s="6"/>
      <c r="CN318" s="6"/>
      <c r="CO318" s="6"/>
      <c r="CP318" s="6"/>
      <c r="CQ318" s="6"/>
      <c r="CR318" s="6">
        <v>42255</v>
      </c>
      <c r="CS318" s="6"/>
      <c r="CT318" s="6"/>
      <c r="CU318" s="6"/>
      <c r="CV318" s="6"/>
      <c r="CW318" s="6"/>
      <c r="CX318" s="6"/>
      <c r="CY318" s="6"/>
      <c r="CZ318" s="6"/>
      <c r="DA318" s="6"/>
      <c r="DB318" s="6"/>
      <c r="DC318" s="6"/>
      <c r="DD318" s="6">
        <v>42387</v>
      </c>
      <c r="DE318" s="6"/>
      <c r="DF318" s="6"/>
      <c r="DG318" s="6"/>
      <c r="DH318" s="6">
        <v>42452</v>
      </c>
      <c r="DI318" s="6"/>
      <c r="DJ318" s="6"/>
      <c r="DK318" s="6"/>
      <c r="DL318" s="6">
        <v>42487</v>
      </c>
      <c r="DM318" s="6"/>
      <c r="DN318" s="6"/>
      <c r="DO318" s="6"/>
      <c r="DP318" s="6"/>
      <c r="DQ318" s="6"/>
      <c r="DR318" s="6"/>
      <c r="DS318" s="6"/>
      <c r="DT318" s="6"/>
      <c r="DU318" s="6"/>
      <c r="DV318" s="6"/>
      <c r="DW318" s="6"/>
      <c r="DX318" s="6">
        <v>42453</v>
      </c>
      <c r="DY318" s="6">
        <v>42489</v>
      </c>
      <c r="DZ318" s="6"/>
      <c r="EA318" s="6"/>
      <c r="EB318" s="6"/>
      <c r="EC318" s="6"/>
      <c r="ED318" s="6"/>
      <c r="EE318" s="6"/>
      <c r="EF318" s="6"/>
      <c r="EG318" s="6"/>
      <c r="EH318" s="6"/>
      <c r="EI318" s="6"/>
      <c r="EJ318" s="6"/>
      <c r="EK318" s="6">
        <v>42457</v>
      </c>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HYPERLINK("https://hpr-rps.hres.ca/reg-content/summary-basis-decision-detailTwo.php?lang=en&amp;linkID=SBD00343", "Afstyla")</f>
        <v>Afstyla</v>
      </c>
      <c r="B319" s="6" t="s">
        <v>852</v>
      </c>
      <c r="C319" s="6" t="s">
        <v>126</v>
      </c>
      <c r="D319" s="6" t="s">
        <v>853</v>
      </c>
      <c r="E319" s="6">
        <v>42018</v>
      </c>
      <c r="F319" s="6"/>
      <c r="G319" s="6"/>
      <c r="H319" s="6"/>
      <c r="I319" s="6"/>
      <c r="J319" s="6"/>
      <c r="K319" s="6"/>
      <c r="L319" s="6"/>
      <c r="M319" s="6"/>
      <c r="N319" s="6">
        <v>42054</v>
      </c>
      <c r="O319" s="6">
        <v>42061</v>
      </c>
      <c r="P319" s="6"/>
      <c r="Q319" s="6"/>
      <c r="R319" s="6"/>
      <c r="S319" s="6"/>
      <c r="T319" s="6"/>
      <c r="U319" s="6"/>
      <c r="V319" s="6">
        <v>42067</v>
      </c>
      <c r="W319" s="6"/>
      <c r="X319" s="6"/>
      <c r="Y319" s="6"/>
      <c r="Z319" s="6">
        <v>42093</v>
      </c>
      <c r="AA319" s="6"/>
      <c r="AB319" s="6"/>
      <c r="AC319" s="6">
        <v>42116</v>
      </c>
      <c r="AD319" s="6"/>
      <c r="AE319" s="6"/>
      <c r="AF319" s="6">
        <v>42143</v>
      </c>
      <c r="AG319" s="6"/>
      <c r="AH319" s="6"/>
      <c r="AI319" s="6"/>
      <c r="AJ319" s="6"/>
      <c r="AK319" s="6"/>
      <c r="AL319" s="6"/>
      <c r="AM319" s="6"/>
      <c r="AN319" s="6"/>
      <c r="AO319" s="6"/>
      <c r="AP319" s="6"/>
      <c r="AQ319" s="6"/>
      <c r="AR319" s="6"/>
      <c r="AS319" s="6"/>
      <c r="AT319" s="6"/>
      <c r="AU319" s="6"/>
      <c r="AV319" s="6">
        <v>42143</v>
      </c>
      <c r="AW319" s="6"/>
      <c r="AX319" s="6"/>
      <c r="AY319" s="6"/>
      <c r="AZ319" s="6">
        <v>42143</v>
      </c>
      <c r="BA319" s="6"/>
      <c r="BB319" s="6"/>
      <c r="BC319" s="6"/>
      <c r="BD319" s="6"/>
      <c r="BE319" s="6"/>
      <c r="BF319" s="6"/>
      <c r="BG319" s="6"/>
      <c r="BH319" s="6"/>
      <c r="BI319" s="6"/>
      <c r="BJ319" s="6"/>
      <c r="BK319" s="6"/>
      <c r="BL319" s="6"/>
      <c r="BM319" s="6"/>
      <c r="BN319" s="6"/>
      <c r="BO319" s="6"/>
      <c r="BP319" s="6">
        <v>42230</v>
      </c>
      <c r="BQ319" s="6"/>
      <c r="BR319" s="6"/>
      <c r="BS319" s="6"/>
      <c r="BT319" s="6"/>
      <c r="BU319" s="6"/>
      <c r="BV319" s="6"/>
      <c r="BW319" s="6"/>
      <c r="BX319" s="6"/>
      <c r="BY319" s="6">
        <v>42244</v>
      </c>
      <c r="BZ319" s="6"/>
      <c r="CA319" s="6"/>
      <c r="CB319" s="6"/>
      <c r="CC319" s="6"/>
      <c r="CD319" s="6"/>
      <c r="CE319" s="6"/>
      <c r="CF319" s="6"/>
      <c r="CG319" s="6"/>
      <c r="CH319" s="6"/>
      <c r="CI319" s="6"/>
      <c r="CJ319" s="6"/>
      <c r="CK319" s="6"/>
      <c r="CL319" s="6"/>
      <c r="CM319" s="6"/>
      <c r="CN319" s="6"/>
      <c r="CO319" s="6"/>
      <c r="CP319" s="6"/>
      <c r="CQ319" s="6"/>
      <c r="CR319" s="6">
        <v>42255</v>
      </c>
      <c r="CS319" s="6"/>
      <c r="CT319" s="6"/>
      <c r="CU319" s="6"/>
      <c r="CV319" s="6"/>
      <c r="CW319" s="6"/>
      <c r="CX319" s="6"/>
      <c r="CY319" s="6"/>
      <c r="CZ319" s="6"/>
      <c r="DA319" s="6"/>
      <c r="DB319" s="6"/>
      <c r="DC319" s="6"/>
      <c r="DD319" s="6">
        <v>42387</v>
      </c>
      <c r="DE319" s="6"/>
      <c r="DF319" s="6"/>
      <c r="DG319" s="6"/>
      <c r="DH319" s="6">
        <v>42452</v>
      </c>
      <c r="DI319" s="6"/>
      <c r="DJ319" s="6"/>
      <c r="DK319" s="6"/>
      <c r="DL319" s="6">
        <v>42487</v>
      </c>
      <c r="DM319" s="6"/>
      <c r="DN319" s="6"/>
      <c r="DO319" s="6"/>
      <c r="DP319" s="6"/>
      <c r="DQ319" s="6"/>
      <c r="DR319" s="6"/>
      <c r="DS319" s="6"/>
      <c r="DT319" s="6"/>
      <c r="DU319" s="6"/>
      <c r="DV319" s="6"/>
      <c r="DW319" s="6"/>
      <c r="DX319" s="6">
        <v>42453</v>
      </c>
      <c r="DY319" s="6">
        <v>42489</v>
      </c>
      <c r="DZ319" s="6"/>
      <c r="EA319" s="6"/>
      <c r="EB319" s="6"/>
      <c r="EC319" s="6"/>
      <c r="ED319" s="6"/>
      <c r="EE319" s="6"/>
      <c r="EF319" s="6"/>
      <c r="EG319" s="6"/>
      <c r="EH319" s="6"/>
      <c r="EI319" s="6"/>
      <c r="EJ319" s="6"/>
      <c r="EK319" s="6">
        <v>42457</v>
      </c>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HYPERLINK("https://hpr-rps.hres.ca/reg-content/summary-basis-decision-detailTwo.php?lang=en&amp;linkID=SBD00329", "Epclusa")</f>
        <v>Epclusa</v>
      </c>
      <c r="B320" s="6" t="s">
        <v>854</v>
      </c>
      <c r="C320" s="6" t="s">
        <v>134</v>
      </c>
      <c r="D320" s="6" t="s">
        <v>855</v>
      </c>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HYPERLINK("https://hpr-rps.hres.ca/reg-content/summary-basis-decision-detailTwo.php?lang=en&amp;linkID=SBD00330", "Remsima")</f>
        <v>Remsima</v>
      </c>
      <c r="B321" s="6" t="s">
        <v>701</v>
      </c>
      <c r="C321" s="6" t="s">
        <v>702</v>
      </c>
      <c r="D321" s="6" t="s">
        <v>856</v>
      </c>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HYPERLINK("https://hpr-rps.hres.ca/reg-content/summary-basis-decision-detailTwo.php?lang=en&amp;linkID=SBD00350", "Mictoryl/Mictoryl Pediatric")</f>
        <v>Mictoryl/Mictoryl Pediatric</v>
      </c>
      <c r="B322" s="6" t="s">
        <v>857</v>
      </c>
      <c r="C322" s="6" t="s">
        <v>858</v>
      </c>
      <c r="D322" s="6" t="s">
        <v>859</v>
      </c>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HYPERLINK("https://hpr-rps.hres.ca/reg-content/summary-basis-decision-detailTwo.php?lang=en&amp;linkID=SBD00331", "Cinqair")</f>
        <v>Cinqair</v>
      </c>
      <c r="B323" s="6" t="s">
        <v>860</v>
      </c>
      <c r="C323" s="6" t="s">
        <v>861</v>
      </c>
      <c r="D323" s="6" t="s">
        <v>862</v>
      </c>
      <c r="E323" s="6">
        <v>42193</v>
      </c>
      <c r="F323" s="6"/>
      <c r="G323" s="6"/>
      <c r="H323" s="6"/>
      <c r="I323" s="6"/>
      <c r="J323" s="6"/>
      <c r="K323" s="6"/>
      <c r="L323" s="6"/>
      <c r="M323" s="6"/>
      <c r="N323" s="6">
        <v>42320</v>
      </c>
      <c r="O323" s="6"/>
      <c r="P323" s="6"/>
      <c r="Q323" s="6"/>
      <c r="R323" s="6"/>
      <c r="S323" s="6">
        <v>42346</v>
      </c>
      <c r="T323" s="6"/>
      <c r="U323" s="6"/>
      <c r="V323" s="6">
        <v>42352</v>
      </c>
      <c r="W323" s="6"/>
      <c r="X323" s="6"/>
      <c r="Y323" s="6"/>
      <c r="Z323" s="6">
        <v>42384</v>
      </c>
      <c r="AA323" s="6"/>
      <c r="AB323" s="6"/>
      <c r="AC323" s="6">
        <v>42397</v>
      </c>
      <c r="AD323" s="6"/>
      <c r="AE323" s="6"/>
      <c r="AF323" s="6">
        <v>42409</v>
      </c>
      <c r="AG323" s="6"/>
      <c r="AH323" s="6"/>
      <c r="AI323" s="6"/>
      <c r="AJ323" s="6"/>
      <c r="AK323" s="6"/>
      <c r="AL323" s="6"/>
      <c r="AM323" s="6"/>
      <c r="AN323" s="6"/>
      <c r="AO323" s="6"/>
      <c r="AP323" s="6"/>
      <c r="AQ323" s="6"/>
      <c r="AR323" s="6">
        <v>42586</v>
      </c>
      <c r="AS323" s="6">
        <v>42501</v>
      </c>
      <c r="AT323" s="6"/>
      <c r="AU323" s="6"/>
      <c r="AV323" s="6">
        <v>42565</v>
      </c>
      <c r="AW323" s="6"/>
      <c r="AX323" s="6"/>
      <c r="AY323" s="6"/>
      <c r="AZ323" s="6">
        <v>42586</v>
      </c>
      <c r="BA323" s="6"/>
      <c r="BB323" s="6"/>
      <c r="BC323" s="6"/>
      <c r="BD323" s="6"/>
      <c r="BE323" s="6"/>
      <c r="BF323" s="6"/>
      <c r="BG323" s="6"/>
      <c r="BH323" s="6"/>
      <c r="BI323" s="6"/>
      <c r="BJ323" s="6"/>
      <c r="BK323" s="6"/>
      <c r="BL323" s="6"/>
      <c r="BM323" s="6">
        <v>42586</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HYPERLINK("https://hpr-rps.hres.ca/reg-content/summary-basis-decision-detailTwo.php?lang=en&amp;linkID=SBD00332", "Alecensaro")</f>
        <v>Alecensaro</v>
      </c>
      <c r="B324" s="6" t="s">
        <v>863</v>
      </c>
      <c r="C324" s="6" t="s">
        <v>864</v>
      </c>
      <c r="D324" s="6" t="s">
        <v>865</v>
      </c>
      <c r="E324" s="6"/>
      <c r="F324" s="6"/>
      <c r="G324" s="6"/>
      <c r="H324" s="6">
        <v>42320</v>
      </c>
      <c r="I324" s="6"/>
      <c r="J324" s="6"/>
      <c r="K324" s="6"/>
      <c r="L324" s="6"/>
      <c r="M324" s="6"/>
      <c r="N324" s="6"/>
      <c r="O324" s="6"/>
      <c r="P324" s="6"/>
      <c r="Q324" s="6">
        <v>42355</v>
      </c>
      <c r="R324" s="6"/>
      <c r="S324" s="6"/>
      <c r="T324" s="6">
        <v>42391</v>
      </c>
      <c r="U324" s="6"/>
      <c r="V324" s="6"/>
      <c r="W324" s="6">
        <v>42411</v>
      </c>
      <c r="X324" s="6"/>
      <c r="Y324" s="6"/>
      <c r="Z324" s="6"/>
      <c r="AA324" s="6"/>
      <c r="AB324" s="6"/>
      <c r="AC324" s="6"/>
      <c r="AD324" s="6"/>
      <c r="AE324" s="6"/>
      <c r="AF324" s="6"/>
      <c r="AG324" s="6"/>
      <c r="AH324" s="6"/>
      <c r="AI324" s="6">
        <v>42606</v>
      </c>
      <c r="AJ324" s="6">
        <v>42549</v>
      </c>
      <c r="AK324" s="6"/>
      <c r="AL324" s="6"/>
      <c r="AM324" s="6">
        <v>42559</v>
      </c>
      <c r="AN324" s="6"/>
      <c r="AO324" s="6">
        <v>42544</v>
      </c>
      <c r="AP324" s="6"/>
      <c r="AQ324" s="6"/>
      <c r="AR324" s="6"/>
      <c r="AS324" s="6"/>
      <c r="AT324" s="6"/>
      <c r="AU324" s="6"/>
      <c r="AV324" s="6"/>
      <c r="AW324" s="6"/>
      <c r="AX324" s="6"/>
      <c r="AY324" s="6"/>
      <c r="AZ324" s="6"/>
      <c r="BA324" s="6"/>
      <c r="BB324" s="6">
        <v>42607</v>
      </c>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v>42636</v>
      </c>
      <c r="CM324" s="6"/>
      <c r="CN324" s="6"/>
      <c r="CO324" s="6"/>
      <c r="CP324" s="6"/>
      <c r="CQ324" s="6"/>
      <c r="CR324" s="6"/>
      <c r="CS324" s="6"/>
      <c r="CT324" s="6"/>
      <c r="CU324" s="6"/>
      <c r="CV324" s="6"/>
      <c r="CW324" s="6"/>
      <c r="CX324" s="6">
        <v>42641</v>
      </c>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HYPERLINK("https://hpr-rps.hres.ca/reg-content/summary-basis-decision-detailTwo.php?lang=en&amp;linkID=SBD00333", "Brenzys")</f>
        <v>Brenzys</v>
      </c>
      <c r="B325" s="6" t="s">
        <v>866</v>
      </c>
      <c r="C325" s="6" t="s">
        <v>867</v>
      </c>
      <c r="D325" s="6" t="s">
        <v>868</v>
      </c>
      <c r="E325" s="6"/>
      <c r="F325" s="6"/>
      <c r="G325" s="6"/>
      <c r="H325" s="6">
        <v>42320</v>
      </c>
      <c r="I325" s="6"/>
      <c r="J325" s="6"/>
      <c r="K325" s="6"/>
      <c r="L325" s="6"/>
      <c r="M325" s="6"/>
      <c r="N325" s="6"/>
      <c r="O325" s="6"/>
      <c r="P325" s="6"/>
      <c r="Q325" s="6">
        <v>42355</v>
      </c>
      <c r="R325" s="6"/>
      <c r="S325" s="6"/>
      <c r="T325" s="6">
        <v>42391</v>
      </c>
      <c r="U325" s="6"/>
      <c r="V325" s="6"/>
      <c r="W325" s="6">
        <v>42411</v>
      </c>
      <c r="X325" s="6"/>
      <c r="Y325" s="6"/>
      <c r="Z325" s="6"/>
      <c r="AA325" s="6"/>
      <c r="AB325" s="6"/>
      <c r="AC325" s="6"/>
      <c r="AD325" s="6"/>
      <c r="AE325" s="6"/>
      <c r="AF325" s="6"/>
      <c r="AG325" s="6"/>
      <c r="AH325" s="6"/>
      <c r="AI325" s="6">
        <v>42606</v>
      </c>
      <c r="AJ325" s="6">
        <v>42549</v>
      </c>
      <c r="AK325" s="6"/>
      <c r="AL325" s="6"/>
      <c r="AM325" s="6">
        <v>42559</v>
      </c>
      <c r="AN325" s="6"/>
      <c r="AO325" s="6">
        <v>42544</v>
      </c>
      <c r="AP325" s="6"/>
      <c r="AQ325" s="6"/>
      <c r="AR325" s="6"/>
      <c r="AS325" s="6"/>
      <c r="AT325" s="6"/>
      <c r="AU325" s="6"/>
      <c r="AV325" s="6"/>
      <c r="AW325" s="6"/>
      <c r="AX325" s="6"/>
      <c r="AY325" s="6"/>
      <c r="AZ325" s="6"/>
      <c r="BA325" s="6"/>
      <c r="BB325" s="6">
        <v>42607</v>
      </c>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v>42636</v>
      </c>
      <c r="CM325" s="6"/>
      <c r="CN325" s="6"/>
      <c r="CO325" s="6"/>
      <c r="CP325" s="6"/>
      <c r="CQ325" s="6"/>
      <c r="CR325" s="6"/>
      <c r="CS325" s="6"/>
      <c r="CT325" s="6"/>
      <c r="CU325" s="6"/>
      <c r="CV325" s="6"/>
      <c r="CW325" s="6"/>
      <c r="CX325" s="6">
        <v>42641</v>
      </c>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HYPERLINK("https://hpr-rps.hres.ca/reg-content/summary-basis-decision-detailTwo.php?lang=en&amp;linkID=SBD00334", "Ninlaro")</f>
        <v>Ninlaro</v>
      </c>
      <c r="B326" s="6" t="s">
        <v>869</v>
      </c>
      <c r="C326" s="6" t="s">
        <v>870</v>
      </c>
      <c r="D326" s="6" t="s">
        <v>871</v>
      </c>
      <c r="E326" s="6">
        <v>42193</v>
      </c>
      <c r="F326" s="6"/>
      <c r="G326" s="6"/>
      <c r="H326" s="6"/>
      <c r="I326" s="6"/>
      <c r="J326" s="6"/>
      <c r="K326" s="6"/>
      <c r="L326" s="6"/>
      <c r="M326" s="6"/>
      <c r="N326" s="6">
        <v>42320</v>
      </c>
      <c r="O326" s="6"/>
      <c r="P326" s="6"/>
      <c r="Q326" s="6"/>
      <c r="R326" s="6"/>
      <c r="S326" s="6">
        <v>42346</v>
      </c>
      <c r="T326" s="6"/>
      <c r="U326" s="6"/>
      <c r="V326" s="6">
        <v>42352</v>
      </c>
      <c r="W326" s="6"/>
      <c r="X326" s="6"/>
      <c r="Y326" s="6"/>
      <c r="Z326" s="6">
        <v>42384</v>
      </c>
      <c r="AA326" s="6"/>
      <c r="AB326" s="6"/>
      <c r="AC326" s="6">
        <v>42397</v>
      </c>
      <c r="AD326" s="6"/>
      <c r="AE326" s="6"/>
      <c r="AF326" s="6">
        <v>42409</v>
      </c>
      <c r="AG326" s="6"/>
      <c r="AH326" s="6"/>
      <c r="AI326" s="6"/>
      <c r="AJ326" s="6"/>
      <c r="AK326" s="6"/>
      <c r="AL326" s="6"/>
      <c r="AM326" s="6"/>
      <c r="AN326" s="6"/>
      <c r="AO326" s="6"/>
      <c r="AP326" s="6"/>
      <c r="AQ326" s="6"/>
      <c r="AR326" s="6">
        <v>42586</v>
      </c>
      <c r="AS326" s="6">
        <v>42501</v>
      </c>
      <c r="AT326" s="6"/>
      <c r="AU326" s="6"/>
      <c r="AV326" s="6">
        <v>42565</v>
      </c>
      <c r="AW326" s="6"/>
      <c r="AX326" s="6"/>
      <c r="AY326" s="6"/>
      <c r="AZ326" s="6">
        <v>42586</v>
      </c>
      <c r="BA326" s="6"/>
      <c r="BB326" s="6"/>
      <c r="BC326" s="6"/>
      <c r="BD326" s="6"/>
      <c r="BE326" s="6"/>
      <c r="BF326" s="6"/>
      <c r="BG326" s="6"/>
      <c r="BH326" s="6"/>
      <c r="BI326" s="6"/>
      <c r="BJ326" s="6"/>
      <c r="BK326" s="6"/>
      <c r="BL326" s="6"/>
      <c r="BM326" s="6">
        <v>42586</v>
      </c>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HYPERLINK("https://hpr-rps.hres.ca/reg-content/summary-basis-decision-detailTwo.php?lang=en&amp;linkID=SBD00335", "Rupall (Formerly Rupatadine)")</f>
        <v>Rupall (Formerly Rupatadine)</v>
      </c>
      <c r="B327" s="6" t="s">
        <v>872</v>
      </c>
      <c r="C327" s="6" t="s">
        <v>873</v>
      </c>
      <c r="D327" s="6" t="s">
        <v>874</v>
      </c>
      <c r="E327" s="6"/>
      <c r="F327" s="6"/>
      <c r="G327" s="6"/>
      <c r="H327" s="6">
        <v>40590</v>
      </c>
      <c r="I327" s="6"/>
      <c r="J327" s="6"/>
      <c r="K327" s="6"/>
      <c r="L327" s="6"/>
      <c r="M327" s="6"/>
      <c r="N327" s="6">
        <v>41918</v>
      </c>
      <c r="O327" s="6"/>
      <c r="P327" s="6"/>
      <c r="Q327" s="6">
        <v>40634</v>
      </c>
      <c r="R327" s="6"/>
      <c r="S327" s="6"/>
      <c r="T327" s="6">
        <v>40651</v>
      </c>
      <c r="U327" s="6"/>
      <c r="V327" s="6"/>
      <c r="W327" s="6">
        <v>40695</v>
      </c>
      <c r="X327" s="6"/>
      <c r="Y327" s="6"/>
      <c r="Z327" s="6"/>
      <c r="AA327" s="6"/>
      <c r="AB327" s="6"/>
      <c r="AC327" s="6">
        <v>42208</v>
      </c>
      <c r="AD327" s="6"/>
      <c r="AE327" s="6"/>
      <c r="AF327" s="6"/>
      <c r="AG327" s="6"/>
      <c r="AH327" s="6"/>
      <c r="AI327" s="6"/>
      <c r="AJ327" s="6"/>
      <c r="AK327" s="6"/>
      <c r="AL327" s="6"/>
      <c r="AM327" s="6"/>
      <c r="AN327" s="6">
        <v>42271</v>
      </c>
      <c r="AO327" s="6"/>
      <c r="AP327" s="6"/>
      <c r="AQ327" s="6"/>
      <c r="AR327" s="6"/>
      <c r="AS327" s="6"/>
      <c r="AT327" s="6"/>
      <c r="AU327" s="6"/>
      <c r="AV327" s="6"/>
      <c r="AW327" s="6"/>
      <c r="AX327" s="6"/>
      <c r="AY327" s="6"/>
      <c r="AZ327" s="6">
        <v>42571</v>
      </c>
      <c r="BA327" s="6">
        <v>42485</v>
      </c>
      <c r="BB327" s="6"/>
      <c r="BC327" s="6"/>
      <c r="BD327" s="6">
        <v>42569</v>
      </c>
      <c r="BE327" s="6"/>
      <c r="BF327" s="6"/>
      <c r="BG327" s="6"/>
      <c r="BH327" s="6">
        <v>42571</v>
      </c>
      <c r="BI327" s="6"/>
      <c r="BJ327" s="6"/>
      <c r="BK327" s="6"/>
      <c r="BL327" s="6"/>
      <c r="BM327" s="6"/>
      <c r="BN327" s="6"/>
      <c r="BO327" s="6"/>
      <c r="BP327" s="6"/>
      <c r="BQ327" s="6"/>
      <c r="BR327" s="6"/>
      <c r="BS327" s="6"/>
      <c r="BT327" s="6"/>
      <c r="BU327" s="6">
        <v>42571</v>
      </c>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HYPERLINK("https://hpr-rps.hres.ca/reg-content/summary-basis-decision-detailTwo.php?lang=en&amp;linkID=SBD00336", "MDK-Nitisinone")</f>
        <v>MDK-Nitisinone</v>
      </c>
      <c r="B328" s="6" t="s">
        <v>875</v>
      </c>
      <c r="C328" s="6" t="s">
        <v>876</v>
      </c>
      <c r="D328" s="6" t="s">
        <v>877</v>
      </c>
      <c r="E328" s="6"/>
      <c r="F328" s="6"/>
      <c r="G328" s="6"/>
      <c r="H328" s="6">
        <v>40590</v>
      </c>
      <c r="I328" s="6"/>
      <c r="J328" s="6"/>
      <c r="K328" s="6"/>
      <c r="L328" s="6"/>
      <c r="M328" s="6"/>
      <c r="N328" s="6">
        <v>41918</v>
      </c>
      <c r="O328" s="6"/>
      <c r="P328" s="6"/>
      <c r="Q328" s="6">
        <v>40634</v>
      </c>
      <c r="R328" s="6"/>
      <c r="S328" s="6"/>
      <c r="T328" s="6">
        <v>40651</v>
      </c>
      <c r="U328" s="6"/>
      <c r="V328" s="6"/>
      <c r="W328" s="6">
        <v>40695</v>
      </c>
      <c r="X328" s="6"/>
      <c r="Y328" s="6"/>
      <c r="Z328" s="6"/>
      <c r="AA328" s="6"/>
      <c r="AB328" s="6"/>
      <c r="AC328" s="6">
        <v>42208</v>
      </c>
      <c r="AD328" s="6"/>
      <c r="AE328" s="6"/>
      <c r="AF328" s="6"/>
      <c r="AG328" s="6"/>
      <c r="AH328" s="6"/>
      <c r="AI328" s="6"/>
      <c r="AJ328" s="6"/>
      <c r="AK328" s="6"/>
      <c r="AL328" s="6"/>
      <c r="AM328" s="6"/>
      <c r="AN328" s="6">
        <v>42271</v>
      </c>
      <c r="AO328" s="6"/>
      <c r="AP328" s="6"/>
      <c r="AQ328" s="6"/>
      <c r="AR328" s="6"/>
      <c r="AS328" s="6"/>
      <c r="AT328" s="6"/>
      <c r="AU328" s="6"/>
      <c r="AV328" s="6"/>
      <c r="AW328" s="6"/>
      <c r="AX328" s="6"/>
      <c r="AY328" s="6"/>
      <c r="AZ328" s="6">
        <v>42571</v>
      </c>
      <c r="BA328" s="6">
        <v>42485</v>
      </c>
      <c r="BB328" s="6"/>
      <c r="BC328" s="6"/>
      <c r="BD328" s="6">
        <v>42569</v>
      </c>
      <c r="BE328" s="6"/>
      <c r="BF328" s="6"/>
      <c r="BG328" s="6"/>
      <c r="BH328" s="6">
        <v>42571</v>
      </c>
      <c r="BI328" s="6"/>
      <c r="BJ328" s="6"/>
      <c r="BK328" s="6"/>
      <c r="BL328" s="6"/>
      <c r="BM328" s="6"/>
      <c r="BN328" s="6"/>
      <c r="BO328" s="6"/>
      <c r="BP328" s="6"/>
      <c r="BQ328" s="6"/>
      <c r="BR328" s="6"/>
      <c r="BS328" s="6"/>
      <c r="BT328" s="6"/>
      <c r="BU328" s="6">
        <v>42571</v>
      </c>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HYPERLINK("https://hpr-rps.hres.ca/reg-content/summary-basis-decision-detailTwo.php?lang=en&amp;linkID=SBD00337", "Amitiza")</f>
        <v>Amitiza</v>
      </c>
      <c r="B329" s="6" t="s">
        <v>878</v>
      </c>
      <c r="C329" s="6" t="s">
        <v>879</v>
      </c>
      <c r="D329" s="6" t="s">
        <v>880</v>
      </c>
      <c r="E329" s="6">
        <v>42292</v>
      </c>
      <c r="F329" s="6"/>
      <c r="G329" s="6"/>
      <c r="H329" s="6">
        <v>42356</v>
      </c>
      <c r="I329" s="6"/>
      <c r="J329" s="6"/>
      <c r="K329" s="6"/>
      <c r="L329" s="6"/>
      <c r="M329" s="6"/>
      <c r="N329" s="6"/>
      <c r="O329" s="6"/>
      <c r="P329" s="6"/>
      <c r="Q329" s="6">
        <v>42391</v>
      </c>
      <c r="R329" s="6"/>
      <c r="S329" s="6"/>
      <c r="T329" s="6">
        <v>42398</v>
      </c>
      <c r="U329" s="6"/>
      <c r="V329" s="6"/>
      <c r="W329" s="6">
        <v>42403</v>
      </c>
      <c r="X329" s="6"/>
      <c r="Y329" s="6"/>
      <c r="Z329" s="6"/>
      <c r="AA329" s="6"/>
      <c r="AB329" s="6"/>
      <c r="AC329" s="6"/>
      <c r="AD329" s="6"/>
      <c r="AE329" s="6"/>
      <c r="AF329" s="6"/>
      <c r="AG329" s="6"/>
      <c r="AH329" s="6"/>
      <c r="AI329" s="6">
        <v>42589</v>
      </c>
      <c r="AJ329" s="6">
        <v>42522</v>
      </c>
      <c r="AK329" s="6"/>
      <c r="AL329" s="6"/>
      <c r="AM329" s="6">
        <v>42562</v>
      </c>
      <c r="AN329" s="6"/>
      <c r="AO329" s="6"/>
      <c r="AP329" s="6"/>
      <c r="AQ329" s="6">
        <v>42594</v>
      </c>
      <c r="AR329" s="6"/>
      <c r="AS329" s="6"/>
      <c r="AT329" s="6"/>
      <c r="AU329" s="6"/>
      <c r="AV329" s="6"/>
      <c r="AW329" s="6"/>
      <c r="AX329" s="6"/>
      <c r="AY329" s="6"/>
      <c r="AZ329" s="6"/>
      <c r="BA329" s="6"/>
      <c r="BB329" s="6">
        <v>42600</v>
      </c>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v>42639</v>
      </c>
      <c r="CE329" s="6"/>
      <c r="CF329" s="6"/>
      <c r="CG329" s="6"/>
      <c r="CH329" s="6"/>
      <c r="CI329" s="6"/>
      <c r="CJ329" s="6"/>
      <c r="CK329" s="6"/>
      <c r="CL329" s="6">
        <v>42640</v>
      </c>
      <c r="CM329" s="6"/>
      <c r="CN329" s="6"/>
      <c r="CO329" s="6"/>
      <c r="CP329" s="6"/>
      <c r="CQ329" s="6"/>
      <c r="CR329" s="6"/>
      <c r="CS329" s="6"/>
      <c r="CT329" s="6"/>
      <c r="CU329" s="6"/>
      <c r="CV329" s="6"/>
      <c r="CW329" s="6"/>
      <c r="CX329" s="6">
        <v>42643</v>
      </c>
      <c r="CY329" s="6"/>
      <c r="CZ329" s="6"/>
      <c r="DA329" s="6"/>
      <c r="DB329" s="6"/>
      <c r="DC329" s="6"/>
      <c r="DD329" s="6"/>
      <c r="DE329" s="6"/>
      <c r="DF329" s="6"/>
      <c r="DG329" s="6"/>
      <c r="DH329" s="6"/>
      <c r="DI329" s="6"/>
      <c r="DJ329" s="6"/>
      <c r="DK329" s="6">
        <v>42612</v>
      </c>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HYPERLINK("https://hpr-rps.hres.ca/reg-content/summary-basis-decision-detailTwo.php?lang=en&amp;linkID=SBD00338", "Lixiana")</f>
        <v>Lixiana</v>
      </c>
      <c r="B330" s="6" t="s">
        <v>881</v>
      </c>
      <c r="C330" s="6" t="s">
        <v>882</v>
      </c>
      <c r="D330" s="6" t="s">
        <v>883</v>
      </c>
      <c r="E330" s="6">
        <v>42130</v>
      </c>
      <c r="F330" s="6"/>
      <c r="G330" s="6"/>
      <c r="H330" s="6">
        <v>42250</v>
      </c>
      <c r="I330" s="6"/>
      <c r="J330" s="6"/>
      <c r="K330" s="6"/>
      <c r="L330" s="6"/>
      <c r="M330" s="6"/>
      <c r="N330" s="6"/>
      <c r="O330" s="6"/>
      <c r="P330" s="6"/>
      <c r="Q330" s="6">
        <v>42293</v>
      </c>
      <c r="R330" s="6"/>
      <c r="S330" s="6"/>
      <c r="T330" s="6">
        <v>42335</v>
      </c>
      <c r="U330" s="6"/>
      <c r="V330" s="6"/>
      <c r="W330" s="6">
        <v>42348</v>
      </c>
      <c r="X330" s="6"/>
      <c r="Y330" s="6"/>
      <c r="Z330" s="6"/>
      <c r="AA330" s="6"/>
      <c r="AB330" s="6"/>
      <c r="AC330" s="6"/>
      <c r="AD330" s="6"/>
      <c r="AE330" s="6"/>
      <c r="AF330" s="6"/>
      <c r="AG330" s="6"/>
      <c r="AH330" s="6"/>
      <c r="AI330" s="6">
        <v>42648</v>
      </c>
      <c r="AJ330" s="6">
        <v>42647</v>
      </c>
      <c r="AK330" s="6"/>
      <c r="AL330" s="6"/>
      <c r="AM330" s="6">
        <v>42670</v>
      </c>
      <c r="AN330" s="6"/>
      <c r="AO330" s="6"/>
      <c r="AP330" s="6"/>
      <c r="AQ330" s="6">
        <v>42675</v>
      </c>
      <c r="AR330" s="6"/>
      <c r="AS330" s="6"/>
      <c r="AT330" s="6"/>
      <c r="AU330" s="6"/>
      <c r="AV330" s="6"/>
      <c r="AW330" s="6"/>
      <c r="AX330" s="6"/>
      <c r="AY330" s="6"/>
      <c r="AZ330" s="6"/>
      <c r="BA330" s="6"/>
      <c r="BB330" s="6"/>
      <c r="BC330" s="6"/>
      <c r="BD330" s="6">
        <v>42678</v>
      </c>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HYPERLINK("https://hpr-rps.hres.ca/reg-content/summary-basis-decision-detailTwo.php?lang=en&amp;linkID=SBD00339", "Venclexta")</f>
        <v>Venclexta</v>
      </c>
      <c r="B331" s="6" t="s">
        <v>884</v>
      </c>
      <c r="C331" s="6" t="s">
        <v>692</v>
      </c>
      <c r="D331" s="6" t="s">
        <v>885</v>
      </c>
      <c r="E331" s="6">
        <v>42292</v>
      </c>
      <c r="F331" s="6"/>
      <c r="G331" s="6"/>
      <c r="H331" s="6">
        <v>42356</v>
      </c>
      <c r="I331" s="6"/>
      <c r="J331" s="6"/>
      <c r="K331" s="6"/>
      <c r="L331" s="6"/>
      <c r="M331" s="6"/>
      <c r="N331" s="6"/>
      <c r="O331" s="6"/>
      <c r="P331" s="6"/>
      <c r="Q331" s="6">
        <v>42391</v>
      </c>
      <c r="R331" s="6"/>
      <c r="S331" s="6"/>
      <c r="T331" s="6">
        <v>42398</v>
      </c>
      <c r="U331" s="6"/>
      <c r="V331" s="6"/>
      <c r="W331" s="6">
        <v>42403</v>
      </c>
      <c r="X331" s="6"/>
      <c r="Y331" s="6"/>
      <c r="Z331" s="6"/>
      <c r="AA331" s="6"/>
      <c r="AB331" s="6"/>
      <c r="AC331" s="6"/>
      <c r="AD331" s="6"/>
      <c r="AE331" s="6"/>
      <c r="AF331" s="6"/>
      <c r="AG331" s="6"/>
      <c r="AH331" s="6"/>
      <c r="AI331" s="6">
        <v>42589</v>
      </c>
      <c r="AJ331" s="6">
        <v>42522</v>
      </c>
      <c r="AK331" s="6"/>
      <c r="AL331" s="6"/>
      <c r="AM331" s="6">
        <v>42562</v>
      </c>
      <c r="AN331" s="6"/>
      <c r="AO331" s="6"/>
      <c r="AP331" s="6"/>
      <c r="AQ331" s="6">
        <v>42594</v>
      </c>
      <c r="AR331" s="6"/>
      <c r="AS331" s="6"/>
      <c r="AT331" s="6"/>
      <c r="AU331" s="6"/>
      <c r="AV331" s="6"/>
      <c r="AW331" s="6"/>
      <c r="AX331" s="6"/>
      <c r="AY331" s="6"/>
      <c r="AZ331" s="6"/>
      <c r="BA331" s="6"/>
      <c r="BB331" s="6">
        <v>42600</v>
      </c>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v>42639</v>
      </c>
      <c r="CE331" s="6"/>
      <c r="CF331" s="6"/>
      <c r="CG331" s="6"/>
      <c r="CH331" s="6"/>
      <c r="CI331" s="6"/>
      <c r="CJ331" s="6"/>
      <c r="CK331" s="6"/>
      <c r="CL331" s="6">
        <v>42640</v>
      </c>
      <c r="CM331" s="6"/>
      <c r="CN331" s="6"/>
      <c r="CO331" s="6"/>
      <c r="CP331" s="6"/>
      <c r="CQ331" s="6"/>
      <c r="CR331" s="6"/>
      <c r="CS331" s="6"/>
      <c r="CT331" s="6"/>
      <c r="CU331" s="6"/>
      <c r="CV331" s="6"/>
      <c r="CW331" s="6"/>
      <c r="CX331" s="6">
        <v>42643</v>
      </c>
      <c r="CY331" s="6"/>
      <c r="CZ331" s="6"/>
      <c r="DA331" s="6"/>
      <c r="DB331" s="6"/>
      <c r="DC331" s="6"/>
      <c r="DD331" s="6"/>
      <c r="DE331" s="6"/>
      <c r="DF331" s="6"/>
      <c r="DG331" s="6"/>
      <c r="DH331" s="6"/>
      <c r="DI331" s="6"/>
      <c r="DJ331" s="6"/>
      <c r="DK331" s="6">
        <v>42612</v>
      </c>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HYPERLINK("https://hpr-rps.hres.ca/reg-content/summary-basis-decision-detailTwo.php?lang=en&amp;linkID=SBD00340", "Adynovate")</f>
        <v>Adynovate</v>
      </c>
      <c r="B332" s="6" t="s">
        <v>886</v>
      </c>
      <c r="C332" s="6" t="s">
        <v>674</v>
      </c>
      <c r="D332" s="6" t="s">
        <v>887</v>
      </c>
      <c r="E332" s="6">
        <v>42292</v>
      </c>
      <c r="F332" s="6"/>
      <c r="G332" s="6"/>
      <c r="H332" s="6">
        <v>42356</v>
      </c>
      <c r="I332" s="6"/>
      <c r="J332" s="6"/>
      <c r="K332" s="6"/>
      <c r="L332" s="6"/>
      <c r="M332" s="6"/>
      <c r="N332" s="6"/>
      <c r="O332" s="6"/>
      <c r="P332" s="6"/>
      <c r="Q332" s="6">
        <v>42391</v>
      </c>
      <c r="R332" s="6"/>
      <c r="S332" s="6"/>
      <c r="T332" s="6">
        <v>42398</v>
      </c>
      <c r="U332" s="6"/>
      <c r="V332" s="6"/>
      <c r="W332" s="6">
        <v>42403</v>
      </c>
      <c r="X332" s="6"/>
      <c r="Y332" s="6"/>
      <c r="Z332" s="6"/>
      <c r="AA332" s="6"/>
      <c r="AB332" s="6"/>
      <c r="AC332" s="6"/>
      <c r="AD332" s="6"/>
      <c r="AE332" s="6"/>
      <c r="AF332" s="6"/>
      <c r="AG332" s="6"/>
      <c r="AH332" s="6"/>
      <c r="AI332" s="6">
        <v>42589</v>
      </c>
      <c r="AJ332" s="6">
        <v>42522</v>
      </c>
      <c r="AK332" s="6"/>
      <c r="AL332" s="6"/>
      <c r="AM332" s="6">
        <v>42562</v>
      </c>
      <c r="AN332" s="6"/>
      <c r="AO332" s="6"/>
      <c r="AP332" s="6"/>
      <c r="AQ332" s="6">
        <v>42594</v>
      </c>
      <c r="AR332" s="6"/>
      <c r="AS332" s="6"/>
      <c r="AT332" s="6"/>
      <c r="AU332" s="6"/>
      <c r="AV332" s="6"/>
      <c r="AW332" s="6"/>
      <c r="AX332" s="6"/>
      <c r="AY332" s="6"/>
      <c r="AZ332" s="6"/>
      <c r="BA332" s="6"/>
      <c r="BB332" s="6">
        <v>42600</v>
      </c>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v>42639</v>
      </c>
      <c r="CE332" s="6"/>
      <c r="CF332" s="6"/>
      <c r="CG332" s="6"/>
      <c r="CH332" s="6"/>
      <c r="CI332" s="6"/>
      <c r="CJ332" s="6"/>
      <c r="CK332" s="6"/>
      <c r="CL332" s="6">
        <v>42640</v>
      </c>
      <c r="CM332" s="6"/>
      <c r="CN332" s="6"/>
      <c r="CO332" s="6"/>
      <c r="CP332" s="6"/>
      <c r="CQ332" s="6"/>
      <c r="CR332" s="6"/>
      <c r="CS332" s="6"/>
      <c r="CT332" s="6"/>
      <c r="CU332" s="6"/>
      <c r="CV332" s="6"/>
      <c r="CW332" s="6"/>
      <c r="CX332" s="6">
        <v>42643</v>
      </c>
      <c r="CY332" s="6"/>
      <c r="CZ332" s="6"/>
      <c r="DA332" s="6"/>
      <c r="DB332" s="6"/>
      <c r="DC332" s="6"/>
      <c r="DD332" s="6"/>
      <c r="DE332" s="6"/>
      <c r="DF332" s="6"/>
      <c r="DG332" s="6"/>
      <c r="DH332" s="6"/>
      <c r="DI332" s="6"/>
      <c r="DJ332" s="6"/>
      <c r="DK332" s="6">
        <v>42612</v>
      </c>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HYPERLINK("https://hpr-rps.hres.ca/reg-content/summary-basis-decision-detailTwo.php?lang=en&amp;linkID=SBD00341", "Dotarem")</f>
        <v>Dotarem</v>
      </c>
      <c r="B333" s="6" t="s">
        <v>888</v>
      </c>
      <c r="C333" s="6" t="s">
        <v>889</v>
      </c>
      <c r="D333" s="6" t="s">
        <v>890</v>
      </c>
      <c r="E333" s="6"/>
      <c r="F333" s="6"/>
      <c r="G333" s="6"/>
      <c r="H333" s="6">
        <v>42216</v>
      </c>
      <c r="I333" s="6"/>
      <c r="J333" s="6"/>
      <c r="K333" s="6"/>
      <c r="L333" s="6"/>
      <c r="M333" s="6"/>
      <c r="N333" s="6"/>
      <c r="O333" s="6"/>
      <c r="P333" s="6"/>
      <c r="Q333" s="6">
        <v>42263</v>
      </c>
      <c r="R333" s="6"/>
      <c r="S333" s="6"/>
      <c r="T333" s="6">
        <v>42312</v>
      </c>
      <c r="U333" s="6"/>
      <c r="V333" s="6"/>
      <c r="W333" s="6">
        <v>42355</v>
      </c>
      <c r="X333" s="6"/>
      <c r="Y333" s="6"/>
      <c r="Z333" s="6"/>
      <c r="AA333" s="6"/>
      <c r="AB333" s="6"/>
      <c r="AC333" s="6"/>
      <c r="AD333" s="6"/>
      <c r="AE333" s="6"/>
      <c r="AF333" s="6"/>
      <c r="AG333" s="6"/>
      <c r="AH333" s="6"/>
      <c r="AI333" s="6">
        <v>42698</v>
      </c>
      <c r="AJ333" s="6"/>
      <c r="AK333" s="6"/>
      <c r="AL333" s="6"/>
      <c r="AM333" s="6">
        <v>42697</v>
      </c>
      <c r="AN333" s="6"/>
      <c r="AO333" s="6"/>
      <c r="AP333" s="6"/>
      <c r="AQ333" s="6">
        <v>42697</v>
      </c>
      <c r="AR333" s="6"/>
      <c r="AS333" s="6"/>
      <c r="AT333" s="6"/>
      <c r="AU333" s="6"/>
      <c r="AV333" s="6"/>
      <c r="AW333" s="6"/>
      <c r="AX333" s="6"/>
      <c r="AY333" s="6"/>
      <c r="AZ333" s="6"/>
      <c r="BA333" s="6"/>
      <c r="BB333" s="6"/>
      <c r="BC333" s="6"/>
      <c r="BD333" s="6">
        <v>42699</v>
      </c>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HYPERLINK("https://hpr-rps.hres.ca/reg-content/summary-basis-decision-detailTwo.php?lang=en&amp;linkID=SBD00342", "Zinbryta")</f>
        <v>Zinbryta</v>
      </c>
      <c r="B334" s="6" t="s">
        <v>891</v>
      </c>
      <c r="C334" s="6" t="s">
        <v>677</v>
      </c>
      <c r="D334" s="6" t="s">
        <v>892</v>
      </c>
      <c r="E334" s="6"/>
      <c r="F334" s="6"/>
      <c r="G334" s="6"/>
      <c r="H334" s="6">
        <v>42216</v>
      </c>
      <c r="I334" s="6"/>
      <c r="J334" s="6"/>
      <c r="K334" s="6"/>
      <c r="L334" s="6"/>
      <c r="M334" s="6"/>
      <c r="N334" s="6"/>
      <c r="O334" s="6"/>
      <c r="P334" s="6"/>
      <c r="Q334" s="6">
        <v>42263</v>
      </c>
      <c r="R334" s="6"/>
      <c r="S334" s="6"/>
      <c r="T334" s="6">
        <v>42312</v>
      </c>
      <c r="U334" s="6"/>
      <c r="V334" s="6"/>
      <c r="W334" s="6">
        <v>42355</v>
      </c>
      <c r="X334" s="6"/>
      <c r="Y334" s="6"/>
      <c r="Z334" s="6"/>
      <c r="AA334" s="6"/>
      <c r="AB334" s="6"/>
      <c r="AC334" s="6"/>
      <c r="AD334" s="6"/>
      <c r="AE334" s="6"/>
      <c r="AF334" s="6"/>
      <c r="AG334" s="6"/>
      <c r="AH334" s="6"/>
      <c r="AI334" s="6">
        <v>42698</v>
      </c>
      <c r="AJ334" s="6"/>
      <c r="AK334" s="6"/>
      <c r="AL334" s="6"/>
      <c r="AM334" s="6">
        <v>42697</v>
      </c>
      <c r="AN334" s="6"/>
      <c r="AO334" s="6"/>
      <c r="AP334" s="6"/>
      <c r="AQ334" s="6">
        <v>42697</v>
      </c>
      <c r="AR334" s="6"/>
      <c r="AS334" s="6"/>
      <c r="AT334" s="6"/>
      <c r="AU334" s="6"/>
      <c r="AV334" s="6"/>
      <c r="AW334" s="6"/>
      <c r="AX334" s="6"/>
      <c r="AY334" s="6"/>
      <c r="AZ334" s="6"/>
      <c r="BA334" s="6"/>
      <c r="BB334" s="6"/>
      <c r="BC334" s="6"/>
      <c r="BD334" s="6">
        <v>42699</v>
      </c>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HYPERLINK("https://hpr-rps.hres.ca/reg-content/summary-basis-decision-detailTwo.php?lang=en&amp;linkID=SBD00344", "Orfadin")</f>
        <v>Orfadin</v>
      </c>
      <c r="B335" s="6" t="s">
        <v>875</v>
      </c>
      <c r="C335" s="6" t="s">
        <v>893</v>
      </c>
      <c r="D335" s="6" t="s">
        <v>894</v>
      </c>
      <c r="E335" s="6">
        <v>42156</v>
      </c>
      <c r="F335" s="6"/>
      <c r="G335" s="6"/>
      <c r="H335" s="6"/>
      <c r="I335" s="6"/>
      <c r="J335" s="6"/>
      <c r="K335" s="6"/>
      <c r="L335" s="6"/>
      <c r="M335" s="6"/>
      <c r="N335" s="6">
        <v>42354</v>
      </c>
      <c r="O335" s="6"/>
      <c r="P335" s="6"/>
      <c r="Q335" s="6"/>
      <c r="R335" s="6"/>
      <c r="S335" s="6">
        <v>42384</v>
      </c>
      <c r="T335" s="6"/>
      <c r="U335" s="6"/>
      <c r="V335" s="6">
        <v>42459</v>
      </c>
      <c r="W335" s="6"/>
      <c r="X335" s="6"/>
      <c r="Y335" s="6"/>
      <c r="Z335" s="6">
        <v>42489</v>
      </c>
      <c r="AA335" s="6"/>
      <c r="AB335" s="6"/>
      <c r="AC335" s="6">
        <v>42531</v>
      </c>
      <c r="AD335" s="6"/>
      <c r="AE335" s="6"/>
      <c r="AF335" s="6">
        <v>42559</v>
      </c>
      <c r="AG335" s="6"/>
      <c r="AH335" s="6"/>
      <c r="AI335" s="6"/>
      <c r="AJ335" s="6"/>
      <c r="AK335" s="6"/>
      <c r="AL335" s="6"/>
      <c r="AM335" s="6"/>
      <c r="AN335" s="6"/>
      <c r="AO335" s="6"/>
      <c r="AP335" s="6"/>
      <c r="AQ335" s="6"/>
      <c r="AR335" s="6">
        <v>42713</v>
      </c>
      <c r="AS335" s="6">
        <v>42612</v>
      </c>
      <c r="AT335" s="6"/>
      <c r="AU335" s="6"/>
      <c r="AV335" s="6">
        <v>42704</v>
      </c>
      <c r="AW335" s="6"/>
      <c r="AX335" s="6"/>
      <c r="AY335" s="6"/>
      <c r="AZ335" s="6">
        <v>42717</v>
      </c>
      <c r="BA335" s="6"/>
      <c r="BB335" s="6"/>
      <c r="BC335" s="6"/>
      <c r="BD335" s="6"/>
      <c r="BE335" s="6"/>
      <c r="BF335" s="6"/>
      <c r="BG335" s="6"/>
      <c r="BH335" s="6"/>
      <c r="BI335" s="6"/>
      <c r="BJ335" s="6"/>
      <c r="BK335" s="6"/>
      <c r="BL335" s="6"/>
      <c r="BM335" s="6">
        <v>42717</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HYPERLINK("https://hpr-rps.hres.ca/reg-content/summary-basis-decision-detailTwo.php?lang=en&amp;linkID=SBD00345", "Nitisinone Tablets")</f>
        <v>Nitisinone Tablets</v>
      </c>
      <c r="B336" s="6" t="s">
        <v>875</v>
      </c>
      <c r="C336" s="6" t="s">
        <v>895</v>
      </c>
      <c r="D336" s="6" t="s">
        <v>896</v>
      </c>
      <c r="E336" s="6"/>
      <c r="F336" s="6"/>
      <c r="G336" s="6"/>
      <c r="H336" s="6">
        <v>42398</v>
      </c>
      <c r="I336" s="6"/>
      <c r="J336" s="6"/>
      <c r="K336" s="6"/>
      <c r="L336" s="6"/>
      <c r="M336" s="6"/>
      <c r="N336" s="6"/>
      <c r="O336" s="6"/>
      <c r="P336" s="6"/>
      <c r="Q336" s="6"/>
      <c r="R336" s="6"/>
      <c r="S336" s="6"/>
      <c r="T336" s="6"/>
      <c r="U336" s="6"/>
      <c r="V336" s="6"/>
      <c r="W336" s="6">
        <v>42447</v>
      </c>
      <c r="X336" s="6"/>
      <c r="Y336" s="6"/>
      <c r="Z336" s="6"/>
      <c r="AA336" s="6"/>
      <c r="AB336" s="6"/>
      <c r="AC336" s="6"/>
      <c r="AD336" s="6"/>
      <c r="AE336" s="6"/>
      <c r="AF336" s="6"/>
      <c r="AG336" s="6"/>
      <c r="AH336" s="6"/>
      <c r="AI336" s="6">
        <v>42746</v>
      </c>
      <c r="AJ336" s="6"/>
      <c r="AK336" s="6"/>
      <c r="AL336" s="6"/>
      <c r="AM336" s="6">
        <v>42718</v>
      </c>
      <c r="AN336" s="6"/>
      <c r="AO336" s="6">
        <v>42746</v>
      </c>
      <c r="AP336" s="6"/>
      <c r="AQ336" s="6">
        <v>42747</v>
      </c>
      <c r="AR336" s="6"/>
      <c r="AS336" s="6"/>
      <c r="AT336" s="6"/>
      <c r="AU336" s="6"/>
      <c r="AV336" s="6"/>
      <c r="AW336" s="6"/>
      <c r="AX336" s="6"/>
      <c r="AY336" s="6"/>
      <c r="AZ336" s="6"/>
      <c r="BA336" s="6"/>
      <c r="BB336" s="6"/>
      <c r="BC336" s="6"/>
      <c r="BD336" s="6">
        <v>42747</v>
      </c>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HYPERLINK("https://hpr-rps.hres.ca/reg-content/summary-basis-decision-detailTwo.php?lang=en&amp;linkID=SBD00346", "Viberzi")</f>
        <v>Viberzi</v>
      </c>
      <c r="B337" s="6" t="s">
        <v>897</v>
      </c>
      <c r="C337" s="6" t="s">
        <v>898</v>
      </c>
      <c r="D337" s="6" t="s">
        <v>899</v>
      </c>
      <c r="E337" s="6">
        <v>42171</v>
      </c>
      <c r="F337" s="6"/>
      <c r="G337" s="6"/>
      <c r="H337" s="6">
        <v>42349</v>
      </c>
      <c r="I337" s="6"/>
      <c r="J337" s="6"/>
      <c r="K337" s="6"/>
      <c r="L337" s="6"/>
      <c r="M337" s="6"/>
      <c r="N337" s="6"/>
      <c r="O337" s="6"/>
      <c r="P337" s="6"/>
      <c r="Q337" s="6">
        <v>42397</v>
      </c>
      <c r="R337" s="6"/>
      <c r="S337" s="6"/>
      <c r="T337" s="6">
        <v>42412</v>
      </c>
      <c r="U337" s="6"/>
      <c r="V337" s="6"/>
      <c r="W337" s="6">
        <v>42461</v>
      </c>
      <c r="X337" s="6"/>
      <c r="Y337" s="6"/>
      <c r="Z337" s="6"/>
      <c r="AA337" s="6"/>
      <c r="AB337" s="6"/>
      <c r="AC337" s="6"/>
      <c r="AD337" s="6"/>
      <c r="AE337" s="6"/>
      <c r="AF337" s="6"/>
      <c r="AG337" s="6"/>
      <c r="AH337" s="6"/>
      <c r="AI337" s="6">
        <v>42759</v>
      </c>
      <c r="AJ337" s="6">
        <v>42758</v>
      </c>
      <c r="AK337" s="6"/>
      <c r="AL337" s="6"/>
      <c r="AM337" s="6">
        <v>42751</v>
      </c>
      <c r="AN337" s="6"/>
      <c r="AO337" s="6"/>
      <c r="AP337" s="6"/>
      <c r="AQ337" s="6">
        <v>42760</v>
      </c>
      <c r="AR337" s="6"/>
      <c r="AS337" s="6"/>
      <c r="AT337" s="6"/>
      <c r="AU337" s="6"/>
      <c r="AV337" s="6"/>
      <c r="AW337" s="6"/>
      <c r="AX337" s="6"/>
      <c r="AY337" s="6"/>
      <c r="AZ337" s="6"/>
      <c r="BA337" s="6"/>
      <c r="BB337" s="6"/>
      <c r="BC337" s="6"/>
      <c r="BD337" s="6">
        <v>42761</v>
      </c>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HYPERLINK("https://hpr-rps.hres.ca/reg-content/summary-basis-decision-detailTwo.php?lang=en&amp;linkID=SBD00347", "Kevzara")</f>
        <v>Kevzara</v>
      </c>
      <c r="B338" s="6" t="s">
        <v>900</v>
      </c>
      <c r="C338" s="6" t="s">
        <v>759</v>
      </c>
      <c r="D338" s="6" t="s">
        <v>901</v>
      </c>
      <c r="E338" s="6"/>
      <c r="F338" s="6"/>
      <c r="G338" s="6"/>
      <c r="H338" s="6">
        <v>42398</v>
      </c>
      <c r="I338" s="6"/>
      <c r="J338" s="6"/>
      <c r="K338" s="6"/>
      <c r="L338" s="6"/>
      <c r="M338" s="6"/>
      <c r="N338" s="6"/>
      <c r="O338" s="6"/>
      <c r="P338" s="6"/>
      <c r="Q338" s="6"/>
      <c r="R338" s="6"/>
      <c r="S338" s="6"/>
      <c r="T338" s="6"/>
      <c r="U338" s="6"/>
      <c r="V338" s="6"/>
      <c r="W338" s="6">
        <v>42447</v>
      </c>
      <c r="X338" s="6"/>
      <c r="Y338" s="6"/>
      <c r="Z338" s="6"/>
      <c r="AA338" s="6"/>
      <c r="AB338" s="6"/>
      <c r="AC338" s="6"/>
      <c r="AD338" s="6"/>
      <c r="AE338" s="6"/>
      <c r="AF338" s="6"/>
      <c r="AG338" s="6"/>
      <c r="AH338" s="6"/>
      <c r="AI338" s="6">
        <v>42746</v>
      </c>
      <c r="AJ338" s="6"/>
      <c r="AK338" s="6"/>
      <c r="AL338" s="6"/>
      <c r="AM338" s="6">
        <v>42718</v>
      </c>
      <c r="AN338" s="6"/>
      <c r="AO338" s="6">
        <v>42746</v>
      </c>
      <c r="AP338" s="6"/>
      <c r="AQ338" s="6">
        <v>42747</v>
      </c>
      <c r="AR338" s="6"/>
      <c r="AS338" s="6"/>
      <c r="AT338" s="6"/>
      <c r="AU338" s="6"/>
      <c r="AV338" s="6"/>
      <c r="AW338" s="6"/>
      <c r="AX338" s="6"/>
      <c r="AY338" s="6"/>
      <c r="AZ338" s="6"/>
      <c r="BA338" s="6"/>
      <c r="BB338" s="6"/>
      <c r="BC338" s="6"/>
      <c r="BD338" s="6">
        <v>42747</v>
      </c>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HYPERLINK("https://hpr-rps.hres.ca/reg-content/summary-basis-decision-detailTwo.php?lang=en&amp;linkID=SBD00348", "Lancora")</f>
        <v>Lancora</v>
      </c>
      <c r="B339" s="6" t="s">
        <v>902</v>
      </c>
      <c r="C339" s="6" t="s">
        <v>177</v>
      </c>
      <c r="D339" s="6" t="s">
        <v>903</v>
      </c>
      <c r="E339" s="6">
        <v>41086</v>
      </c>
      <c r="F339" s="6"/>
      <c r="G339" s="6"/>
      <c r="H339" s="6"/>
      <c r="I339" s="6"/>
      <c r="J339" s="6"/>
      <c r="K339" s="6"/>
      <c r="L339" s="6"/>
      <c r="M339" s="6"/>
      <c r="N339" s="6"/>
      <c r="O339" s="6"/>
      <c r="P339" s="6"/>
      <c r="Q339" s="6">
        <v>41557</v>
      </c>
      <c r="R339" s="6"/>
      <c r="S339" s="6"/>
      <c r="T339" s="6">
        <v>41563</v>
      </c>
      <c r="U339" s="6"/>
      <c r="V339" s="6"/>
      <c r="W339" s="6"/>
      <c r="X339" s="6"/>
      <c r="Y339" s="6"/>
      <c r="Z339" s="6"/>
      <c r="AA339" s="6"/>
      <c r="AB339" s="6"/>
      <c r="AC339" s="6">
        <v>41509</v>
      </c>
      <c r="AD339" s="6"/>
      <c r="AE339" s="6"/>
      <c r="AF339" s="6"/>
      <c r="AG339" s="6"/>
      <c r="AH339" s="6"/>
      <c r="AI339" s="6"/>
      <c r="AJ339" s="6">
        <v>41815</v>
      </c>
      <c r="AK339" s="6"/>
      <c r="AL339" s="6"/>
      <c r="AM339" s="6">
        <v>41809</v>
      </c>
      <c r="AN339" s="6"/>
      <c r="AO339" s="6"/>
      <c r="AP339" s="6"/>
      <c r="AQ339" s="6">
        <v>41877</v>
      </c>
      <c r="AR339" s="6"/>
      <c r="AS339" s="6"/>
      <c r="AT339" s="6"/>
      <c r="AU339" s="6"/>
      <c r="AV339" s="6"/>
      <c r="AW339" s="6"/>
      <c r="AX339" s="6"/>
      <c r="AY339" s="6"/>
      <c r="AZ339" s="6"/>
      <c r="BA339" s="6"/>
      <c r="BB339" s="6"/>
      <c r="BC339" s="6"/>
      <c r="BD339" s="6"/>
      <c r="BE339" s="6"/>
      <c r="BF339" s="6"/>
      <c r="BG339" s="6">
        <v>41877</v>
      </c>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v>41964</v>
      </c>
      <c r="CG339" s="6"/>
      <c r="CH339" s="6"/>
      <c r="CI339" s="6">
        <v>42012</v>
      </c>
      <c r="CJ339" s="6"/>
      <c r="CK339" s="6"/>
      <c r="CL339" s="6"/>
      <c r="CM339" s="6"/>
      <c r="CN339" s="6"/>
      <c r="CO339" s="6"/>
      <c r="CP339" s="6"/>
      <c r="CQ339" s="6"/>
      <c r="CR339" s="6"/>
      <c r="CS339" s="6"/>
      <c r="CT339" s="6"/>
      <c r="CU339" s="6"/>
      <c r="CV339" s="6"/>
      <c r="CW339" s="6"/>
      <c r="CX339" s="6"/>
      <c r="CY339" s="6"/>
      <c r="CZ339" s="6"/>
      <c r="DA339" s="6"/>
      <c r="DB339" s="6"/>
      <c r="DC339" s="6">
        <v>42310</v>
      </c>
      <c r="DD339" s="6"/>
      <c r="DE339" s="6"/>
      <c r="DF339" s="6"/>
      <c r="DG339" s="6"/>
      <c r="DH339" s="6"/>
      <c r="DI339" s="6"/>
      <c r="DJ339" s="6"/>
      <c r="DK339" s="6"/>
      <c r="DL339" s="6"/>
      <c r="DM339" s="6"/>
      <c r="DN339" s="6"/>
      <c r="DO339" s="6"/>
      <c r="DP339" s="6"/>
      <c r="DQ339" s="6"/>
      <c r="DR339" s="6">
        <v>42312</v>
      </c>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v>42720</v>
      </c>
      <c r="EQ339" s="6"/>
      <c r="ER339" s="6"/>
      <c r="ES339" s="6"/>
      <c r="ET339" s="6"/>
      <c r="EU339" s="6"/>
      <c r="EV339" s="6"/>
      <c r="EW339" s="6"/>
      <c r="EX339" s="6">
        <v>42723</v>
      </c>
      <c r="EY339" s="6"/>
      <c r="EZ339" s="6"/>
      <c r="FA339" s="6"/>
      <c r="FB339" s="6"/>
      <c r="FC339" s="6"/>
      <c r="FD339" s="6"/>
      <c r="FE339" s="6"/>
      <c r="FF339" s="6"/>
      <c r="FG339" s="6"/>
      <c r="FH339" s="6"/>
      <c r="FI339" s="6"/>
      <c r="FJ339" s="6"/>
      <c r="FK339" s="6">
        <v>42727</v>
      </c>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HYPERLINK("https://hpr-rps.hres.ca/reg-content/summary-basis-decision-detailTwo.php?lang=en&amp;linkID=SBD00349", "Rapivab")</f>
        <v>Rapivab</v>
      </c>
      <c r="B340" s="6" t="s">
        <v>904</v>
      </c>
      <c r="C340" s="6" t="s">
        <v>905</v>
      </c>
      <c r="D340" s="6" t="s">
        <v>906</v>
      </c>
      <c r="E340" s="6">
        <v>41086</v>
      </c>
      <c r="F340" s="6"/>
      <c r="G340" s="6"/>
      <c r="H340" s="6"/>
      <c r="I340" s="6"/>
      <c r="J340" s="6"/>
      <c r="K340" s="6"/>
      <c r="L340" s="6"/>
      <c r="M340" s="6"/>
      <c r="N340" s="6"/>
      <c r="O340" s="6"/>
      <c r="P340" s="6"/>
      <c r="Q340" s="6">
        <v>41557</v>
      </c>
      <c r="R340" s="6"/>
      <c r="S340" s="6"/>
      <c r="T340" s="6">
        <v>41563</v>
      </c>
      <c r="U340" s="6"/>
      <c r="V340" s="6"/>
      <c r="W340" s="6"/>
      <c r="X340" s="6"/>
      <c r="Y340" s="6"/>
      <c r="Z340" s="6"/>
      <c r="AA340" s="6"/>
      <c r="AB340" s="6"/>
      <c r="AC340" s="6">
        <v>41509</v>
      </c>
      <c r="AD340" s="6"/>
      <c r="AE340" s="6"/>
      <c r="AF340" s="6"/>
      <c r="AG340" s="6"/>
      <c r="AH340" s="6"/>
      <c r="AI340" s="6"/>
      <c r="AJ340" s="6">
        <v>41815</v>
      </c>
      <c r="AK340" s="6"/>
      <c r="AL340" s="6"/>
      <c r="AM340" s="6">
        <v>41809</v>
      </c>
      <c r="AN340" s="6"/>
      <c r="AO340" s="6"/>
      <c r="AP340" s="6"/>
      <c r="AQ340" s="6">
        <v>41877</v>
      </c>
      <c r="AR340" s="6"/>
      <c r="AS340" s="6"/>
      <c r="AT340" s="6"/>
      <c r="AU340" s="6"/>
      <c r="AV340" s="6"/>
      <c r="AW340" s="6"/>
      <c r="AX340" s="6"/>
      <c r="AY340" s="6"/>
      <c r="AZ340" s="6"/>
      <c r="BA340" s="6"/>
      <c r="BB340" s="6"/>
      <c r="BC340" s="6"/>
      <c r="BD340" s="6"/>
      <c r="BE340" s="6"/>
      <c r="BF340" s="6"/>
      <c r="BG340" s="6">
        <v>41877</v>
      </c>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v>41964</v>
      </c>
      <c r="CG340" s="6"/>
      <c r="CH340" s="6"/>
      <c r="CI340" s="6">
        <v>42012</v>
      </c>
      <c r="CJ340" s="6"/>
      <c r="CK340" s="6"/>
      <c r="CL340" s="6"/>
      <c r="CM340" s="6"/>
      <c r="CN340" s="6"/>
      <c r="CO340" s="6"/>
      <c r="CP340" s="6"/>
      <c r="CQ340" s="6"/>
      <c r="CR340" s="6"/>
      <c r="CS340" s="6"/>
      <c r="CT340" s="6"/>
      <c r="CU340" s="6"/>
      <c r="CV340" s="6"/>
      <c r="CW340" s="6"/>
      <c r="CX340" s="6"/>
      <c r="CY340" s="6"/>
      <c r="CZ340" s="6"/>
      <c r="DA340" s="6"/>
      <c r="DB340" s="6"/>
      <c r="DC340" s="6">
        <v>42310</v>
      </c>
      <c r="DD340" s="6"/>
      <c r="DE340" s="6"/>
      <c r="DF340" s="6"/>
      <c r="DG340" s="6"/>
      <c r="DH340" s="6"/>
      <c r="DI340" s="6"/>
      <c r="DJ340" s="6"/>
      <c r="DK340" s="6"/>
      <c r="DL340" s="6"/>
      <c r="DM340" s="6"/>
      <c r="DN340" s="6"/>
      <c r="DO340" s="6"/>
      <c r="DP340" s="6"/>
      <c r="DQ340" s="6"/>
      <c r="DR340" s="6">
        <v>42312</v>
      </c>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v>42720</v>
      </c>
      <c r="EQ340" s="6"/>
      <c r="ER340" s="6"/>
      <c r="ES340" s="6"/>
      <c r="ET340" s="6"/>
      <c r="EU340" s="6"/>
      <c r="EV340" s="6"/>
      <c r="EW340" s="6"/>
      <c r="EX340" s="6">
        <v>42723</v>
      </c>
      <c r="EY340" s="6"/>
      <c r="EZ340" s="6"/>
      <c r="FA340" s="6"/>
      <c r="FB340" s="6"/>
      <c r="FC340" s="6"/>
      <c r="FD340" s="6"/>
      <c r="FE340" s="6"/>
      <c r="FF340" s="6"/>
      <c r="FG340" s="6"/>
      <c r="FH340" s="6"/>
      <c r="FI340" s="6"/>
      <c r="FJ340" s="6"/>
      <c r="FK340" s="6">
        <v>42727</v>
      </c>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HYPERLINK("https://hpr-rps.hres.ca/reg-content/summary-basis-decision-detailTwo.php?lang=en&amp;linkID=SBD00351", "BAT")</f>
        <v>BAT</v>
      </c>
      <c r="B341" s="6" t="s">
        <v>907</v>
      </c>
      <c r="C341" s="6" t="s">
        <v>908</v>
      </c>
      <c r="D341" s="6" t="s">
        <v>909</v>
      </c>
      <c r="E341" s="6">
        <v>42291</v>
      </c>
      <c r="F341" s="6"/>
      <c r="G341" s="6"/>
      <c r="H341" s="6">
        <v>42426</v>
      </c>
      <c r="I341" s="6"/>
      <c r="J341" s="6"/>
      <c r="K341" s="6"/>
      <c r="L341" s="6"/>
      <c r="M341" s="6"/>
      <c r="N341" s="6"/>
      <c r="O341" s="6"/>
      <c r="P341" s="6"/>
      <c r="Q341" s="6"/>
      <c r="R341" s="6"/>
      <c r="S341" s="6"/>
      <c r="T341" s="6"/>
      <c r="U341" s="6"/>
      <c r="V341" s="6"/>
      <c r="W341" s="6">
        <v>42482</v>
      </c>
      <c r="X341" s="6"/>
      <c r="Y341" s="6"/>
      <c r="Z341" s="6"/>
      <c r="AA341" s="6"/>
      <c r="AB341" s="6"/>
      <c r="AC341" s="6"/>
      <c r="AD341" s="6"/>
      <c r="AE341" s="6"/>
      <c r="AF341" s="6"/>
      <c r="AG341" s="6"/>
      <c r="AH341" s="6">
        <v>42781</v>
      </c>
      <c r="AI341" s="6">
        <v>42781</v>
      </c>
      <c r="AJ341" s="6"/>
      <c r="AK341" s="6"/>
      <c r="AL341" s="6"/>
      <c r="AM341" s="6">
        <v>42774</v>
      </c>
      <c r="AN341" s="6"/>
      <c r="AO341" s="6"/>
      <c r="AP341" s="6"/>
      <c r="AQ341" s="6">
        <v>42781</v>
      </c>
      <c r="AR341" s="6"/>
      <c r="AS341" s="6"/>
      <c r="AT341" s="6"/>
      <c r="AU341" s="6"/>
      <c r="AV341" s="6"/>
      <c r="AW341" s="6"/>
      <c r="AX341" s="6"/>
      <c r="AY341" s="6"/>
      <c r="AZ341" s="6"/>
      <c r="BA341" s="6"/>
      <c r="BB341" s="6"/>
      <c r="BC341" s="6"/>
      <c r="BD341" s="6">
        <v>42782</v>
      </c>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HYPERLINK("https://hpr-rps.hres.ca/reg-content/summary-basis-decision-detailTwo.php?lang=en&amp;linkID=SBD00352", "NeuraCeq")</f>
        <v>NeuraCeq</v>
      </c>
      <c r="B342" s="6" t="s">
        <v>910</v>
      </c>
      <c r="C342" s="6" t="s">
        <v>911</v>
      </c>
      <c r="D342" s="6" t="s">
        <v>912</v>
      </c>
      <c r="E342" s="6">
        <v>42291</v>
      </c>
      <c r="F342" s="6"/>
      <c r="G342" s="6"/>
      <c r="H342" s="6">
        <v>42426</v>
      </c>
      <c r="I342" s="6"/>
      <c r="J342" s="6"/>
      <c r="K342" s="6"/>
      <c r="L342" s="6"/>
      <c r="M342" s="6"/>
      <c r="N342" s="6"/>
      <c r="O342" s="6"/>
      <c r="P342" s="6"/>
      <c r="Q342" s="6"/>
      <c r="R342" s="6"/>
      <c r="S342" s="6"/>
      <c r="T342" s="6"/>
      <c r="U342" s="6"/>
      <c r="V342" s="6"/>
      <c r="W342" s="6">
        <v>42482</v>
      </c>
      <c r="X342" s="6"/>
      <c r="Y342" s="6"/>
      <c r="Z342" s="6"/>
      <c r="AA342" s="6"/>
      <c r="AB342" s="6"/>
      <c r="AC342" s="6"/>
      <c r="AD342" s="6"/>
      <c r="AE342" s="6"/>
      <c r="AF342" s="6"/>
      <c r="AG342" s="6"/>
      <c r="AH342" s="6">
        <v>42781</v>
      </c>
      <c r="AI342" s="6">
        <v>42781</v>
      </c>
      <c r="AJ342" s="6"/>
      <c r="AK342" s="6"/>
      <c r="AL342" s="6"/>
      <c r="AM342" s="6">
        <v>42774</v>
      </c>
      <c r="AN342" s="6"/>
      <c r="AO342" s="6"/>
      <c r="AP342" s="6"/>
      <c r="AQ342" s="6">
        <v>42781</v>
      </c>
      <c r="AR342" s="6"/>
      <c r="AS342" s="6"/>
      <c r="AT342" s="6"/>
      <c r="AU342" s="6"/>
      <c r="AV342" s="6"/>
      <c r="AW342" s="6"/>
      <c r="AX342" s="6"/>
      <c r="AY342" s="6"/>
      <c r="AZ342" s="6"/>
      <c r="BA342" s="6"/>
      <c r="BB342" s="6"/>
      <c r="BC342" s="6"/>
      <c r="BD342" s="6">
        <v>42782</v>
      </c>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HYPERLINK("https://hpr-rps.hres.ca/reg-content/summary-basis-decision-detailTwo.php?lang=en&amp;linkID=SBD00353", "Rexulti")</f>
        <v>Rexulti</v>
      </c>
      <c r="B343" s="6" t="s">
        <v>913</v>
      </c>
      <c r="C343" s="6" t="s">
        <v>914</v>
      </c>
      <c r="D343" s="6" t="s">
        <v>915</v>
      </c>
      <c r="E343" s="6">
        <v>42291</v>
      </c>
      <c r="F343" s="6"/>
      <c r="G343" s="6"/>
      <c r="H343" s="6">
        <v>42426</v>
      </c>
      <c r="I343" s="6"/>
      <c r="J343" s="6"/>
      <c r="K343" s="6"/>
      <c r="L343" s="6"/>
      <c r="M343" s="6"/>
      <c r="N343" s="6"/>
      <c r="O343" s="6"/>
      <c r="P343" s="6"/>
      <c r="Q343" s="6"/>
      <c r="R343" s="6"/>
      <c r="S343" s="6"/>
      <c r="T343" s="6"/>
      <c r="U343" s="6"/>
      <c r="V343" s="6"/>
      <c r="W343" s="6">
        <v>42482</v>
      </c>
      <c r="X343" s="6"/>
      <c r="Y343" s="6"/>
      <c r="Z343" s="6"/>
      <c r="AA343" s="6"/>
      <c r="AB343" s="6"/>
      <c r="AC343" s="6"/>
      <c r="AD343" s="6"/>
      <c r="AE343" s="6"/>
      <c r="AF343" s="6"/>
      <c r="AG343" s="6"/>
      <c r="AH343" s="6">
        <v>42781</v>
      </c>
      <c r="AI343" s="6">
        <v>42781</v>
      </c>
      <c r="AJ343" s="6"/>
      <c r="AK343" s="6"/>
      <c r="AL343" s="6"/>
      <c r="AM343" s="6">
        <v>42774</v>
      </c>
      <c r="AN343" s="6"/>
      <c r="AO343" s="6"/>
      <c r="AP343" s="6"/>
      <c r="AQ343" s="6">
        <v>42781</v>
      </c>
      <c r="AR343" s="6"/>
      <c r="AS343" s="6"/>
      <c r="AT343" s="6"/>
      <c r="AU343" s="6"/>
      <c r="AV343" s="6"/>
      <c r="AW343" s="6"/>
      <c r="AX343" s="6"/>
      <c r="AY343" s="6"/>
      <c r="AZ343" s="6"/>
      <c r="BA343" s="6"/>
      <c r="BB343" s="6"/>
      <c r="BC343" s="6"/>
      <c r="BD343" s="6">
        <v>42782</v>
      </c>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HYPERLINK("https://hpr-rps.hres.ca/reg-content/summary-basis-decision-detailTwo.php?lang=en&amp;linkID=SBD00354", "Portrazza")</f>
        <v>Portrazza</v>
      </c>
      <c r="B344" s="6" t="s">
        <v>916</v>
      </c>
      <c r="C344" s="6" t="s">
        <v>140</v>
      </c>
      <c r="D344" s="6" t="s">
        <v>917</v>
      </c>
      <c r="E344" s="6"/>
      <c r="F344" s="6"/>
      <c r="G344" s="6"/>
      <c r="H344" s="6">
        <v>42461</v>
      </c>
      <c r="I344" s="6"/>
      <c r="J344" s="6"/>
      <c r="K344" s="6"/>
      <c r="L344" s="6"/>
      <c r="M344" s="6"/>
      <c r="N344" s="6"/>
      <c r="O344" s="6"/>
      <c r="P344" s="6"/>
      <c r="Q344" s="6">
        <v>42510</v>
      </c>
      <c r="R344" s="6"/>
      <c r="S344" s="6"/>
      <c r="T344" s="6">
        <v>42522</v>
      </c>
      <c r="U344" s="6"/>
      <c r="V344" s="6"/>
      <c r="W344" s="6">
        <v>42556</v>
      </c>
      <c r="X344" s="6"/>
      <c r="Y344" s="6"/>
      <c r="Z344" s="6"/>
      <c r="AA344" s="6"/>
      <c r="AB344" s="6"/>
      <c r="AC344" s="6"/>
      <c r="AD344" s="6"/>
      <c r="AE344" s="6"/>
      <c r="AF344" s="6"/>
      <c r="AG344" s="6"/>
      <c r="AH344" s="6">
        <v>42790</v>
      </c>
      <c r="AI344" s="6">
        <v>42853</v>
      </c>
      <c r="AJ344" s="6"/>
      <c r="AK344" s="6"/>
      <c r="AL344" s="6"/>
      <c r="AM344" s="6">
        <v>42853</v>
      </c>
      <c r="AN344" s="6"/>
      <c r="AO344" s="6"/>
      <c r="AP344" s="6"/>
      <c r="AQ344" s="6">
        <v>42856</v>
      </c>
      <c r="AR344" s="6"/>
      <c r="AS344" s="6"/>
      <c r="AT344" s="6"/>
      <c r="AU344" s="6"/>
      <c r="AV344" s="6"/>
      <c r="AW344" s="6"/>
      <c r="AX344" s="6"/>
      <c r="AY344" s="6"/>
      <c r="AZ344" s="6"/>
      <c r="BA344" s="6"/>
      <c r="BB344" s="6"/>
      <c r="BC344" s="6"/>
      <c r="BD344" s="6">
        <v>42856</v>
      </c>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HYPERLINK("https://hpr-rps.hres.ca/reg-content/summary-basis-decision-detailTwo.php?lang=en&amp;linkID=SBD00355", "Brinavess")</f>
        <v>Brinavess</v>
      </c>
      <c r="B345" s="6" t="s">
        <v>918</v>
      </c>
      <c r="C345" s="6" t="s">
        <v>919</v>
      </c>
      <c r="D345" s="6" t="s">
        <v>920</v>
      </c>
      <c r="E345" s="6">
        <v>42431</v>
      </c>
      <c r="F345" s="6"/>
      <c r="G345" s="6"/>
      <c r="H345" s="6">
        <v>42458</v>
      </c>
      <c r="I345" s="6"/>
      <c r="J345" s="6"/>
      <c r="K345" s="6"/>
      <c r="L345" s="6"/>
      <c r="M345" s="6"/>
      <c r="N345" s="6"/>
      <c r="O345" s="6"/>
      <c r="P345" s="6"/>
      <c r="Q345" s="6"/>
      <c r="R345" s="6"/>
      <c r="S345" s="6"/>
      <c r="T345" s="6"/>
      <c r="U345" s="6"/>
      <c r="V345" s="6"/>
      <c r="W345" s="6">
        <v>42510</v>
      </c>
      <c r="X345" s="6"/>
      <c r="Y345" s="6"/>
      <c r="Z345" s="6"/>
      <c r="AA345" s="6"/>
      <c r="AB345" s="6"/>
      <c r="AC345" s="6"/>
      <c r="AD345" s="6"/>
      <c r="AE345" s="6"/>
      <c r="AF345" s="6"/>
      <c r="AG345" s="6"/>
      <c r="AH345" s="6">
        <v>42748</v>
      </c>
      <c r="AI345" s="6">
        <v>42809</v>
      </c>
      <c r="AJ345" s="6"/>
      <c r="AK345" s="6"/>
      <c r="AL345" s="6"/>
      <c r="AM345" s="6">
        <v>42809</v>
      </c>
      <c r="AN345" s="6"/>
      <c r="AO345" s="6"/>
      <c r="AP345" s="6"/>
      <c r="AQ345" s="6">
        <v>42809</v>
      </c>
      <c r="AR345" s="6"/>
      <c r="AS345" s="6"/>
      <c r="AT345" s="6"/>
      <c r="AU345" s="6"/>
      <c r="AV345" s="6"/>
      <c r="AW345" s="6"/>
      <c r="AX345" s="6"/>
      <c r="AY345" s="6"/>
      <c r="AZ345" s="6"/>
      <c r="BA345" s="6"/>
      <c r="BB345" s="6"/>
      <c r="BC345" s="6"/>
      <c r="BD345" s="6">
        <v>42810</v>
      </c>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HYPERLINK("https://hpr-rps.hres.ca/reg-content/summary-basis-decision-detailTwo.php?lang=en&amp;linkID=SBD00356", "Tecentriq")</f>
        <v>Tecentriq</v>
      </c>
      <c r="B346" s="6" t="s">
        <v>921</v>
      </c>
      <c r="C346" s="6" t="s">
        <v>84</v>
      </c>
      <c r="D346" s="6" t="s">
        <v>922</v>
      </c>
      <c r="E346" s="6">
        <v>42271</v>
      </c>
      <c r="F346" s="6"/>
      <c r="G346" s="6"/>
      <c r="H346" s="6"/>
      <c r="I346" s="6"/>
      <c r="J346" s="6"/>
      <c r="K346" s="6"/>
      <c r="L346" s="6"/>
      <c r="M346" s="6"/>
      <c r="N346" s="6">
        <v>42579</v>
      </c>
      <c r="O346" s="6"/>
      <c r="P346" s="6"/>
      <c r="Q346" s="6"/>
      <c r="R346" s="6"/>
      <c r="S346" s="6">
        <v>42613</v>
      </c>
      <c r="T346" s="6"/>
      <c r="U346" s="6"/>
      <c r="V346" s="6">
        <v>42629</v>
      </c>
      <c r="W346" s="6"/>
      <c r="X346" s="6"/>
      <c r="Y346" s="6"/>
      <c r="Z346" s="6"/>
      <c r="AA346" s="6"/>
      <c r="AB346" s="6"/>
      <c r="AC346" s="6"/>
      <c r="AD346" s="6"/>
      <c r="AE346" s="6"/>
      <c r="AF346" s="6">
        <v>42661</v>
      </c>
      <c r="AG346" s="6"/>
      <c r="AH346" s="6"/>
      <c r="AI346" s="6"/>
      <c r="AJ346" s="6"/>
      <c r="AK346" s="6"/>
      <c r="AL346" s="6"/>
      <c r="AM346" s="6"/>
      <c r="AN346" s="6"/>
      <c r="AO346" s="6"/>
      <c r="AP346" s="6"/>
      <c r="AQ346" s="6">
        <v>42822</v>
      </c>
      <c r="AR346" s="6">
        <v>42838</v>
      </c>
      <c r="AS346" s="6">
        <v>42836</v>
      </c>
      <c r="AT346" s="6"/>
      <c r="AU346" s="6"/>
      <c r="AV346" s="6">
        <v>42837</v>
      </c>
      <c r="AW346" s="6"/>
      <c r="AX346" s="6"/>
      <c r="AY346" s="6"/>
      <c r="AZ346" s="6"/>
      <c r="BA346" s="6"/>
      <c r="BB346" s="6"/>
      <c r="BC346" s="6"/>
      <c r="BD346" s="6"/>
      <c r="BE346" s="6"/>
      <c r="BF346" s="6"/>
      <c r="BG346" s="6"/>
      <c r="BH346" s="6"/>
      <c r="BI346" s="6"/>
      <c r="BJ346" s="6"/>
      <c r="BK346" s="6">
        <v>42838</v>
      </c>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v>42879</v>
      </c>
      <c r="CV346" s="6"/>
      <c r="CW346" s="6"/>
      <c r="CX346" s="6"/>
      <c r="CY346" s="6"/>
      <c r="CZ346" s="6"/>
      <c r="DA346" s="6"/>
      <c r="DB346" s="6"/>
      <c r="DC346" s="6"/>
      <c r="DD346" s="6"/>
      <c r="DE346" s="6"/>
      <c r="DF346" s="6"/>
      <c r="DG346" s="6">
        <v>42879</v>
      </c>
      <c r="DH346" s="6"/>
      <c r="DI346" s="6"/>
      <c r="DJ346" s="6"/>
      <c r="DK346" s="6"/>
      <c r="DL346" s="6"/>
      <c r="DM346" s="6"/>
      <c r="DN346" s="6"/>
      <c r="DO346" s="6"/>
      <c r="DP346" s="6"/>
      <c r="DQ346" s="6"/>
      <c r="DR346" s="6"/>
      <c r="DS346" s="6"/>
      <c r="DT346" s="6">
        <v>42850</v>
      </c>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HYPERLINK("https://hpr-rps.hres.ca/reg-content/summary-basis-decision-detailTwo.php?lang=en&amp;linkID=SBD00357", "Ocaliva")</f>
        <v>Ocaliva</v>
      </c>
      <c r="B347" s="6" t="s">
        <v>923</v>
      </c>
      <c r="C347" s="6" t="s">
        <v>924</v>
      </c>
      <c r="D347" s="6" t="s">
        <v>925</v>
      </c>
      <c r="E347" s="6">
        <v>42271</v>
      </c>
      <c r="F347" s="6"/>
      <c r="G347" s="6"/>
      <c r="H347" s="6"/>
      <c r="I347" s="6"/>
      <c r="J347" s="6"/>
      <c r="K347" s="6"/>
      <c r="L347" s="6"/>
      <c r="M347" s="6"/>
      <c r="N347" s="6">
        <v>42579</v>
      </c>
      <c r="O347" s="6"/>
      <c r="P347" s="6"/>
      <c r="Q347" s="6"/>
      <c r="R347" s="6"/>
      <c r="S347" s="6">
        <v>42613</v>
      </c>
      <c r="T347" s="6"/>
      <c r="U347" s="6"/>
      <c r="V347" s="6">
        <v>42629</v>
      </c>
      <c r="W347" s="6"/>
      <c r="X347" s="6"/>
      <c r="Y347" s="6"/>
      <c r="Z347" s="6"/>
      <c r="AA347" s="6"/>
      <c r="AB347" s="6"/>
      <c r="AC347" s="6"/>
      <c r="AD347" s="6"/>
      <c r="AE347" s="6"/>
      <c r="AF347" s="6">
        <v>42661</v>
      </c>
      <c r="AG347" s="6"/>
      <c r="AH347" s="6"/>
      <c r="AI347" s="6"/>
      <c r="AJ347" s="6"/>
      <c r="AK347" s="6"/>
      <c r="AL347" s="6"/>
      <c r="AM347" s="6"/>
      <c r="AN347" s="6"/>
      <c r="AO347" s="6"/>
      <c r="AP347" s="6"/>
      <c r="AQ347" s="6">
        <v>42822</v>
      </c>
      <c r="AR347" s="6">
        <v>42838</v>
      </c>
      <c r="AS347" s="6">
        <v>42836</v>
      </c>
      <c r="AT347" s="6"/>
      <c r="AU347" s="6"/>
      <c r="AV347" s="6">
        <v>42837</v>
      </c>
      <c r="AW347" s="6"/>
      <c r="AX347" s="6"/>
      <c r="AY347" s="6"/>
      <c r="AZ347" s="6"/>
      <c r="BA347" s="6"/>
      <c r="BB347" s="6"/>
      <c r="BC347" s="6"/>
      <c r="BD347" s="6"/>
      <c r="BE347" s="6"/>
      <c r="BF347" s="6"/>
      <c r="BG347" s="6"/>
      <c r="BH347" s="6"/>
      <c r="BI347" s="6"/>
      <c r="BJ347" s="6"/>
      <c r="BK347" s="6">
        <v>42838</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v>42879</v>
      </c>
      <c r="CV347" s="6"/>
      <c r="CW347" s="6"/>
      <c r="CX347" s="6"/>
      <c r="CY347" s="6"/>
      <c r="CZ347" s="6"/>
      <c r="DA347" s="6"/>
      <c r="DB347" s="6"/>
      <c r="DC347" s="6"/>
      <c r="DD347" s="6"/>
      <c r="DE347" s="6"/>
      <c r="DF347" s="6"/>
      <c r="DG347" s="6">
        <v>42879</v>
      </c>
      <c r="DH347" s="6"/>
      <c r="DI347" s="6"/>
      <c r="DJ347" s="6"/>
      <c r="DK347" s="6"/>
      <c r="DL347" s="6"/>
      <c r="DM347" s="6"/>
      <c r="DN347" s="6"/>
      <c r="DO347" s="6"/>
      <c r="DP347" s="6"/>
      <c r="DQ347" s="6"/>
      <c r="DR347" s="6"/>
      <c r="DS347" s="6"/>
      <c r="DT347" s="6">
        <v>42850</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HYPERLINK("https://hpr-rps.hres.ca/reg-content/summary-basis-decision-detailTwo.php?lang=en&amp;linkID=SBD00358", "Ozanex")</f>
        <v>Ozanex</v>
      </c>
      <c r="B348" s="6" t="s">
        <v>926</v>
      </c>
      <c r="C348" s="6" t="s">
        <v>927</v>
      </c>
      <c r="D348" s="6" t="s">
        <v>928</v>
      </c>
      <c r="E348" s="6"/>
      <c r="F348" s="6"/>
      <c r="G348" s="6"/>
      <c r="H348" s="6">
        <v>42461</v>
      </c>
      <c r="I348" s="6"/>
      <c r="J348" s="6"/>
      <c r="K348" s="6"/>
      <c r="L348" s="6"/>
      <c r="M348" s="6"/>
      <c r="N348" s="6"/>
      <c r="O348" s="6"/>
      <c r="P348" s="6"/>
      <c r="Q348" s="6">
        <v>42510</v>
      </c>
      <c r="R348" s="6"/>
      <c r="S348" s="6"/>
      <c r="T348" s="6">
        <v>42522</v>
      </c>
      <c r="U348" s="6"/>
      <c r="V348" s="6"/>
      <c r="W348" s="6">
        <v>42556</v>
      </c>
      <c r="X348" s="6"/>
      <c r="Y348" s="6"/>
      <c r="Z348" s="6"/>
      <c r="AA348" s="6"/>
      <c r="AB348" s="6"/>
      <c r="AC348" s="6"/>
      <c r="AD348" s="6"/>
      <c r="AE348" s="6"/>
      <c r="AF348" s="6"/>
      <c r="AG348" s="6"/>
      <c r="AH348" s="6">
        <v>42790</v>
      </c>
      <c r="AI348" s="6">
        <v>42853</v>
      </c>
      <c r="AJ348" s="6"/>
      <c r="AK348" s="6"/>
      <c r="AL348" s="6"/>
      <c r="AM348" s="6">
        <v>42853</v>
      </c>
      <c r="AN348" s="6"/>
      <c r="AO348" s="6"/>
      <c r="AP348" s="6"/>
      <c r="AQ348" s="6">
        <v>42856</v>
      </c>
      <c r="AR348" s="6"/>
      <c r="AS348" s="6"/>
      <c r="AT348" s="6"/>
      <c r="AU348" s="6"/>
      <c r="AV348" s="6"/>
      <c r="AW348" s="6"/>
      <c r="AX348" s="6"/>
      <c r="AY348" s="6"/>
      <c r="AZ348" s="6"/>
      <c r="BA348" s="6"/>
      <c r="BB348" s="6"/>
      <c r="BC348" s="6"/>
      <c r="BD348" s="6">
        <v>42856</v>
      </c>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HYPERLINK("https://hpr-rps.hres.ca/reg-content/summary-basis-decision-detailTwo.php?lang=en&amp;linkID=SBD00359", "Cerdelga")</f>
        <v>Cerdelga</v>
      </c>
      <c r="B349" s="6" t="s">
        <v>929</v>
      </c>
      <c r="C349" s="6" t="s">
        <v>930</v>
      </c>
      <c r="D349" s="6" t="s">
        <v>931</v>
      </c>
      <c r="E349" s="6">
        <v>41656</v>
      </c>
      <c r="F349" s="6"/>
      <c r="G349" s="6"/>
      <c r="H349" s="6">
        <v>42082</v>
      </c>
      <c r="I349" s="6"/>
      <c r="J349" s="6"/>
      <c r="K349" s="6"/>
      <c r="L349" s="6"/>
      <c r="M349" s="6"/>
      <c r="N349" s="6"/>
      <c r="O349" s="6"/>
      <c r="P349" s="6"/>
      <c r="Q349" s="6"/>
      <c r="R349" s="6"/>
      <c r="S349" s="6"/>
      <c r="T349" s="6"/>
      <c r="U349" s="6"/>
      <c r="V349" s="6"/>
      <c r="W349" s="6">
        <v>42128</v>
      </c>
      <c r="X349" s="6"/>
      <c r="Y349" s="6"/>
      <c r="Z349" s="6"/>
      <c r="AA349" s="6"/>
      <c r="AB349" s="6"/>
      <c r="AC349" s="6"/>
      <c r="AD349" s="6"/>
      <c r="AE349" s="6"/>
      <c r="AF349" s="6"/>
      <c r="AG349" s="6"/>
      <c r="AH349" s="6"/>
      <c r="AI349" s="6"/>
      <c r="AJ349" s="6"/>
      <c r="AK349" s="6"/>
      <c r="AL349" s="6"/>
      <c r="AM349" s="6">
        <v>42422</v>
      </c>
      <c r="AN349" s="6"/>
      <c r="AO349" s="6"/>
      <c r="AP349" s="6"/>
      <c r="AQ349" s="6">
        <v>42425</v>
      </c>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v>42510</v>
      </c>
      <c r="BQ349" s="6"/>
      <c r="BR349" s="6"/>
      <c r="BS349" s="6"/>
      <c r="BT349" s="6"/>
      <c r="BU349" s="6"/>
      <c r="BV349" s="6"/>
      <c r="BW349" s="6"/>
      <c r="BX349" s="6"/>
      <c r="BY349" s="6"/>
      <c r="BZ349" s="6"/>
      <c r="CA349" s="6"/>
      <c r="CB349" s="6"/>
      <c r="CC349" s="6"/>
      <c r="CD349" s="6"/>
      <c r="CE349" s="6"/>
      <c r="CF349" s="6"/>
      <c r="CG349" s="6"/>
      <c r="CH349" s="6"/>
      <c r="CI349" s="6">
        <v>42548</v>
      </c>
      <c r="CJ349" s="6"/>
      <c r="CK349" s="6"/>
      <c r="CL349" s="6"/>
      <c r="CM349" s="6"/>
      <c r="CN349" s="6"/>
      <c r="CO349" s="6"/>
      <c r="CP349" s="6"/>
      <c r="CQ349" s="6"/>
      <c r="CR349" s="6"/>
      <c r="CS349" s="6"/>
      <c r="CT349" s="6">
        <v>42843</v>
      </c>
      <c r="CU349" s="6">
        <v>42845</v>
      </c>
      <c r="CV349" s="6"/>
      <c r="CW349" s="6"/>
      <c r="CX349" s="6"/>
      <c r="CY349" s="6"/>
      <c r="CZ349" s="6"/>
      <c r="DA349" s="6"/>
      <c r="DB349" s="6"/>
      <c r="DC349" s="6">
        <v>42846</v>
      </c>
      <c r="DD349" s="6"/>
      <c r="DE349" s="6"/>
      <c r="DF349" s="6"/>
      <c r="DG349" s="6"/>
      <c r="DH349" s="6"/>
      <c r="DI349" s="6"/>
      <c r="DJ349" s="6"/>
      <c r="DK349" s="6"/>
      <c r="DL349" s="6"/>
      <c r="DM349" s="6"/>
      <c r="DN349" s="6"/>
      <c r="DO349" s="6"/>
      <c r="DP349" s="6">
        <v>42846</v>
      </c>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HYPERLINK("https://hpr-rps.hres.ca/reg-content/summary-basis-decision-detailTwo.php?lang=en&amp;linkID=SBD00360", "Erelzi")</f>
        <v>Erelzi</v>
      </c>
      <c r="B350" s="6" t="s">
        <v>866</v>
      </c>
      <c r="C350" s="6" t="s">
        <v>932</v>
      </c>
      <c r="D350" s="6" t="s">
        <v>933</v>
      </c>
      <c r="E350" s="6">
        <v>42300</v>
      </c>
      <c r="F350" s="6"/>
      <c r="G350" s="6"/>
      <c r="H350" s="6">
        <v>42478</v>
      </c>
      <c r="I350" s="6"/>
      <c r="J350" s="6"/>
      <c r="K350" s="6"/>
      <c r="L350" s="6"/>
      <c r="M350" s="6"/>
      <c r="N350" s="6"/>
      <c r="O350" s="6"/>
      <c r="P350" s="6"/>
      <c r="Q350" s="6"/>
      <c r="R350" s="6"/>
      <c r="S350" s="6"/>
      <c r="T350" s="6"/>
      <c r="U350" s="6"/>
      <c r="V350" s="6"/>
      <c r="W350" s="6">
        <v>42531</v>
      </c>
      <c r="X350" s="6"/>
      <c r="Y350" s="6"/>
      <c r="Z350" s="6"/>
      <c r="AA350" s="6"/>
      <c r="AB350" s="6"/>
      <c r="AC350" s="6"/>
      <c r="AD350" s="6"/>
      <c r="AE350" s="6"/>
      <c r="AF350" s="6"/>
      <c r="AG350" s="6"/>
      <c r="AH350" s="6">
        <v>42689</v>
      </c>
      <c r="AI350" s="6">
        <v>42829</v>
      </c>
      <c r="AJ350" s="6"/>
      <c r="AK350" s="6"/>
      <c r="AL350" s="6"/>
      <c r="AM350" s="6">
        <v>42830</v>
      </c>
      <c r="AN350" s="6"/>
      <c r="AO350" s="6"/>
      <c r="AP350" s="6"/>
      <c r="AQ350" s="6">
        <v>42831</v>
      </c>
      <c r="AR350" s="6"/>
      <c r="AS350" s="6"/>
      <c r="AT350" s="6"/>
      <c r="AU350" s="6"/>
      <c r="AV350" s="6"/>
      <c r="AW350" s="6"/>
      <c r="AX350" s="6"/>
      <c r="AY350" s="6"/>
      <c r="AZ350" s="6"/>
      <c r="BA350" s="6"/>
      <c r="BB350" s="6"/>
      <c r="BC350" s="6"/>
      <c r="BD350" s="6">
        <v>42831</v>
      </c>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HYPERLINK("https://hpr-rps.hres.ca/reg-content/summary-basis-decision-detailTwo.php?lang=en&amp;linkID=SBD00361", "Spinraza")</f>
        <v>Spinraza</v>
      </c>
      <c r="B351" s="6" t="s">
        <v>934</v>
      </c>
      <c r="C351" s="6" t="s">
        <v>935</v>
      </c>
      <c r="D351" s="6" t="s">
        <v>936</v>
      </c>
      <c r="E351" s="6">
        <v>42577</v>
      </c>
      <c r="F351" s="6"/>
      <c r="G351" s="6"/>
      <c r="H351" s="6">
        <v>42684</v>
      </c>
      <c r="I351" s="6"/>
      <c r="J351" s="6"/>
      <c r="K351" s="6"/>
      <c r="L351" s="6"/>
      <c r="M351" s="6"/>
      <c r="N351" s="6"/>
      <c r="O351" s="6"/>
      <c r="P351" s="6"/>
      <c r="Q351" s="6"/>
      <c r="R351" s="6"/>
      <c r="S351" s="6"/>
      <c r="T351" s="6"/>
      <c r="U351" s="6"/>
      <c r="V351" s="6"/>
      <c r="W351" s="6">
        <v>42716</v>
      </c>
      <c r="X351" s="6"/>
      <c r="Y351" s="6"/>
      <c r="Z351" s="6"/>
      <c r="AA351" s="6"/>
      <c r="AB351" s="6"/>
      <c r="AC351" s="6"/>
      <c r="AD351" s="6"/>
      <c r="AE351" s="6"/>
      <c r="AF351" s="6"/>
      <c r="AG351" s="6"/>
      <c r="AH351" s="6">
        <v>42900</v>
      </c>
      <c r="AI351" s="6">
        <v>42913</v>
      </c>
      <c r="AJ351" s="6"/>
      <c r="AK351" s="6"/>
      <c r="AL351" s="6"/>
      <c r="AM351" s="6">
        <v>42913</v>
      </c>
      <c r="AN351" s="6"/>
      <c r="AO351" s="6"/>
      <c r="AP351" s="6"/>
      <c r="AQ351" s="6">
        <v>42914</v>
      </c>
      <c r="AR351" s="6"/>
      <c r="AS351" s="6"/>
      <c r="AT351" s="6"/>
      <c r="AU351" s="6"/>
      <c r="AV351" s="6"/>
      <c r="AW351" s="6"/>
      <c r="AX351" s="6"/>
      <c r="AY351" s="6"/>
      <c r="AZ351" s="6"/>
      <c r="BA351" s="6"/>
      <c r="BB351" s="6"/>
      <c r="BC351" s="6"/>
      <c r="BD351" s="6">
        <v>42915</v>
      </c>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HYPERLINK("https://hpr-rps.hres.ca/reg-content/summary-basis-decision-detailTwo.php?lang=en&amp;linkID=SBD00362", "Procysbi")</f>
        <v>Procysbi</v>
      </c>
      <c r="B352" s="6" t="s">
        <v>937</v>
      </c>
      <c r="C352" s="6" t="s">
        <v>796</v>
      </c>
      <c r="D352" s="6" t="s">
        <v>938</v>
      </c>
      <c r="E352" s="6">
        <v>41318</v>
      </c>
      <c r="F352" s="6"/>
      <c r="G352" s="6"/>
      <c r="H352" s="6"/>
      <c r="I352" s="6"/>
      <c r="J352" s="6"/>
      <c r="K352" s="6"/>
      <c r="L352" s="6"/>
      <c r="M352" s="6"/>
      <c r="N352" s="6">
        <v>42326</v>
      </c>
      <c r="O352" s="6"/>
      <c r="P352" s="6"/>
      <c r="Q352" s="6"/>
      <c r="R352" s="6"/>
      <c r="S352" s="6">
        <v>42362</v>
      </c>
      <c r="T352" s="6"/>
      <c r="U352" s="6"/>
      <c r="V352" s="6">
        <v>42390</v>
      </c>
      <c r="W352" s="6"/>
      <c r="X352" s="6"/>
      <c r="Y352" s="6"/>
      <c r="Z352" s="6">
        <v>42419</v>
      </c>
      <c r="AA352" s="6"/>
      <c r="AB352" s="6"/>
      <c r="AC352" s="6">
        <v>42424</v>
      </c>
      <c r="AD352" s="6"/>
      <c r="AE352" s="6"/>
      <c r="AF352" s="6">
        <v>42445</v>
      </c>
      <c r="AG352" s="6"/>
      <c r="AH352" s="6"/>
      <c r="AI352" s="6"/>
      <c r="AJ352" s="6"/>
      <c r="AK352" s="6"/>
      <c r="AL352" s="6"/>
      <c r="AM352" s="6"/>
      <c r="AN352" s="6"/>
      <c r="AO352" s="6"/>
      <c r="AP352" s="6"/>
      <c r="AQ352" s="6"/>
      <c r="AR352" s="6"/>
      <c r="AS352" s="6">
        <v>42549</v>
      </c>
      <c r="AT352" s="6"/>
      <c r="AU352" s="6"/>
      <c r="AV352" s="6"/>
      <c r="AW352" s="6"/>
      <c r="AX352" s="6"/>
      <c r="AY352" s="6"/>
      <c r="AZ352" s="6"/>
      <c r="BA352" s="6"/>
      <c r="BB352" s="6"/>
      <c r="BC352" s="6"/>
      <c r="BD352" s="6"/>
      <c r="BE352" s="6"/>
      <c r="BF352" s="6"/>
      <c r="BG352" s="6"/>
      <c r="BH352" s="6"/>
      <c r="BI352" s="6"/>
      <c r="BJ352" s="6"/>
      <c r="BK352" s="6"/>
      <c r="BL352" s="6"/>
      <c r="BM352" s="6"/>
      <c r="BN352" s="6"/>
      <c r="BO352" s="6"/>
      <c r="BP352" s="6">
        <v>42562</v>
      </c>
      <c r="BQ352" s="6"/>
      <c r="BR352" s="6"/>
      <c r="BS352" s="6"/>
      <c r="BT352" s="6"/>
      <c r="BU352" s="6"/>
      <c r="BV352" s="6"/>
      <c r="BW352" s="6"/>
      <c r="BX352" s="6"/>
      <c r="BY352" s="6">
        <v>42677</v>
      </c>
      <c r="BZ352" s="6"/>
      <c r="CA352" s="6"/>
      <c r="CB352" s="6"/>
      <c r="CC352" s="6"/>
      <c r="CD352" s="6"/>
      <c r="CE352" s="6"/>
      <c r="CF352" s="6"/>
      <c r="CG352" s="6"/>
      <c r="CH352" s="6"/>
      <c r="CI352" s="6"/>
      <c r="CJ352" s="6"/>
      <c r="CK352" s="6"/>
      <c r="CL352" s="6"/>
      <c r="CM352" s="6"/>
      <c r="CN352" s="6"/>
      <c r="CO352" s="6"/>
      <c r="CP352" s="6"/>
      <c r="CQ352" s="6"/>
      <c r="CR352" s="6">
        <v>42720</v>
      </c>
      <c r="CS352" s="6"/>
      <c r="CT352" s="6"/>
      <c r="CU352" s="6"/>
      <c r="CV352" s="6"/>
      <c r="CW352" s="6"/>
      <c r="CX352" s="6"/>
      <c r="CY352" s="6"/>
      <c r="CZ352" s="6"/>
      <c r="DA352" s="6"/>
      <c r="DB352" s="6"/>
      <c r="DC352" s="6">
        <v>42873</v>
      </c>
      <c r="DD352" s="6">
        <v>42895</v>
      </c>
      <c r="DE352" s="6"/>
      <c r="DF352" s="6"/>
      <c r="DG352" s="6"/>
      <c r="DH352" s="6">
        <v>42891</v>
      </c>
      <c r="DI352" s="6"/>
      <c r="DJ352" s="6"/>
      <c r="DK352" s="6"/>
      <c r="DL352" s="6">
        <v>42899</v>
      </c>
      <c r="DM352" s="6"/>
      <c r="DN352" s="6"/>
      <c r="DO352" s="6"/>
      <c r="DP352" s="6"/>
      <c r="DQ352" s="6"/>
      <c r="DR352" s="6"/>
      <c r="DS352" s="6"/>
      <c r="DT352" s="6"/>
      <c r="DU352" s="6"/>
      <c r="DV352" s="6"/>
      <c r="DW352" s="6"/>
      <c r="DX352" s="6"/>
      <c r="DY352" s="6">
        <v>42899</v>
      </c>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HYPERLINK("https://hpr-rps.hres.ca/reg-content/summary-basis-decision-detailTwo.php?lang=en&amp;linkID=SBD00458", "Talzenna")</f>
        <v>Talzenna</v>
      </c>
      <c r="B353" s="6" t="s">
        <v>939</v>
      </c>
      <c r="C353" s="6" t="s">
        <v>940</v>
      </c>
      <c r="D353" s="6" t="s">
        <v>941</v>
      </c>
      <c r="E353" s="6">
        <v>42515</v>
      </c>
      <c r="F353" s="6"/>
      <c r="G353" s="6"/>
      <c r="H353" s="6">
        <v>42629</v>
      </c>
      <c r="I353" s="6"/>
      <c r="J353" s="6"/>
      <c r="K353" s="6"/>
      <c r="L353" s="6"/>
      <c r="M353" s="6"/>
      <c r="N353" s="6"/>
      <c r="O353" s="6"/>
      <c r="P353" s="6"/>
      <c r="Q353" s="6"/>
      <c r="R353" s="6"/>
      <c r="S353" s="6"/>
      <c r="T353" s="6"/>
      <c r="U353" s="6"/>
      <c r="V353" s="6"/>
      <c r="W353" s="6">
        <v>42661</v>
      </c>
      <c r="X353" s="6"/>
      <c r="Y353" s="6"/>
      <c r="Z353" s="6"/>
      <c r="AA353" s="6"/>
      <c r="AB353" s="6"/>
      <c r="AC353" s="6"/>
      <c r="AD353" s="6"/>
      <c r="AE353" s="6"/>
      <c r="AF353" s="6">
        <v>42765</v>
      </c>
      <c r="AG353" s="6"/>
      <c r="AH353" s="6">
        <v>42951</v>
      </c>
      <c r="AI353" s="6">
        <v>42961</v>
      </c>
      <c r="AJ353" s="6"/>
      <c r="AK353" s="6"/>
      <c r="AL353" s="6"/>
      <c r="AM353" s="6">
        <v>42957</v>
      </c>
      <c r="AN353" s="6"/>
      <c r="AO353" s="6"/>
      <c r="AP353" s="6"/>
      <c r="AQ353" s="6">
        <v>42957</v>
      </c>
      <c r="AR353" s="6"/>
      <c r="AS353" s="6"/>
      <c r="AT353" s="6"/>
      <c r="AU353" s="6"/>
      <c r="AV353" s="6"/>
      <c r="AW353" s="6"/>
      <c r="AX353" s="6"/>
      <c r="AY353" s="6"/>
      <c r="AZ353" s="6"/>
      <c r="BA353" s="6"/>
      <c r="BB353" s="6"/>
      <c r="BC353" s="6"/>
      <c r="BD353" s="6">
        <v>42961</v>
      </c>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HYPERLINK("https://hpr-rps.hres.ca/reg-content/summary-basis-decision-detailTwo.php?lang=en&amp;linkID=SBD00363", "Adlyxine")</f>
        <v>Adlyxine</v>
      </c>
      <c r="B354" s="6" t="s">
        <v>942</v>
      </c>
      <c r="C354" s="6" t="s">
        <v>943</v>
      </c>
      <c r="D354" s="6" t="s">
        <v>944</v>
      </c>
      <c r="E354" s="6">
        <v>42515</v>
      </c>
      <c r="F354" s="6"/>
      <c r="G354" s="6"/>
      <c r="H354" s="6">
        <v>42629</v>
      </c>
      <c r="I354" s="6"/>
      <c r="J354" s="6"/>
      <c r="K354" s="6"/>
      <c r="L354" s="6"/>
      <c r="M354" s="6"/>
      <c r="N354" s="6"/>
      <c r="O354" s="6"/>
      <c r="P354" s="6"/>
      <c r="Q354" s="6"/>
      <c r="R354" s="6"/>
      <c r="S354" s="6"/>
      <c r="T354" s="6"/>
      <c r="U354" s="6"/>
      <c r="V354" s="6"/>
      <c r="W354" s="6">
        <v>42661</v>
      </c>
      <c r="X354" s="6"/>
      <c r="Y354" s="6"/>
      <c r="Z354" s="6"/>
      <c r="AA354" s="6"/>
      <c r="AB354" s="6"/>
      <c r="AC354" s="6"/>
      <c r="AD354" s="6"/>
      <c r="AE354" s="6"/>
      <c r="AF354" s="6">
        <v>42765</v>
      </c>
      <c r="AG354" s="6"/>
      <c r="AH354" s="6">
        <v>42951</v>
      </c>
      <c r="AI354" s="6">
        <v>42961</v>
      </c>
      <c r="AJ354" s="6"/>
      <c r="AK354" s="6"/>
      <c r="AL354" s="6"/>
      <c r="AM354" s="6">
        <v>42957</v>
      </c>
      <c r="AN354" s="6"/>
      <c r="AO354" s="6"/>
      <c r="AP354" s="6"/>
      <c r="AQ354" s="6">
        <v>42957</v>
      </c>
      <c r="AR354" s="6"/>
      <c r="AS354" s="6"/>
      <c r="AT354" s="6"/>
      <c r="AU354" s="6"/>
      <c r="AV354" s="6"/>
      <c r="AW354" s="6"/>
      <c r="AX354" s="6"/>
      <c r="AY354" s="6"/>
      <c r="AZ354" s="6"/>
      <c r="BA354" s="6"/>
      <c r="BB354" s="6"/>
      <c r="BC354" s="6"/>
      <c r="BD354" s="6">
        <v>42961</v>
      </c>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HYPERLINK("https://hpr-rps.hres.ca/reg-content/summary-basis-decision-detailTwo.php?lang=en&amp;linkID=SBD00364", "Defitelio")</f>
        <v>Defitelio</v>
      </c>
      <c r="B355" s="6" t="s">
        <v>945</v>
      </c>
      <c r="C355" s="6" t="s">
        <v>946</v>
      </c>
      <c r="D355" s="6" t="s">
        <v>947</v>
      </c>
      <c r="E355" s="6">
        <v>42515</v>
      </c>
      <c r="F355" s="6"/>
      <c r="G355" s="6"/>
      <c r="H355" s="6">
        <v>42629</v>
      </c>
      <c r="I355" s="6"/>
      <c r="J355" s="6"/>
      <c r="K355" s="6"/>
      <c r="L355" s="6"/>
      <c r="M355" s="6"/>
      <c r="N355" s="6"/>
      <c r="O355" s="6"/>
      <c r="P355" s="6"/>
      <c r="Q355" s="6"/>
      <c r="R355" s="6"/>
      <c r="S355" s="6"/>
      <c r="T355" s="6"/>
      <c r="U355" s="6"/>
      <c r="V355" s="6"/>
      <c r="W355" s="6">
        <v>42661</v>
      </c>
      <c r="X355" s="6"/>
      <c r="Y355" s="6"/>
      <c r="Z355" s="6"/>
      <c r="AA355" s="6"/>
      <c r="AB355" s="6"/>
      <c r="AC355" s="6"/>
      <c r="AD355" s="6"/>
      <c r="AE355" s="6"/>
      <c r="AF355" s="6">
        <v>42765</v>
      </c>
      <c r="AG355" s="6"/>
      <c r="AH355" s="6">
        <v>42951</v>
      </c>
      <c r="AI355" s="6">
        <v>42961</v>
      </c>
      <c r="AJ355" s="6"/>
      <c r="AK355" s="6"/>
      <c r="AL355" s="6"/>
      <c r="AM355" s="6">
        <v>42957</v>
      </c>
      <c r="AN355" s="6"/>
      <c r="AO355" s="6"/>
      <c r="AP355" s="6"/>
      <c r="AQ355" s="6">
        <v>42957</v>
      </c>
      <c r="AR355" s="6"/>
      <c r="AS355" s="6"/>
      <c r="AT355" s="6"/>
      <c r="AU355" s="6"/>
      <c r="AV355" s="6"/>
      <c r="AW355" s="6"/>
      <c r="AX355" s="6"/>
      <c r="AY355" s="6"/>
      <c r="AZ355" s="6"/>
      <c r="BA355" s="6"/>
      <c r="BB355" s="6"/>
      <c r="BC355" s="6"/>
      <c r="BD355" s="6">
        <v>42961</v>
      </c>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HYPERLINK("https://hpr-rps.hres.ca/reg-content/summary-basis-decision-detailTwo.php?lang=en&amp;linkID=SBD00365", "Rydapt")</f>
        <v>Rydapt</v>
      </c>
      <c r="B356" s="6" t="s">
        <v>948</v>
      </c>
      <c r="C356" s="6" t="s">
        <v>87</v>
      </c>
      <c r="D356" s="6" t="s">
        <v>949</v>
      </c>
      <c r="E356" s="6">
        <v>42311</v>
      </c>
      <c r="F356" s="6"/>
      <c r="G356" s="6"/>
      <c r="H356" s="6"/>
      <c r="I356" s="6"/>
      <c r="J356" s="6"/>
      <c r="K356" s="6"/>
      <c r="L356" s="6"/>
      <c r="M356" s="6"/>
      <c r="N356" s="6">
        <v>42650</v>
      </c>
      <c r="O356" s="6"/>
      <c r="P356" s="6"/>
      <c r="Q356" s="6"/>
      <c r="R356" s="6"/>
      <c r="S356" s="6">
        <v>42681</v>
      </c>
      <c r="T356" s="6"/>
      <c r="U356" s="6"/>
      <c r="V356" s="6">
        <v>42713</v>
      </c>
      <c r="W356" s="6"/>
      <c r="X356" s="6"/>
      <c r="Y356" s="6"/>
      <c r="Z356" s="6"/>
      <c r="AA356" s="6"/>
      <c r="AB356" s="6"/>
      <c r="AC356" s="6"/>
      <c r="AD356" s="6"/>
      <c r="AE356" s="6"/>
      <c r="AF356" s="6">
        <v>42746</v>
      </c>
      <c r="AG356" s="6"/>
      <c r="AH356" s="6"/>
      <c r="AI356" s="6"/>
      <c r="AJ356" s="6"/>
      <c r="AK356" s="6"/>
      <c r="AL356" s="6"/>
      <c r="AM356" s="6"/>
      <c r="AN356" s="6"/>
      <c r="AO356" s="6"/>
      <c r="AP356" s="6"/>
      <c r="AQ356" s="6">
        <v>42880</v>
      </c>
      <c r="AR356" s="6">
        <v>42914</v>
      </c>
      <c r="AS356" s="6"/>
      <c r="AT356" s="6"/>
      <c r="AU356" s="6"/>
      <c r="AV356" s="6">
        <v>42914</v>
      </c>
      <c r="AW356" s="6"/>
      <c r="AX356" s="6"/>
      <c r="AY356" s="6"/>
      <c r="AZ356" s="6">
        <v>42926</v>
      </c>
      <c r="BA356" s="6"/>
      <c r="BB356" s="6"/>
      <c r="BC356" s="6"/>
      <c r="BD356" s="6"/>
      <c r="BE356" s="6"/>
      <c r="BF356" s="6"/>
      <c r="BG356" s="6"/>
      <c r="BH356" s="6"/>
      <c r="BI356" s="6"/>
      <c r="BJ356" s="6"/>
      <c r="BK356" s="6"/>
      <c r="BL356" s="6"/>
      <c r="BM356" s="6">
        <v>42926</v>
      </c>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HYPERLINK("https://hpr-rps.hres.ca/reg-content/summary-basis-decision-detailTwo.php?lang=en&amp;linkID=SBD00366", "Ocrevus")</f>
        <v>Ocrevus</v>
      </c>
      <c r="B357" s="6" t="s">
        <v>950</v>
      </c>
      <c r="C357" s="6" t="s">
        <v>322</v>
      </c>
      <c r="D357" s="6" t="s">
        <v>951</v>
      </c>
      <c r="E357" s="6">
        <v>42515</v>
      </c>
      <c r="F357" s="6"/>
      <c r="G357" s="6"/>
      <c r="H357" s="6">
        <v>42629</v>
      </c>
      <c r="I357" s="6"/>
      <c r="J357" s="6"/>
      <c r="K357" s="6"/>
      <c r="L357" s="6"/>
      <c r="M357" s="6"/>
      <c r="N357" s="6"/>
      <c r="O357" s="6"/>
      <c r="P357" s="6"/>
      <c r="Q357" s="6"/>
      <c r="R357" s="6"/>
      <c r="S357" s="6"/>
      <c r="T357" s="6"/>
      <c r="U357" s="6"/>
      <c r="V357" s="6"/>
      <c r="W357" s="6">
        <v>42661</v>
      </c>
      <c r="X357" s="6"/>
      <c r="Y357" s="6"/>
      <c r="Z357" s="6"/>
      <c r="AA357" s="6"/>
      <c r="AB357" s="6"/>
      <c r="AC357" s="6"/>
      <c r="AD357" s="6"/>
      <c r="AE357" s="6"/>
      <c r="AF357" s="6">
        <v>42765</v>
      </c>
      <c r="AG357" s="6"/>
      <c r="AH357" s="6">
        <v>42951</v>
      </c>
      <c r="AI357" s="6">
        <v>42961</v>
      </c>
      <c r="AJ357" s="6"/>
      <c r="AK357" s="6"/>
      <c r="AL357" s="6"/>
      <c r="AM357" s="6">
        <v>42957</v>
      </c>
      <c r="AN357" s="6"/>
      <c r="AO357" s="6"/>
      <c r="AP357" s="6"/>
      <c r="AQ357" s="6">
        <v>42957</v>
      </c>
      <c r="AR357" s="6"/>
      <c r="AS357" s="6"/>
      <c r="AT357" s="6"/>
      <c r="AU357" s="6"/>
      <c r="AV357" s="6"/>
      <c r="AW357" s="6"/>
      <c r="AX357" s="6"/>
      <c r="AY357" s="6"/>
      <c r="AZ357" s="6"/>
      <c r="BA357" s="6"/>
      <c r="BB357" s="6"/>
      <c r="BC357" s="6"/>
      <c r="BD357" s="6">
        <v>42961</v>
      </c>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HYPERLINK("https://hpr-rps.hres.ca/reg-content/summary-basis-decision-detailTwo.php?lang=en&amp;linkID=SBD00367", "Vosevi")</f>
        <v>Vosevi</v>
      </c>
      <c r="B358" s="6" t="s">
        <v>952</v>
      </c>
      <c r="C358" s="6" t="s">
        <v>134</v>
      </c>
      <c r="D358" s="6" t="s">
        <v>953</v>
      </c>
      <c r="E358" s="6">
        <v>42515</v>
      </c>
      <c r="F358" s="6"/>
      <c r="G358" s="6"/>
      <c r="H358" s="6">
        <v>42629</v>
      </c>
      <c r="I358" s="6"/>
      <c r="J358" s="6"/>
      <c r="K358" s="6"/>
      <c r="L358" s="6"/>
      <c r="M358" s="6"/>
      <c r="N358" s="6"/>
      <c r="O358" s="6"/>
      <c r="P358" s="6"/>
      <c r="Q358" s="6"/>
      <c r="R358" s="6"/>
      <c r="S358" s="6"/>
      <c r="T358" s="6"/>
      <c r="U358" s="6"/>
      <c r="V358" s="6"/>
      <c r="W358" s="6">
        <v>42661</v>
      </c>
      <c r="X358" s="6"/>
      <c r="Y358" s="6"/>
      <c r="Z358" s="6"/>
      <c r="AA358" s="6"/>
      <c r="AB358" s="6"/>
      <c r="AC358" s="6"/>
      <c r="AD358" s="6"/>
      <c r="AE358" s="6"/>
      <c r="AF358" s="6">
        <v>42765</v>
      </c>
      <c r="AG358" s="6"/>
      <c r="AH358" s="6">
        <v>42951</v>
      </c>
      <c r="AI358" s="6">
        <v>42961</v>
      </c>
      <c r="AJ358" s="6"/>
      <c r="AK358" s="6"/>
      <c r="AL358" s="6"/>
      <c r="AM358" s="6">
        <v>42957</v>
      </c>
      <c r="AN358" s="6"/>
      <c r="AO358" s="6"/>
      <c r="AP358" s="6"/>
      <c r="AQ358" s="6">
        <v>42957</v>
      </c>
      <c r="AR358" s="6"/>
      <c r="AS358" s="6"/>
      <c r="AT358" s="6"/>
      <c r="AU358" s="6"/>
      <c r="AV358" s="6"/>
      <c r="AW358" s="6"/>
      <c r="AX358" s="6"/>
      <c r="AY358" s="6"/>
      <c r="AZ358" s="6"/>
      <c r="BA358" s="6"/>
      <c r="BB358" s="6"/>
      <c r="BC358" s="6"/>
      <c r="BD358" s="6">
        <v>42961</v>
      </c>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HYPERLINK("https://hpr-rps.hres.ca/reg-content/summary-basis-decision-detailTwo.php?lang=en&amp;linkID=SBD00368", "Trumenba")</f>
        <v>Trumenba</v>
      </c>
      <c r="B359" s="6" t="s">
        <v>954</v>
      </c>
      <c r="C359" s="6" t="s">
        <v>143</v>
      </c>
      <c r="D359" s="6" t="s">
        <v>955</v>
      </c>
      <c r="E359" s="6">
        <v>42437</v>
      </c>
      <c r="F359" s="6"/>
      <c r="G359" s="6"/>
      <c r="H359" s="6">
        <v>42521</v>
      </c>
      <c r="I359" s="6"/>
      <c r="J359" s="6"/>
      <c r="K359" s="6"/>
      <c r="L359" s="6"/>
      <c r="M359" s="6"/>
      <c r="N359" s="6"/>
      <c r="O359" s="6"/>
      <c r="P359" s="6"/>
      <c r="Q359" s="6"/>
      <c r="R359" s="6"/>
      <c r="S359" s="6"/>
      <c r="T359" s="6"/>
      <c r="U359" s="6"/>
      <c r="V359" s="6"/>
      <c r="W359" s="6">
        <v>42573</v>
      </c>
      <c r="X359" s="6"/>
      <c r="Y359" s="6"/>
      <c r="Z359" s="6"/>
      <c r="AA359" s="6"/>
      <c r="AB359" s="6"/>
      <c r="AC359" s="6"/>
      <c r="AD359" s="6"/>
      <c r="AE359" s="6"/>
      <c r="AF359" s="6"/>
      <c r="AG359" s="6"/>
      <c r="AH359" s="6"/>
      <c r="AI359" s="6"/>
      <c r="AJ359" s="6"/>
      <c r="AK359" s="6"/>
      <c r="AL359" s="6"/>
      <c r="AM359" s="6">
        <v>42671</v>
      </c>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v>42704</v>
      </c>
      <c r="BQ359" s="6"/>
      <c r="BR359" s="6"/>
      <c r="BS359" s="6"/>
      <c r="BT359" s="6"/>
      <c r="BU359" s="6"/>
      <c r="BV359" s="6"/>
      <c r="BW359" s="6"/>
      <c r="BX359" s="6"/>
      <c r="BY359" s="6"/>
      <c r="BZ359" s="6"/>
      <c r="CA359" s="6"/>
      <c r="CB359" s="6"/>
      <c r="CC359" s="6"/>
      <c r="CD359" s="6"/>
      <c r="CE359" s="6"/>
      <c r="CF359" s="6"/>
      <c r="CG359" s="6"/>
      <c r="CH359" s="6"/>
      <c r="CI359" s="6">
        <v>42717</v>
      </c>
      <c r="CJ359" s="6"/>
      <c r="CK359" s="6"/>
      <c r="CL359" s="6"/>
      <c r="CM359" s="6"/>
      <c r="CN359" s="6"/>
      <c r="CO359" s="6"/>
      <c r="CP359" s="6"/>
      <c r="CQ359" s="6"/>
      <c r="CR359" s="6">
        <v>42786</v>
      </c>
      <c r="CS359" s="6"/>
      <c r="CT359" s="6"/>
      <c r="CU359" s="6">
        <v>43004</v>
      </c>
      <c r="CV359" s="6"/>
      <c r="CW359" s="6"/>
      <c r="CX359" s="6"/>
      <c r="CY359" s="6">
        <v>42986</v>
      </c>
      <c r="CZ359" s="6"/>
      <c r="DA359" s="6">
        <v>43006</v>
      </c>
      <c r="DB359" s="6"/>
      <c r="DC359" s="6">
        <v>43010</v>
      </c>
      <c r="DD359" s="6"/>
      <c r="DE359" s="6"/>
      <c r="DF359" s="6"/>
      <c r="DG359" s="6"/>
      <c r="DH359" s="6"/>
      <c r="DI359" s="6"/>
      <c r="DJ359" s="6"/>
      <c r="DK359" s="6"/>
      <c r="DL359" s="6"/>
      <c r="DM359" s="6"/>
      <c r="DN359" s="6"/>
      <c r="DO359" s="6"/>
      <c r="DP359" s="6">
        <v>43013</v>
      </c>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HYPERLINK("https://hpr-rps.hres.ca/reg-content/summary-basis-decision-detailTwo.php?lang=en&amp;linkID=SBD00369", "Tresiba")</f>
        <v>Tresiba</v>
      </c>
      <c r="B360" s="6" t="s">
        <v>956</v>
      </c>
      <c r="C360" s="6" t="s">
        <v>301</v>
      </c>
      <c r="D360" s="6" t="s">
        <v>957</v>
      </c>
      <c r="E360" s="6"/>
      <c r="F360" s="6"/>
      <c r="G360" s="6"/>
      <c r="H360" s="6"/>
      <c r="I360" s="6"/>
      <c r="J360" s="6"/>
      <c r="K360" s="6"/>
      <c r="L360" s="6"/>
      <c r="M360" s="6"/>
      <c r="N360" s="6"/>
      <c r="O360" s="6"/>
      <c r="P360" s="6"/>
      <c r="Q360" s="6"/>
      <c r="R360" s="6"/>
      <c r="S360" s="6"/>
      <c r="T360" s="6"/>
      <c r="U360" s="6"/>
      <c r="V360" s="6"/>
      <c r="W360" s="6">
        <v>40886</v>
      </c>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v>41185</v>
      </c>
      <c r="BH360" s="6"/>
      <c r="BI360" s="6"/>
      <c r="BJ360" s="6"/>
      <c r="BK360" s="6"/>
      <c r="BL360" s="6"/>
      <c r="BM360" s="6"/>
      <c r="BN360" s="6"/>
      <c r="BO360" s="6"/>
      <c r="BP360" s="6">
        <v>41274</v>
      </c>
      <c r="BQ360" s="6"/>
      <c r="BR360" s="6"/>
      <c r="BS360" s="6"/>
      <c r="BT360" s="6"/>
      <c r="BU360" s="6"/>
      <c r="BV360" s="6"/>
      <c r="BW360" s="6"/>
      <c r="BX360" s="6"/>
      <c r="BY360" s="6"/>
      <c r="BZ360" s="6"/>
      <c r="CA360" s="6"/>
      <c r="CB360" s="6"/>
      <c r="CC360" s="6"/>
      <c r="CD360" s="6"/>
      <c r="CE360" s="6"/>
      <c r="CF360" s="6"/>
      <c r="CG360" s="6"/>
      <c r="CH360" s="6"/>
      <c r="CI360" s="6">
        <v>41318</v>
      </c>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v>41467</v>
      </c>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v>42674</v>
      </c>
      <c r="EV360" s="6"/>
      <c r="EW360" s="6"/>
      <c r="EX360" s="6"/>
      <c r="EY360" s="6"/>
      <c r="EZ360" s="6"/>
      <c r="FA360" s="6"/>
      <c r="FB360" s="6"/>
      <c r="FC360" s="6"/>
      <c r="FD360" s="6"/>
      <c r="FE360" s="6"/>
      <c r="FF360" s="6">
        <v>42908</v>
      </c>
      <c r="FG360" s="6">
        <v>42971</v>
      </c>
      <c r="FH360" s="6"/>
      <c r="FI360" s="6"/>
      <c r="FJ360" s="6"/>
      <c r="FK360" s="6">
        <v>42781</v>
      </c>
      <c r="FL360" s="6"/>
      <c r="FM360" s="6">
        <v>42957</v>
      </c>
      <c r="FN360" s="6"/>
      <c r="FO360" s="6">
        <v>42962</v>
      </c>
      <c r="FP360" s="6"/>
      <c r="FQ360" s="6"/>
      <c r="FR360" s="6"/>
      <c r="FS360" s="6"/>
      <c r="FT360" s="6"/>
      <c r="FU360" s="6"/>
      <c r="FV360" s="6"/>
      <c r="FW360" s="6"/>
      <c r="FX360" s="6"/>
      <c r="FY360" s="6"/>
      <c r="FZ360" s="6"/>
      <c r="GA360" s="6"/>
      <c r="GB360" s="6">
        <v>42972</v>
      </c>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HYPERLINK("https://hpr-rps.hres.ca/reg-content/summary-basis-decision-detailTwo.php?lang=en&amp;linkID=SBD00371", "Maviret")</f>
        <v>Maviret</v>
      </c>
      <c r="B361" s="6" t="s">
        <v>958</v>
      </c>
      <c r="C361" s="6" t="s">
        <v>692</v>
      </c>
      <c r="D361" s="6" t="s">
        <v>959</v>
      </c>
      <c r="E361" s="6">
        <v>42683</v>
      </c>
      <c r="F361" s="6"/>
      <c r="G361" s="6"/>
      <c r="H361" s="6"/>
      <c r="I361" s="6"/>
      <c r="J361" s="6"/>
      <c r="K361" s="6"/>
      <c r="L361" s="6"/>
      <c r="M361" s="6"/>
      <c r="N361" s="6">
        <v>42697</v>
      </c>
      <c r="O361" s="6"/>
      <c r="P361" s="6"/>
      <c r="Q361" s="6"/>
      <c r="R361" s="6"/>
      <c r="S361" s="6">
        <v>42726</v>
      </c>
      <c r="T361" s="6"/>
      <c r="U361" s="6"/>
      <c r="V361" s="6">
        <v>42759</v>
      </c>
      <c r="W361" s="6"/>
      <c r="X361" s="6"/>
      <c r="Y361" s="6"/>
      <c r="Z361" s="6"/>
      <c r="AA361" s="6"/>
      <c r="AB361" s="6"/>
      <c r="AC361" s="6"/>
      <c r="AD361" s="6"/>
      <c r="AE361" s="6"/>
      <c r="AF361" s="6">
        <v>42776</v>
      </c>
      <c r="AG361" s="6"/>
      <c r="AH361" s="6"/>
      <c r="AI361" s="6"/>
      <c r="AJ361" s="6"/>
      <c r="AK361" s="6"/>
      <c r="AL361" s="6"/>
      <c r="AM361" s="6"/>
      <c r="AN361" s="6"/>
      <c r="AO361" s="6"/>
      <c r="AP361" s="6"/>
      <c r="AQ361" s="6">
        <v>42942</v>
      </c>
      <c r="AR361" s="6">
        <v>42962</v>
      </c>
      <c r="AS361" s="6">
        <v>42884</v>
      </c>
      <c r="AT361" s="6"/>
      <c r="AU361" s="6"/>
      <c r="AV361" s="6">
        <v>42962</v>
      </c>
      <c r="AW361" s="6"/>
      <c r="AX361" s="6"/>
      <c r="AY361" s="6"/>
      <c r="AZ361" s="6">
        <v>42963</v>
      </c>
      <c r="BA361" s="6"/>
      <c r="BB361" s="6"/>
      <c r="BC361" s="6"/>
      <c r="BD361" s="6"/>
      <c r="BE361" s="6"/>
      <c r="BF361" s="6"/>
      <c r="BG361" s="6"/>
      <c r="BH361" s="6"/>
      <c r="BI361" s="6"/>
      <c r="BJ361" s="6"/>
      <c r="BK361" s="6"/>
      <c r="BL361" s="6"/>
      <c r="BM361" s="6">
        <v>42963</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HYPERLINK("https://hpr-rps.hres.ca/reg-content/summary-basis-decision-detailTwo.php?lang=en&amp;linkID=SBD00372", "Galafold")</f>
        <v>Galafold</v>
      </c>
      <c r="B362" s="6" t="s">
        <v>960</v>
      </c>
      <c r="C362" s="6" t="s">
        <v>961</v>
      </c>
      <c r="D362" s="6" t="s">
        <v>962</v>
      </c>
      <c r="E362" s="6">
        <v>42436</v>
      </c>
      <c r="F362" s="6"/>
      <c r="G362" s="6"/>
      <c r="H362" s="6">
        <v>42566</v>
      </c>
      <c r="I362" s="6"/>
      <c r="J362" s="6"/>
      <c r="K362" s="6"/>
      <c r="L362" s="6"/>
      <c r="M362" s="6"/>
      <c r="N362" s="6"/>
      <c r="O362" s="6"/>
      <c r="P362" s="6"/>
      <c r="Q362" s="6">
        <v>42619</v>
      </c>
      <c r="R362" s="6"/>
      <c r="S362" s="6"/>
      <c r="T362" s="6">
        <v>42639</v>
      </c>
      <c r="U362" s="6"/>
      <c r="V362" s="6"/>
      <c r="W362" s="6">
        <v>42682</v>
      </c>
      <c r="X362" s="6"/>
      <c r="Y362" s="6"/>
      <c r="Z362" s="6"/>
      <c r="AA362" s="6"/>
      <c r="AB362" s="6"/>
      <c r="AC362" s="6"/>
      <c r="AD362" s="6"/>
      <c r="AE362" s="6"/>
      <c r="AF362" s="6"/>
      <c r="AG362" s="6"/>
      <c r="AH362" s="6">
        <v>42943</v>
      </c>
      <c r="AI362" s="6">
        <v>42978</v>
      </c>
      <c r="AJ362" s="6">
        <v>42921</v>
      </c>
      <c r="AK362" s="6"/>
      <c r="AL362" s="6"/>
      <c r="AM362" s="6">
        <v>42970</v>
      </c>
      <c r="AN362" s="6"/>
      <c r="AO362" s="6"/>
      <c r="AP362" s="6"/>
      <c r="AQ362" s="6">
        <v>42977</v>
      </c>
      <c r="AR362" s="6"/>
      <c r="AS362" s="6"/>
      <c r="AT362" s="6"/>
      <c r="AU362" s="6"/>
      <c r="AV362" s="6"/>
      <c r="AW362" s="6"/>
      <c r="AX362" s="6"/>
      <c r="AY362" s="6"/>
      <c r="AZ362" s="6"/>
      <c r="BA362" s="6"/>
      <c r="BB362" s="6"/>
      <c r="BC362" s="6"/>
      <c r="BD362" s="6">
        <v>42983</v>
      </c>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HYPERLINK("https://hpr-rps.hres.ca/reg-content/summary-basis-decision-detailTwo.php?lang=en&amp;linkID=SBD00373", "Prevymis")</f>
        <v>Prevymis</v>
      </c>
      <c r="B363" s="6" t="s">
        <v>963</v>
      </c>
      <c r="C363" s="6" t="s">
        <v>418</v>
      </c>
      <c r="D363" s="6" t="s">
        <v>964</v>
      </c>
      <c r="E363" s="6">
        <v>42760</v>
      </c>
      <c r="F363" s="6"/>
      <c r="G363" s="6"/>
      <c r="H363" s="6"/>
      <c r="I363" s="6"/>
      <c r="J363" s="6"/>
      <c r="K363" s="6"/>
      <c r="L363" s="6"/>
      <c r="M363" s="6"/>
      <c r="N363" s="6">
        <v>42790</v>
      </c>
      <c r="O363" s="6"/>
      <c r="P363" s="6"/>
      <c r="Q363" s="6"/>
      <c r="R363" s="6"/>
      <c r="S363" s="6">
        <v>42823</v>
      </c>
      <c r="T363" s="6"/>
      <c r="U363" s="6"/>
      <c r="V363" s="6">
        <v>42835</v>
      </c>
      <c r="W363" s="6"/>
      <c r="X363" s="6"/>
      <c r="Y363" s="6"/>
      <c r="Z363" s="6"/>
      <c r="AA363" s="6"/>
      <c r="AB363" s="6"/>
      <c r="AC363" s="6"/>
      <c r="AD363" s="6"/>
      <c r="AE363" s="6"/>
      <c r="AF363" s="6">
        <v>42860</v>
      </c>
      <c r="AG363" s="6"/>
      <c r="AH363" s="6"/>
      <c r="AI363" s="6"/>
      <c r="AJ363" s="6"/>
      <c r="AK363" s="6"/>
      <c r="AL363" s="6"/>
      <c r="AM363" s="6"/>
      <c r="AN363" s="6"/>
      <c r="AO363" s="6"/>
      <c r="AP363" s="6"/>
      <c r="AQ363" s="6">
        <v>43033</v>
      </c>
      <c r="AR363" s="6">
        <v>43039</v>
      </c>
      <c r="AS363" s="6"/>
      <c r="AT363" s="6"/>
      <c r="AU363" s="6"/>
      <c r="AV363" s="6">
        <v>43039</v>
      </c>
      <c r="AW363" s="6"/>
      <c r="AX363" s="6"/>
      <c r="AY363" s="6"/>
      <c r="AZ363" s="6">
        <v>43039</v>
      </c>
      <c r="BA363" s="6"/>
      <c r="BB363" s="6"/>
      <c r="BC363" s="6"/>
      <c r="BD363" s="6"/>
      <c r="BE363" s="6"/>
      <c r="BF363" s="6"/>
      <c r="BG363" s="6"/>
      <c r="BH363" s="6"/>
      <c r="BI363" s="6"/>
      <c r="BJ363" s="6"/>
      <c r="BK363" s="6"/>
      <c r="BL363" s="6"/>
      <c r="BM363" s="6">
        <v>43040</v>
      </c>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HYPERLINK("https://hpr-rps.hres.ca/reg-content/summary-basis-decision-detailTwo.php?lang=en&amp;linkID=SBD00374", "Admelog")</f>
        <v>Admelog</v>
      </c>
      <c r="B364" s="6" t="s">
        <v>965</v>
      </c>
      <c r="C364" s="6" t="s">
        <v>759</v>
      </c>
      <c r="D364" s="6" t="s">
        <v>966</v>
      </c>
      <c r="E364" s="6">
        <v>42760</v>
      </c>
      <c r="F364" s="6"/>
      <c r="G364" s="6"/>
      <c r="H364" s="6"/>
      <c r="I364" s="6"/>
      <c r="J364" s="6"/>
      <c r="K364" s="6"/>
      <c r="L364" s="6"/>
      <c r="M364" s="6"/>
      <c r="N364" s="6">
        <v>42790</v>
      </c>
      <c r="O364" s="6"/>
      <c r="P364" s="6"/>
      <c r="Q364" s="6"/>
      <c r="R364" s="6"/>
      <c r="S364" s="6">
        <v>42823</v>
      </c>
      <c r="T364" s="6"/>
      <c r="U364" s="6"/>
      <c r="V364" s="6">
        <v>42835</v>
      </c>
      <c r="W364" s="6"/>
      <c r="X364" s="6"/>
      <c r="Y364" s="6"/>
      <c r="Z364" s="6"/>
      <c r="AA364" s="6"/>
      <c r="AB364" s="6"/>
      <c r="AC364" s="6"/>
      <c r="AD364" s="6"/>
      <c r="AE364" s="6"/>
      <c r="AF364" s="6">
        <v>42860</v>
      </c>
      <c r="AG364" s="6"/>
      <c r="AH364" s="6"/>
      <c r="AI364" s="6"/>
      <c r="AJ364" s="6"/>
      <c r="AK364" s="6"/>
      <c r="AL364" s="6"/>
      <c r="AM364" s="6"/>
      <c r="AN364" s="6"/>
      <c r="AO364" s="6"/>
      <c r="AP364" s="6"/>
      <c r="AQ364" s="6">
        <v>43033</v>
      </c>
      <c r="AR364" s="6">
        <v>43039</v>
      </c>
      <c r="AS364" s="6"/>
      <c r="AT364" s="6"/>
      <c r="AU364" s="6"/>
      <c r="AV364" s="6">
        <v>43039</v>
      </c>
      <c r="AW364" s="6"/>
      <c r="AX364" s="6"/>
      <c r="AY364" s="6"/>
      <c r="AZ364" s="6">
        <v>43039</v>
      </c>
      <c r="BA364" s="6"/>
      <c r="BB364" s="6"/>
      <c r="BC364" s="6"/>
      <c r="BD364" s="6"/>
      <c r="BE364" s="6"/>
      <c r="BF364" s="6"/>
      <c r="BG364" s="6"/>
      <c r="BH364" s="6"/>
      <c r="BI364" s="6"/>
      <c r="BJ364" s="6"/>
      <c r="BK364" s="6"/>
      <c r="BL364" s="6"/>
      <c r="BM364" s="6">
        <v>43040</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HYPERLINK("https://hpr-rps.hres.ca/reg-content/summary-basis-decision-detailTwo.php?lang=en&amp;linkID=SBD00375", "Akynzeo")</f>
        <v>Akynzeo</v>
      </c>
      <c r="B365" s="6" t="s">
        <v>967</v>
      </c>
      <c r="C365" s="6" t="s">
        <v>968</v>
      </c>
      <c r="D365" s="6" t="s">
        <v>969</v>
      </c>
      <c r="E365" s="6">
        <v>42760</v>
      </c>
      <c r="F365" s="6"/>
      <c r="G365" s="6"/>
      <c r="H365" s="6"/>
      <c r="I365" s="6"/>
      <c r="J365" s="6"/>
      <c r="K365" s="6"/>
      <c r="L365" s="6"/>
      <c r="M365" s="6"/>
      <c r="N365" s="6">
        <v>42790</v>
      </c>
      <c r="O365" s="6"/>
      <c r="P365" s="6"/>
      <c r="Q365" s="6"/>
      <c r="R365" s="6"/>
      <c r="S365" s="6">
        <v>42823</v>
      </c>
      <c r="T365" s="6"/>
      <c r="U365" s="6"/>
      <c r="V365" s="6">
        <v>42835</v>
      </c>
      <c r="W365" s="6"/>
      <c r="X365" s="6"/>
      <c r="Y365" s="6"/>
      <c r="Z365" s="6"/>
      <c r="AA365" s="6"/>
      <c r="AB365" s="6"/>
      <c r="AC365" s="6"/>
      <c r="AD365" s="6"/>
      <c r="AE365" s="6"/>
      <c r="AF365" s="6">
        <v>42860</v>
      </c>
      <c r="AG365" s="6"/>
      <c r="AH365" s="6"/>
      <c r="AI365" s="6"/>
      <c r="AJ365" s="6"/>
      <c r="AK365" s="6"/>
      <c r="AL365" s="6"/>
      <c r="AM365" s="6"/>
      <c r="AN365" s="6"/>
      <c r="AO365" s="6"/>
      <c r="AP365" s="6"/>
      <c r="AQ365" s="6">
        <v>43033</v>
      </c>
      <c r="AR365" s="6">
        <v>43039</v>
      </c>
      <c r="AS365" s="6"/>
      <c r="AT365" s="6"/>
      <c r="AU365" s="6"/>
      <c r="AV365" s="6">
        <v>43039</v>
      </c>
      <c r="AW365" s="6"/>
      <c r="AX365" s="6"/>
      <c r="AY365" s="6"/>
      <c r="AZ365" s="6">
        <v>43039</v>
      </c>
      <c r="BA365" s="6"/>
      <c r="BB365" s="6"/>
      <c r="BC365" s="6"/>
      <c r="BD365" s="6"/>
      <c r="BE365" s="6"/>
      <c r="BF365" s="6"/>
      <c r="BG365" s="6"/>
      <c r="BH365" s="6"/>
      <c r="BI365" s="6"/>
      <c r="BJ365" s="6"/>
      <c r="BK365" s="6"/>
      <c r="BL365" s="6"/>
      <c r="BM365" s="6">
        <v>43040</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HYPERLINK("https://hpr-rps.hres.ca/reg-content/summary-basis-decision-detailTwo.php?lang=en&amp;linkID=SBD00376", "Anthrasil")</f>
        <v>Anthrasil</v>
      </c>
      <c r="B366" s="6" t="s">
        <v>970</v>
      </c>
      <c r="C366" s="6" t="s">
        <v>971</v>
      </c>
      <c r="D366" s="6" t="s">
        <v>972</v>
      </c>
      <c r="E366" s="6">
        <v>42760</v>
      </c>
      <c r="F366" s="6"/>
      <c r="G366" s="6"/>
      <c r="H366" s="6"/>
      <c r="I366" s="6"/>
      <c r="J366" s="6"/>
      <c r="K366" s="6"/>
      <c r="L366" s="6"/>
      <c r="M366" s="6"/>
      <c r="N366" s="6">
        <v>42790</v>
      </c>
      <c r="O366" s="6"/>
      <c r="P366" s="6"/>
      <c r="Q366" s="6"/>
      <c r="R366" s="6"/>
      <c r="S366" s="6">
        <v>42823</v>
      </c>
      <c r="T366" s="6"/>
      <c r="U366" s="6"/>
      <c r="V366" s="6">
        <v>42835</v>
      </c>
      <c r="W366" s="6"/>
      <c r="X366" s="6"/>
      <c r="Y366" s="6"/>
      <c r="Z366" s="6"/>
      <c r="AA366" s="6"/>
      <c r="AB366" s="6"/>
      <c r="AC366" s="6"/>
      <c r="AD366" s="6"/>
      <c r="AE366" s="6"/>
      <c r="AF366" s="6">
        <v>42860</v>
      </c>
      <c r="AG366" s="6"/>
      <c r="AH366" s="6"/>
      <c r="AI366" s="6"/>
      <c r="AJ366" s="6"/>
      <c r="AK366" s="6"/>
      <c r="AL366" s="6"/>
      <c r="AM366" s="6"/>
      <c r="AN366" s="6"/>
      <c r="AO366" s="6"/>
      <c r="AP366" s="6"/>
      <c r="AQ366" s="6">
        <v>43033</v>
      </c>
      <c r="AR366" s="6">
        <v>43039</v>
      </c>
      <c r="AS366" s="6"/>
      <c r="AT366" s="6"/>
      <c r="AU366" s="6"/>
      <c r="AV366" s="6">
        <v>43039</v>
      </c>
      <c r="AW366" s="6"/>
      <c r="AX366" s="6"/>
      <c r="AY366" s="6"/>
      <c r="AZ366" s="6">
        <v>43039</v>
      </c>
      <c r="BA366" s="6"/>
      <c r="BB366" s="6"/>
      <c r="BC366" s="6"/>
      <c r="BD366" s="6"/>
      <c r="BE366" s="6"/>
      <c r="BF366" s="6"/>
      <c r="BG366" s="6"/>
      <c r="BH366" s="6"/>
      <c r="BI366" s="6"/>
      <c r="BJ366" s="6"/>
      <c r="BK366" s="6"/>
      <c r="BL366" s="6"/>
      <c r="BM366" s="6">
        <v>43040</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HYPERLINK("https://hpr-rps.hres.ca/reg-content/summary-basis-decision-detailTwo.php?lang=en&amp;linkID=SBD00377", "Shingrix")</f>
        <v>Shingrix</v>
      </c>
      <c r="B367" s="6" t="s">
        <v>973</v>
      </c>
      <c r="C367" s="6" t="s">
        <v>96</v>
      </c>
      <c r="D367" s="6" t="s">
        <v>974</v>
      </c>
      <c r="E367" s="6">
        <v>42570</v>
      </c>
      <c r="F367" s="6"/>
      <c r="G367" s="6"/>
      <c r="H367" s="6">
        <v>42698</v>
      </c>
      <c r="I367" s="6"/>
      <c r="J367" s="6"/>
      <c r="K367" s="6"/>
      <c r="L367" s="6"/>
      <c r="M367" s="6"/>
      <c r="N367" s="6"/>
      <c r="O367" s="6"/>
      <c r="P367" s="6"/>
      <c r="Q367" s="6"/>
      <c r="R367" s="6"/>
      <c r="S367" s="6"/>
      <c r="T367" s="6"/>
      <c r="U367" s="6"/>
      <c r="V367" s="6"/>
      <c r="W367" s="6">
        <v>42747</v>
      </c>
      <c r="X367" s="6"/>
      <c r="Y367" s="6"/>
      <c r="Z367" s="6"/>
      <c r="AA367" s="6"/>
      <c r="AB367" s="6"/>
      <c r="AC367" s="6"/>
      <c r="AD367" s="6"/>
      <c r="AE367" s="6"/>
      <c r="AF367" s="6"/>
      <c r="AG367" s="6"/>
      <c r="AH367" s="6">
        <v>42964</v>
      </c>
      <c r="AI367" s="6">
        <v>43041</v>
      </c>
      <c r="AJ367" s="6"/>
      <c r="AK367" s="6"/>
      <c r="AL367" s="6"/>
      <c r="AM367" s="6">
        <v>42997</v>
      </c>
      <c r="AN367" s="6"/>
      <c r="AO367" s="6"/>
      <c r="AP367" s="6"/>
      <c r="AQ367" s="6">
        <v>43018</v>
      </c>
      <c r="AR367" s="6"/>
      <c r="AS367" s="6"/>
      <c r="AT367" s="6"/>
      <c r="AU367" s="6"/>
      <c r="AV367" s="6"/>
      <c r="AW367" s="6"/>
      <c r="AX367" s="6"/>
      <c r="AY367" s="6"/>
      <c r="AZ367" s="6"/>
      <c r="BA367" s="6"/>
      <c r="BB367" s="6"/>
      <c r="BC367" s="6"/>
      <c r="BD367" s="6">
        <v>43045</v>
      </c>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HYPERLINK("https://hpr-rps.hres.ca/reg-content/summary-basis-decision-detailTwo.php?lang=en&amp;linkID=SBD00378", "Rebinyn")</f>
        <v>Rebinyn</v>
      </c>
      <c r="B368" s="6" t="s">
        <v>975</v>
      </c>
      <c r="C368" s="6" t="s">
        <v>301</v>
      </c>
      <c r="D368" s="6" t="s">
        <v>976</v>
      </c>
      <c r="E368" s="6">
        <v>42662</v>
      </c>
      <c r="F368" s="6"/>
      <c r="G368" s="6"/>
      <c r="H368" s="6">
        <v>42726</v>
      </c>
      <c r="I368" s="6"/>
      <c r="J368" s="6"/>
      <c r="K368" s="6"/>
      <c r="L368" s="6"/>
      <c r="M368" s="6"/>
      <c r="N368" s="6"/>
      <c r="O368" s="6"/>
      <c r="P368" s="6"/>
      <c r="Q368" s="6"/>
      <c r="R368" s="6"/>
      <c r="S368" s="6"/>
      <c r="T368" s="6"/>
      <c r="U368" s="6"/>
      <c r="V368" s="6"/>
      <c r="W368" s="6">
        <v>42782</v>
      </c>
      <c r="X368" s="6"/>
      <c r="Y368" s="6"/>
      <c r="Z368" s="6"/>
      <c r="AA368" s="6"/>
      <c r="AB368" s="6"/>
      <c r="AC368" s="6"/>
      <c r="AD368" s="6"/>
      <c r="AE368" s="6"/>
      <c r="AF368" s="6"/>
      <c r="AG368" s="6"/>
      <c r="AH368" s="6">
        <v>43027</v>
      </c>
      <c r="AI368" s="6">
        <v>43020</v>
      </c>
      <c r="AJ368" s="6"/>
      <c r="AK368" s="6"/>
      <c r="AL368" s="6"/>
      <c r="AM368" s="6">
        <v>43103</v>
      </c>
      <c r="AN368" s="6"/>
      <c r="AO368" s="6"/>
      <c r="AP368" s="6"/>
      <c r="AQ368" s="6">
        <v>43103</v>
      </c>
      <c r="AR368" s="6"/>
      <c r="AS368" s="6"/>
      <c r="AT368" s="6"/>
      <c r="AU368" s="6"/>
      <c r="AV368" s="6"/>
      <c r="AW368" s="6"/>
      <c r="AX368" s="6"/>
      <c r="AY368" s="6"/>
      <c r="AZ368" s="6"/>
      <c r="BA368" s="6"/>
      <c r="BB368" s="6"/>
      <c r="BC368" s="6"/>
      <c r="BD368" s="6">
        <v>43105</v>
      </c>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HYPERLINK("https://hpr-rps.hres.ca/reg-content/summary-basis-decision-detailTwo.php?lang=en&amp;linkID=SBD00379", "Renflexis")</f>
        <v>Renflexis</v>
      </c>
      <c r="B369" s="6" t="s">
        <v>701</v>
      </c>
      <c r="C369" s="6" t="s">
        <v>867</v>
      </c>
      <c r="D369" s="6" t="s">
        <v>977</v>
      </c>
      <c r="E369" s="6">
        <v>42662</v>
      </c>
      <c r="F369" s="6"/>
      <c r="G369" s="6"/>
      <c r="H369" s="6">
        <v>42726</v>
      </c>
      <c r="I369" s="6"/>
      <c r="J369" s="6"/>
      <c r="K369" s="6"/>
      <c r="L369" s="6"/>
      <c r="M369" s="6"/>
      <c r="N369" s="6"/>
      <c r="O369" s="6"/>
      <c r="P369" s="6"/>
      <c r="Q369" s="6"/>
      <c r="R369" s="6"/>
      <c r="S369" s="6"/>
      <c r="T369" s="6"/>
      <c r="U369" s="6"/>
      <c r="V369" s="6"/>
      <c r="W369" s="6">
        <v>42782</v>
      </c>
      <c r="X369" s="6"/>
      <c r="Y369" s="6"/>
      <c r="Z369" s="6"/>
      <c r="AA369" s="6"/>
      <c r="AB369" s="6"/>
      <c r="AC369" s="6"/>
      <c r="AD369" s="6"/>
      <c r="AE369" s="6"/>
      <c r="AF369" s="6"/>
      <c r="AG369" s="6"/>
      <c r="AH369" s="6">
        <v>43027</v>
      </c>
      <c r="AI369" s="6">
        <v>43020</v>
      </c>
      <c r="AJ369" s="6"/>
      <c r="AK369" s="6"/>
      <c r="AL369" s="6"/>
      <c r="AM369" s="6">
        <v>43103</v>
      </c>
      <c r="AN369" s="6"/>
      <c r="AO369" s="6"/>
      <c r="AP369" s="6"/>
      <c r="AQ369" s="6">
        <v>43103</v>
      </c>
      <c r="AR369" s="6"/>
      <c r="AS369" s="6"/>
      <c r="AT369" s="6"/>
      <c r="AU369" s="6"/>
      <c r="AV369" s="6"/>
      <c r="AW369" s="6"/>
      <c r="AX369" s="6"/>
      <c r="AY369" s="6"/>
      <c r="AZ369" s="6"/>
      <c r="BA369" s="6"/>
      <c r="BB369" s="6"/>
      <c r="BC369" s="6"/>
      <c r="BD369" s="6">
        <v>43105</v>
      </c>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HYPERLINK("https://hpr-rps.hres.ca/reg-content/summary-basis-decision-detailTwo.php?lang=en&amp;linkID=SBD00386", "Velphoro")</f>
        <v>Velphoro</v>
      </c>
      <c r="B370" s="6" t="s">
        <v>978</v>
      </c>
      <c r="C370" s="6" t="s">
        <v>979</v>
      </c>
      <c r="D370" s="6" t="s">
        <v>980</v>
      </c>
      <c r="E370" s="6">
        <v>42662</v>
      </c>
      <c r="F370" s="6"/>
      <c r="G370" s="6"/>
      <c r="H370" s="6">
        <v>42726</v>
      </c>
      <c r="I370" s="6"/>
      <c r="J370" s="6"/>
      <c r="K370" s="6"/>
      <c r="L370" s="6"/>
      <c r="M370" s="6"/>
      <c r="N370" s="6"/>
      <c r="O370" s="6"/>
      <c r="P370" s="6"/>
      <c r="Q370" s="6"/>
      <c r="R370" s="6"/>
      <c r="S370" s="6"/>
      <c r="T370" s="6"/>
      <c r="U370" s="6"/>
      <c r="V370" s="6"/>
      <c r="W370" s="6">
        <v>42782</v>
      </c>
      <c r="X370" s="6"/>
      <c r="Y370" s="6"/>
      <c r="Z370" s="6"/>
      <c r="AA370" s="6"/>
      <c r="AB370" s="6"/>
      <c r="AC370" s="6"/>
      <c r="AD370" s="6"/>
      <c r="AE370" s="6"/>
      <c r="AF370" s="6"/>
      <c r="AG370" s="6"/>
      <c r="AH370" s="6">
        <v>43027</v>
      </c>
      <c r="AI370" s="6">
        <v>43020</v>
      </c>
      <c r="AJ370" s="6"/>
      <c r="AK370" s="6"/>
      <c r="AL370" s="6"/>
      <c r="AM370" s="6">
        <v>43103</v>
      </c>
      <c r="AN370" s="6"/>
      <c r="AO370" s="6"/>
      <c r="AP370" s="6"/>
      <c r="AQ370" s="6">
        <v>43103</v>
      </c>
      <c r="AR370" s="6"/>
      <c r="AS370" s="6"/>
      <c r="AT370" s="6"/>
      <c r="AU370" s="6"/>
      <c r="AV370" s="6"/>
      <c r="AW370" s="6"/>
      <c r="AX370" s="6"/>
      <c r="AY370" s="6"/>
      <c r="AZ370" s="6"/>
      <c r="BA370" s="6"/>
      <c r="BB370" s="6"/>
      <c r="BC370" s="6"/>
      <c r="BD370" s="6">
        <v>43105</v>
      </c>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HYPERLINK("https://hpr-rps.hres.ca/reg-content/summary-basis-decision-detailTwo.php?lang=en&amp;linkID=SBD00380", "Lartruvo")</f>
        <v>Lartruvo</v>
      </c>
      <c r="B371" s="6" t="s">
        <v>981</v>
      </c>
      <c r="C371" s="6" t="s">
        <v>140</v>
      </c>
      <c r="D371" s="6" t="s">
        <v>982</v>
      </c>
      <c r="E371" s="6">
        <v>42710</v>
      </c>
      <c r="F371" s="6"/>
      <c r="G371" s="6">
        <v>42767</v>
      </c>
      <c r="H371" s="6">
        <v>42817</v>
      </c>
      <c r="I371" s="6"/>
      <c r="J371" s="6"/>
      <c r="K371" s="6"/>
      <c r="L371" s="6"/>
      <c r="M371" s="6"/>
      <c r="N371" s="6"/>
      <c r="O371" s="6"/>
      <c r="P371" s="6"/>
      <c r="Q371" s="6"/>
      <c r="R371" s="6"/>
      <c r="S371" s="6"/>
      <c r="T371" s="6"/>
      <c r="U371" s="6"/>
      <c r="V371" s="6"/>
      <c r="W371" s="6">
        <v>42846</v>
      </c>
      <c r="X371" s="6"/>
      <c r="Y371" s="6"/>
      <c r="Z371" s="6"/>
      <c r="AA371" s="6"/>
      <c r="AB371" s="6"/>
      <c r="AC371" s="6"/>
      <c r="AD371" s="6"/>
      <c r="AE371" s="6"/>
      <c r="AF371" s="6"/>
      <c r="AG371" s="6"/>
      <c r="AH371" s="6"/>
      <c r="AI371" s="6"/>
      <c r="AJ371" s="6"/>
      <c r="AK371" s="6"/>
      <c r="AL371" s="6"/>
      <c r="AM371" s="6">
        <v>43045</v>
      </c>
      <c r="AN371" s="6"/>
      <c r="AO371" s="6"/>
      <c r="AP371" s="6"/>
      <c r="AQ371" s="6"/>
      <c r="AR371" s="6"/>
      <c r="AS371" s="6"/>
      <c r="AT371" s="6"/>
      <c r="AU371" s="6"/>
      <c r="AV371" s="6"/>
      <c r="AW371" s="6"/>
      <c r="AX371" s="6"/>
      <c r="AY371" s="6"/>
      <c r="AZ371" s="6"/>
      <c r="BA371" s="6"/>
      <c r="BB371" s="6">
        <v>43046</v>
      </c>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v>43083</v>
      </c>
      <c r="CE371" s="6"/>
      <c r="CF371" s="6"/>
      <c r="CG371" s="6"/>
      <c r="CH371" s="6"/>
      <c r="CI371" s="6"/>
      <c r="CJ371" s="6"/>
      <c r="CK371" s="6"/>
      <c r="CL371" s="6">
        <v>43084</v>
      </c>
      <c r="CM371" s="6"/>
      <c r="CN371" s="6"/>
      <c r="CO371" s="6"/>
      <c r="CP371" s="6"/>
      <c r="CQ371" s="6"/>
      <c r="CR371" s="6"/>
      <c r="CS371" s="6"/>
      <c r="CT371" s="6"/>
      <c r="CU371" s="6"/>
      <c r="CV371" s="6"/>
      <c r="CW371" s="6"/>
      <c r="CX371" s="6">
        <v>43084</v>
      </c>
      <c r="CY371" s="6"/>
      <c r="CZ371" s="6"/>
      <c r="DA371" s="6"/>
      <c r="DB371" s="6"/>
      <c r="DC371" s="6"/>
      <c r="DD371" s="6"/>
      <c r="DE371" s="6"/>
      <c r="DF371" s="6"/>
      <c r="DG371" s="6"/>
      <c r="DH371" s="6"/>
      <c r="DI371" s="6"/>
      <c r="DJ371" s="6"/>
      <c r="DK371" s="6">
        <v>43056</v>
      </c>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HYPERLINK("https://hpr-rps.hres.ca/reg-content/summary-basis-decision-detailTwo.php?lang=en&amp;linkID=SBD00381", "Dupixent")</f>
        <v>Dupixent</v>
      </c>
      <c r="B372" s="6" t="s">
        <v>983</v>
      </c>
      <c r="C372" s="6" t="s">
        <v>759</v>
      </c>
      <c r="D372" s="6" t="s">
        <v>984</v>
      </c>
      <c r="E372" s="6">
        <v>42472</v>
      </c>
      <c r="F372" s="6"/>
      <c r="G372" s="6"/>
      <c r="H372" s="6">
        <v>42716</v>
      </c>
      <c r="I372" s="6"/>
      <c r="J372" s="6"/>
      <c r="K372" s="6"/>
      <c r="L372" s="6"/>
      <c r="M372" s="6"/>
      <c r="N372" s="6"/>
      <c r="O372" s="6"/>
      <c r="P372" s="6"/>
      <c r="Q372" s="6"/>
      <c r="R372" s="6"/>
      <c r="S372" s="6"/>
      <c r="T372" s="6"/>
      <c r="U372" s="6"/>
      <c r="V372" s="6"/>
      <c r="W372" s="6">
        <v>42768</v>
      </c>
      <c r="X372" s="6"/>
      <c r="Y372" s="6"/>
      <c r="Z372" s="6"/>
      <c r="AA372" s="6"/>
      <c r="AB372" s="6"/>
      <c r="AC372" s="6"/>
      <c r="AD372" s="6"/>
      <c r="AE372" s="6"/>
      <c r="AF372" s="6"/>
      <c r="AG372" s="6"/>
      <c r="AH372" s="6">
        <v>43027</v>
      </c>
      <c r="AI372" s="6">
        <v>43062</v>
      </c>
      <c r="AJ372" s="6"/>
      <c r="AK372" s="6"/>
      <c r="AL372" s="6"/>
      <c r="AM372" s="6">
        <v>43063</v>
      </c>
      <c r="AN372" s="6"/>
      <c r="AO372" s="6"/>
      <c r="AP372" s="6"/>
      <c r="AQ372" s="6">
        <v>43060</v>
      </c>
      <c r="AR372" s="6"/>
      <c r="AS372" s="6"/>
      <c r="AT372" s="6"/>
      <c r="AU372" s="6"/>
      <c r="AV372" s="6"/>
      <c r="AW372" s="6"/>
      <c r="AX372" s="6"/>
      <c r="AY372" s="6"/>
      <c r="AZ372" s="6"/>
      <c r="BA372" s="6"/>
      <c r="BB372" s="6"/>
      <c r="BC372" s="6"/>
      <c r="BD372" s="6">
        <v>43068</v>
      </c>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HYPERLINK("https://hpr-rps.hres.ca/reg-content/summary-basis-decision-detailTwo.php?lang=en&amp;linkID=SBD00382", "Kanuma")</f>
        <v>Kanuma</v>
      </c>
      <c r="B373" s="6" t="s">
        <v>985</v>
      </c>
      <c r="C373" s="6" t="s">
        <v>986</v>
      </c>
      <c r="D373" s="6" t="s">
        <v>987</v>
      </c>
      <c r="E373" s="6">
        <v>42192</v>
      </c>
      <c r="F373" s="6"/>
      <c r="G373" s="6"/>
      <c r="H373" s="6">
        <v>42277</v>
      </c>
      <c r="I373" s="6"/>
      <c r="J373" s="6"/>
      <c r="K373" s="6"/>
      <c r="L373" s="6"/>
      <c r="M373" s="6"/>
      <c r="N373" s="6"/>
      <c r="O373" s="6"/>
      <c r="P373" s="6"/>
      <c r="Q373" s="6"/>
      <c r="R373" s="6"/>
      <c r="S373" s="6"/>
      <c r="T373" s="6"/>
      <c r="U373" s="6"/>
      <c r="V373" s="6"/>
      <c r="W373" s="6">
        <v>42349</v>
      </c>
      <c r="X373" s="6"/>
      <c r="Y373" s="6"/>
      <c r="Z373" s="6"/>
      <c r="AA373" s="6"/>
      <c r="AB373" s="6"/>
      <c r="AC373" s="6"/>
      <c r="AD373" s="6"/>
      <c r="AE373" s="6"/>
      <c r="AF373" s="6"/>
      <c r="AG373" s="6"/>
      <c r="AH373" s="6">
        <v>42485</v>
      </c>
      <c r="AI373" s="6">
        <v>42542</v>
      </c>
      <c r="AJ373" s="6"/>
      <c r="AK373" s="6"/>
      <c r="AL373" s="6"/>
      <c r="AM373" s="6"/>
      <c r="AN373" s="6"/>
      <c r="AO373" s="6">
        <v>42619</v>
      </c>
      <c r="AP373" s="6"/>
      <c r="AQ373" s="6">
        <v>42619</v>
      </c>
      <c r="AR373" s="6"/>
      <c r="AS373" s="6"/>
      <c r="AT373" s="6"/>
      <c r="AU373" s="6"/>
      <c r="AV373" s="6"/>
      <c r="AW373" s="6"/>
      <c r="AX373" s="6"/>
      <c r="AY373" s="6"/>
      <c r="AZ373" s="6"/>
      <c r="BA373" s="6"/>
      <c r="BB373" s="6"/>
      <c r="BC373" s="6"/>
      <c r="BD373" s="6"/>
      <c r="BE373" s="6"/>
      <c r="BF373" s="6"/>
      <c r="BG373" s="6">
        <v>42649</v>
      </c>
      <c r="BH373" s="6"/>
      <c r="BI373" s="6"/>
      <c r="BJ373" s="6"/>
      <c r="BK373" s="6"/>
      <c r="BL373" s="6">
        <v>42752</v>
      </c>
      <c r="BM373" s="6"/>
      <c r="BN373" s="6"/>
      <c r="BO373" s="6"/>
      <c r="BP373" s="6"/>
      <c r="BQ373" s="6"/>
      <c r="BR373" s="6"/>
      <c r="BS373" s="6"/>
      <c r="BT373" s="6"/>
      <c r="BU373" s="6"/>
      <c r="BV373" s="6"/>
      <c r="BW373" s="6"/>
      <c r="BX373" s="6"/>
      <c r="BY373" s="6"/>
      <c r="BZ373" s="6"/>
      <c r="CA373" s="6"/>
      <c r="CB373" s="6"/>
      <c r="CC373" s="6"/>
      <c r="CD373" s="6"/>
      <c r="CE373" s="6"/>
      <c r="CF373" s="6"/>
      <c r="CG373" s="6"/>
      <c r="CH373" s="6"/>
      <c r="CI373" s="6">
        <v>42772</v>
      </c>
      <c r="CJ373" s="6"/>
      <c r="CK373" s="6"/>
      <c r="CL373" s="6"/>
      <c r="CM373" s="6"/>
      <c r="CN373" s="6"/>
      <c r="CO373" s="6"/>
      <c r="CP373" s="6"/>
      <c r="CQ373" s="6"/>
      <c r="CR373" s="6"/>
      <c r="CS373" s="6"/>
      <c r="CT373" s="6"/>
      <c r="CU373" s="6">
        <v>43069</v>
      </c>
      <c r="CV373" s="6"/>
      <c r="CW373" s="6"/>
      <c r="CX373" s="6"/>
      <c r="CY373" s="6">
        <v>43069</v>
      </c>
      <c r="CZ373" s="6"/>
      <c r="DA373" s="6">
        <v>43049</v>
      </c>
      <c r="DB373" s="6"/>
      <c r="DC373" s="6">
        <v>43049</v>
      </c>
      <c r="DD373" s="6"/>
      <c r="DE373" s="6"/>
      <c r="DF373" s="6"/>
      <c r="DG373" s="6"/>
      <c r="DH373" s="6"/>
      <c r="DI373" s="6"/>
      <c r="DJ373" s="6"/>
      <c r="DK373" s="6"/>
      <c r="DL373" s="6"/>
      <c r="DM373" s="6"/>
      <c r="DN373" s="6"/>
      <c r="DO373" s="6"/>
      <c r="DP373" s="6">
        <v>43070</v>
      </c>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HYPERLINK("https://hpr-rps.hres.ca/reg-content/summary-basis-decision-detailTwo.php?lang=en&amp;linkID=SBD00383", "Xiidra")</f>
        <v>Xiidra</v>
      </c>
      <c r="B374" s="6" t="s">
        <v>988</v>
      </c>
      <c r="C374" s="6" t="s">
        <v>989</v>
      </c>
      <c r="D374" s="6" t="s">
        <v>990</v>
      </c>
      <c r="E374" s="6">
        <v>42591</v>
      </c>
      <c r="F374" s="6"/>
      <c r="G374" s="6"/>
      <c r="H374" s="6">
        <v>42671</v>
      </c>
      <c r="I374" s="6"/>
      <c r="J374" s="6"/>
      <c r="K374" s="6"/>
      <c r="L374" s="6"/>
      <c r="M374" s="6"/>
      <c r="N374" s="6"/>
      <c r="O374" s="6"/>
      <c r="P374" s="6"/>
      <c r="Q374" s="6"/>
      <c r="R374" s="6"/>
      <c r="S374" s="6"/>
      <c r="T374" s="6"/>
      <c r="U374" s="6"/>
      <c r="V374" s="6"/>
      <c r="W374" s="6">
        <v>42723</v>
      </c>
      <c r="X374" s="6"/>
      <c r="Y374" s="6"/>
      <c r="Z374" s="6"/>
      <c r="AA374" s="6"/>
      <c r="AB374" s="6"/>
      <c r="AC374" s="6"/>
      <c r="AD374" s="6"/>
      <c r="AE374" s="6"/>
      <c r="AF374" s="6"/>
      <c r="AG374" s="6"/>
      <c r="AH374" s="6">
        <v>42956</v>
      </c>
      <c r="AI374" s="6">
        <v>43084</v>
      </c>
      <c r="AJ374" s="6"/>
      <c r="AK374" s="6"/>
      <c r="AL374" s="6"/>
      <c r="AM374" s="6">
        <v>43089</v>
      </c>
      <c r="AN374" s="6"/>
      <c r="AO374" s="6">
        <v>42883</v>
      </c>
      <c r="AP374" s="6"/>
      <c r="AQ374" s="6">
        <v>43090</v>
      </c>
      <c r="AR374" s="6"/>
      <c r="AS374" s="6"/>
      <c r="AT374" s="6"/>
      <c r="AU374" s="6"/>
      <c r="AV374" s="6"/>
      <c r="AW374" s="6"/>
      <c r="AX374" s="6"/>
      <c r="AY374" s="6"/>
      <c r="AZ374" s="6"/>
      <c r="BA374" s="6"/>
      <c r="BB374" s="6"/>
      <c r="BC374" s="6"/>
      <c r="BD374" s="6">
        <v>43091</v>
      </c>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HYPERLINK("https://hpr-rps.hres.ca/reg-content/summary-basis-decision-detailTwo.php?lang=en&amp;linkID=SBD00384", "Imfinzi")</f>
        <v>Imfinzi</v>
      </c>
      <c r="B375" s="6" t="s">
        <v>991</v>
      </c>
      <c r="C375" s="6" t="s">
        <v>137</v>
      </c>
      <c r="D375" s="6" t="s">
        <v>992</v>
      </c>
      <c r="E375" s="6">
        <v>42678</v>
      </c>
      <c r="F375" s="6">
        <v>42642</v>
      </c>
      <c r="G375" s="6">
        <v>42732</v>
      </c>
      <c r="H375" s="6">
        <v>42782</v>
      </c>
      <c r="I375" s="6"/>
      <c r="J375" s="6"/>
      <c r="K375" s="6"/>
      <c r="L375" s="6"/>
      <c r="M375" s="6"/>
      <c r="N375" s="6"/>
      <c r="O375" s="6"/>
      <c r="P375" s="6"/>
      <c r="Q375" s="6"/>
      <c r="R375" s="6"/>
      <c r="S375" s="6"/>
      <c r="T375" s="6"/>
      <c r="U375" s="6"/>
      <c r="V375" s="6"/>
      <c r="W375" s="6">
        <v>42811</v>
      </c>
      <c r="X375" s="6"/>
      <c r="Y375" s="6"/>
      <c r="Z375" s="6"/>
      <c r="AA375" s="6"/>
      <c r="AB375" s="6"/>
      <c r="AC375" s="6"/>
      <c r="AD375" s="6"/>
      <c r="AE375" s="6"/>
      <c r="AF375" s="6">
        <v>42898</v>
      </c>
      <c r="AG375" s="6"/>
      <c r="AH375" s="6">
        <v>42985</v>
      </c>
      <c r="AI375" s="6">
        <v>42995</v>
      </c>
      <c r="AJ375" s="6"/>
      <c r="AK375" s="6"/>
      <c r="AL375" s="6"/>
      <c r="AM375" s="6">
        <v>43005</v>
      </c>
      <c r="AN375" s="6"/>
      <c r="AO375" s="6"/>
      <c r="AP375" s="6"/>
      <c r="AQ375" s="6"/>
      <c r="AR375" s="6"/>
      <c r="AS375" s="6"/>
      <c r="AT375" s="6"/>
      <c r="AU375" s="6"/>
      <c r="AV375" s="6"/>
      <c r="AW375" s="6"/>
      <c r="AX375" s="6"/>
      <c r="AY375" s="6"/>
      <c r="AZ375" s="6"/>
      <c r="BA375" s="6"/>
      <c r="BB375" s="6">
        <v>43011</v>
      </c>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v>43042</v>
      </c>
      <c r="CK375" s="6"/>
      <c r="CL375" s="6">
        <v>43042</v>
      </c>
      <c r="CM375" s="6"/>
      <c r="CN375" s="6"/>
      <c r="CO375" s="6"/>
      <c r="CP375" s="6"/>
      <c r="CQ375" s="6"/>
      <c r="CR375" s="6"/>
      <c r="CS375" s="6"/>
      <c r="CT375" s="6"/>
      <c r="CU375" s="6"/>
      <c r="CV375" s="6"/>
      <c r="CW375" s="6"/>
      <c r="CX375" s="6">
        <v>43042</v>
      </c>
      <c r="CY375" s="6"/>
      <c r="CZ375" s="6"/>
      <c r="DA375" s="6"/>
      <c r="DB375" s="6"/>
      <c r="DC375" s="6"/>
      <c r="DD375" s="6"/>
      <c r="DE375" s="6"/>
      <c r="DF375" s="6"/>
      <c r="DG375" s="6"/>
      <c r="DH375" s="6"/>
      <c r="DI375" s="6"/>
      <c r="DJ375" s="6"/>
      <c r="DK375" s="6">
        <v>43014</v>
      </c>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HYPERLINK("https://hpr-rps.hres.ca/reg-content/summary-basis-decision-detailTwo.php?lang=en&amp;linkID=SBD00385", "Bavencio")</f>
        <v>Bavencio</v>
      </c>
      <c r="B376" s="6" t="s">
        <v>993</v>
      </c>
      <c r="C376" s="6" t="s">
        <v>994</v>
      </c>
      <c r="D376" s="6" t="s">
        <v>995</v>
      </c>
      <c r="E376" s="6">
        <v>42706</v>
      </c>
      <c r="F376" s="6"/>
      <c r="G376" s="6">
        <v>42760</v>
      </c>
      <c r="H376" s="6">
        <v>42817</v>
      </c>
      <c r="I376" s="6"/>
      <c r="J376" s="6"/>
      <c r="K376" s="6"/>
      <c r="L376" s="6"/>
      <c r="M376" s="6"/>
      <c r="N376" s="6"/>
      <c r="O376" s="6"/>
      <c r="P376" s="6"/>
      <c r="Q376" s="6"/>
      <c r="R376" s="6"/>
      <c r="S376" s="6"/>
      <c r="T376" s="6"/>
      <c r="U376" s="6"/>
      <c r="V376" s="6"/>
      <c r="W376" s="6">
        <v>42846</v>
      </c>
      <c r="X376" s="6"/>
      <c r="Y376" s="6"/>
      <c r="Z376" s="6"/>
      <c r="AA376" s="6"/>
      <c r="AB376" s="6"/>
      <c r="AC376" s="6"/>
      <c r="AD376" s="6"/>
      <c r="AE376" s="6"/>
      <c r="AF376" s="6">
        <v>42997</v>
      </c>
      <c r="AG376" s="6"/>
      <c r="AH376" s="6">
        <v>42975</v>
      </c>
      <c r="AI376" s="6">
        <v>43042</v>
      </c>
      <c r="AJ376" s="6"/>
      <c r="AK376" s="6"/>
      <c r="AL376" s="6"/>
      <c r="AM376" s="6">
        <v>43045</v>
      </c>
      <c r="AN376" s="6"/>
      <c r="AO376" s="6"/>
      <c r="AP376" s="6"/>
      <c r="AQ376" s="6">
        <v>43046</v>
      </c>
      <c r="AR376" s="6"/>
      <c r="AS376" s="6"/>
      <c r="AT376" s="6"/>
      <c r="AU376" s="6"/>
      <c r="AV376" s="6"/>
      <c r="AW376" s="6"/>
      <c r="AX376" s="6"/>
      <c r="AY376" s="6"/>
      <c r="AZ376" s="6"/>
      <c r="BA376" s="6"/>
      <c r="BB376" s="6">
        <v>43046</v>
      </c>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v>43069</v>
      </c>
      <c r="CM376" s="6"/>
      <c r="CN376" s="6"/>
      <c r="CO376" s="6"/>
      <c r="CP376" s="6"/>
      <c r="CQ376" s="6"/>
      <c r="CR376" s="6"/>
      <c r="CS376" s="6"/>
      <c r="CT376" s="6"/>
      <c r="CU376" s="6"/>
      <c r="CV376" s="6"/>
      <c r="CW376" s="6"/>
      <c r="CX376" s="6">
        <v>43087</v>
      </c>
      <c r="CY376" s="6"/>
      <c r="CZ376" s="6"/>
      <c r="DA376" s="6"/>
      <c r="DB376" s="6"/>
      <c r="DC376" s="6"/>
      <c r="DD376" s="6"/>
      <c r="DE376" s="6"/>
      <c r="DF376" s="6"/>
      <c r="DG376" s="6"/>
      <c r="DH376" s="6"/>
      <c r="DI376" s="6"/>
      <c r="DJ376" s="6"/>
      <c r="DK376" s="6">
        <v>43059</v>
      </c>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HYPERLINK("https://hpr-rps.hres.ca/reg-content/summary-basis-decision-detailTwo.php?lang=en&amp;linkID=SBD00387", "Tremfya")</f>
        <v>Tremfya</v>
      </c>
      <c r="B377" s="6" t="s">
        <v>996</v>
      </c>
      <c r="C377" s="6" t="s">
        <v>201</v>
      </c>
      <c r="D377" s="6" t="s">
        <v>997</v>
      </c>
      <c r="E377" s="6">
        <v>42586</v>
      </c>
      <c r="F377" s="6"/>
      <c r="G377" s="6"/>
      <c r="H377" s="6">
        <v>42699</v>
      </c>
      <c r="I377" s="6"/>
      <c r="J377" s="6"/>
      <c r="K377" s="6"/>
      <c r="L377" s="6"/>
      <c r="M377" s="6"/>
      <c r="N377" s="6"/>
      <c r="O377" s="6"/>
      <c r="P377" s="6"/>
      <c r="Q377" s="6"/>
      <c r="R377" s="6"/>
      <c r="S377" s="6"/>
      <c r="T377" s="6"/>
      <c r="U377" s="6"/>
      <c r="V377" s="6"/>
      <c r="W377" s="6">
        <v>42751</v>
      </c>
      <c r="X377" s="6"/>
      <c r="Y377" s="6"/>
      <c r="Z377" s="6"/>
      <c r="AA377" s="6"/>
      <c r="AB377" s="6"/>
      <c r="AC377" s="6"/>
      <c r="AD377" s="6"/>
      <c r="AE377" s="6"/>
      <c r="AF377" s="6"/>
      <c r="AG377" s="6"/>
      <c r="AH377" s="6">
        <v>42934</v>
      </c>
      <c r="AI377" s="6">
        <v>43047</v>
      </c>
      <c r="AJ377" s="6"/>
      <c r="AK377" s="6"/>
      <c r="AL377" s="6"/>
      <c r="AM377" s="6">
        <v>43014</v>
      </c>
      <c r="AN377" s="6"/>
      <c r="AO377" s="6">
        <v>43049</v>
      </c>
      <c r="AP377" s="6"/>
      <c r="AQ377" s="6">
        <v>43049</v>
      </c>
      <c r="AR377" s="6"/>
      <c r="AS377" s="6"/>
      <c r="AT377" s="6"/>
      <c r="AU377" s="6"/>
      <c r="AV377" s="6"/>
      <c r="AW377" s="6"/>
      <c r="AX377" s="6"/>
      <c r="AY377" s="6"/>
      <c r="AZ377" s="6"/>
      <c r="BA377" s="6"/>
      <c r="BB377" s="6"/>
      <c r="BC377" s="6"/>
      <c r="BD377" s="6">
        <v>43049</v>
      </c>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HYPERLINK("https://hpr-rps.hres.ca/reg-content/summary-basis-decision-detailTwo.php?lang=en&amp;linkID=SBD00388", "Ozempic")</f>
        <v>Ozempic</v>
      </c>
      <c r="B378" s="6" t="s">
        <v>998</v>
      </c>
      <c r="C378" s="6" t="s">
        <v>301</v>
      </c>
      <c r="D378" s="6" t="s">
        <v>999</v>
      </c>
      <c r="E378" s="6">
        <v>42627</v>
      </c>
      <c r="F378" s="6"/>
      <c r="G378" s="6"/>
      <c r="H378" s="6">
        <v>42811</v>
      </c>
      <c r="I378" s="6"/>
      <c r="J378" s="6"/>
      <c r="K378" s="6"/>
      <c r="L378" s="6"/>
      <c r="M378" s="6"/>
      <c r="N378" s="6"/>
      <c r="O378" s="6"/>
      <c r="P378" s="6"/>
      <c r="Q378" s="6"/>
      <c r="R378" s="6"/>
      <c r="S378" s="6"/>
      <c r="T378" s="6"/>
      <c r="U378" s="6"/>
      <c r="V378" s="6"/>
      <c r="W378" s="6">
        <v>42863</v>
      </c>
      <c r="X378" s="6"/>
      <c r="Y378" s="6"/>
      <c r="Z378" s="6"/>
      <c r="AA378" s="6"/>
      <c r="AB378" s="6"/>
      <c r="AC378" s="6"/>
      <c r="AD378" s="6"/>
      <c r="AE378" s="6"/>
      <c r="AF378" s="6"/>
      <c r="AG378" s="6"/>
      <c r="AH378" s="6">
        <v>43151</v>
      </c>
      <c r="AI378" s="6">
        <v>43158</v>
      </c>
      <c r="AJ378" s="6">
        <v>43090</v>
      </c>
      <c r="AK378" s="6"/>
      <c r="AL378" s="6"/>
      <c r="AM378" s="6">
        <v>43160</v>
      </c>
      <c r="AN378" s="6"/>
      <c r="AO378" s="6"/>
      <c r="AP378" s="6"/>
      <c r="AQ378" s="6">
        <v>43160</v>
      </c>
      <c r="AR378" s="6"/>
      <c r="AS378" s="6"/>
      <c r="AT378" s="6"/>
      <c r="AU378" s="6"/>
      <c r="AV378" s="6"/>
      <c r="AW378" s="6"/>
      <c r="AX378" s="6"/>
      <c r="AY378" s="6"/>
      <c r="AZ378" s="6"/>
      <c r="BA378" s="6"/>
      <c r="BB378" s="6"/>
      <c r="BC378" s="6"/>
      <c r="BD378" s="6">
        <v>43161</v>
      </c>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HYPERLINK("https://hpr-rps.hres.ca/reg-content/summary-basis-decision-detailTwo.php?lang=en&amp;linkID=SBD00389", "Lonsurf")</f>
        <v>Lonsurf</v>
      </c>
      <c r="B379" s="6" t="s">
        <v>1000</v>
      </c>
      <c r="C379" s="6" t="s">
        <v>1001</v>
      </c>
      <c r="D379" s="6" t="s">
        <v>1002</v>
      </c>
      <c r="E379" s="6">
        <v>42586</v>
      </c>
      <c r="F379" s="6"/>
      <c r="G379" s="6"/>
      <c r="H379" s="6">
        <v>42699</v>
      </c>
      <c r="I379" s="6"/>
      <c r="J379" s="6"/>
      <c r="K379" s="6"/>
      <c r="L379" s="6"/>
      <c r="M379" s="6"/>
      <c r="N379" s="6"/>
      <c r="O379" s="6"/>
      <c r="P379" s="6"/>
      <c r="Q379" s="6"/>
      <c r="R379" s="6"/>
      <c r="S379" s="6"/>
      <c r="T379" s="6"/>
      <c r="U379" s="6"/>
      <c r="V379" s="6"/>
      <c r="W379" s="6">
        <v>42751</v>
      </c>
      <c r="X379" s="6"/>
      <c r="Y379" s="6"/>
      <c r="Z379" s="6"/>
      <c r="AA379" s="6"/>
      <c r="AB379" s="6"/>
      <c r="AC379" s="6"/>
      <c r="AD379" s="6"/>
      <c r="AE379" s="6"/>
      <c r="AF379" s="6"/>
      <c r="AG379" s="6"/>
      <c r="AH379" s="6">
        <v>42934</v>
      </c>
      <c r="AI379" s="6">
        <v>43047</v>
      </c>
      <c r="AJ379" s="6"/>
      <c r="AK379" s="6"/>
      <c r="AL379" s="6"/>
      <c r="AM379" s="6">
        <v>43014</v>
      </c>
      <c r="AN379" s="6"/>
      <c r="AO379" s="6">
        <v>43049</v>
      </c>
      <c r="AP379" s="6"/>
      <c r="AQ379" s="6">
        <v>43049</v>
      </c>
      <c r="AR379" s="6"/>
      <c r="AS379" s="6"/>
      <c r="AT379" s="6"/>
      <c r="AU379" s="6"/>
      <c r="AV379" s="6"/>
      <c r="AW379" s="6"/>
      <c r="AX379" s="6"/>
      <c r="AY379" s="6"/>
      <c r="AZ379" s="6"/>
      <c r="BA379" s="6"/>
      <c r="BB379" s="6"/>
      <c r="BC379" s="6"/>
      <c r="BD379" s="6">
        <v>43049</v>
      </c>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HYPERLINK("https://hpr-rps.hres.ca/reg-content/summary-basis-decision-detailTwo.php?lang=en&amp;linkID=SBD00390", "Fasenra")</f>
        <v>Fasenra</v>
      </c>
      <c r="B380" s="6" t="s">
        <v>1003</v>
      </c>
      <c r="C380" s="6" t="s">
        <v>137</v>
      </c>
      <c r="D380" s="6" t="s">
        <v>1004</v>
      </c>
      <c r="E380" s="6">
        <v>42635</v>
      </c>
      <c r="F380" s="6"/>
      <c r="G380" s="6"/>
      <c r="H380" s="6">
        <v>42754</v>
      </c>
      <c r="I380" s="6"/>
      <c r="J380" s="6"/>
      <c r="K380" s="6"/>
      <c r="L380" s="6"/>
      <c r="M380" s="6"/>
      <c r="N380" s="6"/>
      <c r="O380" s="6"/>
      <c r="P380" s="6"/>
      <c r="Q380" s="6"/>
      <c r="R380" s="6"/>
      <c r="S380" s="6"/>
      <c r="T380" s="6"/>
      <c r="U380" s="6"/>
      <c r="V380" s="6"/>
      <c r="W380" s="6">
        <v>42804</v>
      </c>
      <c r="X380" s="6"/>
      <c r="Y380" s="6"/>
      <c r="Z380" s="6"/>
      <c r="AA380" s="6"/>
      <c r="AB380" s="6"/>
      <c r="AC380" s="6"/>
      <c r="AD380" s="6"/>
      <c r="AE380" s="6"/>
      <c r="AF380" s="6"/>
      <c r="AG380" s="6"/>
      <c r="AH380" s="6">
        <v>43045</v>
      </c>
      <c r="AI380" s="6">
        <v>43102</v>
      </c>
      <c r="AJ380" s="6"/>
      <c r="AK380" s="6"/>
      <c r="AL380" s="6"/>
      <c r="AM380" s="6">
        <v>43091</v>
      </c>
      <c r="AN380" s="6"/>
      <c r="AO380" s="6">
        <v>43042</v>
      </c>
      <c r="AP380" s="6"/>
      <c r="AQ380" s="6">
        <v>43103</v>
      </c>
      <c r="AR380" s="6"/>
      <c r="AS380" s="6"/>
      <c r="AT380" s="6"/>
      <c r="AU380" s="6"/>
      <c r="AV380" s="6"/>
      <c r="AW380" s="6"/>
      <c r="AX380" s="6"/>
      <c r="AY380" s="6"/>
      <c r="AZ380" s="6"/>
      <c r="BA380" s="6"/>
      <c r="BB380" s="6"/>
      <c r="BC380" s="6"/>
      <c r="BD380" s="6">
        <v>43104</v>
      </c>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HYPERLINK("https://hpr-rps.hres.ca/reg-content/summary-basis-decision-detailTwo.php?lang=en&amp;linkID=SBD00391", "DaTscan")</f>
        <v>DaTscan</v>
      </c>
      <c r="B381" s="6" t="s">
        <v>1005</v>
      </c>
      <c r="C381" s="6" t="s">
        <v>1006</v>
      </c>
      <c r="D381" s="6" t="s">
        <v>1007</v>
      </c>
      <c r="E381" s="6">
        <v>42627</v>
      </c>
      <c r="F381" s="6"/>
      <c r="G381" s="6"/>
      <c r="H381" s="6">
        <v>42811</v>
      </c>
      <c r="I381" s="6"/>
      <c r="J381" s="6"/>
      <c r="K381" s="6"/>
      <c r="L381" s="6"/>
      <c r="M381" s="6"/>
      <c r="N381" s="6"/>
      <c r="O381" s="6"/>
      <c r="P381" s="6"/>
      <c r="Q381" s="6"/>
      <c r="R381" s="6"/>
      <c r="S381" s="6"/>
      <c r="T381" s="6"/>
      <c r="U381" s="6"/>
      <c r="V381" s="6"/>
      <c r="W381" s="6">
        <v>42863</v>
      </c>
      <c r="X381" s="6"/>
      <c r="Y381" s="6"/>
      <c r="Z381" s="6"/>
      <c r="AA381" s="6"/>
      <c r="AB381" s="6"/>
      <c r="AC381" s="6"/>
      <c r="AD381" s="6"/>
      <c r="AE381" s="6"/>
      <c r="AF381" s="6"/>
      <c r="AG381" s="6"/>
      <c r="AH381" s="6">
        <v>43151</v>
      </c>
      <c r="AI381" s="6">
        <v>43158</v>
      </c>
      <c r="AJ381" s="6">
        <v>43090</v>
      </c>
      <c r="AK381" s="6"/>
      <c r="AL381" s="6"/>
      <c r="AM381" s="6">
        <v>43160</v>
      </c>
      <c r="AN381" s="6"/>
      <c r="AO381" s="6"/>
      <c r="AP381" s="6"/>
      <c r="AQ381" s="6">
        <v>43160</v>
      </c>
      <c r="AR381" s="6"/>
      <c r="AS381" s="6"/>
      <c r="AT381" s="6"/>
      <c r="AU381" s="6"/>
      <c r="AV381" s="6"/>
      <c r="AW381" s="6"/>
      <c r="AX381" s="6"/>
      <c r="AY381" s="6"/>
      <c r="AZ381" s="6"/>
      <c r="BA381" s="6"/>
      <c r="BB381" s="6"/>
      <c r="BC381" s="6"/>
      <c r="BD381" s="6">
        <v>43161</v>
      </c>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HYPERLINK("https://hpr-rps.hres.ca/reg-content/summary-basis-decision-detailTwo.php?lang=en&amp;linkID=SBD00392", "Addyi")</f>
        <v>Addyi</v>
      </c>
      <c r="B382" s="6" t="s">
        <v>1008</v>
      </c>
      <c r="C382" s="6" t="s">
        <v>1009</v>
      </c>
      <c r="D382" s="6" t="s">
        <v>1010</v>
      </c>
      <c r="E382" s="6">
        <v>42586</v>
      </c>
      <c r="F382" s="6"/>
      <c r="G382" s="6"/>
      <c r="H382" s="6">
        <v>42699</v>
      </c>
      <c r="I382" s="6"/>
      <c r="J382" s="6"/>
      <c r="K382" s="6"/>
      <c r="L382" s="6"/>
      <c r="M382" s="6"/>
      <c r="N382" s="6"/>
      <c r="O382" s="6"/>
      <c r="P382" s="6"/>
      <c r="Q382" s="6"/>
      <c r="R382" s="6"/>
      <c r="S382" s="6"/>
      <c r="T382" s="6"/>
      <c r="U382" s="6"/>
      <c r="V382" s="6"/>
      <c r="W382" s="6">
        <v>42751</v>
      </c>
      <c r="X382" s="6"/>
      <c r="Y382" s="6"/>
      <c r="Z382" s="6"/>
      <c r="AA382" s="6"/>
      <c r="AB382" s="6"/>
      <c r="AC382" s="6"/>
      <c r="AD382" s="6"/>
      <c r="AE382" s="6"/>
      <c r="AF382" s="6"/>
      <c r="AG382" s="6"/>
      <c r="AH382" s="6">
        <v>42934</v>
      </c>
      <c r="AI382" s="6">
        <v>43047</v>
      </c>
      <c r="AJ382" s="6"/>
      <c r="AK382" s="6"/>
      <c r="AL382" s="6"/>
      <c r="AM382" s="6">
        <v>43014</v>
      </c>
      <c r="AN382" s="6"/>
      <c r="AO382" s="6">
        <v>43049</v>
      </c>
      <c r="AP382" s="6"/>
      <c r="AQ382" s="6">
        <v>43049</v>
      </c>
      <c r="AR382" s="6"/>
      <c r="AS382" s="6"/>
      <c r="AT382" s="6"/>
      <c r="AU382" s="6"/>
      <c r="AV382" s="6"/>
      <c r="AW382" s="6"/>
      <c r="AX382" s="6"/>
      <c r="AY382" s="6"/>
      <c r="AZ382" s="6"/>
      <c r="BA382" s="6"/>
      <c r="BB382" s="6"/>
      <c r="BC382" s="6"/>
      <c r="BD382" s="6">
        <v>43049</v>
      </c>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HYPERLINK("https://hpr-rps.hres.ca/reg-content/summary-basis-decision-detailTwo.php?lang=en&amp;linkID=SBD00395", "Kisqali")</f>
        <v>Kisqali</v>
      </c>
      <c r="B383" s="6" t="s">
        <v>1011</v>
      </c>
      <c r="C383" s="6" t="s">
        <v>87</v>
      </c>
      <c r="D383" s="6" t="s">
        <v>1012</v>
      </c>
      <c r="E383" s="6">
        <v>42627</v>
      </c>
      <c r="F383" s="6"/>
      <c r="G383" s="6"/>
      <c r="H383" s="6">
        <v>42811</v>
      </c>
      <c r="I383" s="6"/>
      <c r="J383" s="6"/>
      <c r="K383" s="6"/>
      <c r="L383" s="6"/>
      <c r="M383" s="6"/>
      <c r="N383" s="6"/>
      <c r="O383" s="6"/>
      <c r="P383" s="6"/>
      <c r="Q383" s="6"/>
      <c r="R383" s="6"/>
      <c r="S383" s="6"/>
      <c r="T383" s="6"/>
      <c r="U383" s="6"/>
      <c r="V383" s="6"/>
      <c r="W383" s="6">
        <v>42863</v>
      </c>
      <c r="X383" s="6"/>
      <c r="Y383" s="6"/>
      <c r="Z383" s="6"/>
      <c r="AA383" s="6"/>
      <c r="AB383" s="6"/>
      <c r="AC383" s="6"/>
      <c r="AD383" s="6"/>
      <c r="AE383" s="6"/>
      <c r="AF383" s="6"/>
      <c r="AG383" s="6"/>
      <c r="AH383" s="6">
        <v>43151</v>
      </c>
      <c r="AI383" s="6">
        <v>43158</v>
      </c>
      <c r="AJ383" s="6">
        <v>43090</v>
      </c>
      <c r="AK383" s="6"/>
      <c r="AL383" s="6"/>
      <c r="AM383" s="6">
        <v>43160</v>
      </c>
      <c r="AN383" s="6"/>
      <c r="AO383" s="6"/>
      <c r="AP383" s="6"/>
      <c r="AQ383" s="6">
        <v>43160</v>
      </c>
      <c r="AR383" s="6"/>
      <c r="AS383" s="6"/>
      <c r="AT383" s="6"/>
      <c r="AU383" s="6"/>
      <c r="AV383" s="6"/>
      <c r="AW383" s="6"/>
      <c r="AX383" s="6"/>
      <c r="AY383" s="6"/>
      <c r="AZ383" s="6"/>
      <c r="BA383" s="6"/>
      <c r="BB383" s="6"/>
      <c r="BC383" s="6"/>
      <c r="BD383" s="6">
        <v>43161</v>
      </c>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HYPERLINK("https://hpr-rps.hres.ca/reg-content/summary-basis-decision-detailTwo.php?lang=en&amp;linkID=SBD00393", "Rekovelle")</f>
        <v>Rekovelle</v>
      </c>
      <c r="B384" s="6" t="s">
        <v>1013</v>
      </c>
      <c r="C384" s="6" t="s">
        <v>1014</v>
      </c>
      <c r="D384" s="6" t="s">
        <v>1015</v>
      </c>
      <c r="E384" s="6"/>
      <c r="F384" s="6"/>
      <c r="G384" s="6"/>
      <c r="H384" s="6">
        <v>42347</v>
      </c>
      <c r="I384" s="6">
        <v>42398</v>
      </c>
      <c r="J384" s="6"/>
      <c r="K384" s="6"/>
      <c r="L384" s="6"/>
      <c r="M384" s="6"/>
      <c r="N384" s="6"/>
      <c r="O384" s="6">
        <v>42650</v>
      </c>
      <c r="P384" s="6">
        <v>42690</v>
      </c>
      <c r="Q384" s="6"/>
      <c r="R384" s="6"/>
      <c r="S384" s="6"/>
      <c r="T384" s="6">
        <v>42836</v>
      </c>
      <c r="U384" s="6"/>
      <c r="V384" s="6"/>
      <c r="W384" s="6">
        <v>42881</v>
      </c>
      <c r="X384" s="6"/>
      <c r="Y384" s="6"/>
      <c r="Z384" s="6">
        <v>42653</v>
      </c>
      <c r="AA384" s="6"/>
      <c r="AB384" s="6"/>
      <c r="AC384" s="6"/>
      <c r="AD384" s="6">
        <v>43181</v>
      </c>
      <c r="AE384" s="6"/>
      <c r="AF384" s="6">
        <v>42524</v>
      </c>
      <c r="AG384" s="6"/>
      <c r="AH384" s="6">
        <v>42623</v>
      </c>
      <c r="AI384" s="6">
        <v>43181</v>
      </c>
      <c r="AJ384" s="6"/>
      <c r="AK384" s="6"/>
      <c r="AL384" s="6"/>
      <c r="AM384" s="6">
        <v>42695</v>
      </c>
      <c r="AN384" s="6"/>
      <c r="AO384" s="6"/>
      <c r="AP384" s="6"/>
      <c r="AQ384" s="6">
        <v>43181</v>
      </c>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v>43181</v>
      </c>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HYPERLINK("https://hpr-rps.hres.ca/reg-content/summary-basis-decision-detailTwo.php?lang=en&amp;linkID=SBD00394", "Siliq")</f>
        <v>Siliq</v>
      </c>
      <c r="B385" s="6" t="s">
        <v>1016</v>
      </c>
      <c r="C385" s="6" t="s">
        <v>718</v>
      </c>
      <c r="D385" s="6" t="s">
        <v>1017</v>
      </c>
      <c r="E385" s="6"/>
      <c r="F385" s="6"/>
      <c r="G385" s="6"/>
      <c r="H385" s="6">
        <v>42514</v>
      </c>
      <c r="I385" s="6">
        <v>42566</v>
      </c>
      <c r="J385" s="6"/>
      <c r="K385" s="6"/>
      <c r="L385" s="6"/>
      <c r="M385" s="6"/>
      <c r="N385" s="6"/>
      <c r="O385" s="6">
        <v>42831</v>
      </c>
      <c r="P385" s="6">
        <v>43164</v>
      </c>
      <c r="Q385" s="6"/>
      <c r="R385" s="6"/>
      <c r="S385" s="6"/>
      <c r="T385" s="6">
        <v>42863</v>
      </c>
      <c r="U385" s="6"/>
      <c r="V385" s="6"/>
      <c r="W385" s="6">
        <v>42865</v>
      </c>
      <c r="X385" s="6"/>
      <c r="Y385" s="6"/>
      <c r="Z385" s="6">
        <v>43159</v>
      </c>
      <c r="AA385" s="6"/>
      <c r="AB385" s="6"/>
      <c r="AC385" s="6"/>
      <c r="AD385" s="6">
        <v>43165</v>
      </c>
      <c r="AE385" s="6"/>
      <c r="AF385" s="6"/>
      <c r="AG385" s="6"/>
      <c r="AH385" s="6"/>
      <c r="AI385" s="6"/>
      <c r="AJ385" s="6"/>
      <c r="AK385" s="6"/>
      <c r="AL385" s="6"/>
      <c r="AM385" s="6">
        <v>43161</v>
      </c>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HYPERLINK("https://hpr-rps.hres.ca/reg-content/summary-basis-decision-detailTwo.php?lang=en&amp;linkID=SBD00396", "Lapelga")</f>
        <v>Lapelga</v>
      </c>
      <c r="B386" s="6" t="s">
        <v>1018</v>
      </c>
      <c r="C386" s="6" t="s">
        <v>756</v>
      </c>
      <c r="D386" s="6" t="s">
        <v>1019</v>
      </c>
      <c r="E386" s="6">
        <v>41942</v>
      </c>
      <c r="F386" s="6"/>
      <c r="G386" s="6"/>
      <c r="H386" s="6">
        <v>42846</v>
      </c>
      <c r="I386" s="6"/>
      <c r="J386" s="6"/>
      <c r="K386" s="6"/>
      <c r="L386" s="6"/>
      <c r="M386" s="6"/>
      <c r="N386" s="6"/>
      <c r="O386" s="6"/>
      <c r="P386" s="6"/>
      <c r="Q386" s="6"/>
      <c r="R386" s="6"/>
      <c r="S386" s="6"/>
      <c r="T386" s="6"/>
      <c r="U386" s="6"/>
      <c r="V386" s="6"/>
      <c r="W386" s="6">
        <v>42895</v>
      </c>
      <c r="X386" s="6"/>
      <c r="Y386" s="6"/>
      <c r="Z386" s="6"/>
      <c r="AA386" s="6"/>
      <c r="AB386" s="6"/>
      <c r="AC386" s="6"/>
      <c r="AD386" s="6"/>
      <c r="AE386" s="6"/>
      <c r="AF386" s="6"/>
      <c r="AG386" s="6"/>
      <c r="AH386" s="6">
        <v>43160</v>
      </c>
      <c r="AI386" s="6">
        <v>43180</v>
      </c>
      <c r="AJ386" s="6"/>
      <c r="AK386" s="6"/>
      <c r="AL386" s="6"/>
      <c r="AM386" s="6">
        <v>43180</v>
      </c>
      <c r="AN386" s="6"/>
      <c r="AO386" s="6"/>
      <c r="AP386" s="6"/>
      <c r="AQ386" s="6">
        <v>43195</v>
      </c>
      <c r="AR386" s="6"/>
      <c r="AS386" s="6"/>
      <c r="AT386" s="6"/>
      <c r="AU386" s="6"/>
      <c r="AV386" s="6"/>
      <c r="AW386" s="6"/>
      <c r="AX386" s="6"/>
      <c r="AY386" s="6"/>
      <c r="AZ386" s="6"/>
      <c r="BA386" s="6"/>
      <c r="BB386" s="6"/>
      <c r="BC386" s="6"/>
      <c r="BD386" s="6">
        <v>43195</v>
      </c>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HYPERLINK("https://hpr-rps.hres.ca/reg-content/summary-basis-decision-detailTwo.php?lang=en&amp;linkID=SBD00397", "Probuphine")</f>
        <v>Probuphine</v>
      </c>
      <c r="B387" s="6" t="s">
        <v>1020</v>
      </c>
      <c r="C387" s="6" t="s">
        <v>1021</v>
      </c>
      <c r="D387" s="6" t="s">
        <v>1022</v>
      </c>
      <c r="E387" s="6">
        <v>42655</v>
      </c>
      <c r="F387" s="6"/>
      <c r="G387" s="6"/>
      <c r="H387" s="6">
        <v>42845</v>
      </c>
      <c r="I387" s="6"/>
      <c r="J387" s="6"/>
      <c r="K387" s="6"/>
      <c r="L387" s="6"/>
      <c r="M387" s="6"/>
      <c r="N387" s="6"/>
      <c r="O387" s="6"/>
      <c r="P387" s="6"/>
      <c r="Q387" s="6"/>
      <c r="R387" s="6"/>
      <c r="S387" s="6"/>
      <c r="T387" s="6"/>
      <c r="U387" s="6"/>
      <c r="V387" s="6"/>
      <c r="W387" s="6">
        <v>42894</v>
      </c>
      <c r="X387" s="6"/>
      <c r="Y387" s="6"/>
      <c r="Z387" s="6"/>
      <c r="AA387" s="6"/>
      <c r="AB387" s="6"/>
      <c r="AC387" s="6"/>
      <c r="AD387" s="6"/>
      <c r="AE387" s="6"/>
      <c r="AF387" s="6"/>
      <c r="AG387" s="6"/>
      <c r="AH387" s="6">
        <v>43117</v>
      </c>
      <c r="AI387" s="6">
        <v>43172</v>
      </c>
      <c r="AJ387" s="6"/>
      <c r="AK387" s="6"/>
      <c r="AL387" s="6">
        <v>43140</v>
      </c>
      <c r="AM387" s="6">
        <v>43203</v>
      </c>
      <c r="AN387" s="6"/>
      <c r="AO387" s="6"/>
      <c r="AP387" s="6"/>
      <c r="AQ387" s="6">
        <v>43203</v>
      </c>
      <c r="AR387" s="6"/>
      <c r="AS387" s="6"/>
      <c r="AT387" s="6"/>
      <c r="AU387" s="6"/>
      <c r="AV387" s="6"/>
      <c r="AW387" s="6"/>
      <c r="AX387" s="6"/>
      <c r="AY387" s="6"/>
      <c r="AZ387" s="6"/>
      <c r="BA387" s="6"/>
      <c r="BB387" s="6"/>
      <c r="BC387" s="6"/>
      <c r="BD387" s="6">
        <v>43208</v>
      </c>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HYPERLINK("https://hpr-rps.hres.ca/reg-content/summary-basis-decision-detailTwo.php?lang=en&amp;linkID=SBD00398", "Hadlima / Hadlima PushTouch")</f>
        <v>Hadlima / Hadlima PushTouch</v>
      </c>
      <c r="B388" s="6" t="s">
        <v>1023</v>
      </c>
      <c r="C388" s="6" t="s">
        <v>867</v>
      </c>
      <c r="D388" s="6" t="s">
        <v>1024</v>
      </c>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HYPERLINK("https://hpr-rps.hres.ca/reg-content/summary-basis-decision-detailTwo.php?lang=en&amp;linkID=SBD00399", "Besponsa")</f>
        <v>Besponsa</v>
      </c>
      <c r="B389" s="6" t="s">
        <v>1025</v>
      </c>
      <c r="C389" s="6" t="s">
        <v>143</v>
      </c>
      <c r="D389" s="6" t="s">
        <v>1026</v>
      </c>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HYPERLINK("https://hpr-rps.hres.ca/reg-content/summary-basis-decision-detailTwo.php?lang=en&amp;linkID=SBD00400", "Erleada")</f>
        <v>Erleada</v>
      </c>
      <c r="B390" s="6" t="s">
        <v>1027</v>
      </c>
      <c r="C390" s="6" t="s">
        <v>201</v>
      </c>
      <c r="D390" s="6" t="s">
        <v>1028</v>
      </c>
      <c r="E390" s="6">
        <v>43025</v>
      </c>
      <c r="F390" s="6"/>
      <c r="G390" s="6"/>
      <c r="H390" s="6"/>
      <c r="I390" s="6"/>
      <c r="J390" s="6"/>
      <c r="K390" s="6"/>
      <c r="L390" s="6"/>
      <c r="M390" s="6"/>
      <c r="N390" s="6">
        <v>43040</v>
      </c>
      <c r="O390" s="6"/>
      <c r="P390" s="6"/>
      <c r="Q390" s="6"/>
      <c r="R390" s="6"/>
      <c r="S390" s="6">
        <v>43070</v>
      </c>
      <c r="T390" s="6"/>
      <c r="U390" s="6"/>
      <c r="V390" s="6">
        <v>43076</v>
      </c>
      <c r="W390" s="6"/>
      <c r="X390" s="6"/>
      <c r="Y390" s="6"/>
      <c r="Z390" s="6"/>
      <c r="AA390" s="6"/>
      <c r="AB390" s="6"/>
      <c r="AC390" s="6"/>
      <c r="AD390" s="6"/>
      <c r="AE390" s="6"/>
      <c r="AF390" s="6">
        <v>43105</v>
      </c>
      <c r="AG390" s="6"/>
      <c r="AH390" s="6"/>
      <c r="AI390" s="6"/>
      <c r="AJ390" s="6"/>
      <c r="AK390" s="6"/>
      <c r="AL390" s="6"/>
      <c r="AM390" s="6"/>
      <c r="AN390" s="6"/>
      <c r="AO390" s="6"/>
      <c r="AP390" s="6"/>
      <c r="AQ390" s="6">
        <v>43182</v>
      </c>
      <c r="AR390" s="6">
        <v>43271</v>
      </c>
      <c r="AS390" s="6"/>
      <c r="AT390" s="6"/>
      <c r="AU390" s="6"/>
      <c r="AV390" s="6">
        <v>43278</v>
      </c>
      <c r="AW390" s="6"/>
      <c r="AX390" s="6"/>
      <c r="AY390" s="6"/>
      <c r="AZ390" s="6">
        <v>43284</v>
      </c>
      <c r="BA390" s="6"/>
      <c r="BB390" s="6"/>
      <c r="BC390" s="6"/>
      <c r="BD390" s="6"/>
      <c r="BE390" s="6"/>
      <c r="BF390" s="6"/>
      <c r="BG390" s="6"/>
      <c r="BH390" s="6"/>
      <c r="BI390" s="6"/>
      <c r="BJ390" s="6"/>
      <c r="BK390" s="6"/>
      <c r="BL390" s="6"/>
      <c r="BM390" s="6">
        <v>43284</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HYPERLINK("https://hpr-rps.hres.ca/reg-content/summary-basis-decision-detailTwo.php?lang=en&amp;linkID=SBD00402", "Symdeko")</f>
        <v>Symdeko</v>
      </c>
      <c r="B391" s="6" t="s">
        <v>1029</v>
      </c>
      <c r="C391" s="6" t="s">
        <v>1030</v>
      </c>
      <c r="D391" s="6" t="s">
        <v>1031</v>
      </c>
      <c r="E391" s="6"/>
      <c r="F391" s="6"/>
      <c r="G391" s="6"/>
      <c r="H391" s="6"/>
      <c r="I391" s="6"/>
      <c r="J391" s="6"/>
      <c r="K391" s="6"/>
      <c r="L391" s="6"/>
      <c r="M391" s="6"/>
      <c r="N391" s="6">
        <v>43021</v>
      </c>
      <c r="O391" s="6"/>
      <c r="P391" s="6"/>
      <c r="Q391" s="6"/>
      <c r="R391" s="6"/>
      <c r="S391" s="6">
        <v>43054</v>
      </c>
      <c r="T391" s="6"/>
      <c r="U391" s="6"/>
      <c r="V391" s="6">
        <v>43090</v>
      </c>
      <c r="W391" s="6"/>
      <c r="X391" s="6"/>
      <c r="Y391" s="6"/>
      <c r="Z391" s="6">
        <v>43115</v>
      </c>
      <c r="AA391" s="6"/>
      <c r="AB391" s="6"/>
      <c r="AC391" s="6">
        <v>43158</v>
      </c>
      <c r="AD391" s="6"/>
      <c r="AE391" s="6"/>
      <c r="AF391" s="6">
        <v>43167</v>
      </c>
      <c r="AG391" s="6"/>
      <c r="AH391" s="6"/>
      <c r="AI391" s="6"/>
      <c r="AJ391" s="6"/>
      <c r="AK391" s="6"/>
      <c r="AL391" s="6"/>
      <c r="AM391" s="6"/>
      <c r="AN391" s="6"/>
      <c r="AO391" s="6"/>
      <c r="AP391" s="6"/>
      <c r="AQ391" s="6">
        <v>43314</v>
      </c>
      <c r="AR391" s="6">
        <v>43343</v>
      </c>
      <c r="AS391" s="6"/>
      <c r="AT391" s="6"/>
      <c r="AU391" s="6"/>
      <c r="AV391" s="6">
        <v>43343</v>
      </c>
      <c r="AW391" s="6"/>
      <c r="AX391" s="6"/>
      <c r="AY391" s="6"/>
      <c r="AZ391" s="6">
        <v>43343</v>
      </c>
      <c r="BA391" s="6"/>
      <c r="BB391" s="6"/>
      <c r="BC391" s="6"/>
      <c r="BD391" s="6"/>
      <c r="BE391" s="6"/>
      <c r="BF391" s="6"/>
      <c r="BG391" s="6"/>
      <c r="BH391" s="6"/>
      <c r="BI391" s="6"/>
      <c r="BJ391" s="6"/>
      <c r="BK391" s="6"/>
      <c r="BL391" s="6"/>
      <c r="BM391" s="6">
        <v>43347</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HYPERLINK("https://hpr-rps.hres.ca/reg-content/summary-basis-decision-detailTwo.php?lang=en&amp;linkID=SBD00413", "Xydalba")</f>
        <v>Xydalba</v>
      </c>
      <c r="B392" s="6" t="s">
        <v>1032</v>
      </c>
      <c r="C392" s="6" t="s">
        <v>1033</v>
      </c>
      <c r="D392" s="6" t="s">
        <v>1034</v>
      </c>
      <c r="E392" s="6"/>
      <c r="F392" s="6"/>
      <c r="G392" s="6"/>
      <c r="H392" s="6"/>
      <c r="I392" s="6"/>
      <c r="J392" s="6"/>
      <c r="K392" s="6"/>
      <c r="L392" s="6"/>
      <c r="M392" s="6"/>
      <c r="N392" s="6">
        <v>43021</v>
      </c>
      <c r="O392" s="6"/>
      <c r="P392" s="6"/>
      <c r="Q392" s="6"/>
      <c r="R392" s="6"/>
      <c r="S392" s="6">
        <v>43054</v>
      </c>
      <c r="T392" s="6"/>
      <c r="U392" s="6"/>
      <c r="V392" s="6">
        <v>43090</v>
      </c>
      <c r="W392" s="6"/>
      <c r="X392" s="6"/>
      <c r="Y392" s="6"/>
      <c r="Z392" s="6">
        <v>43115</v>
      </c>
      <c r="AA392" s="6"/>
      <c r="AB392" s="6"/>
      <c r="AC392" s="6">
        <v>43158</v>
      </c>
      <c r="AD392" s="6"/>
      <c r="AE392" s="6"/>
      <c r="AF392" s="6">
        <v>43167</v>
      </c>
      <c r="AG392" s="6"/>
      <c r="AH392" s="6"/>
      <c r="AI392" s="6"/>
      <c r="AJ392" s="6"/>
      <c r="AK392" s="6"/>
      <c r="AL392" s="6"/>
      <c r="AM392" s="6"/>
      <c r="AN392" s="6"/>
      <c r="AO392" s="6"/>
      <c r="AP392" s="6"/>
      <c r="AQ392" s="6">
        <v>43314</v>
      </c>
      <c r="AR392" s="6">
        <v>43343</v>
      </c>
      <c r="AS392" s="6"/>
      <c r="AT392" s="6"/>
      <c r="AU392" s="6"/>
      <c r="AV392" s="6">
        <v>43343</v>
      </c>
      <c r="AW392" s="6"/>
      <c r="AX392" s="6"/>
      <c r="AY392" s="6"/>
      <c r="AZ392" s="6">
        <v>43343</v>
      </c>
      <c r="BA392" s="6"/>
      <c r="BB392" s="6"/>
      <c r="BC392" s="6"/>
      <c r="BD392" s="6"/>
      <c r="BE392" s="6"/>
      <c r="BF392" s="6"/>
      <c r="BG392" s="6"/>
      <c r="BH392" s="6"/>
      <c r="BI392" s="6"/>
      <c r="BJ392" s="6"/>
      <c r="BK392" s="6"/>
      <c r="BL392" s="6"/>
      <c r="BM392" s="6">
        <v>43347</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HYPERLINK("https://hpr-rps.hres.ca/reg-content/summary-basis-decision-detailTwo.php?lang=en&amp;linkID=SBD00403", "Steglatro")</f>
        <v>Steglatro</v>
      </c>
      <c r="B393" s="6" t="s">
        <v>1035</v>
      </c>
      <c r="C393" s="6" t="s">
        <v>418</v>
      </c>
      <c r="D393" s="6" t="s">
        <v>1036</v>
      </c>
      <c r="E393" s="6">
        <v>42450</v>
      </c>
      <c r="F393" s="6"/>
      <c r="G393" s="6"/>
      <c r="H393" s="6">
        <v>42838</v>
      </c>
      <c r="I393" s="6"/>
      <c r="J393" s="6"/>
      <c r="K393" s="6"/>
      <c r="L393" s="6"/>
      <c r="M393" s="6"/>
      <c r="N393" s="6"/>
      <c r="O393" s="6"/>
      <c r="P393" s="6"/>
      <c r="Q393" s="6">
        <v>42873</v>
      </c>
      <c r="R393" s="6"/>
      <c r="S393" s="6"/>
      <c r="T393" s="6">
        <v>42884</v>
      </c>
      <c r="U393" s="6"/>
      <c r="V393" s="6"/>
      <c r="W393" s="6">
        <v>42930</v>
      </c>
      <c r="X393" s="6"/>
      <c r="Y393" s="6"/>
      <c r="Z393" s="6"/>
      <c r="AA393" s="6"/>
      <c r="AB393" s="6"/>
      <c r="AC393" s="6"/>
      <c r="AD393" s="6"/>
      <c r="AE393" s="6"/>
      <c r="AF393" s="6"/>
      <c r="AG393" s="6"/>
      <c r="AH393" s="6">
        <v>43161</v>
      </c>
      <c r="AI393" s="6">
        <v>43221</v>
      </c>
      <c r="AJ393" s="6">
        <v>43109</v>
      </c>
      <c r="AK393" s="6"/>
      <c r="AL393" s="6"/>
      <c r="AM393" s="6">
        <v>43224</v>
      </c>
      <c r="AN393" s="6"/>
      <c r="AO393" s="6">
        <v>43195</v>
      </c>
      <c r="AP393" s="6"/>
      <c r="AQ393" s="6">
        <v>43228</v>
      </c>
      <c r="AR393" s="6"/>
      <c r="AS393" s="6"/>
      <c r="AT393" s="6"/>
      <c r="AU393" s="6"/>
      <c r="AV393" s="6"/>
      <c r="AW393" s="6"/>
      <c r="AX393" s="6"/>
      <c r="AY393" s="6"/>
      <c r="AZ393" s="6"/>
      <c r="BA393" s="6"/>
      <c r="BB393" s="6"/>
      <c r="BC393" s="6"/>
      <c r="BD393" s="6">
        <v>43229</v>
      </c>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HYPERLINK("https://hpr-rps.hres.ca/reg-content/summary-basis-decision-detailTwo.php?lang=en&amp;linkID=SBD00404", "MVASI")</f>
        <v>MVASI</v>
      </c>
      <c r="B394" s="6" t="s">
        <v>114</v>
      </c>
      <c r="C394" s="6" t="s">
        <v>289</v>
      </c>
      <c r="D394" s="6" t="s">
        <v>1037</v>
      </c>
      <c r="E394" s="6"/>
      <c r="F394" s="6"/>
      <c r="G394" s="6"/>
      <c r="H394" s="6"/>
      <c r="I394" s="6"/>
      <c r="J394" s="6"/>
      <c r="K394" s="6"/>
      <c r="L394" s="6"/>
      <c r="M394" s="6"/>
      <c r="N394" s="6">
        <v>43021</v>
      </c>
      <c r="O394" s="6"/>
      <c r="P394" s="6"/>
      <c r="Q394" s="6"/>
      <c r="R394" s="6"/>
      <c r="S394" s="6">
        <v>43054</v>
      </c>
      <c r="T394" s="6"/>
      <c r="U394" s="6"/>
      <c r="V394" s="6">
        <v>43090</v>
      </c>
      <c r="W394" s="6"/>
      <c r="X394" s="6"/>
      <c r="Y394" s="6"/>
      <c r="Z394" s="6">
        <v>43115</v>
      </c>
      <c r="AA394" s="6"/>
      <c r="AB394" s="6"/>
      <c r="AC394" s="6">
        <v>43158</v>
      </c>
      <c r="AD394" s="6"/>
      <c r="AE394" s="6"/>
      <c r="AF394" s="6">
        <v>43167</v>
      </c>
      <c r="AG394" s="6"/>
      <c r="AH394" s="6"/>
      <c r="AI394" s="6"/>
      <c r="AJ394" s="6"/>
      <c r="AK394" s="6"/>
      <c r="AL394" s="6"/>
      <c r="AM394" s="6"/>
      <c r="AN394" s="6"/>
      <c r="AO394" s="6"/>
      <c r="AP394" s="6"/>
      <c r="AQ394" s="6">
        <v>43314</v>
      </c>
      <c r="AR394" s="6">
        <v>43343</v>
      </c>
      <c r="AS394" s="6"/>
      <c r="AT394" s="6"/>
      <c r="AU394" s="6"/>
      <c r="AV394" s="6">
        <v>43343</v>
      </c>
      <c r="AW394" s="6"/>
      <c r="AX394" s="6"/>
      <c r="AY394" s="6"/>
      <c r="AZ394" s="6">
        <v>43343</v>
      </c>
      <c r="BA394" s="6"/>
      <c r="BB394" s="6"/>
      <c r="BC394" s="6"/>
      <c r="BD394" s="6"/>
      <c r="BE394" s="6"/>
      <c r="BF394" s="6"/>
      <c r="BG394" s="6"/>
      <c r="BH394" s="6"/>
      <c r="BI394" s="6"/>
      <c r="BJ394" s="6"/>
      <c r="BK394" s="6"/>
      <c r="BL394" s="6"/>
      <c r="BM394" s="6">
        <v>43347</v>
      </c>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HYPERLINK("https://hpr-rps.hres.ca/reg-content/summary-basis-decision-detailTwo.php?lang=en&amp;linkID=SBD00405", "Biktarvy")</f>
        <v>Biktarvy</v>
      </c>
      <c r="B395" s="6" t="s">
        <v>1038</v>
      </c>
      <c r="C395" s="6" t="s">
        <v>549</v>
      </c>
      <c r="D395" s="6" t="s">
        <v>1039</v>
      </c>
      <c r="E395" s="6">
        <v>42256</v>
      </c>
      <c r="F395" s="6"/>
      <c r="G395" s="6"/>
      <c r="H395" s="6">
        <v>42488</v>
      </c>
      <c r="I395" s="6"/>
      <c r="J395" s="6"/>
      <c r="K395" s="6"/>
      <c r="L395" s="6"/>
      <c r="M395" s="6"/>
      <c r="N395" s="6"/>
      <c r="O395" s="6"/>
      <c r="P395" s="6"/>
      <c r="Q395" s="6">
        <v>42531</v>
      </c>
      <c r="R395" s="6"/>
      <c r="S395" s="6"/>
      <c r="T395" s="6">
        <v>42556</v>
      </c>
      <c r="U395" s="6"/>
      <c r="V395" s="6"/>
      <c r="W395" s="6">
        <v>42564</v>
      </c>
      <c r="X395" s="6"/>
      <c r="Y395" s="6"/>
      <c r="Z395" s="6"/>
      <c r="AA395" s="6"/>
      <c r="AB395" s="6"/>
      <c r="AC395" s="6"/>
      <c r="AD395" s="6"/>
      <c r="AE395" s="6"/>
      <c r="AF395" s="6"/>
      <c r="AG395" s="6"/>
      <c r="AH395" s="6"/>
      <c r="AI395" s="6"/>
      <c r="AJ395" s="6"/>
      <c r="AK395" s="6"/>
      <c r="AL395" s="6"/>
      <c r="AM395" s="6"/>
      <c r="AN395" s="6"/>
      <c r="AO395" s="6">
        <v>42803</v>
      </c>
      <c r="AP395" s="6"/>
      <c r="AQ395" s="6"/>
      <c r="AR395" s="6"/>
      <c r="AS395" s="6"/>
      <c r="AT395" s="6"/>
      <c r="AU395" s="6"/>
      <c r="AV395" s="6"/>
      <c r="AW395" s="6"/>
      <c r="AX395" s="6"/>
      <c r="AY395" s="6"/>
      <c r="AZ395" s="6"/>
      <c r="BA395" s="6"/>
      <c r="BB395" s="6"/>
      <c r="BC395" s="6"/>
      <c r="BD395" s="6"/>
      <c r="BE395" s="6"/>
      <c r="BF395" s="6"/>
      <c r="BG395" s="6">
        <v>42852</v>
      </c>
      <c r="BH395" s="6"/>
      <c r="BI395" s="6"/>
      <c r="BJ395" s="6"/>
      <c r="BK395" s="6"/>
      <c r="BL395" s="6"/>
      <c r="BM395" s="6"/>
      <c r="BN395" s="6"/>
      <c r="BO395" s="6"/>
      <c r="BP395" s="6">
        <v>42934</v>
      </c>
      <c r="BQ395" s="6"/>
      <c r="BR395" s="6"/>
      <c r="BS395" s="6"/>
      <c r="BT395" s="6"/>
      <c r="BU395" s="6"/>
      <c r="BV395" s="6"/>
      <c r="BW395" s="6"/>
      <c r="BX395" s="6"/>
      <c r="BY395" s="6"/>
      <c r="BZ395" s="6"/>
      <c r="CA395" s="6"/>
      <c r="CB395" s="6"/>
      <c r="CC395" s="6"/>
      <c r="CD395" s="6"/>
      <c r="CE395" s="6"/>
      <c r="CF395" s="6"/>
      <c r="CG395" s="6"/>
      <c r="CH395" s="6"/>
      <c r="CI395" s="6">
        <v>42975</v>
      </c>
      <c r="CJ395" s="6"/>
      <c r="CK395" s="6"/>
      <c r="CL395" s="6"/>
      <c r="CM395" s="6"/>
      <c r="CN395" s="6"/>
      <c r="CO395" s="6"/>
      <c r="CP395" s="6"/>
      <c r="CQ395" s="6"/>
      <c r="CR395" s="6"/>
      <c r="CS395" s="6"/>
      <c r="CT395" s="6">
        <v>43238</v>
      </c>
      <c r="CU395" s="6">
        <v>43272</v>
      </c>
      <c r="CV395" s="6"/>
      <c r="CW395" s="6"/>
      <c r="CX395" s="6">
        <v>43196</v>
      </c>
      <c r="CY395" s="6">
        <v>43272</v>
      </c>
      <c r="CZ395" s="6"/>
      <c r="DA395" s="6"/>
      <c r="DB395" s="6"/>
      <c r="DC395" s="6">
        <v>43272</v>
      </c>
      <c r="DD395" s="6"/>
      <c r="DE395" s="6"/>
      <c r="DF395" s="6"/>
      <c r="DG395" s="6"/>
      <c r="DH395" s="6"/>
      <c r="DI395" s="6"/>
      <c r="DJ395" s="6"/>
      <c r="DK395" s="6"/>
      <c r="DL395" s="6"/>
      <c r="DM395" s="6"/>
      <c r="DN395" s="6"/>
      <c r="DO395" s="6"/>
      <c r="DP395" s="6">
        <v>43273</v>
      </c>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HYPERLINK("https://hpr-rps.hres.ca/reg-content/summary-basis-decision-detailTwo.php?lang=en&amp;linkID=SBD00406", "Eucrisa")</f>
        <v>Eucrisa</v>
      </c>
      <c r="B396" s="6" t="s">
        <v>1040</v>
      </c>
      <c r="C396" s="6" t="s">
        <v>143</v>
      </c>
      <c r="D396" s="6" t="s">
        <v>1041</v>
      </c>
      <c r="E396" s="6">
        <v>42387</v>
      </c>
      <c r="F396" s="6"/>
      <c r="G396" s="6"/>
      <c r="H396" s="6">
        <v>42864</v>
      </c>
      <c r="I396" s="6"/>
      <c r="J396" s="6"/>
      <c r="K396" s="6"/>
      <c r="L396" s="6"/>
      <c r="M396" s="6"/>
      <c r="N396" s="6"/>
      <c r="O396" s="6"/>
      <c r="P396" s="6"/>
      <c r="Q396" s="6">
        <v>42912</v>
      </c>
      <c r="R396" s="6"/>
      <c r="S396" s="6"/>
      <c r="T396" s="6">
        <v>42956</v>
      </c>
      <c r="U396" s="6"/>
      <c r="V396" s="6"/>
      <c r="W396" s="6">
        <v>42992</v>
      </c>
      <c r="X396" s="6"/>
      <c r="Y396" s="6"/>
      <c r="Z396" s="6"/>
      <c r="AA396" s="6"/>
      <c r="AB396" s="6"/>
      <c r="AC396" s="6"/>
      <c r="AD396" s="6"/>
      <c r="AE396" s="6"/>
      <c r="AF396" s="6"/>
      <c r="AG396" s="6"/>
      <c r="AH396" s="6"/>
      <c r="AI396" s="6">
        <v>43291</v>
      </c>
      <c r="AJ396" s="6">
        <v>43282</v>
      </c>
      <c r="AK396" s="6"/>
      <c r="AL396" s="6"/>
      <c r="AM396" s="6">
        <v>43282</v>
      </c>
      <c r="AN396" s="6"/>
      <c r="AO396" s="6"/>
      <c r="AP396" s="6"/>
      <c r="AQ396" s="6">
        <v>43291</v>
      </c>
      <c r="AR396" s="6"/>
      <c r="AS396" s="6"/>
      <c r="AT396" s="6"/>
      <c r="AU396" s="6"/>
      <c r="AV396" s="6"/>
      <c r="AW396" s="6"/>
      <c r="AX396" s="6"/>
      <c r="AY396" s="6"/>
      <c r="AZ396" s="6"/>
      <c r="BA396" s="6"/>
      <c r="BB396" s="6"/>
      <c r="BC396" s="6"/>
      <c r="BD396" s="6">
        <v>43291</v>
      </c>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HYPERLINK("https://hpr-rps.hres.ca/reg-content/summary-basis-decision-detailTwo.php?lang=en&amp;linkID=SBD00407", "Panhematin")</f>
        <v>Panhematin</v>
      </c>
      <c r="B397" s="6" t="s">
        <v>1042</v>
      </c>
      <c r="C397" s="6" t="s">
        <v>1043</v>
      </c>
      <c r="D397" s="6" t="s">
        <v>1044</v>
      </c>
      <c r="E397" s="6">
        <v>42256</v>
      </c>
      <c r="F397" s="6"/>
      <c r="G397" s="6"/>
      <c r="H397" s="6">
        <v>42488</v>
      </c>
      <c r="I397" s="6"/>
      <c r="J397" s="6"/>
      <c r="K397" s="6"/>
      <c r="L397" s="6"/>
      <c r="M397" s="6"/>
      <c r="N397" s="6"/>
      <c r="O397" s="6"/>
      <c r="P397" s="6"/>
      <c r="Q397" s="6">
        <v>42531</v>
      </c>
      <c r="R397" s="6"/>
      <c r="S397" s="6"/>
      <c r="T397" s="6">
        <v>42556</v>
      </c>
      <c r="U397" s="6"/>
      <c r="V397" s="6"/>
      <c r="W397" s="6">
        <v>42564</v>
      </c>
      <c r="X397" s="6"/>
      <c r="Y397" s="6"/>
      <c r="Z397" s="6"/>
      <c r="AA397" s="6"/>
      <c r="AB397" s="6"/>
      <c r="AC397" s="6"/>
      <c r="AD397" s="6"/>
      <c r="AE397" s="6"/>
      <c r="AF397" s="6"/>
      <c r="AG397" s="6"/>
      <c r="AH397" s="6"/>
      <c r="AI397" s="6"/>
      <c r="AJ397" s="6"/>
      <c r="AK397" s="6"/>
      <c r="AL397" s="6"/>
      <c r="AM397" s="6"/>
      <c r="AN397" s="6"/>
      <c r="AO397" s="6">
        <v>42803</v>
      </c>
      <c r="AP397" s="6"/>
      <c r="AQ397" s="6"/>
      <c r="AR397" s="6"/>
      <c r="AS397" s="6"/>
      <c r="AT397" s="6"/>
      <c r="AU397" s="6"/>
      <c r="AV397" s="6"/>
      <c r="AW397" s="6"/>
      <c r="AX397" s="6"/>
      <c r="AY397" s="6"/>
      <c r="AZ397" s="6"/>
      <c r="BA397" s="6"/>
      <c r="BB397" s="6"/>
      <c r="BC397" s="6"/>
      <c r="BD397" s="6"/>
      <c r="BE397" s="6"/>
      <c r="BF397" s="6"/>
      <c r="BG397" s="6">
        <v>42852</v>
      </c>
      <c r="BH397" s="6"/>
      <c r="BI397" s="6"/>
      <c r="BJ397" s="6"/>
      <c r="BK397" s="6"/>
      <c r="BL397" s="6"/>
      <c r="BM397" s="6"/>
      <c r="BN397" s="6"/>
      <c r="BO397" s="6"/>
      <c r="BP397" s="6">
        <v>42934</v>
      </c>
      <c r="BQ397" s="6"/>
      <c r="BR397" s="6"/>
      <c r="BS397" s="6"/>
      <c r="BT397" s="6"/>
      <c r="BU397" s="6"/>
      <c r="BV397" s="6"/>
      <c r="BW397" s="6"/>
      <c r="BX397" s="6"/>
      <c r="BY397" s="6"/>
      <c r="BZ397" s="6"/>
      <c r="CA397" s="6"/>
      <c r="CB397" s="6"/>
      <c r="CC397" s="6"/>
      <c r="CD397" s="6"/>
      <c r="CE397" s="6"/>
      <c r="CF397" s="6"/>
      <c r="CG397" s="6"/>
      <c r="CH397" s="6"/>
      <c r="CI397" s="6">
        <v>42975</v>
      </c>
      <c r="CJ397" s="6"/>
      <c r="CK397" s="6"/>
      <c r="CL397" s="6"/>
      <c r="CM397" s="6"/>
      <c r="CN397" s="6"/>
      <c r="CO397" s="6"/>
      <c r="CP397" s="6"/>
      <c r="CQ397" s="6"/>
      <c r="CR397" s="6"/>
      <c r="CS397" s="6"/>
      <c r="CT397" s="6">
        <v>43238</v>
      </c>
      <c r="CU397" s="6">
        <v>43272</v>
      </c>
      <c r="CV397" s="6"/>
      <c r="CW397" s="6"/>
      <c r="CX397" s="6">
        <v>43196</v>
      </c>
      <c r="CY397" s="6">
        <v>43272</v>
      </c>
      <c r="CZ397" s="6"/>
      <c r="DA397" s="6"/>
      <c r="DB397" s="6"/>
      <c r="DC397" s="6">
        <v>43272</v>
      </c>
      <c r="DD397" s="6"/>
      <c r="DE397" s="6"/>
      <c r="DF397" s="6"/>
      <c r="DG397" s="6"/>
      <c r="DH397" s="6"/>
      <c r="DI397" s="6"/>
      <c r="DJ397" s="6"/>
      <c r="DK397" s="6"/>
      <c r="DL397" s="6"/>
      <c r="DM397" s="6"/>
      <c r="DN397" s="6"/>
      <c r="DO397" s="6"/>
      <c r="DP397" s="6">
        <v>43273</v>
      </c>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HYPERLINK("https://hpr-rps.hres.ca/reg-content/summary-basis-decision-detailTwo.php?lang=en&amp;linkID=SBD00408", "Monoferric")</f>
        <v>Monoferric</v>
      </c>
      <c r="B398" s="6" t="s">
        <v>1045</v>
      </c>
      <c r="C398" s="6" t="s">
        <v>1046</v>
      </c>
      <c r="D398" s="6" t="s">
        <v>1047</v>
      </c>
      <c r="E398" s="6">
        <v>42256</v>
      </c>
      <c r="F398" s="6"/>
      <c r="G398" s="6"/>
      <c r="H398" s="6">
        <v>42488</v>
      </c>
      <c r="I398" s="6"/>
      <c r="J398" s="6"/>
      <c r="K398" s="6"/>
      <c r="L398" s="6"/>
      <c r="M398" s="6"/>
      <c r="N398" s="6"/>
      <c r="O398" s="6"/>
      <c r="P398" s="6"/>
      <c r="Q398" s="6">
        <v>42531</v>
      </c>
      <c r="R398" s="6"/>
      <c r="S398" s="6"/>
      <c r="T398" s="6">
        <v>42556</v>
      </c>
      <c r="U398" s="6"/>
      <c r="V398" s="6"/>
      <c r="W398" s="6">
        <v>42564</v>
      </c>
      <c r="X398" s="6"/>
      <c r="Y398" s="6"/>
      <c r="Z398" s="6"/>
      <c r="AA398" s="6"/>
      <c r="AB398" s="6"/>
      <c r="AC398" s="6"/>
      <c r="AD398" s="6"/>
      <c r="AE398" s="6"/>
      <c r="AF398" s="6"/>
      <c r="AG398" s="6"/>
      <c r="AH398" s="6"/>
      <c r="AI398" s="6"/>
      <c r="AJ398" s="6"/>
      <c r="AK398" s="6"/>
      <c r="AL398" s="6"/>
      <c r="AM398" s="6"/>
      <c r="AN398" s="6"/>
      <c r="AO398" s="6">
        <v>42803</v>
      </c>
      <c r="AP398" s="6"/>
      <c r="AQ398" s="6"/>
      <c r="AR398" s="6"/>
      <c r="AS398" s="6"/>
      <c r="AT398" s="6"/>
      <c r="AU398" s="6"/>
      <c r="AV398" s="6"/>
      <c r="AW398" s="6"/>
      <c r="AX398" s="6"/>
      <c r="AY398" s="6"/>
      <c r="AZ398" s="6"/>
      <c r="BA398" s="6"/>
      <c r="BB398" s="6"/>
      <c r="BC398" s="6"/>
      <c r="BD398" s="6"/>
      <c r="BE398" s="6"/>
      <c r="BF398" s="6"/>
      <c r="BG398" s="6">
        <v>42852</v>
      </c>
      <c r="BH398" s="6"/>
      <c r="BI398" s="6"/>
      <c r="BJ398" s="6"/>
      <c r="BK398" s="6"/>
      <c r="BL398" s="6"/>
      <c r="BM398" s="6"/>
      <c r="BN398" s="6"/>
      <c r="BO398" s="6"/>
      <c r="BP398" s="6">
        <v>42934</v>
      </c>
      <c r="BQ398" s="6"/>
      <c r="BR398" s="6"/>
      <c r="BS398" s="6"/>
      <c r="BT398" s="6"/>
      <c r="BU398" s="6"/>
      <c r="BV398" s="6"/>
      <c r="BW398" s="6"/>
      <c r="BX398" s="6"/>
      <c r="BY398" s="6"/>
      <c r="BZ398" s="6"/>
      <c r="CA398" s="6"/>
      <c r="CB398" s="6"/>
      <c r="CC398" s="6"/>
      <c r="CD398" s="6"/>
      <c r="CE398" s="6"/>
      <c r="CF398" s="6"/>
      <c r="CG398" s="6"/>
      <c r="CH398" s="6"/>
      <c r="CI398" s="6">
        <v>42975</v>
      </c>
      <c r="CJ398" s="6"/>
      <c r="CK398" s="6"/>
      <c r="CL398" s="6"/>
      <c r="CM398" s="6"/>
      <c r="CN398" s="6"/>
      <c r="CO398" s="6"/>
      <c r="CP398" s="6"/>
      <c r="CQ398" s="6"/>
      <c r="CR398" s="6"/>
      <c r="CS398" s="6"/>
      <c r="CT398" s="6">
        <v>43238</v>
      </c>
      <c r="CU398" s="6">
        <v>43272</v>
      </c>
      <c r="CV398" s="6"/>
      <c r="CW398" s="6"/>
      <c r="CX398" s="6">
        <v>43196</v>
      </c>
      <c r="CY398" s="6">
        <v>43272</v>
      </c>
      <c r="CZ398" s="6"/>
      <c r="DA398" s="6"/>
      <c r="DB398" s="6"/>
      <c r="DC398" s="6">
        <v>43272</v>
      </c>
      <c r="DD398" s="6"/>
      <c r="DE398" s="6"/>
      <c r="DF398" s="6"/>
      <c r="DG398" s="6"/>
      <c r="DH398" s="6"/>
      <c r="DI398" s="6"/>
      <c r="DJ398" s="6"/>
      <c r="DK398" s="6"/>
      <c r="DL398" s="6"/>
      <c r="DM398" s="6"/>
      <c r="DN398" s="6"/>
      <c r="DO398" s="6"/>
      <c r="DP398" s="6">
        <v>43273</v>
      </c>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HYPERLINK("https://hpr-rps.hres.ca/reg-content/summary-basis-decision-detailTwo.php?lang=en&amp;linkID=SBD00409", "Rayaldee")</f>
        <v>Rayaldee</v>
      </c>
      <c r="B399" s="6" t="s">
        <v>1048</v>
      </c>
      <c r="C399" s="6" t="s">
        <v>979</v>
      </c>
      <c r="D399" s="6" t="s">
        <v>1049</v>
      </c>
      <c r="E399" s="6">
        <v>42387</v>
      </c>
      <c r="F399" s="6"/>
      <c r="G399" s="6"/>
      <c r="H399" s="6">
        <v>42864</v>
      </c>
      <c r="I399" s="6"/>
      <c r="J399" s="6"/>
      <c r="K399" s="6"/>
      <c r="L399" s="6"/>
      <c r="M399" s="6"/>
      <c r="N399" s="6"/>
      <c r="O399" s="6"/>
      <c r="P399" s="6"/>
      <c r="Q399" s="6">
        <v>42912</v>
      </c>
      <c r="R399" s="6"/>
      <c r="S399" s="6"/>
      <c r="T399" s="6">
        <v>42956</v>
      </c>
      <c r="U399" s="6"/>
      <c r="V399" s="6"/>
      <c r="W399" s="6">
        <v>42992</v>
      </c>
      <c r="X399" s="6"/>
      <c r="Y399" s="6"/>
      <c r="Z399" s="6"/>
      <c r="AA399" s="6"/>
      <c r="AB399" s="6"/>
      <c r="AC399" s="6"/>
      <c r="AD399" s="6"/>
      <c r="AE399" s="6"/>
      <c r="AF399" s="6"/>
      <c r="AG399" s="6"/>
      <c r="AH399" s="6"/>
      <c r="AI399" s="6">
        <v>43291</v>
      </c>
      <c r="AJ399" s="6">
        <v>43282</v>
      </c>
      <c r="AK399" s="6"/>
      <c r="AL399" s="6"/>
      <c r="AM399" s="6">
        <v>43282</v>
      </c>
      <c r="AN399" s="6"/>
      <c r="AO399" s="6"/>
      <c r="AP399" s="6"/>
      <c r="AQ399" s="6">
        <v>43291</v>
      </c>
      <c r="AR399" s="6"/>
      <c r="AS399" s="6"/>
      <c r="AT399" s="6"/>
      <c r="AU399" s="6"/>
      <c r="AV399" s="6"/>
      <c r="AW399" s="6"/>
      <c r="AX399" s="6"/>
      <c r="AY399" s="6"/>
      <c r="AZ399" s="6"/>
      <c r="BA399" s="6"/>
      <c r="BB399" s="6"/>
      <c r="BC399" s="6"/>
      <c r="BD399" s="6">
        <v>43291</v>
      </c>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HYPERLINK("https://hpr-rps.hres.ca/reg-content/summary-basis-decision-detailTwo.php?lang=en&amp;linkID=SBD00411", "Hemlibra")</f>
        <v>Hemlibra</v>
      </c>
      <c r="B400" s="6" t="s">
        <v>1050</v>
      </c>
      <c r="C400" s="6" t="s">
        <v>84</v>
      </c>
      <c r="D400" s="6" t="s">
        <v>1051</v>
      </c>
      <c r="E400" s="6">
        <v>43054</v>
      </c>
      <c r="F400" s="6"/>
      <c r="G400" s="6"/>
      <c r="H400" s="6"/>
      <c r="I400" s="6"/>
      <c r="J400" s="6"/>
      <c r="K400" s="6"/>
      <c r="L400" s="6"/>
      <c r="M400" s="6"/>
      <c r="N400" s="6">
        <v>43061</v>
      </c>
      <c r="O400" s="6"/>
      <c r="P400" s="6"/>
      <c r="Q400" s="6"/>
      <c r="R400" s="6"/>
      <c r="S400" s="6">
        <v>43091</v>
      </c>
      <c r="T400" s="6"/>
      <c r="U400" s="6"/>
      <c r="V400" s="6">
        <v>43109</v>
      </c>
      <c r="W400" s="6"/>
      <c r="X400" s="6"/>
      <c r="Y400" s="6"/>
      <c r="Z400" s="6"/>
      <c r="AA400" s="6"/>
      <c r="AB400" s="6"/>
      <c r="AC400" s="6"/>
      <c r="AD400" s="6"/>
      <c r="AE400" s="6"/>
      <c r="AF400" s="6">
        <v>43136</v>
      </c>
      <c r="AG400" s="6"/>
      <c r="AH400" s="6"/>
      <c r="AI400" s="6"/>
      <c r="AJ400" s="6"/>
      <c r="AK400" s="6"/>
      <c r="AL400" s="6"/>
      <c r="AM400" s="6"/>
      <c r="AN400" s="6"/>
      <c r="AO400" s="6">
        <v>43304</v>
      </c>
      <c r="AP400" s="6"/>
      <c r="AQ400" s="6">
        <v>43262</v>
      </c>
      <c r="AR400" s="6">
        <v>43314</v>
      </c>
      <c r="AS400" s="6"/>
      <c r="AT400" s="6"/>
      <c r="AU400" s="6"/>
      <c r="AV400" s="6">
        <v>43312</v>
      </c>
      <c r="AW400" s="6"/>
      <c r="AX400" s="6"/>
      <c r="AY400" s="6"/>
      <c r="AZ400" s="6">
        <v>43313</v>
      </c>
      <c r="BA400" s="6"/>
      <c r="BB400" s="6"/>
      <c r="BC400" s="6"/>
      <c r="BD400" s="6"/>
      <c r="BE400" s="6"/>
      <c r="BF400" s="6"/>
      <c r="BG400" s="6"/>
      <c r="BH400" s="6"/>
      <c r="BI400" s="6"/>
      <c r="BJ400" s="6"/>
      <c r="BK400" s="6"/>
      <c r="BL400" s="6"/>
      <c r="BM400" s="6">
        <v>43314</v>
      </c>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HYPERLINK("https://hpr-rps.hres.ca/reg-content/summary-basis-decision-detailTwo.php?lang=en&amp;linkID=SBD00412", "Aimovig")</f>
        <v>Aimovig</v>
      </c>
      <c r="B401" s="6" t="s">
        <v>1052</v>
      </c>
      <c r="C401" s="6" t="s">
        <v>87</v>
      </c>
      <c r="D401" s="6" t="s">
        <v>1053</v>
      </c>
      <c r="E401" s="6">
        <v>42824</v>
      </c>
      <c r="F401" s="6"/>
      <c r="G401" s="6"/>
      <c r="H401" s="6">
        <v>42965</v>
      </c>
      <c r="I401" s="6"/>
      <c r="J401" s="6"/>
      <c r="K401" s="6"/>
      <c r="L401" s="6"/>
      <c r="M401" s="6"/>
      <c r="N401" s="6"/>
      <c r="O401" s="6"/>
      <c r="P401" s="6"/>
      <c r="Q401" s="6"/>
      <c r="R401" s="6"/>
      <c r="S401" s="6"/>
      <c r="T401" s="6"/>
      <c r="U401" s="6"/>
      <c r="V401" s="6"/>
      <c r="W401" s="6">
        <v>43014</v>
      </c>
      <c r="X401" s="6"/>
      <c r="Y401" s="6"/>
      <c r="Z401" s="6"/>
      <c r="AA401" s="6"/>
      <c r="AB401" s="6"/>
      <c r="AC401" s="6"/>
      <c r="AD401" s="6"/>
      <c r="AE401" s="6"/>
      <c r="AF401" s="6"/>
      <c r="AG401" s="6"/>
      <c r="AH401" s="6">
        <v>43231</v>
      </c>
      <c r="AI401" s="6">
        <v>43312</v>
      </c>
      <c r="AJ401" s="6"/>
      <c r="AK401" s="6"/>
      <c r="AL401" s="6"/>
      <c r="AM401" s="6">
        <v>43313</v>
      </c>
      <c r="AN401" s="6"/>
      <c r="AO401" s="6">
        <v>43307</v>
      </c>
      <c r="AP401" s="6"/>
      <c r="AQ401" s="6">
        <v>43307</v>
      </c>
      <c r="AR401" s="6"/>
      <c r="AS401" s="6"/>
      <c r="AT401" s="6"/>
      <c r="AU401" s="6"/>
      <c r="AV401" s="6"/>
      <c r="AW401" s="6"/>
      <c r="AX401" s="6"/>
      <c r="AY401" s="6"/>
      <c r="AZ401" s="6"/>
      <c r="BA401" s="6"/>
      <c r="BB401" s="6"/>
      <c r="BC401" s="6"/>
      <c r="BD401" s="6">
        <v>43313</v>
      </c>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HYPERLINK("https://hpr-rps.hres.ca/reg-content/summary-basis-decision-detailTwo.php?lang=en&amp;linkID=SBD00414", "Xermelo")</f>
        <v>Xermelo</v>
      </c>
      <c r="B402" s="6" t="s">
        <v>1054</v>
      </c>
      <c r="C402" s="6" t="s">
        <v>1055</v>
      </c>
      <c r="D402" s="6" t="s">
        <v>1056</v>
      </c>
      <c r="E402" s="6">
        <v>42024</v>
      </c>
      <c r="F402" s="6"/>
      <c r="G402" s="6"/>
      <c r="H402" s="6">
        <v>43040</v>
      </c>
      <c r="I402" s="6"/>
      <c r="J402" s="6"/>
      <c r="K402" s="6"/>
      <c r="L402" s="6"/>
      <c r="M402" s="6"/>
      <c r="N402" s="6"/>
      <c r="O402" s="6"/>
      <c r="P402" s="6"/>
      <c r="Q402" s="6"/>
      <c r="R402" s="6"/>
      <c r="S402" s="6"/>
      <c r="T402" s="6"/>
      <c r="U402" s="6"/>
      <c r="V402" s="6"/>
      <c r="W402" s="6">
        <v>43084</v>
      </c>
      <c r="X402" s="6"/>
      <c r="Y402" s="6"/>
      <c r="Z402" s="6"/>
      <c r="AA402" s="6"/>
      <c r="AB402" s="6"/>
      <c r="AC402" s="6"/>
      <c r="AD402" s="6"/>
      <c r="AE402" s="6"/>
      <c r="AF402" s="6"/>
      <c r="AG402" s="6"/>
      <c r="AH402" s="6">
        <v>43336</v>
      </c>
      <c r="AI402" s="6">
        <v>43383</v>
      </c>
      <c r="AJ402" s="6">
        <v>43307</v>
      </c>
      <c r="AK402" s="6"/>
      <c r="AL402" s="6"/>
      <c r="AM402" s="6">
        <v>43382</v>
      </c>
      <c r="AN402" s="6"/>
      <c r="AO402" s="6"/>
      <c r="AP402" s="6"/>
      <c r="AQ402" s="6">
        <v>43382</v>
      </c>
      <c r="AR402" s="6"/>
      <c r="AS402" s="6"/>
      <c r="AT402" s="6"/>
      <c r="AU402" s="6"/>
      <c r="AV402" s="6"/>
      <c r="AW402" s="6"/>
      <c r="AX402" s="6"/>
      <c r="AY402" s="6"/>
      <c r="AZ402" s="6"/>
      <c r="BA402" s="6"/>
      <c r="BB402" s="6"/>
      <c r="BC402" s="6"/>
      <c r="BD402" s="6">
        <v>43385</v>
      </c>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HYPERLINK("https://hpr-rps.hres.ca/reg-content/summary-basis-decision-detailTwo.php?lang=en&amp;linkID=SBD00415", "Alunbrig")</f>
        <v>Alunbrig</v>
      </c>
      <c r="B403" s="6" t="s">
        <v>1057</v>
      </c>
      <c r="C403" s="6" t="s">
        <v>870</v>
      </c>
      <c r="D403" s="6" t="s">
        <v>1058</v>
      </c>
      <c r="E403" s="6">
        <v>42934</v>
      </c>
      <c r="F403" s="6"/>
      <c r="G403" s="6"/>
      <c r="H403" s="6"/>
      <c r="I403" s="6"/>
      <c r="J403" s="6"/>
      <c r="K403" s="6"/>
      <c r="L403" s="6"/>
      <c r="M403" s="6"/>
      <c r="N403" s="6">
        <v>42850</v>
      </c>
      <c r="O403" s="6">
        <v>43024</v>
      </c>
      <c r="P403" s="6"/>
      <c r="Q403" s="6"/>
      <c r="R403" s="6"/>
      <c r="S403" s="6"/>
      <c r="T403" s="6"/>
      <c r="U403" s="6"/>
      <c r="V403" s="6">
        <v>43025</v>
      </c>
      <c r="W403" s="6"/>
      <c r="X403" s="6"/>
      <c r="Y403" s="6"/>
      <c r="Z403" s="6"/>
      <c r="AA403" s="6"/>
      <c r="AB403" s="6"/>
      <c r="AC403" s="6"/>
      <c r="AD403" s="6"/>
      <c r="AE403" s="6"/>
      <c r="AF403" s="6">
        <v>43056</v>
      </c>
      <c r="AG403" s="6"/>
      <c r="AH403" s="6"/>
      <c r="AI403" s="6"/>
      <c r="AJ403" s="6"/>
      <c r="AK403" s="6"/>
      <c r="AL403" s="6"/>
      <c r="AM403" s="6"/>
      <c r="AN403" s="6"/>
      <c r="AO403" s="6"/>
      <c r="AP403" s="6"/>
      <c r="AQ403" s="6">
        <v>43222</v>
      </c>
      <c r="AR403" s="6">
        <v>43280</v>
      </c>
      <c r="AS403" s="6"/>
      <c r="AT403" s="6"/>
      <c r="AU403" s="6"/>
      <c r="AV403" s="6">
        <v>43287</v>
      </c>
      <c r="AW403" s="6"/>
      <c r="AX403" s="6"/>
      <c r="AY403" s="6"/>
      <c r="AZ403" s="6">
        <v>43292</v>
      </c>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v>43301</v>
      </c>
      <c r="CV403" s="6"/>
      <c r="CW403" s="6"/>
      <c r="CX403" s="6"/>
      <c r="CY403" s="6"/>
      <c r="CZ403" s="6"/>
      <c r="DA403" s="6"/>
      <c r="DB403" s="6"/>
      <c r="DC403" s="6"/>
      <c r="DD403" s="6"/>
      <c r="DE403" s="6"/>
      <c r="DF403" s="6"/>
      <c r="DG403" s="6">
        <v>43307</v>
      </c>
      <c r="DH403" s="6"/>
      <c r="DI403" s="6"/>
      <c r="DJ403" s="6"/>
      <c r="DK403" s="6"/>
      <c r="DL403" s="6"/>
      <c r="DM403" s="6"/>
      <c r="DN403" s="6"/>
      <c r="DO403" s="6"/>
      <c r="DP403" s="6"/>
      <c r="DQ403" s="6"/>
      <c r="DR403" s="6"/>
      <c r="DS403" s="6"/>
      <c r="DT403" s="6">
        <v>43298</v>
      </c>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HYPERLINK("https://hpr-rps.hres.ca/reg-content/summary-basis-decision-detailTwo.php?lang=en&amp;linkID=SBD00416", "Kymriah")</f>
        <v>Kymriah</v>
      </c>
      <c r="B404" s="6" t="s">
        <v>1059</v>
      </c>
      <c r="C404" s="6" t="s">
        <v>87</v>
      </c>
      <c r="D404" s="6" t="s">
        <v>1060</v>
      </c>
      <c r="E404" s="6">
        <v>43034</v>
      </c>
      <c r="F404" s="6"/>
      <c r="G404" s="6"/>
      <c r="H404" s="6"/>
      <c r="I404" s="6"/>
      <c r="J404" s="6"/>
      <c r="K404" s="6"/>
      <c r="L404" s="6"/>
      <c r="M404" s="6"/>
      <c r="N404" s="6">
        <v>43070</v>
      </c>
      <c r="O404" s="6"/>
      <c r="P404" s="6"/>
      <c r="Q404" s="6"/>
      <c r="R404" s="6"/>
      <c r="S404" s="6">
        <v>43102</v>
      </c>
      <c r="T404" s="6"/>
      <c r="U404" s="6"/>
      <c r="V404" s="6">
        <v>43140</v>
      </c>
      <c r="W404" s="6"/>
      <c r="X404" s="6"/>
      <c r="Y404" s="6"/>
      <c r="Z404" s="6"/>
      <c r="AA404" s="6"/>
      <c r="AB404" s="6"/>
      <c r="AC404" s="6"/>
      <c r="AD404" s="6"/>
      <c r="AE404" s="6"/>
      <c r="AF404" s="6">
        <v>43168</v>
      </c>
      <c r="AG404" s="6"/>
      <c r="AH404" s="6"/>
      <c r="AI404" s="6"/>
      <c r="AJ404" s="6"/>
      <c r="AK404" s="6"/>
      <c r="AL404" s="6"/>
      <c r="AM404" s="6"/>
      <c r="AN404" s="6"/>
      <c r="AO404" s="6">
        <v>43262</v>
      </c>
      <c r="AP404" s="6"/>
      <c r="AQ404" s="6">
        <v>43284</v>
      </c>
      <c r="AR404" s="6">
        <v>43341</v>
      </c>
      <c r="AS404" s="6"/>
      <c r="AT404" s="6"/>
      <c r="AU404" s="6"/>
      <c r="AV404" s="6">
        <v>43342</v>
      </c>
      <c r="AW404" s="6"/>
      <c r="AX404" s="6"/>
      <c r="AY404" s="6"/>
      <c r="AZ404" s="6">
        <v>43334</v>
      </c>
      <c r="BA404" s="6"/>
      <c r="BB404" s="6"/>
      <c r="BC404" s="6"/>
      <c r="BD404" s="6"/>
      <c r="BE404" s="6"/>
      <c r="BF404" s="6"/>
      <c r="BG404" s="6"/>
      <c r="BH404" s="6"/>
      <c r="BI404" s="6"/>
      <c r="BJ404" s="6"/>
      <c r="BK404" s="6"/>
      <c r="BL404" s="6"/>
      <c r="BM404" s="6">
        <v>43348</v>
      </c>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HYPERLINK("https://hpr-rps.hres.ca/reg-content/summary-basis-decision-detailTwo.php?lang=en&amp;linkID=SBD00417", "Radicava")</f>
        <v>Radicava</v>
      </c>
      <c r="B405" s="6" t="s">
        <v>1061</v>
      </c>
      <c r="C405" s="6" t="s">
        <v>1062</v>
      </c>
      <c r="D405" s="6" t="s">
        <v>1063</v>
      </c>
      <c r="E405" s="6">
        <v>42934</v>
      </c>
      <c r="F405" s="6"/>
      <c r="G405" s="6"/>
      <c r="H405" s="6"/>
      <c r="I405" s="6"/>
      <c r="J405" s="6"/>
      <c r="K405" s="6"/>
      <c r="L405" s="6"/>
      <c r="M405" s="6"/>
      <c r="N405" s="6">
        <v>42850</v>
      </c>
      <c r="O405" s="6">
        <v>43024</v>
      </c>
      <c r="P405" s="6"/>
      <c r="Q405" s="6"/>
      <c r="R405" s="6"/>
      <c r="S405" s="6"/>
      <c r="T405" s="6"/>
      <c r="U405" s="6"/>
      <c r="V405" s="6">
        <v>43025</v>
      </c>
      <c r="W405" s="6"/>
      <c r="X405" s="6"/>
      <c r="Y405" s="6"/>
      <c r="Z405" s="6"/>
      <c r="AA405" s="6"/>
      <c r="AB405" s="6"/>
      <c r="AC405" s="6"/>
      <c r="AD405" s="6"/>
      <c r="AE405" s="6"/>
      <c r="AF405" s="6">
        <v>43056</v>
      </c>
      <c r="AG405" s="6"/>
      <c r="AH405" s="6"/>
      <c r="AI405" s="6"/>
      <c r="AJ405" s="6"/>
      <c r="AK405" s="6"/>
      <c r="AL405" s="6"/>
      <c r="AM405" s="6"/>
      <c r="AN405" s="6"/>
      <c r="AO405" s="6"/>
      <c r="AP405" s="6"/>
      <c r="AQ405" s="6">
        <v>43222</v>
      </c>
      <c r="AR405" s="6">
        <v>43280</v>
      </c>
      <c r="AS405" s="6"/>
      <c r="AT405" s="6"/>
      <c r="AU405" s="6"/>
      <c r="AV405" s="6">
        <v>43287</v>
      </c>
      <c r="AW405" s="6"/>
      <c r="AX405" s="6"/>
      <c r="AY405" s="6"/>
      <c r="AZ405" s="6">
        <v>43292</v>
      </c>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v>43301</v>
      </c>
      <c r="CV405" s="6"/>
      <c r="CW405" s="6"/>
      <c r="CX405" s="6"/>
      <c r="CY405" s="6"/>
      <c r="CZ405" s="6"/>
      <c r="DA405" s="6"/>
      <c r="DB405" s="6"/>
      <c r="DC405" s="6"/>
      <c r="DD405" s="6"/>
      <c r="DE405" s="6"/>
      <c r="DF405" s="6"/>
      <c r="DG405" s="6">
        <v>43307</v>
      </c>
      <c r="DH405" s="6"/>
      <c r="DI405" s="6"/>
      <c r="DJ405" s="6"/>
      <c r="DK405" s="6"/>
      <c r="DL405" s="6"/>
      <c r="DM405" s="6"/>
      <c r="DN405" s="6"/>
      <c r="DO405" s="6"/>
      <c r="DP405" s="6"/>
      <c r="DQ405" s="6"/>
      <c r="DR405" s="6"/>
      <c r="DS405" s="6"/>
      <c r="DT405" s="6">
        <v>43298</v>
      </c>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HYPERLINK("https://hpr-rps.hres.ca/reg-content/summary-basis-decision-detailTwo.php?lang=en&amp;linkID=SBD00418", "Veltassa")</f>
        <v>Veltassa</v>
      </c>
      <c r="B406" s="6" t="s">
        <v>1064</v>
      </c>
      <c r="C406" s="6" t="s">
        <v>979</v>
      </c>
      <c r="D406" s="6" t="s">
        <v>1065</v>
      </c>
      <c r="E406" s="6">
        <v>43034</v>
      </c>
      <c r="F406" s="6"/>
      <c r="G406" s="6"/>
      <c r="H406" s="6"/>
      <c r="I406" s="6"/>
      <c r="J406" s="6"/>
      <c r="K406" s="6"/>
      <c r="L406" s="6"/>
      <c r="M406" s="6"/>
      <c r="N406" s="6">
        <v>43070</v>
      </c>
      <c r="O406" s="6"/>
      <c r="P406" s="6"/>
      <c r="Q406" s="6"/>
      <c r="R406" s="6"/>
      <c r="S406" s="6">
        <v>43102</v>
      </c>
      <c r="T406" s="6"/>
      <c r="U406" s="6"/>
      <c r="V406" s="6">
        <v>43140</v>
      </c>
      <c r="W406" s="6"/>
      <c r="X406" s="6"/>
      <c r="Y406" s="6"/>
      <c r="Z406" s="6"/>
      <c r="AA406" s="6"/>
      <c r="AB406" s="6"/>
      <c r="AC406" s="6"/>
      <c r="AD406" s="6"/>
      <c r="AE406" s="6"/>
      <c r="AF406" s="6">
        <v>43168</v>
      </c>
      <c r="AG406" s="6"/>
      <c r="AH406" s="6"/>
      <c r="AI406" s="6"/>
      <c r="AJ406" s="6"/>
      <c r="AK406" s="6"/>
      <c r="AL406" s="6"/>
      <c r="AM406" s="6"/>
      <c r="AN406" s="6"/>
      <c r="AO406" s="6">
        <v>43262</v>
      </c>
      <c r="AP406" s="6"/>
      <c r="AQ406" s="6">
        <v>43284</v>
      </c>
      <c r="AR406" s="6">
        <v>43341</v>
      </c>
      <c r="AS406" s="6"/>
      <c r="AT406" s="6"/>
      <c r="AU406" s="6"/>
      <c r="AV406" s="6">
        <v>43342</v>
      </c>
      <c r="AW406" s="6"/>
      <c r="AX406" s="6"/>
      <c r="AY406" s="6"/>
      <c r="AZ406" s="6">
        <v>43334</v>
      </c>
      <c r="BA406" s="6"/>
      <c r="BB406" s="6"/>
      <c r="BC406" s="6"/>
      <c r="BD406" s="6"/>
      <c r="BE406" s="6"/>
      <c r="BF406" s="6"/>
      <c r="BG406" s="6"/>
      <c r="BH406" s="6"/>
      <c r="BI406" s="6"/>
      <c r="BJ406" s="6"/>
      <c r="BK406" s="6"/>
      <c r="BL406" s="6"/>
      <c r="BM406" s="6">
        <v>43348</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HYPERLINK("https://hpr-rps.hres.ca/reg-content/summary-basis-decision-detailTwo.php?lang=en&amp;linkID=SBD00419", "Cabometyx")</f>
        <v>Cabometyx</v>
      </c>
      <c r="B407" s="6" t="s">
        <v>1066</v>
      </c>
      <c r="C407" s="6" t="s">
        <v>1055</v>
      </c>
      <c r="D407" s="6" t="s">
        <v>1067</v>
      </c>
      <c r="E407" s="6">
        <v>42024</v>
      </c>
      <c r="F407" s="6"/>
      <c r="G407" s="6"/>
      <c r="H407" s="6">
        <v>43040</v>
      </c>
      <c r="I407" s="6"/>
      <c r="J407" s="6"/>
      <c r="K407" s="6"/>
      <c r="L407" s="6"/>
      <c r="M407" s="6"/>
      <c r="N407" s="6"/>
      <c r="O407" s="6"/>
      <c r="P407" s="6"/>
      <c r="Q407" s="6"/>
      <c r="R407" s="6"/>
      <c r="S407" s="6"/>
      <c r="T407" s="6"/>
      <c r="U407" s="6"/>
      <c r="V407" s="6"/>
      <c r="W407" s="6">
        <v>43084</v>
      </c>
      <c r="X407" s="6"/>
      <c r="Y407" s="6"/>
      <c r="Z407" s="6"/>
      <c r="AA407" s="6"/>
      <c r="AB407" s="6"/>
      <c r="AC407" s="6"/>
      <c r="AD407" s="6"/>
      <c r="AE407" s="6"/>
      <c r="AF407" s="6"/>
      <c r="AG407" s="6"/>
      <c r="AH407" s="6">
        <v>43336</v>
      </c>
      <c r="AI407" s="6">
        <v>43383</v>
      </c>
      <c r="AJ407" s="6">
        <v>43307</v>
      </c>
      <c r="AK407" s="6"/>
      <c r="AL407" s="6"/>
      <c r="AM407" s="6">
        <v>43382</v>
      </c>
      <c r="AN407" s="6"/>
      <c r="AO407" s="6"/>
      <c r="AP407" s="6"/>
      <c r="AQ407" s="6">
        <v>43382</v>
      </c>
      <c r="AR407" s="6"/>
      <c r="AS407" s="6"/>
      <c r="AT407" s="6"/>
      <c r="AU407" s="6"/>
      <c r="AV407" s="6"/>
      <c r="AW407" s="6"/>
      <c r="AX407" s="6"/>
      <c r="AY407" s="6"/>
      <c r="AZ407" s="6"/>
      <c r="BA407" s="6"/>
      <c r="BB407" s="6"/>
      <c r="BC407" s="6"/>
      <c r="BD407" s="6">
        <v>43385</v>
      </c>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HYPERLINK("https://hpr-rps.hres.ca/reg-content/summary-basis-decision-detailTwo.php?lang=en&amp;linkID=SBD00420", "Takhzyro")</f>
        <v>Takhzyro</v>
      </c>
      <c r="B408" s="6" t="s">
        <v>1068</v>
      </c>
      <c r="C408" s="6" t="s">
        <v>989</v>
      </c>
      <c r="D408" s="6" t="s">
        <v>1069</v>
      </c>
      <c r="E408" s="6">
        <v>43145</v>
      </c>
      <c r="F408" s="6"/>
      <c r="G408" s="6"/>
      <c r="H408" s="6"/>
      <c r="I408" s="6"/>
      <c r="J408" s="6"/>
      <c r="K408" s="6"/>
      <c r="L408" s="6"/>
      <c r="M408" s="6"/>
      <c r="N408" s="6">
        <v>43119</v>
      </c>
      <c r="O408" s="6"/>
      <c r="P408" s="6"/>
      <c r="Q408" s="6"/>
      <c r="R408" s="6"/>
      <c r="S408" s="6">
        <v>43152</v>
      </c>
      <c r="T408" s="6"/>
      <c r="U408" s="6"/>
      <c r="V408" s="6">
        <v>43166</v>
      </c>
      <c r="W408" s="6"/>
      <c r="X408" s="6"/>
      <c r="Y408" s="6"/>
      <c r="Z408" s="6"/>
      <c r="AA408" s="6"/>
      <c r="AB408" s="6"/>
      <c r="AC408" s="6"/>
      <c r="AD408" s="6"/>
      <c r="AE408" s="6"/>
      <c r="AF408" s="6">
        <v>43196</v>
      </c>
      <c r="AG408" s="6"/>
      <c r="AH408" s="6"/>
      <c r="AI408" s="6"/>
      <c r="AJ408" s="6"/>
      <c r="AK408" s="6"/>
      <c r="AL408" s="6"/>
      <c r="AM408" s="6"/>
      <c r="AN408" s="6"/>
      <c r="AO408" s="6"/>
      <c r="AP408" s="6"/>
      <c r="AQ408" s="6">
        <v>43364</v>
      </c>
      <c r="AR408" s="6">
        <v>43375</v>
      </c>
      <c r="AS408" s="6"/>
      <c r="AT408" s="6"/>
      <c r="AU408" s="6"/>
      <c r="AV408" s="6">
        <v>43375</v>
      </c>
      <c r="AW408" s="6"/>
      <c r="AX408" s="6">
        <v>43376</v>
      </c>
      <c r="AY408" s="6"/>
      <c r="AZ408" s="6">
        <v>43375</v>
      </c>
      <c r="BA408" s="6"/>
      <c r="BB408" s="6"/>
      <c r="BC408" s="6"/>
      <c r="BD408" s="6"/>
      <c r="BE408" s="6"/>
      <c r="BF408" s="6"/>
      <c r="BG408" s="6"/>
      <c r="BH408" s="6"/>
      <c r="BI408" s="6"/>
      <c r="BJ408" s="6"/>
      <c r="BK408" s="6"/>
      <c r="BL408" s="6"/>
      <c r="BM408" s="6">
        <v>43376</v>
      </c>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HYPERLINK("https://hpr-rps.hres.ca/reg-content/summary-basis-decision-detailTwo.php?lang=en&amp;linkID=SBD00421", "Pifeltro")</f>
        <v>Pifeltro</v>
      </c>
      <c r="B409" s="6" t="s">
        <v>1070</v>
      </c>
      <c r="C409" s="6" t="s">
        <v>418</v>
      </c>
      <c r="D409" s="6" t="s">
        <v>1071</v>
      </c>
      <c r="E409" s="6">
        <v>42949</v>
      </c>
      <c r="F409" s="6"/>
      <c r="G409" s="6"/>
      <c r="H409" s="6"/>
      <c r="I409" s="6"/>
      <c r="J409" s="6"/>
      <c r="K409" s="6"/>
      <c r="L409" s="6"/>
      <c r="M409" s="6"/>
      <c r="N409" s="6"/>
      <c r="O409" s="6"/>
      <c r="P409" s="6"/>
      <c r="Q409" s="6">
        <v>43074</v>
      </c>
      <c r="R409" s="6"/>
      <c r="S409" s="6"/>
      <c r="T409" s="6">
        <v>43077</v>
      </c>
      <c r="U409" s="6"/>
      <c r="V409" s="6"/>
      <c r="W409" s="6">
        <v>43084</v>
      </c>
      <c r="X409" s="6"/>
      <c r="Y409" s="6"/>
      <c r="Z409" s="6"/>
      <c r="AA409" s="6"/>
      <c r="AB409" s="6"/>
      <c r="AC409" s="6"/>
      <c r="AD409" s="6"/>
      <c r="AE409" s="6"/>
      <c r="AF409" s="6"/>
      <c r="AG409" s="6"/>
      <c r="AH409" s="6">
        <v>43271</v>
      </c>
      <c r="AI409" s="6">
        <v>43383</v>
      </c>
      <c r="AJ409" s="6"/>
      <c r="AK409" s="6"/>
      <c r="AL409" s="6"/>
      <c r="AM409" s="6">
        <v>43383</v>
      </c>
      <c r="AN409" s="6"/>
      <c r="AO409" s="6"/>
      <c r="AP409" s="6"/>
      <c r="AQ409" s="6">
        <v>43383</v>
      </c>
      <c r="AR409" s="6"/>
      <c r="AS409" s="6"/>
      <c r="AT409" s="6"/>
      <c r="AU409" s="6"/>
      <c r="AV409" s="6"/>
      <c r="AW409" s="6"/>
      <c r="AX409" s="6"/>
      <c r="AY409" s="6"/>
      <c r="AZ409" s="6"/>
      <c r="BA409" s="6"/>
      <c r="BB409" s="6"/>
      <c r="BC409" s="6"/>
      <c r="BD409" s="6">
        <v>43385</v>
      </c>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HYPERLINK("https://hpr-rps.hres.ca/reg-content/summary-basis-decision-detailTwo.php?lang=en&amp;linkID=SBD00422", "Tegsedi")</f>
        <v>Tegsedi</v>
      </c>
      <c r="B410" s="6" t="s">
        <v>1072</v>
      </c>
      <c r="C410" s="6" t="s">
        <v>1073</v>
      </c>
      <c r="D410" s="6" t="s">
        <v>1074</v>
      </c>
      <c r="E410" s="6">
        <v>42949</v>
      </c>
      <c r="F410" s="6"/>
      <c r="G410" s="6"/>
      <c r="H410" s="6"/>
      <c r="I410" s="6"/>
      <c r="J410" s="6"/>
      <c r="K410" s="6"/>
      <c r="L410" s="6"/>
      <c r="M410" s="6"/>
      <c r="N410" s="6"/>
      <c r="O410" s="6"/>
      <c r="P410" s="6"/>
      <c r="Q410" s="6">
        <v>43074</v>
      </c>
      <c r="R410" s="6"/>
      <c r="S410" s="6"/>
      <c r="T410" s="6">
        <v>43077</v>
      </c>
      <c r="U410" s="6"/>
      <c r="V410" s="6"/>
      <c r="W410" s="6">
        <v>43084</v>
      </c>
      <c r="X410" s="6"/>
      <c r="Y410" s="6"/>
      <c r="Z410" s="6"/>
      <c r="AA410" s="6"/>
      <c r="AB410" s="6"/>
      <c r="AC410" s="6"/>
      <c r="AD410" s="6"/>
      <c r="AE410" s="6"/>
      <c r="AF410" s="6"/>
      <c r="AG410" s="6"/>
      <c r="AH410" s="6">
        <v>43271</v>
      </c>
      <c r="AI410" s="6">
        <v>43383</v>
      </c>
      <c r="AJ410" s="6"/>
      <c r="AK410" s="6"/>
      <c r="AL410" s="6"/>
      <c r="AM410" s="6">
        <v>43383</v>
      </c>
      <c r="AN410" s="6"/>
      <c r="AO410" s="6"/>
      <c r="AP410" s="6"/>
      <c r="AQ410" s="6">
        <v>43383</v>
      </c>
      <c r="AR410" s="6"/>
      <c r="AS410" s="6"/>
      <c r="AT410" s="6"/>
      <c r="AU410" s="6"/>
      <c r="AV410" s="6"/>
      <c r="AW410" s="6"/>
      <c r="AX410" s="6"/>
      <c r="AY410" s="6"/>
      <c r="AZ410" s="6"/>
      <c r="BA410" s="6"/>
      <c r="BB410" s="6"/>
      <c r="BC410" s="6"/>
      <c r="BD410" s="6">
        <v>43385</v>
      </c>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HYPERLINK("https://hpr-rps.hres.ca/reg-content/summary-basis-decision-detailTwo.php?lang=en&amp;linkID=SBD00423", "Jivi")</f>
        <v>Jivi</v>
      </c>
      <c r="B411" s="6" t="s">
        <v>1075</v>
      </c>
      <c r="C411" s="6" t="s">
        <v>341</v>
      </c>
      <c r="D411" s="6" t="s">
        <v>1076</v>
      </c>
      <c r="E411" s="6">
        <v>42628</v>
      </c>
      <c r="F411" s="6"/>
      <c r="G411" s="6"/>
      <c r="H411" s="6">
        <v>43034</v>
      </c>
      <c r="I411" s="6"/>
      <c r="J411" s="6"/>
      <c r="K411" s="6"/>
      <c r="L411" s="6"/>
      <c r="M411" s="6"/>
      <c r="N411" s="6"/>
      <c r="O411" s="6"/>
      <c r="P411" s="6"/>
      <c r="Q411" s="6">
        <v>43066</v>
      </c>
      <c r="R411" s="6"/>
      <c r="S411" s="6"/>
      <c r="T411" s="6">
        <v>43111</v>
      </c>
      <c r="U411" s="6"/>
      <c r="V411" s="6"/>
      <c r="W411" s="6">
        <v>43158</v>
      </c>
      <c r="X411" s="6"/>
      <c r="Y411" s="6"/>
      <c r="Z411" s="6"/>
      <c r="AA411" s="6"/>
      <c r="AB411" s="6"/>
      <c r="AC411" s="6"/>
      <c r="AD411" s="6"/>
      <c r="AE411" s="6"/>
      <c r="AF411" s="6"/>
      <c r="AG411" s="6"/>
      <c r="AH411" s="6">
        <v>43398</v>
      </c>
      <c r="AI411" s="6">
        <v>43448</v>
      </c>
      <c r="AJ411" s="6"/>
      <c r="AK411" s="6"/>
      <c r="AL411" s="6"/>
      <c r="AM411" s="6">
        <v>43448</v>
      </c>
      <c r="AN411" s="6"/>
      <c r="AO411" s="6"/>
      <c r="AP411" s="6"/>
      <c r="AQ411" s="6">
        <v>43448</v>
      </c>
      <c r="AR411" s="6"/>
      <c r="AS411" s="6"/>
      <c r="AT411" s="6"/>
      <c r="AU411" s="6"/>
      <c r="AV411" s="6"/>
      <c r="AW411" s="6"/>
      <c r="AX411" s="6"/>
      <c r="AY411" s="6"/>
      <c r="AZ411" s="6"/>
      <c r="BA411" s="6"/>
      <c r="BB411" s="6"/>
      <c r="BC411" s="6"/>
      <c r="BD411" s="6">
        <v>43453</v>
      </c>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HYPERLINK("https://hpr-rps.hres.ca/reg-content/summary-basis-decision-detailTwo.php?lang=en&amp;linkID=SBD00424", "Cresemba")</f>
        <v>Cresemba</v>
      </c>
      <c r="B412" s="6" t="s">
        <v>1077</v>
      </c>
      <c r="C412" s="6" t="s">
        <v>1078</v>
      </c>
      <c r="D412" s="6" t="s">
        <v>1079</v>
      </c>
      <c r="E412" s="6">
        <v>42628</v>
      </c>
      <c r="F412" s="6"/>
      <c r="G412" s="6"/>
      <c r="H412" s="6">
        <v>43034</v>
      </c>
      <c r="I412" s="6"/>
      <c r="J412" s="6"/>
      <c r="K412" s="6"/>
      <c r="L412" s="6"/>
      <c r="M412" s="6"/>
      <c r="N412" s="6"/>
      <c r="O412" s="6"/>
      <c r="P412" s="6"/>
      <c r="Q412" s="6">
        <v>43066</v>
      </c>
      <c r="R412" s="6"/>
      <c r="S412" s="6"/>
      <c r="T412" s="6">
        <v>43111</v>
      </c>
      <c r="U412" s="6"/>
      <c r="V412" s="6"/>
      <c r="W412" s="6">
        <v>43158</v>
      </c>
      <c r="X412" s="6"/>
      <c r="Y412" s="6"/>
      <c r="Z412" s="6"/>
      <c r="AA412" s="6"/>
      <c r="AB412" s="6"/>
      <c r="AC412" s="6"/>
      <c r="AD412" s="6"/>
      <c r="AE412" s="6"/>
      <c r="AF412" s="6"/>
      <c r="AG412" s="6"/>
      <c r="AH412" s="6">
        <v>43398</v>
      </c>
      <c r="AI412" s="6">
        <v>43448</v>
      </c>
      <c r="AJ412" s="6"/>
      <c r="AK412" s="6"/>
      <c r="AL412" s="6"/>
      <c r="AM412" s="6">
        <v>43448</v>
      </c>
      <c r="AN412" s="6"/>
      <c r="AO412" s="6"/>
      <c r="AP412" s="6"/>
      <c r="AQ412" s="6">
        <v>43448</v>
      </c>
      <c r="AR412" s="6"/>
      <c r="AS412" s="6"/>
      <c r="AT412" s="6"/>
      <c r="AU412" s="6"/>
      <c r="AV412" s="6"/>
      <c r="AW412" s="6"/>
      <c r="AX412" s="6"/>
      <c r="AY412" s="6"/>
      <c r="AZ412" s="6"/>
      <c r="BA412" s="6"/>
      <c r="BB412" s="6"/>
      <c r="BC412" s="6"/>
      <c r="BD412" s="6">
        <v>43453</v>
      </c>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HYPERLINK("https://hpr-rps.hres.ca/reg-content/summary-basis-decision-detailTwo.php?lang=en&amp;linkID=SBD00425", "Vyzulta")</f>
        <v>Vyzulta</v>
      </c>
      <c r="B413" s="6" t="s">
        <v>1080</v>
      </c>
      <c r="C413" s="6" t="s">
        <v>129</v>
      </c>
      <c r="D413" s="6" t="s">
        <v>1081</v>
      </c>
      <c r="E413" s="6">
        <v>43059</v>
      </c>
      <c r="F413" s="6"/>
      <c r="G413" s="6"/>
      <c r="H413" s="6"/>
      <c r="I413" s="6"/>
      <c r="J413" s="6"/>
      <c r="K413" s="6"/>
      <c r="L413" s="6"/>
      <c r="M413" s="6"/>
      <c r="N413" s="6">
        <v>43186</v>
      </c>
      <c r="O413" s="6"/>
      <c r="P413" s="6"/>
      <c r="Q413" s="6"/>
      <c r="R413" s="6"/>
      <c r="S413" s="6">
        <v>43214</v>
      </c>
      <c r="T413" s="6"/>
      <c r="U413" s="6"/>
      <c r="V413" s="6">
        <v>43236</v>
      </c>
      <c r="W413" s="6"/>
      <c r="X413" s="6"/>
      <c r="Y413" s="6"/>
      <c r="Z413" s="6"/>
      <c r="AA413" s="6"/>
      <c r="AB413" s="6"/>
      <c r="AC413" s="6"/>
      <c r="AD413" s="6"/>
      <c r="AE413" s="6"/>
      <c r="AF413" s="6">
        <v>43259</v>
      </c>
      <c r="AG413" s="6"/>
      <c r="AH413" s="6"/>
      <c r="AI413" s="6"/>
      <c r="AJ413" s="6"/>
      <c r="AK413" s="6"/>
      <c r="AL413" s="6"/>
      <c r="AM413" s="6"/>
      <c r="AN413" s="6"/>
      <c r="AO413" s="6">
        <v>43395</v>
      </c>
      <c r="AP413" s="6"/>
      <c r="AQ413" s="6">
        <v>43374</v>
      </c>
      <c r="AR413" s="6">
        <v>43438</v>
      </c>
      <c r="AS413" s="6"/>
      <c r="AT413" s="6"/>
      <c r="AU413" s="6">
        <v>43439</v>
      </c>
      <c r="AV413" s="6">
        <v>43432</v>
      </c>
      <c r="AW413" s="6"/>
      <c r="AX413" s="6"/>
      <c r="AY413" s="6"/>
      <c r="AZ413" s="6"/>
      <c r="BA413" s="6"/>
      <c r="BB413" s="6"/>
      <c r="BC413" s="6"/>
      <c r="BD413" s="6"/>
      <c r="BE413" s="6"/>
      <c r="BF413" s="6"/>
      <c r="BG413" s="6"/>
      <c r="BH413" s="6"/>
      <c r="BI413" s="6"/>
      <c r="BJ413" s="6"/>
      <c r="BK413" s="6"/>
      <c r="BL413" s="6"/>
      <c r="BM413" s="6">
        <v>43439</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HYPERLINK("https://hpr-rps.hres.ca/reg-content/summary-basis-decision-detailTwo.php?lang=en&amp;linkID=SBD00426", "Orilissa")</f>
        <v>Orilissa</v>
      </c>
      <c r="B414" s="6" t="s">
        <v>1082</v>
      </c>
      <c r="C414" s="6" t="s">
        <v>692</v>
      </c>
      <c r="D414" s="6" t="s">
        <v>1083</v>
      </c>
      <c r="E414" s="6">
        <v>42766</v>
      </c>
      <c r="F414" s="6"/>
      <c r="G414" s="6"/>
      <c r="H414" s="6">
        <v>42934</v>
      </c>
      <c r="I414" s="6"/>
      <c r="J414" s="6"/>
      <c r="K414" s="6"/>
      <c r="L414" s="6"/>
      <c r="M414" s="6"/>
      <c r="N414" s="6"/>
      <c r="O414" s="6"/>
      <c r="P414" s="6"/>
      <c r="Q414" s="6">
        <v>42978</v>
      </c>
      <c r="R414" s="6"/>
      <c r="S414" s="6"/>
      <c r="T414" s="6">
        <v>43013</v>
      </c>
      <c r="U414" s="6"/>
      <c r="V414" s="6"/>
      <c r="W414" s="6">
        <v>43054</v>
      </c>
      <c r="X414" s="6"/>
      <c r="Y414" s="6"/>
      <c r="Z414" s="6"/>
      <c r="AA414" s="6"/>
      <c r="AB414" s="6"/>
      <c r="AC414" s="6"/>
      <c r="AD414" s="6"/>
      <c r="AE414" s="6"/>
      <c r="AF414" s="6"/>
      <c r="AG414" s="6"/>
      <c r="AH414" s="6">
        <v>43258</v>
      </c>
      <c r="AI414" s="6">
        <v>43353</v>
      </c>
      <c r="AJ414" s="6"/>
      <c r="AK414" s="6"/>
      <c r="AL414" s="6"/>
      <c r="AM414" s="6">
        <v>43350</v>
      </c>
      <c r="AN414" s="6"/>
      <c r="AO414" s="6"/>
      <c r="AP414" s="6"/>
      <c r="AQ414" s="6"/>
      <c r="AR414" s="6"/>
      <c r="AS414" s="6"/>
      <c r="AT414" s="6"/>
      <c r="AU414" s="6"/>
      <c r="AV414" s="6"/>
      <c r="AW414" s="6"/>
      <c r="AX414" s="6"/>
      <c r="AY414" s="6"/>
      <c r="AZ414" s="6"/>
      <c r="BA414" s="6"/>
      <c r="BB414" s="6">
        <v>43353</v>
      </c>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v>43391</v>
      </c>
      <c r="CM414" s="6"/>
      <c r="CN414" s="6"/>
      <c r="CO414" s="6"/>
      <c r="CP414" s="6"/>
      <c r="CQ414" s="6"/>
      <c r="CR414" s="6"/>
      <c r="CS414" s="6"/>
      <c r="CT414" s="6"/>
      <c r="CU414" s="6"/>
      <c r="CV414" s="6"/>
      <c r="CW414" s="6"/>
      <c r="CX414" s="6">
        <v>43399</v>
      </c>
      <c r="CY414" s="6"/>
      <c r="CZ414" s="6"/>
      <c r="DA414" s="6"/>
      <c r="DB414" s="6"/>
      <c r="DC414" s="6"/>
      <c r="DD414" s="6"/>
      <c r="DE414" s="6"/>
      <c r="DF414" s="6"/>
      <c r="DG414" s="6"/>
      <c r="DH414" s="6"/>
      <c r="DI414" s="6"/>
      <c r="DJ414" s="6"/>
      <c r="DK414" s="6">
        <v>43371</v>
      </c>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HYPERLINK("https://hpr-rps.hres.ca/reg-content/summary-basis-decision-detailTwo.php?lang=en&amp;linkID=SBD00447", "Vizimpro")</f>
        <v>Vizimpro</v>
      </c>
      <c r="B415" s="6" t="s">
        <v>1084</v>
      </c>
      <c r="C415" s="6" t="s">
        <v>940</v>
      </c>
      <c r="D415" s="6" t="s">
        <v>1085</v>
      </c>
      <c r="E415" s="6"/>
      <c r="F415" s="6"/>
      <c r="G415" s="6"/>
      <c r="H415" s="6">
        <v>43124</v>
      </c>
      <c r="I415" s="6"/>
      <c r="J415" s="6"/>
      <c r="K415" s="6"/>
      <c r="L415" s="6"/>
      <c r="M415" s="6"/>
      <c r="N415" s="6"/>
      <c r="O415" s="6"/>
      <c r="P415" s="6"/>
      <c r="Q415" s="6">
        <v>43138</v>
      </c>
      <c r="R415" s="6"/>
      <c r="S415" s="6"/>
      <c r="T415" s="6">
        <v>43144</v>
      </c>
      <c r="U415" s="6"/>
      <c r="V415" s="6"/>
      <c r="W415" s="6">
        <v>43167</v>
      </c>
      <c r="X415" s="6"/>
      <c r="Y415" s="6"/>
      <c r="Z415" s="6"/>
      <c r="AA415" s="6"/>
      <c r="AB415" s="6"/>
      <c r="AC415" s="6"/>
      <c r="AD415" s="6"/>
      <c r="AE415" s="6"/>
      <c r="AF415" s="6"/>
      <c r="AG415" s="6"/>
      <c r="AH415" s="6">
        <v>43266</v>
      </c>
      <c r="AI415" s="6">
        <v>43454</v>
      </c>
      <c r="AJ415" s="6"/>
      <c r="AK415" s="6"/>
      <c r="AL415" s="6">
        <v>43454</v>
      </c>
      <c r="AM415" s="6">
        <v>43454</v>
      </c>
      <c r="AN415" s="6"/>
      <c r="AO415" s="6">
        <v>43279</v>
      </c>
      <c r="AP415" s="6"/>
      <c r="AQ415" s="6"/>
      <c r="AR415" s="6"/>
      <c r="AS415" s="6"/>
      <c r="AT415" s="6"/>
      <c r="AU415" s="6"/>
      <c r="AV415" s="6"/>
      <c r="AW415" s="6"/>
      <c r="AX415" s="6"/>
      <c r="AY415" s="6"/>
      <c r="AZ415" s="6"/>
      <c r="BA415" s="6"/>
      <c r="BB415" s="6"/>
      <c r="BC415" s="6"/>
      <c r="BD415" s="6">
        <v>43461</v>
      </c>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HYPERLINK("https://hpr-rps.hres.ca/reg-content/summary-basis-decision-detailTwo.php?lang=en&amp;linkID=SBD00427", "Folotyn")</f>
        <v>Folotyn</v>
      </c>
      <c r="B416" s="6" t="s">
        <v>1086</v>
      </c>
      <c r="C416" s="6" t="s">
        <v>177</v>
      </c>
      <c r="D416" s="6" t="s">
        <v>1087</v>
      </c>
      <c r="E416" s="6">
        <v>43059</v>
      </c>
      <c r="F416" s="6"/>
      <c r="G416" s="6"/>
      <c r="H416" s="6"/>
      <c r="I416" s="6"/>
      <c r="J416" s="6"/>
      <c r="K416" s="6"/>
      <c r="L416" s="6"/>
      <c r="M416" s="6"/>
      <c r="N416" s="6">
        <v>43186</v>
      </c>
      <c r="O416" s="6"/>
      <c r="P416" s="6"/>
      <c r="Q416" s="6"/>
      <c r="R416" s="6"/>
      <c r="S416" s="6">
        <v>43214</v>
      </c>
      <c r="T416" s="6"/>
      <c r="U416" s="6"/>
      <c r="V416" s="6">
        <v>43236</v>
      </c>
      <c r="W416" s="6"/>
      <c r="X416" s="6"/>
      <c r="Y416" s="6"/>
      <c r="Z416" s="6"/>
      <c r="AA416" s="6"/>
      <c r="AB416" s="6"/>
      <c r="AC416" s="6"/>
      <c r="AD416" s="6"/>
      <c r="AE416" s="6"/>
      <c r="AF416" s="6">
        <v>43259</v>
      </c>
      <c r="AG416" s="6"/>
      <c r="AH416" s="6"/>
      <c r="AI416" s="6"/>
      <c r="AJ416" s="6"/>
      <c r="AK416" s="6"/>
      <c r="AL416" s="6"/>
      <c r="AM416" s="6"/>
      <c r="AN416" s="6"/>
      <c r="AO416" s="6">
        <v>43395</v>
      </c>
      <c r="AP416" s="6"/>
      <c r="AQ416" s="6">
        <v>43374</v>
      </c>
      <c r="AR416" s="6">
        <v>43438</v>
      </c>
      <c r="AS416" s="6"/>
      <c r="AT416" s="6"/>
      <c r="AU416" s="6">
        <v>43439</v>
      </c>
      <c r="AV416" s="6">
        <v>43432</v>
      </c>
      <c r="AW416" s="6"/>
      <c r="AX416" s="6"/>
      <c r="AY416" s="6"/>
      <c r="AZ416" s="6"/>
      <c r="BA416" s="6"/>
      <c r="BB416" s="6"/>
      <c r="BC416" s="6"/>
      <c r="BD416" s="6"/>
      <c r="BE416" s="6"/>
      <c r="BF416" s="6"/>
      <c r="BG416" s="6"/>
      <c r="BH416" s="6"/>
      <c r="BI416" s="6"/>
      <c r="BJ416" s="6"/>
      <c r="BK416" s="6"/>
      <c r="BL416" s="6"/>
      <c r="BM416" s="6">
        <v>43439</v>
      </c>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HYPERLINK("https://hpr-rps.hres.ca/reg-content/summary-basis-decision-detailTwo.php?lang=en&amp;linkID=SBD00428", "Unituxin")</f>
        <v>Unituxin</v>
      </c>
      <c r="B417" s="6" t="s">
        <v>1088</v>
      </c>
      <c r="C417" s="6" t="s">
        <v>1089</v>
      </c>
      <c r="D417" s="6" t="s">
        <v>1090</v>
      </c>
      <c r="E417" s="6"/>
      <c r="F417" s="6"/>
      <c r="G417" s="6"/>
      <c r="H417" s="6"/>
      <c r="I417" s="6"/>
      <c r="J417" s="6"/>
      <c r="K417" s="6"/>
      <c r="L417" s="6"/>
      <c r="M417" s="6"/>
      <c r="N417" s="6"/>
      <c r="O417" s="6"/>
      <c r="P417" s="6"/>
      <c r="Q417" s="6"/>
      <c r="R417" s="6"/>
      <c r="S417" s="6"/>
      <c r="T417" s="6"/>
      <c r="U417" s="6"/>
      <c r="V417" s="6"/>
      <c r="W417" s="6">
        <v>41285</v>
      </c>
      <c r="X417" s="6"/>
      <c r="Y417" s="6"/>
      <c r="Z417" s="6"/>
      <c r="AA417" s="6"/>
      <c r="AB417" s="6"/>
      <c r="AC417" s="6"/>
      <c r="AD417" s="6"/>
      <c r="AE417" s="6"/>
      <c r="AF417" s="6"/>
      <c r="AG417" s="6"/>
      <c r="AH417" s="6">
        <v>41500</v>
      </c>
      <c r="AI417" s="6"/>
      <c r="AJ417" s="6"/>
      <c r="AK417" s="6"/>
      <c r="AL417" s="6"/>
      <c r="AM417" s="6">
        <v>41579</v>
      </c>
      <c r="AN417" s="6"/>
      <c r="AO417" s="6"/>
      <c r="AP417" s="6"/>
      <c r="AQ417" s="6">
        <v>41582</v>
      </c>
      <c r="AR417" s="6"/>
      <c r="AS417" s="6"/>
      <c r="AT417" s="6"/>
      <c r="AU417" s="6"/>
      <c r="AV417" s="6"/>
      <c r="AW417" s="6"/>
      <c r="AX417" s="6"/>
      <c r="AY417" s="6"/>
      <c r="AZ417" s="6"/>
      <c r="BA417" s="6"/>
      <c r="BB417" s="6"/>
      <c r="BC417" s="6"/>
      <c r="BD417" s="6"/>
      <c r="BE417" s="6"/>
      <c r="BF417" s="6"/>
      <c r="BG417" s="6">
        <v>41584</v>
      </c>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v>42608</v>
      </c>
      <c r="CJ417" s="6"/>
      <c r="CK417" s="6"/>
      <c r="CL417" s="6"/>
      <c r="CM417" s="6"/>
      <c r="CN417" s="6"/>
      <c r="CO417" s="6"/>
      <c r="CP417" s="6"/>
      <c r="CQ417" s="6"/>
      <c r="CR417" s="6"/>
      <c r="CS417" s="6"/>
      <c r="CT417" s="6">
        <v>42927</v>
      </c>
      <c r="CU417" s="6"/>
      <c r="CV417" s="6"/>
      <c r="CW417" s="6"/>
      <c r="CX417" s="6"/>
      <c r="CY417" s="6">
        <v>42902</v>
      </c>
      <c r="CZ417" s="6"/>
      <c r="DA417" s="6"/>
      <c r="DB417" s="6"/>
      <c r="DC417" s="6">
        <v>42907</v>
      </c>
      <c r="DD417" s="6"/>
      <c r="DE417" s="6"/>
      <c r="DF417" s="6"/>
      <c r="DG417" s="6"/>
      <c r="DH417" s="6"/>
      <c r="DI417" s="6"/>
      <c r="DJ417" s="6"/>
      <c r="DK417" s="6"/>
      <c r="DL417" s="6"/>
      <c r="DM417" s="6"/>
      <c r="DN417" s="6"/>
      <c r="DO417" s="6"/>
      <c r="DP417" s="6"/>
      <c r="DQ417" s="6"/>
      <c r="DR417" s="6"/>
      <c r="DS417" s="6">
        <v>42908</v>
      </c>
      <c r="DT417" s="6"/>
      <c r="DU417" s="6"/>
      <c r="DV417" s="6"/>
      <c r="DW417" s="6"/>
      <c r="DX417" s="6"/>
      <c r="DY417" s="6"/>
      <c r="DZ417" s="6"/>
      <c r="EA417" s="6"/>
      <c r="EB417" s="6">
        <v>43090</v>
      </c>
      <c r="EC417" s="6"/>
      <c r="ED417" s="6"/>
      <c r="EE417" s="6"/>
      <c r="EF417" s="6"/>
      <c r="EG417" s="6"/>
      <c r="EH417" s="6"/>
      <c r="EI417" s="6"/>
      <c r="EJ417" s="6"/>
      <c r="EK417" s="6"/>
      <c r="EL417" s="6"/>
      <c r="EM417" s="6"/>
      <c r="EN417" s="6"/>
      <c r="EO417" s="6"/>
      <c r="EP417" s="6"/>
      <c r="EQ417" s="6"/>
      <c r="ER417" s="6"/>
      <c r="ES417" s="6"/>
      <c r="ET417" s="6"/>
      <c r="EU417" s="6">
        <v>43133</v>
      </c>
      <c r="EV417" s="6"/>
      <c r="EW417" s="6"/>
      <c r="EX417" s="6"/>
      <c r="EY417" s="6"/>
      <c r="EZ417" s="6"/>
      <c r="FA417" s="6"/>
      <c r="FB417" s="6"/>
      <c r="FC417" s="6"/>
      <c r="FD417" s="6"/>
      <c r="FE417" s="6"/>
      <c r="FF417" s="6">
        <v>43452</v>
      </c>
      <c r="FG417" s="6">
        <v>43389</v>
      </c>
      <c r="FH417" s="6"/>
      <c r="FI417" s="6"/>
      <c r="FJ417" s="6"/>
      <c r="FK417" s="6"/>
      <c r="FL417" s="6"/>
      <c r="FM417" s="6"/>
      <c r="FN417" s="6"/>
      <c r="FO417" s="6">
        <v>43433</v>
      </c>
      <c r="FP417" s="6"/>
      <c r="FQ417" s="6"/>
      <c r="FR417" s="6"/>
      <c r="FS417" s="6"/>
      <c r="FT417" s="6"/>
      <c r="FU417" s="6"/>
      <c r="FV417" s="6"/>
      <c r="FW417" s="6"/>
      <c r="FX417" s="6"/>
      <c r="FY417" s="6"/>
      <c r="FZ417" s="6"/>
      <c r="GA417" s="6"/>
      <c r="GB417" s="6">
        <v>43433</v>
      </c>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HYPERLINK("https://hpr-rps.hres.ca/reg-content/summary-basis-decision-detailTwo.php?lang=en&amp;linkID=SBD00429", "Crysvita")</f>
        <v>Crysvita</v>
      </c>
      <c r="B418" s="6" t="s">
        <v>1091</v>
      </c>
      <c r="C418" s="6" t="s">
        <v>1092</v>
      </c>
      <c r="D418" s="6" t="s">
        <v>1093</v>
      </c>
      <c r="E418" s="6">
        <v>43059</v>
      </c>
      <c r="F418" s="6"/>
      <c r="G418" s="6"/>
      <c r="H418" s="6"/>
      <c r="I418" s="6"/>
      <c r="J418" s="6"/>
      <c r="K418" s="6"/>
      <c r="L418" s="6"/>
      <c r="M418" s="6"/>
      <c r="N418" s="6">
        <v>43186</v>
      </c>
      <c r="O418" s="6"/>
      <c r="P418" s="6"/>
      <c r="Q418" s="6"/>
      <c r="R418" s="6"/>
      <c r="S418" s="6">
        <v>43214</v>
      </c>
      <c r="T418" s="6"/>
      <c r="U418" s="6"/>
      <c r="V418" s="6">
        <v>43236</v>
      </c>
      <c r="W418" s="6"/>
      <c r="X418" s="6"/>
      <c r="Y418" s="6"/>
      <c r="Z418" s="6"/>
      <c r="AA418" s="6"/>
      <c r="AB418" s="6"/>
      <c r="AC418" s="6"/>
      <c r="AD418" s="6"/>
      <c r="AE418" s="6"/>
      <c r="AF418" s="6">
        <v>43259</v>
      </c>
      <c r="AG418" s="6"/>
      <c r="AH418" s="6"/>
      <c r="AI418" s="6"/>
      <c r="AJ418" s="6"/>
      <c r="AK418" s="6"/>
      <c r="AL418" s="6"/>
      <c r="AM418" s="6"/>
      <c r="AN418" s="6"/>
      <c r="AO418" s="6">
        <v>43395</v>
      </c>
      <c r="AP418" s="6"/>
      <c r="AQ418" s="6">
        <v>43374</v>
      </c>
      <c r="AR418" s="6">
        <v>43438</v>
      </c>
      <c r="AS418" s="6"/>
      <c r="AT418" s="6"/>
      <c r="AU418" s="6">
        <v>43439</v>
      </c>
      <c r="AV418" s="6">
        <v>43432</v>
      </c>
      <c r="AW418" s="6"/>
      <c r="AX418" s="6"/>
      <c r="AY418" s="6"/>
      <c r="AZ418" s="6"/>
      <c r="BA418" s="6"/>
      <c r="BB418" s="6"/>
      <c r="BC418" s="6"/>
      <c r="BD418" s="6"/>
      <c r="BE418" s="6"/>
      <c r="BF418" s="6"/>
      <c r="BG418" s="6"/>
      <c r="BH418" s="6"/>
      <c r="BI418" s="6"/>
      <c r="BJ418" s="6"/>
      <c r="BK418" s="6"/>
      <c r="BL418" s="6"/>
      <c r="BM418" s="6">
        <v>43439</v>
      </c>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HYPERLINK("https://hpr-rps.hres.ca/reg-content/summary-basis-decision-detailTwo.php?lang=en&amp;linkID=SBD00430", "Brineura")</f>
        <v>Brineura</v>
      </c>
      <c r="B419" s="6" t="s">
        <v>1094</v>
      </c>
      <c r="C419" s="6" t="s">
        <v>576</v>
      </c>
      <c r="D419" s="6" t="s">
        <v>1095</v>
      </c>
      <c r="E419" s="6">
        <v>43061</v>
      </c>
      <c r="F419" s="6"/>
      <c r="G419" s="6"/>
      <c r="H419" s="6"/>
      <c r="I419" s="6"/>
      <c r="J419" s="6"/>
      <c r="K419" s="6"/>
      <c r="L419" s="6"/>
      <c r="M419" s="6"/>
      <c r="N419" s="6">
        <v>43159</v>
      </c>
      <c r="O419" s="6"/>
      <c r="P419" s="6"/>
      <c r="Q419" s="6"/>
      <c r="R419" s="6"/>
      <c r="S419" s="6">
        <v>43182</v>
      </c>
      <c r="T419" s="6"/>
      <c r="U419" s="6"/>
      <c r="V419" s="6">
        <v>43245</v>
      </c>
      <c r="W419" s="6"/>
      <c r="X419" s="6"/>
      <c r="Y419" s="6"/>
      <c r="Z419" s="6"/>
      <c r="AA419" s="6"/>
      <c r="AB419" s="6"/>
      <c r="AC419" s="6"/>
      <c r="AD419" s="6"/>
      <c r="AE419" s="6"/>
      <c r="AF419" s="6">
        <v>43273</v>
      </c>
      <c r="AG419" s="6"/>
      <c r="AH419" s="6"/>
      <c r="AI419" s="6"/>
      <c r="AJ419" s="6"/>
      <c r="AK419" s="6"/>
      <c r="AL419" s="6"/>
      <c r="AM419" s="6"/>
      <c r="AN419" s="6"/>
      <c r="AO419" s="6"/>
      <c r="AP419" s="6"/>
      <c r="AQ419" s="6">
        <v>43385</v>
      </c>
      <c r="AR419" s="6">
        <v>43448</v>
      </c>
      <c r="AS419" s="6"/>
      <c r="AT419" s="6"/>
      <c r="AU419" s="6"/>
      <c r="AV419" s="6">
        <v>43452</v>
      </c>
      <c r="AW419" s="6"/>
      <c r="AX419" s="6"/>
      <c r="AY419" s="6"/>
      <c r="AZ419" s="6">
        <v>43453</v>
      </c>
      <c r="BA419" s="6"/>
      <c r="BB419" s="6"/>
      <c r="BC419" s="6"/>
      <c r="BD419" s="6"/>
      <c r="BE419" s="6"/>
      <c r="BF419" s="6"/>
      <c r="BG419" s="6"/>
      <c r="BH419" s="6"/>
      <c r="BI419" s="6"/>
      <c r="BJ419" s="6"/>
      <c r="BK419" s="6"/>
      <c r="BL419" s="6"/>
      <c r="BM419" s="6">
        <v>43453</v>
      </c>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HYPERLINK("https://hpr-rps.hres.ca/reg-content/summary-basis-decision-detailTwo.php?lang=en&amp;linkID=SBD00431", "Belsomra")</f>
        <v>Belsomra</v>
      </c>
      <c r="B420" s="6" t="s">
        <v>1096</v>
      </c>
      <c r="C420" s="6" t="s">
        <v>418</v>
      </c>
      <c r="D420" s="6" t="s">
        <v>1097</v>
      </c>
      <c r="E420" s="6">
        <v>43061</v>
      </c>
      <c r="F420" s="6"/>
      <c r="G420" s="6"/>
      <c r="H420" s="6"/>
      <c r="I420" s="6"/>
      <c r="J420" s="6"/>
      <c r="K420" s="6"/>
      <c r="L420" s="6"/>
      <c r="M420" s="6"/>
      <c r="N420" s="6">
        <v>43159</v>
      </c>
      <c r="O420" s="6"/>
      <c r="P420" s="6"/>
      <c r="Q420" s="6"/>
      <c r="R420" s="6"/>
      <c r="S420" s="6">
        <v>43182</v>
      </c>
      <c r="T420" s="6"/>
      <c r="U420" s="6"/>
      <c r="V420" s="6">
        <v>43245</v>
      </c>
      <c r="W420" s="6"/>
      <c r="X420" s="6"/>
      <c r="Y420" s="6"/>
      <c r="Z420" s="6"/>
      <c r="AA420" s="6"/>
      <c r="AB420" s="6"/>
      <c r="AC420" s="6"/>
      <c r="AD420" s="6"/>
      <c r="AE420" s="6"/>
      <c r="AF420" s="6">
        <v>43273</v>
      </c>
      <c r="AG420" s="6"/>
      <c r="AH420" s="6"/>
      <c r="AI420" s="6"/>
      <c r="AJ420" s="6"/>
      <c r="AK420" s="6"/>
      <c r="AL420" s="6"/>
      <c r="AM420" s="6"/>
      <c r="AN420" s="6"/>
      <c r="AO420" s="6"/>
      <c r="AP420" s="6"/>
      <c r="AQ420" s="6">
        <v>43385</v>
      </c>
      <c r="AR420" s="6">
        <v>43448</v>
      </c>
      <c r="AS420" s="6"/>
      <c r="AT420" s="6"/>
      <c r="AU420" s="6"/>
      <c r="AV420" s="6">
        <v>43452</v>
      </c>
      <c r="AW420" s="6"/>
      <c r="AX420" s="6"/>
      <c r="AY420" s="6"/>
      <c r="AZ420" s="6">
        <v>43453</v>
      </c>
      <c r="BA420" s="6"/>
      <c r="BB420" s="6"/>
      <c r="BC420" s="6"/>
      <c r="BD420" s="6"/>
      <c r="BE420" s="6"/>
      <c r="BF420" s="6"/>
      <c r="BG420" s="6"/>
      <c r="BH420" s="6"/>
      <c r="BI420" s="6"/>
      <c r="BJ420" s="6"/>
      <c r="BK420" s="6"/>
      <c r="BL420" s="6"/>
      <c r="BM420" s="6">
        <v>43453</v>
      </c>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HYPERLINK("https://hpr-rps.hres.ca/reg-content/summary-basis-decision-detailTwo.php?lang=en&amp;linkID=SBD00432", "Fulphila")</f>
        <v>Fulphila</v>
      </c>
      <c r="B421" s="6" t="s">
        <v>1018</v>
      </c>
      <c r="C421" s="6" t="s">
        <v>1098</v>
      </c>
      <c r="D421" s="6" t="s">
        <v>1099</v>
      </c>
      <c r="E421" s="6"/>
      <c r="F421" s="6"/>
      <c r="G421" s="6"/>
      <c r="H421" s="6">
        <v>43083</v>
      </c>
      <c r="I421" s="6"/>
      <c r="J421" s="6"/>
      <c r="K421" s="6"/>
      <c r="L421" s="6"/>
      <c r="M421" s="6"/>
      <c r="N421" s="6"/>
      <c r="O421" s="6"/>
      <c r="P421" s="6"/>
      <c r="Q421" s="6"/>
      <c r="R421" s="6"/>
      <c r="S421" s="6"/>
      <c r="T421" s="6"/>
      <c r="U421" s="6"/>
      <c r="V421" s="6"/>
      <c r="W421" s="6">
        <v>43132</v>
      </c>
      <c r="X421" s="6"/>
      <c r="Y421" s="6"/>
      <c r="Z421" s="6"/>
      <c r="AA421" s="6"/>
      <c r="AB421" s="6"/>
      <c r="AC421" s="6"/>
      <c r="AD421" s="6"/>
      <c r="AE421" s="6"/>
      <c r="AF421" s="6">
        <v>43388</v>
      </c>
      <c r="AG421" s="6"/>
      <c r="AH421" s="6">
        <v>43374</v>
      </c>
      <c r="AI421" s="6">
        <v>43431</v>
      </c>
      <c r="AJ421" s="6"/>
      <c r="AK421" s="6"/>
      <c r="AL421" s="6">
        <v>43427</v>
      </c>
      <c r="AM421" s="6">
        <v>43423</v>
      </c>
      <c r="AN421" s="6"/>
      <c r="AO421" s="6"/>
      <c r="AP421" s="6"/>
      <c r="AQ421" s="6"/>
      <c r="AR421" s="6"/>
      <c r="AS421" s="6"/>
      <c r="AT421" s="6"/>
      <c r="AU421" s="6"/>
      <c r="AV421" s="6"/>
      <c r="AW421" s="6"/>
      <c r="AX421" s="6"/>
      <c r="AY421" s="6"/>
      <c r="AZ421" s="6"/>
      <c r="BA421" s="6"/>
      <c r="BB421" s="6"/>
      <c r="BC421" s="6"/>
      <c r="BD421" s="6">
        <v>43432</v>
      </c>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HYPERLINK("https://hpr-rps.hres.ca/reg-content/summary-basis-decision-detailTwo.php?lang=en&amp;linkID=SBD00433", "Lutathera")</f>
        <v>Lutathera</v>
      </c>
      <c r="B422" s="6" t="s">
        <v>1100</v>
      </c>
      <c r="C422" s="6" t="s">
        <v>1101</v>
      </c>
      <c r="D422" s="6" t="s">
        <v>1102</v>
      </c>
      <c r="E422" s="6">
        <v>43068</v>
      </c>
      <c r="F422" s="6"/>
      <c r="G422" s="6"/>
      <c r="H422" s="6"/>
      <c r="I422" s="6"/>
      <c r="J422" s="6"/>
      <c r="K422" s="6"/>
      <c r="L422" s="6"/>
      <c r="M422" s="6"/>
      <c r="N422" s="6">
        <v>43124</v>
      </c>
      <c r="O422" s="6"/>
      <c r="P422" s="6"/>
      <c r="Q422" s="6"/>
      <c r="R422" s="6"/>
      <c r="S422" s="6">
        <v>43150</v>
      </c>
      <c r="T422" s="6"/>
      <c r="U422" s="6"/>
      <c r="V422" s="6">
        <v>43269</v>
      </c>
      <c r="W422" s="6"/>
      <c r="X422" s="6"/>
      <c r="Y422" s="6"/>
      <c r="Z422" s="6"/>
      <c r="AA422" s="6"/>
      <c r="AB422" s="6"/>
      <c r="AC422" s="6"/>
      <c r="AD422" s="6"/>
      <c r="AE422" s="6"/>
      <c r="AF422" s="6">
        <v>43294</v>
      </c>
      <c r="AG422" s="6"/>
      <c r="AH422" s="6"/>
      <c r="AI422" s="6"/>
      <c r="AJ422" s="6"/>
      <c r="AK422" s="6"/>
      <c r="AL422" s="6"/>
      <c r="AM422" s="6"/>
      <c r="AN422" s="6"/>
      <c r="AO422" s="6"/>
      <c r="AP422" s="6"/>
      <c r="AQ422" s="6">
        <v>43410</v>
      </c>
      <c r="AR422" s="6">
        <v>43473</v>
      </c>
      <c r="AS422" s="6"/>
      <c r="AT422" s="6"/>
      <c r="AU422" s="6">
        <v>43473</v>
      </c>
      <c r="AV422" s="6">
        <v>43469</v>
      </c>
      <c r="AW422" s="6"/>
      <c r="AX422" s="6"/>
      <c r="AY422" s="6"/>
      <c r="AZ422" s="6"/>
      <c r="BA422" s="6"/>
      <c r="BB422" s="6"/>
      <c r="BC422" s="6"/>
      <c r="BD422" s="6"/>
      <c r="BE422" s="6"/>
      <c r="BF422" s="6"/>
      <c r="BG422" s="6"/>
      <c r="BH422" s="6"/>
      <c r="BI422" s="6"/>
      <c r="BJ422" s="6"/>
      <c r="BK422" s="6"/>
      <c r="BL422" s="6"/>
      <c r="BM422" s="6">
        <v>43474</v>
      </c>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HYPERLINK("https://hpr-rps.hres.ca/reg-content/summary-basis-decision-detailTwo.php?lang=en&amp;linkID=SBD00452", "Dacogen")</f>
        <v>Dacogen</v>
      </c>
      <c r="B423" s="6" t="s">
        <v>1103</v>
      </c>
      <c r="C423" s="6" t="s">
        <v>914</v>
      </c>
      <c r="D423" s="6" t="s">
        <v>1104</v>
      </c>
      <c r="E423" s="6">
        <v>43061</v>
      </c>
      <c r="F423" s="6"/>
      <c r="G423" s="6"/>
      <c r="H423" s="6"/>
      <c r="I423" s="6"/>
      <c r="J423" s="6"/>
      <c r="K423" s="6"/>
      <c r="L423" s="6"/>
      <c r="M423" s="6"/>
      <c r="N423" s="6">
        <v>43159</v>
      </c>
      <c r="O423" s="6"/>
      <c r="P423" s="6"/>
      <c r="Q423" s="6"/>
      <c r="R423" s="6"/>
      <c r="S423" s="6">
        <v>43182</v>
      </c>
      <c r="T423" s="6"/>
      <c r="U423" s="6"/>
      <c r="V423" s="6">
        <v>43245</v>
      </c>
      <c r="W423" s="6"/>
      <c r="X423" s="6"/>
      <c r="Y423" s="6"/>
      <c r="Z423" s="6"/>
      <c r="AA423" s="6"/>
      <c r="AB423" s="6"/>
      <c r="AC423" s="6"/>
      <c r="AD423" s="6"/>
      <c r="AE423" s="6"/>
      <c r="AF423" s="6">
        <v>43273</v>
      </c>
      <c r="AG423" s="6"/>
      <c r="AH423" s="6"/>
      <c r="AI423" s="6"/>
      <c r="AJ423" s="6"/>
      <c r="AK423" s="6"/>
      <c r="AL423" s="6"/>
      <c r="AM423" s="6"/>
      <c r="AN423" s="6"/>
      <c r="AO423" s="6"/>
      <c r="AP423" s="6"/>
      <c r="AQ423" s="6">
        <v>43385</v>
      </c>
      <c r="AR423" s="6">
        <v>43448</v>
      </c>
      <c r="AS423" s="6"/>
      <c r="AT423" s="6"/>
      <c r="AU423" s="6"/>
      <c r="AV423" s="6">
        <v>43452</v>
      </c>
      <c r="AW423" s="6"/>
      <c r="AX423" s="6"/>
      <c r="AY423" s="6"/>
      <c r="AZ423" s="6">
        <v>43453</v>
      </c>
      <c r="BA423" s="6"/>
      <c r="BB423" s="6"/>
      <c r="BC423" s="6"/>
      <c r="BD423" s="6"/>
      <c r="BE423" s="6"/>
      <c r="BF423" s="6"/>
      <c r="BG423" s="6"/>
      <c r="BH423" s="6"/>
      <c r="BI423" s="6"/>
      <c r="BJ423" s="6"/>
      <c r="BK423" s="6"/>
      <c r="BL423" s="6"/>
      <c r="BM423" s="6">
        <v>43453</v>
      </c>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HYPERLINK("https://hpr-rps.hres.ca/reg-content/summary-basis-decision-detailTwo.php?lang=en&amp;linkID=SBD00434", "Vonvendi")</f>
        <v>Vonvendi</v>
      </c>
      <c r="B424" s="6" t="s">
        <v>1105</v>
      </c>
      <c r="C424" s="6" t="s">
        <v>989</v>
      </c>
      <c r="D424" s="6" t="s">
        <v>1106</v>
      </c>
      <c r="E424" s="6">
        <v>42934</v>
      </c>
      <c r="F424" s="6"/>
      <c r="G424" s="6"/>
      <c r="H424" s="6">
        <v>43126</v>
      </c>
      <c r="I424" s="6"/>
      <c r="J424" s="6"/>
      <c r="K424" s="6"/>
      <c r="L424" s="6"/>
      <c r="M424" s="6"/>
      <c r="N424" s="6"/>
      <c r="O424" s="6"/>
      <c r="P424" s="6"/>
      <c r="Q424" s="6"/>
      <c r="R424" s="6"/>
      <c r="S424" s="6"/>
      <c r="T424" s="6"/>
      <c r="U424" s="6"/>
      <c r="V424" s="6"/>
      <c r="W424" s="6">
        <v>43175</v>
      </c>
      <c r="X424" s="6"/>
      <c r="Y424" s="6"/>
      <c r="Z424" s="6"/>
      <c r="AA424" s="6"/>
      <c r="AB424" s="6"/>
      <c r="AC424" s="6"/>
      <c r="AD424" s="6"/>
      <c r="AE424" s="6"/>
      <c r="AF424" s="6"/>
      <c r="AG424" s="6"/>
      <c r="AH424" s="6">
        <v>43411</v>
      </c>
      <c r="AI424" s="6">
        <v>43280</v>
      </c>
      <c r="AJ424" s="6"/>
      <c r="AK424" s="6"/>
      <c r="AL424" s="6">
        <v>43455</v>
      </c>
      <c r="AM424" s="6">
        <v>43454</v>
      </c>
      <c r="AN424" s="6"/>
      <c r="AO424" s="6"/>
      <c r="AP424" s="6"/>
      <c r="AQ424" s="6"/>
      <c r="AR424" s="6"/>
      <c r="AS424" s="6"/>
      <c r="AT424" s="6"/>
      <c r="AU424" s="6"/>
      <c r="AV424" s="6"/>
      <c r="AW424" s="6"/>
      <c r="AX424" s="6"/>
      <c r="AY424" s="6"/>
      <c r="AZ424" s="6"/>
      <c r="BA424" s="6"/>
      <c r="BB424" s="6"/>
      <c r="BC424" s="6"/>
      <c r="BD424" s="6">
        <v>43475</v>
      </c>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HYPERLINK("https://hpr-rps.hres.ca/reg-content/summary-basis-decision-detailTwo.php?lang=en&amp;linkID=SBD00435", "BioThrax")</f>
        <v>BioThrax</v>
      </c>
      <c r="B425" s="6" t="s">
        <v>1107</v>
      </c>
      <c r="C425" s="6" t="s">
        <v>1108</v>
      </c>
      <c r="D425" s="6" t="s">
        <v>1109</v>
      </c>
      <c r="E425" s="6">
        <v>43137</v>
      </c>
      <c r="F425" s="6"/>
      <c r="G425" s="6">
        <v>43194</v>
      </c>
      <c r="H425" s="6">
        <v>43216</v>
      </c>
      <c r="I425" s="6"/>
      <c r="J425" s="6"/>
      <c r="K425" s="6"/>
      <c r="L425" s="6"/>
      <c r="M425" s="6"/>
      <c r="N425" s="6"/>
      <c r="O425" s="6"/>
      <c r="P425" s="6"/>
      <c r="Q425" s="6">
        <v>43244</v>
      </c>
      <c r="R425" s="6"/>
      <c r="S425" s="6"/>
      <c r="T425" s="6">
        <v>43258</v>
      </c>
      <c r="U425" s="6"/>
      <c r="V425" s="6"/>
      <c r="W425" s="6">
        <v>43269</v>
      </c>
      <c r="X425" s="6"/>
      <c r="Y425" s="6"/>
      <c r="Z425" s="6"/>
      <c r="AA425" s="6"/>
      <c r="AB425" s="6"/>
      <c r="AC425" s="6"/>
      <c r="AD425" s="6"/>
      <c r="AE425" s="6"/>
      <c r="AF425" s="6"/>
      <c r="AG425" s="6"/>
      <c r="AH425" s="6">
        <v>43453</v>
      </c>
      <c r="AI425" s="6">
        <v>43454</v>
      </c>
      <c r="AJ425" s="6">
        <v>43413</v>
      </c>
      <c r="AK425" s="6"/>
      <c r="AL425" s="6">
        <v>43465</v>
      </c>
      <c r="AM425" s="6">
        <v>43465</v>
      </c>
      <c r="AN425" s="6"/>
      <c r="AO425" s="6"/>
      <c r="AP425" s="6"/>
      <c r="AQ425" s="6"/>
      <c r="AR425" s="6"/>
      <c r="AS425" s="6"/>
      <c r="AT425" s="6"/>
      <c r="AU425" s="6"/>
      <c r="AV425" s="6"/>
      <c r="AW425" s="6"/>
      <c r="AX425" s="6"/>
      <c r="AY425" s="6"/>
      <c r="AZ425" s="6"/>
      <c r="BA425" s="6"/>
      <c r="BB425" s="6">
        <v>43467</v>
      </c>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v>43516</v>
      </c>
      <c r="CH425" s="6"/>
      <c r="CI425" s="6"/>
      <c r="CJ425" s="6"/>
      <c r="CK425" s="6"/>
      <c r="CL425" s="6"/>
      <c r="CM425" s="6"/>
      <c r="CN425" s="6"/>
      <c r="CO425" s="6"/>
      <c r="CP425" s="6"/>
      <c r="CQ425" s="6"/>
      <c r="CR425" s="6"/>
      <c r="CS425" s="6"/>
      <c r="CT425" s="6"/>
      <c r="CU425" s="6"/>
      <c r="CV425" s="6"/>
      <c r="CW425" s="6"/>
      <c r="CX425" s="6">
        <v>43518</v>
      </c>
      <c r="CY425" s="6"/>
      <c r="CZ425" s="6"/>
      <c r="DA425" s="6"/>
      <c r="DB425" s="6"/>
      <c r="DC425" s="6"/>
      <c r="DD425" s="6"/>
      <c r="DE425" s="6"/>
      <c r="DF425" s="6"/>
      <c r="DG425" s="6"/>
      <c r="DH425" s="6"/>
      <c r="DI425" s="6"/>
      <c r="DJ425" s="6"/>
      <c r="DK425" s="6">
        <v>43488</v>
      </c>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HYPERLINK("https://hpr-rps.hres.ca/reg-content/summary-basis-decision-detailTwo.php?lang=en&amp;linkID=SBD00436", "Demylocan")</f>
        <v>Demylocan</v>
      </c>
      <c r="B426" s="6" t="s">
        <v>1103</v>
      </c>
      <c r="C426" s="6" t="s">
        <v>1110</v>
      </c>
      <c r="D426" s="6" t="s">
        <v>1111</v>
      </c>
      <c r="E426" s="6">
        <v>40800</v>
      </c>
      <c r="F426" s="6"/>
      <c r="G426" s="6"/>
      <c r="H426" s="6">
        <v>43047</v>
      </c>
      <c r="I426" s="6"/>
      <c r="J426" s="6"/>
      <c r="K426" s="6"/>
      <c r="L426" s="6"/>
      <c r="M426" s="6"/>
      <c r="N426" s="6"/>
      <c r="O426" s="6"/>
      <c r="P426" s="6"/>
      <c r="Q426" s="6">
        <v>43089</v>
      </c>
      <c r="R426" s="6"/>
      <c r="S426" s="6"/>
      <c r="T426" s="6">
        <v>43129</v>
      </c>
      <c r="U426" s="6"/>
      <c r="V426" s="6"/>
      <c r="W426" s="6">
        <v>43175</v>
      </c>
      <c r="X426" s="6"/>
      <c r="Y426" s="6"/>
      <c r="Z426" s="6"/>
      <c r="AA426" s="6"/>
      <c r="AB426" s="6"/>
      <c r="AC426" s="6"/>
      <c r="AD426" s="6"/>
      <c r="AE426" s="6"/>
      <c r="AF426" s="6"/>
      <c r="AG426" s="6"/>
      <c r="AH426" s="6">
        <v>43360</v>
      </c>
      <c r="AI426" s="6">
        <v>43474</v>
      </c>
      <c r="AJ426" s="6">
        <v>43453</v>
      </c>
      <c r="AK426" s="6"/>
      <c r="AL426" s="6">
        <v>43474</v>
      </c>
      <c r="AM426" s="6">
        <v>43473</v>
      </c>
      <c r="AN426" s="6"/>
      <c r="AO426" s="6"/>
      <c r="AP426" s="6"/>
      <c r="AQ426" s="6"/>
      <c r="AR426" s="6"/>
      <c r="AS426" s="6"/>
      <c r="AT426" s="6"/>
      <c r="AU426" s="6"/>
      <c r="AV426" s="6"/>
      <c r="AW426" s="6"/>
      <c r="AX426" s="6"/>
      <c r="AY426" s="6"/>
      <c r="AZ426" s="6"/>
      <c r="BA426" s="6"/>
      <c r="BB426" s="6"/>
      <c r="BC426" s="6"/>
      <c r="BD426" s="6">
        <v>43475</v>
      </c>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HYPERLINK("https://hpr-rps.hres.ca/reg-content/summary-basis-decision-detailTwo.php?lang=en&amp;linkID=SBD00437", "Onstryv")</f>
        <v>Onstryv</v>
      </c>
      <c r="B427" s="6" t="s">
        <v>1112</v>
      </c>
      <c r="C427" s="6" t="s">
        <v>1113</v>
      </c>
      <c r="D427" s="6" t="s">
        <v>1114</v>
      </c>
      <c r="E427" s="6">
        <v>40800</v>
      </c>
      <c r="F427" s="6"/>
      <c r="G427" s="6"/>
      <c r="H427" s="6">
        <v>43047</v>
      </c>
      <c r="I427" s="6"/>
      <c r="J427" s="6"/>
      <c r="K427" s="6"/>
      <c r="L427" s="6"/>
      <c r="M427" s="6"/>
      <c r="N427" s="6"/>
      <c r="O427" s="6"/>
      <c r="P427" s="6"/>
      <c r="Q427" s="6">
        <v>43089</v>
      </c>
      <c r="R427" s="6"/>
      <c r="S427" s="6"/>
      <c r="T427" s="6">
        <v>43129</v>
      </c>
      <c r="U427" s="6"/>
      <c r="V427" s="6"/>
      <c r="W427" s="6">
        <v>43175</v>
      </c>
      <c r="X427" s="6"/>
      <c r="Y427" s="6"/>
      <c r="Z427" s="6"/>
      <c r="AA427" s="6"/>
      <c r="AB427" s="6"/>
      <c r="AC427" s="6"/>
      <c r="AD427" s="6"/>
      <c r="AE427" s="6"/>
      <c r="AF427" s="6"/>
      <c r="AG427" s="6"/>
      <c r="AH427" s="6">
        <v>43360</v>
      </c>
      <c r="AI427" s="6">
        <v>43474</v>
      </c>
      <c r="AJ427" s="6">
        <v>43453</v>
      </c>
      <c r="AK427" s="6"/>
      <c r="AL427" s="6">
        <v>43474</v>
      </c>
      <c r="AM427" s="6">
        <v>43473</v>
      </c>
      <c r="AN427" s="6"/>
      <c r="AO427" s="6"/>
      <c r="AP427" s="6"/>
      <c r="AQ427" s="6"/>
      <c r="AR427" s="6"/>
      <c r="AS427" s="6"/>
      <c r="AT427" s="6"/>
      <c r="AU427" s="6"/>
      <c r="AV427" s="6"/>
      <c r="AW427" s="6"/>
      <c r="AX427" s="6"/>
      <c r="AY427" s="6"/>
      <c r="AZ427" s="6"/>
      <c r="BA427" s="6"/>
      <c r="BB427" s="6"/>
      <c r="BC427" s="6"/>
      <c r="BD427" s="6">
        <v>43475</v>
      </c>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HYPERLINK("https://hpr-rps.hres.ca/reg-content/summary-basis-decision-detailTwo.php?lang=en&amp;linkID=SBD00438", "Lorbrena")</f>
        <v>Lorbrena</v>
      </c>
      <c r="B428" s="6" t="s">
        <v>1115</v>
      </c>
      <c r="C428" s="6" t="s">
        <v>940</v>
      </c>
      <c r="D428" s="6" t="s">
        <v>1116</v>
      </c>
      <c r="E428" s="6">
        <v>43137</v>
      </c>
      <c r="F428" s="6"/>
      <c r="G428" s="6">
        <v>43194</v>
      </c>
      <c r="H428" s="6">
        <v>43216</v>
      </c>
      <c r="I428" s="6"/>
      <c r="J428" s="6"/>
      <c r="K428" s="6"/>
      <c r="L428" s="6"/>
      <c r="M428" s="6"/>
      <c r="N428" s="6"/>
      <c r="O428" s="6"/>
      <c r="P428" s="6"/>
      <c r="Q428" s="6">
        <v>43244</v>
      </c>
      <c r="R428" s="6"/>
      <c r="S428" s="6"/>
      <c r="T428" s="6">
        <v>43258</v>
      </c>
      <c r="U428" s="6"/>
      <c r="V428" s="6"/>
      <c r="W428" s="6">
        <v>43269</v>
      </c>
      <c r="X428" s="6"/>
      <c r="Y428" s="6"/>
      <c r="Z428" s="6"/>
      <c r="AA428" s="6"/>
      <c r="AB428" s="6"/>
      <c r="AC428" s="6"/>
      <c r="AD428" s="6"/>
      <c r="AE428" s="6"/>
      <c r="AF428" s="6"/>
      <c r="AG428" s="6"/>
      <c r="AH428" s="6">
        <v>43453</v>
      </c>
      <c r="AI428" s="6">
        <v>43454</v>
      </c>
      <c r="AJ428" s="6">
        <v>43413</v>
      </c>
      <c r="AK428" s="6"/>
      <c r="AL428" s="6">
        <v>43465</v>
      </c>
      <c r="AM428" s="6">
        <v>43465</v>
      </c>
      <c r="AN428" s="6"/>
      <c r="AO428" s="6"/>
      <c r="AP428" s="6"/>
      <c r="AQ428" s="6"/>
      <c r="AR428" s="6"/>
      <c r="AS428" s="6"/>
      <c r="AT428" s="6"/>
      <c r="AU428" s="6"/>
      <c r="AV428" s="6"/>
      <c r="AW428" s="6"/>
      <c r="AX428" s="6"/>
      <c r="AY428" s="6"/>
      <c r="AZ428" s="6"/>
      <c r="BA428" s="6"/>
      <c r="BB428" s="6">
        <v>43467</v>
      </c>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v>43516</v>
      </c>
      <c r="CH428" s="6"/>
      <c r="CI428" s="6"/>
      <c r="CJ428" s="6"/>
      <c r="CK428" s="6"/>
      <c r="CL428" s="6"/>
      <c r="CM428" s="6"/>
      <c r="CN428" s="6"/>
      <c r="CO428" s="6"/>
      <c r="CP428" s="6"/>
      <c r="CQ428" s="6"/>
      <c r="CR428" s="6"/>
      <c r="CS428" s="6"/>
      <c r="CT428" s="6"/>
      <c r="CU428" s="6"/>
      <c r="CV428" s="6"/>
      <c r="CW428" s="6"/>
      <c r="CX428" s="6">
        <v>43518</v>
      </c>
      <c r="CY428" s="6"/>
      <c r="CZ428" s="6"/>
      <c r="DA428" s="6"/>
      <c r="DB428" s="6"/>
      <c r="DC428" s="6"/>
      <c r="DD428" s="6"/>
      <c r="DE428" s="6"/>
      <c r="DF428" s="6"/>
      <c r="DG428" s="6"/>
      <c r="DH428" s="6"/>
      <c r="DI428" s="6"/>
      <c r="DJ428" s="6"/>
      <c r="DK428" s="6">
        <v>43488</v>
      </c>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HYPERLINK("https://hpr-rps.hres.ca/reg-content/summary-basis-decision-detailTwo.php?lang=en&amp;linkID=SBD00439", "Oxervate")</f>
        <v>Oxervate</v>
      </c>
      <c r="B429" s="6" t="s">
        <v>1117</v>
      </c>
      <c r="C429" s="6" t="s">
        <v>1118</v>
      </c>
      <c r="D429" s="6" t="s">
        <v>1119</v>
      </c>
      <c r="E429" s="6">
        <v>43137</v>
      </c>
      <c r="F429" s="6"/>
      <c r="G429" s="6">
        <v>43194</v>
      </c>
      <c r="H429" s="6">
        <v>43216</v>
      </c>
      <c r="I429" s="6"/>
      <c r="J429" s="6"/>
      <c r="K429" s="6"/>
      <c r="L429" s="6"/>
      <c r="M429" s="6"/>
      <c r="N429" s="6"/>
      <c r="O429" s="6"/>
      <c r="P429" s="6"/>
      <c r="Q429" s="6">
        <v>43244</v>
      </c>
      <c r="R429" s="6"/>
      <c r="S429" s="6"/>
      <c r="T429" s="6">
        <v>43258</v>
      </c>
      <c r="U429" s="6"/>
      <c r="V429" s="6"/>
      <c r="W429" s="6">
        <v>43269</v>
      </c>
      <c r="X429" s="6"/>
      <c r="Y429" s="6"/>
      <c r="Z429" s="6"/>
      <c r="AA429" s="6"/>
      <c r="AB429" s="6"/>
      <c r="AC429" s="6"/>
      <c r="AD429" s="6"/>
      <c r="AE429" s="6"/>
      <c r="AF429" s="6"/>
      <c r="AG429" s="6"/>
      <c r="AH429" s="6">
        <v>43453</v>
      </c>
      <c r="AI429" s="6">
        <v>43454</v>
      </c>
      <c r="AJ429" s="6">
        <v>43413</v>
      </c>
      <c r="AK429" s="6"/>
      <c r="AL429" s="6">
        <v>43465</v>
      </c>
      <c r="AM429" s="6">
        <v>43465</v>
      </c>
      <c r="AN429" s="6"/>
      <c r="AO429" s="6"/>
      <c r="AP429" s="6"/>
      <c r="AQ429" s="6"/>
      <c r="AR429" s="6"/>
      <c r="AS429" s="6"/>
      <c r="AT429" s="6"/>
      <c r="AU429" s="6"/>
      <c r="AV429" s="6"/>
      <c r="AW429" s="6"/>
      <c r="AX429" s="6"/>
      <c r="AY429" s="6"/>
      <c r="AZ429" s="6"/>
      <c r="BA429" s="6"/>
      <c r="BB429" s="6">
        <v>43467</v>
      </c>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v>43516</v>
      </c>
      <c r="CH429" s="6"/>
      <c r="CI429" s="6"/>
      <c r="CJ429" s="6"/>
      <c r="CK429" s="6"/>
      <c r="CL429" s="6"/>
      <c r="CM429" s="6"/>
      <c r="CN429" s="6"/>
      <c r="CO429" s="6"/>
      <c r="CP429" s="6"/>
      <c r="CQ429" s="6"/>
      <c r="CR429" s="6"/>
      <c r="CS429" s="6"/>
      <c r="CT429" s="6"/>
      <c r="CU429" s="6"/>
      <c r="CV429" s="6"/>
      <c r="CW429" s="6"/>
      <c r="CX429" s="6">
        <v>43518</v>
      </c>
      <c r="CY429" s="6"/>
      <c r="CZ429" s="6"/>
      <c r="DA429" s="6"/>
      <c r="DB429" s="6"/>
      <c r="DC429" s="6"/>
      <c r="DD429" s="6"/>
      <c r="DE429" s="6"/>
      <c r="DF429" s="6"/>
      <c r="DG429" s="6"/>
      <c r="DH429" s="6"/>
      <c r="DI429" s="6"/>
      <c r="DJ429" s="6"/>
      <c r="DK429" s="6">
        <v>43488</v>
      </c>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HYPERLINK("https://hpr-rps.hres.ca/reg-content/summary-basis-decision-detailTwo.php?lang=en&amp;linkID=SBD00440", "Truxima")</f>
        <v>Truxima</v>
      </c>
      <c r="B430" s="6" t="s">
        <v>1120</v>
      </c>
      <c r="C430" s="6" t="s">
        <v>702</v>
      </c>
      <c r="D430" s="6" t="s">
        <v>1121</v>
      </c>
      <c r="E430" s="6">
        <v>42794</v>
      </c>
      <c r="F430" s="6"/>
      <c r="G430" s="6"/>
      <c r="H430" s="6">
        <v>42951</v>
      </c>
      <c r="I430" s="6"/>
      <c r="J430" s="6"/>
      <c r="K430" s="6"/>
      <c r="L430" s="6"/>
      <c r="M430" s="6"/>
      <c r="N430" s="6"/>
      <c r="O430" s="6"/>
      <c r="P430" s="6"/>
      <c r="Q430" s="6"/>
      <c r="R430" s="6"/>
      <c r="S430" s="6"/>
      <c r="T430" s="6"/>
      <c r="U430" s="6"/>
      <c r="V430" s="6"/>
      <c r="W430" s="6">
        <v>42986</v>
      </c>
      <c r="X430" s="6"/>
      <c r="Y430" s="6"/>
      <c r="Z430" s="6"/>
      <c r="AA430" s="6"/>
      <c r="AB430" s="6"/>
      <c r="AC430" s="6"/>
      <c r="AD430" s="6"/>
      <c r="AE430" s="6"/>
      <c r="AF430" s="6"/>
      <c r="AG430" s="6"/>
      <c r="AH430" s="6">
        <v>43196</v>
      </c>
      <c r="AI430" s="6">
        <v>43285</v>
      </c>
      <c r="AJ430" s="6"/>
      <c r="AK430" s="6"/>
      <c r="AL430" s="6"/>
      <c r="AM430" s="6">
        <v>43230</v>
      </c>
      <c r="AN430" s="6"/>
      <c r="AO430" s="6"/>
      <c r="AP430" s="6"/>
      <c r="AQ430" s="6">
        <v>43285</v>
      </c>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HYPERLINK("https://hpr-rps.hres.ca/reg-content/summary-basis-decision-detailTwo.php?lang=en&amp;linkID=SBD00441", "Idhifa")</f>
        <v>Idhifa</v>
      </c>
      <c r="B431" s="6" t="s">
        <v>1122</v>
      </c>
      <c r="C431" s="6" t="s">
        <v>668</v>
      </c>
      <c r="D431" s="6" t="s">
        <v>1123</v>
      </c>
      <c r="E431" s="6">
        <v>43137</v>
      </c>
      <c r="F431" s="6"/>
      <c r="G431" s="6">
        <v>43194</v>
      </c>
      <c r="H431" s="6">
        <v>43216</v>
      </c>
      <c r="I431" s="6"/>
      <c r="J431" s="6"/>
      <c r="K431" s="6"/>
      <c r="L431" s="6"/>
      <c r="M431" s="6"/>
      <c r="N431" s="6"/>
      <c r="O431" s="6"/>
      <c r="P431" s="6"/>
      <c r="Q431" s="6">
        <v>43244</v>
      </c>
      <c r="R431" s="6"/>
      <c r="S431" s="6"/>
      <c r="T431" s="6">
        <v>43258</v>
      </c>
      <c r="U431" s="6"/>
      <c r="V431" s="6"/>
      <c r="W431" s="6">
        <v>43269</v>
      </c>
      <c r="X431" s="6"/>
      <c r="Y431" s="6"/>
      <c r="Z431" s="6"/>
      <c r="AA431" s="6"/>
      <c r="AB431" s="6"/>
      <c r="AC431" s="6"/>
      <c r="AD431" s="6"/>
      <c r="AE431" s="6"/>
      <c r="AF431" s="6"/>
      <c r="AG431" s="6"/>
      <c r="AH431" s="6">
        <v>43453</v>
      </c>
      <c r="AI431" s="6">
        <v>43454</v>
      </c>
      <c r="AJ431" s="6">
        <v>43413</v>
      </c>
      <c r="AK431" s="6"/>
      <c r="AL431" s="6">
        <v>43465</v>
      </c>
      <c r="AM431" s="6">
        <v>43465</v>
      </c>
      <c r="AN431" s="6"/>
      <c r="AO431" s="6"/>
      <c r="AP431" s="6"/>
      <c r="AQ431" s="6"/>
      <c r="AR431" s="6"/>
      <c r="AS431" s="6"/>
      <c r="AT431" s="6"/>
      <c r="AU431" s="6"/>
      <c r="AV431" s="6"/>
      <c r="AW431" s="6"/>
      <c r="AX431" s="6"/>
      <c r="AY431" s="6"/>
      <c r="AZ431" s="6"/>
      <c r="BA431" s="6"/>
      <c r="BB431" s="6">
        <v>43467</v>
      </c>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v>43516</v>
      </c>
      <c r="CH431" s="6"/>
      <c r="CI431" s="6"/>
      <c r="CJ431" s="6"/>
      <c r="CK431" s="6"/>
      <c r="CL431" s="6"/>
      <c r="CM431" s="6"/>
      <c r="CN431" s="6"/>
      <c r="CO431" s="6"/>
      <c r="CP431" s="6"/>
      <c r="CQ431" s="6"/>
      <c r="CR431" s="6"/>
      <c r="CS431" s="6"/>
      <c r="CT431" s="6"/>
      <c r="CU431" s="6"/>
      <c r="CV431" s="6"/>
      <c r="CW431" s="6"/>
      <c r="CX431" s="6">
        <v>43518</v>
      </c>
      <c r="CY431" s="6"/>
      <c r="CZ431" s="6"/>
      <c r="DA431" s="6"/>
      <c r="DB431" s="6"/>
      <c r="DC431" s="6"/>
      <c r="DD431" s="6"/>
      <c r="DE431" s="6"/>
      <c r="DF431" s="6"/>
      <c r="DG431" s="6"/>
      <c r="DH431" s="6"/>
      <c r="DI431" s="6"/>
      <c r="DJ431" s="6"/>
      <c r="DK431" s="6">
        <v>43488</v>
      </c>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HYPERLINK("https://hpr-rps.hres.ca/reg-content/summary-basis-decision-detailTwo.php?lang=en&amp;linkID=SBD00442", "Yescarta")</f>
        <v>Yescarta</v>
      </c>
      <c r="B432" s="6" t="s">
        <v>1124</v>
      </c>
      <c r="C432" s="6" t="s">
        <v>134</v>
      </c>
      <c r="D432" s="6" t="s">
        <v>1125</v>
      </c>
      <c r="E432" s="6">
        <v>43124</v>
      </c>
      <c r="F432" s="6"/>
      <c r="G432" s="6"/>
      <c r="H432" s="6">
        <v>43221</v>
      </c>
      <c r="I432" s="6"/>
      <c r="J432" s="6"/>
      <c r="K432" s="6"/>
      <c r="L432" s="6"/>
      <c r="M432" s="6"/>
      <c r="N432" s="6"/>
      <c r="O432" s="6"/>
      <c r="P432" s="6"/>
      <c r="Q432" s="6"/>
      <c r="R432" s="6"/>
      <c r="S432" s="6"/>
      <c r="T432" s="6"/>
      <c r="U432" s="6"/>
      <c r="V432" s="6"/>
      <c r="W432" s="6">
        <v>43272</v>
      </c>
      <c r="X432" s="6"/>
      <c r="Y432" s="6"/>
      <c r="Z432" s="6"/>
      <c r="AA432" s="6"/>
      <c r="AB432" s="6"/>
      <c r="AC432" s="6"/>
      <c r="AD432" s="6"/>
      <c r="AE432" s="6"/>
      <c r="AF432" s="6">
        <v>43479</v>
      </c>
      <c r="AG432" s="6"/>
      <c r="AH432" s="6">
        <v>43508</v>
      </c>
      <c r="AI432" s="6">
        <v>43570</v>
      </c>
      <c r="AJ432" s="6"/>
      <c r="AK432" s="6"/>
      <c r="AL432" s="6">
        <v>43564</v>
      </c>
      <c r="AM432" s="6">
        <v>43567</v>
      </c>
      <c r="AN432" s="6"/>
      <c r="AO432" s="6">
        <v>43571</v>
      </c>
      <c r="AP432" s="6"/>
      <c r="AQ432" s="6"/>
      <c r="AR432" s="6"/>
      <c r="AS432" s="6"/>
      <c r="AT432" s="6"/>
      <c r="AU432" s="6"/>
      <c r="AV432" s="6"/>
      <c r="AW432" s="6"/>
      <c r="AX432" s="6"/>
      <c r="AY432" s="6"/>
      <c r="AZ432" s="6"/>
      <c r="BA432" s="6"/>
      <c r="BB432" s="6"/>
      <c r="BC432" s="6"/>
      <c r="BD432" s="6">
        <v>43572</v>
      </c>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HYPERLINK("https://hpr-rps.hres.ca/reg-content/summary-basis-decision-detailTwo.php?lang=en&amp;linkID=SBD00443", "Libtayo")</f>
        <v>Libtayo</v>
      </c>
      <c r="B433" s="6" t="s">
        <v>1126</v>
      </c>
      <c r="C433" s="6" t="s">
        <v>943</v>
      </c>
      <c r="D433" s="6" t="s">
        <v>1127</v>
      </c>
      <c r="E433" s="6">
        <v>43124</v>
      </c>
      <c r="F433" s="6"/>
      <c r="G433" s="6"/>
      <c r="H433" s="6">
        <v>43221</v>
      </c>
      <c r="I433" s="6"/>
      <c r="J433" s="6"/>
      <c r="K433" s="6"/>
      <c r="L433" s="6"/>
      <c r="M433" s="6"/>
      <c r="N433" s="6"/>
      <c r="O433" s="6"/>
      <c r="P433" s="6"/>
      <c r="Q433" s="6"/>
      <c r="R433" s="6"/>
      <c r="S433" s="6"/>
      <c r="T433" s="6"/>
      <c r="U433" s="6"/>
      <c r="V433" s="6"/>
      <c r="W433" s="6">
        <v>43272</v>
      </c>
      <c r="X433" s="6"/>
      <c r="Y433" s="6"/>
      <c r="Z433" s="6"/>
      <c r="AA433" s="6"/>
      <c r="AB433" s="6"/>
      <c r="AC433" s="6"/>
      <c r="AD433" s="6"/>
      <c r="AE433" s="6"/>
      <c r="AF433" s="6">
        <v>43479</v>
      </c>
      <c r="AG433" s="6"/>
      <c r="AH433" s="6">
        <v>43508</v>
      </c>
      <c r="AI433" s="6">
        <v>43570</v>
      </c>
      <c r="AJ433" s="6"/>
      <c r="AK433" s="6"/>
      <c r="AL433" s="6">
        <v>43564</v>
      </c>
      <c r="AM433" s="6">
        <v>43567</v>
      </c>
      <c r="AN433" s="6"/>
      <c r="AO433" s="6">
        <v>43571</v>
      </c>
      <c r="AP433" s="6"/>
      <c r="AQ433" s="6"/>
      <c r="AR433" s="6"/>
      <c r="AS433" s="6"/>
      <c r="AT433" s="6"/>
      <c r="AU433" s="6"/>
      <c r="AV433" s="6"/>
      <c r="AW433" s="6"/>
      <c r="AX433" s="6"/>
      <c r="AY433" s="6"/>
      <c r="AZ433" s="6"/>
      <c r="BA433" s="6"/>
      <c r="BB433" s="6"/>
      <c r="BC433" s="6"/>
      <c r="BD433" s="6">
        <v>43572</v>
      </c>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HYPERLINK("https://hpr-rps.hres.ca/reg-content/summary-basis-decision-detailTwo.php?lang=en&amp;linkID=SBD00444", "Skyrizi")</f>
        <v>Skyrizi</v>
      </c>
      <c r="B434" s="6" t="s">
        <v>1128</v>
      </c>
      <c r="C434" s="6" t="s">
        <v>692</v>
      </c>
      <c r="D434" s="6" t="s">
        <v>1129</v>
      </c>
      <c r="E434" s="6">
        <v>43124</v>
      </c>
      <c r="F434" s="6"/>
      <c r="G434" s="6"/>
      <c r="H434" s="6">
        <v>43221</v>
      </c>
      <c r="I434" s="6"/>
      <c r="J434" s="6"/>
      <c r="K434" s="6"/>
      <c r="L434" s="6"/>
      <c r="M434" s="6"/>
      <c r="N434" s="6"/>
      <c r="O434" s="6"/>
      <c r="P434" s="6"/>
      <c r="Q434" s="6"/>
      <c r="R434" s="6"/>
      <c r="S434" s="6"/>
      <c r="T434" s="6"/>
      <c r="U434" s="6"/>
      <c r="V434" s="6"/>
      <c r="W434" s="6">
        <v>43272</v>
      </c>
      <c r="X434" s="6"/>
      <c r="Y434" s="6"/>
      <c r="Z434" s="6"/>
      <c r="AA434" s="6"/>
      <c r="AB434" s="6"/>
      <c r="AC434" s="6"/>
      <c r="AD434" s="6"/>
      <c r="AE434" s="6"/>
      <c r="AF434" s="6">
        <v>43479</v>
      </c>
      <c r="AG434" s="6"/>
      <c r="AH434" s="6">
        <v>43508</v>
      </c>
      <c r="AI434" s="6">
        <v>43570</v>
      </c>
      <c r="AJ434" s="6"/>
      <c r="AK434" s="6"/>
      <c r="AL434" s="6">
        <v>43564</v>
      </c>
      <c r="AM434" s="6">
        <v>43567</v>
      </c>
      <c r="AN434" s="6"/>
      <c r="AO434" s="6">
        <v>43571</v>
      </c>
      <c r="AP434" s="6"/>
      <c r="AQ434" s="6"/>
      <c r="AR434" s="6"/>
      <c r="AS434" s="6"/>
      <c r="AT434" s="6"/>
      <c r="AU434" s="6"/>
      <c r="AV434" s="6"/>
      <c r="AW434" s="6"/>
      <c r="AX434" s="6"/>
      <c r="AY434" s="6"/>
      <c r="AZ434" s="6"/>
      <c r="BA434" s="6"/>
      <c r="BB434" s="6"/>
      <c r="BC434" s="6"/>
      <c r="BD434" s="6">
        <v>43572</v>
      </c>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HYPERLINK("https://hpr-rps.hres.ca/reg-content/summary-basis-decision-detailTwo.php?lang=en&amp;linkID=SBD00453", "Esperoct")</f>
        <v>Esperoct</v>
      </c>
      <c r="B435" s="6" t="s">
        <v>1130</v>
      </c>
      <c r="C435" s="6" t="s">
        <v>301</v>
      </c>
      <c r="D435" s="6" t="s">
        <v>1131</v>
      </c>
      <c r="E435" s="6">
        <v>42970</v>
      </c>
      <c r="F435" s="6"/>
      <c r="G435" s="6"/>
      <c r="H435" s="6">
        <v>43196</v>
      </c>
      <c r="I435" s="6"/>
      <c r="J435" s="6"/>
      <c r="K435" s="6"/>
      <c r="L435" s="6"/>
      <c r="M435" s="6"/>
      <c r="N435" s="6"/>
      <c r="O435" s="6"/>
      <c r="P435" s="6"/>
      <c r="Q435" s="6">
        <v>43252</v>
      </c>
      <c r="R435" s="6"/>
      <c r="S435" s="6"/>
      <c r="T435" s="6">
        <v>43256</v>
      </c>
      <c r="U435" s="6"/>
      <c r="V435" s="6"/>
      <c r="W435" s="6">
        <v>43258</v>
      </c>
      <c r="X435" s="6"/>
      <c r="Y435" s="6"/>
      <c r="Z435" s="6"/>
      <c r="AA435" s="6"/>
      <c r="AB435" s="6"/>
      <c r="AC435" s="6"/>
      <c r="AD435" s="6"/>
      <c r="AE435" s="6"/>
      <c r="AF435" s="6"/>
      <c r="AG435" s="6"/>
      <c r="AH435" s="6">
        <v>43509</v>
      </c>
      <c r="AI435" s="6">
        <v>43537</v>
      </c>
      <c r="AJ435" s="6"/>
      <c r="AK435" s="6"/>
      <c r="AL435" s="6">
        <v>43560</v>
      </c>
      <c r="AM435" s="6">
        <v>43552</v>
      </c>
      <c r="AN435" s="6"/>
      <c r="AO435" s="6"/>
      <c r="AP435" s="6"/>
      <c r="AQ435" s="6"/>
      <c r="AR435" s="6"/>
      <c r="AS435" s="6"/>
      <c r="AT435" s="6"/>
      <c r="AU435" s="6"/>
      <c r="AV435" s="6"/>
      <c r="AW435" s="6"/>
      <c r="AX435" s="6"/>
      <c r="AY435" s="6"/>
      <c r="AZ435" s="6"/>
      <c r="BA435" s="6"/>
      <c r="BB435" s="6"/>
      <c r="BC435" s="6"/>
      <c r="BD435" s="6">
        <v>43560</v>
      </c>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HYPERLINK("https://hpr-rps.hres.ca/reg-content/summary-basis-decision-detailTwo.php?lang=en&amp;linkID=SBD00445", "Verzenio")</f>
        <v>Verzenio</v>
      </c>
      <c r="B436" s="6" t="s">
        <v>1132</v>
      </c>
      <c r="C436" s="6" t="s">
        <v>140</v>
      </c>
      <c r="D436" s="6" t="s">
        <v>1133</v>
      </c>
      <c r="E436" s="6">
        <v>42970</v>
      </c>
      <c r="F436" s="6"/>
      <c r="G436" s="6"/>
      <c r="H436" s="6">
        <v>43196</v>
      </c>
      <c r="I436" s="6"/>
      <c r="J436" s="6"/>
      <c r="K436" s="6"/>
      <c r="L436" s="6"/>
      <c r="M436" s="6"/>
      <c r="N436" s="6"/>
      <c r="O436" s="6"/>
      <c r="P436" s="6"/>
      <c r="Q436" s="6">
        <v>43252</v>
      </c>
      <c r="R436" s="6"/>
      <c r="S436" s="6"/>
      <c r="T436" s="6">
        <v>43256</v>
      </c>
      <c r="U436" s="6"/>
      <c r="V436" s="6"/>
      <c r="W436" s="6">
        <v>43258</v>
      </c>
      <c r="X436" s="6"/>
      <c r="Y436" s="6"/>
      <c r="Z436" s="6"/>
      <c r="AA436" s="6"/>
      <c r="AB436" s="6"/>
      <c r="AC436" s="6"/>
      <c r="AD436" s="6"/>
      <c r="AE436" s="6"/>
      <c r="AF436" s="6"/>
      <c r="AG436" s="6"/>
      <c r="AH436" s="6">
        <v>43509</v>
      </c>
      <c r="AI436" s="6">
        <v>43537</v>
      </c>
      <c r="AJ436" s="6"/>
      <c r="AK436" s="6"/>
      <c r="AL436" s="6">
        <v>43560</v>
      </c>
      <c r="AM436" s="6">
        <v>43552</v>
      </c>
      <c r="AN436" s="6"/>
      <c r="AO436" s="6"/>
      <c r="AP436" s="6"/>
      <c r="AQ436" s="6"/>
      <c r="AR436" s="6"/>
      <c r="AS436" s="6"/>
      <c r="AT436" s="6"/>
      <c r="AU436" s="6"/>
      <c r="AV436" s="6"/>
      <c r="AW436" s="6"/>
      <c r="AX436" s="6"/>
      <c r="AY436" s="6"/>
      <c r="AZ436" s="6"/>
      <c r="BA436" s="6"/>
      <c r="BB436" s="6"/>
      <c r="BC436" s="6"/>
      <c r="BD436" s="6">
        <v>43560</v>
      </c>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HYPERLINK("https://hpr-rps.hres.ca/reg-content/summary-basis-decision-detailTwo.php?lang=en&amp;linkID=SBD00446", "Onpattro")</f>
        <v>Onpattro</v>
      </c>
      <c r="B437" s="6" t="s">
        <v>1134</v>
      </c>
      <c r="C437" s="6" t="s">
        <v>1135</v>
      </c>
      <c r="D437" s="6" t="s">
        <v>1136</v>
      </c>
      <c r="E437" s="6">
        <v>43305</v>
      </c>
      <c r="F437" s="6"/>
      <c r="G437" s="6"/>
      <c r="H437" s="6"/>
      <c r="I437" s="6"/>
      <c r="J437" s="6"/>
      <c r="K437" s="6"/>
      <c r="L437" s="6"/>
      <c r="M437" s="6"/>
      <c r="N437" s="6">
        <v>43335</v>
      </c>
      <c r="O437" s="6"/>
      <c r="P437" s="6"/>
      <c r="Q437" s="6"/>
      <c r="R437" s="6"/>
      <c r="S437" s="6">
        <v>43364</v>
      </c>
      <c r="T437" s="6"/>
      <c r="U437" s="6"/>
      <c r="V437" s="6">
        <v>43418</v>
      </c>
      <c r="W437" s="6"/>
      <c r="X437" s="6"/>
      <c r="Y437" s="6"/>
      <c r="Z437" s="6"/>
      <c r="AA437" s="6"/>
      <c r="AB437" s="6"/>
      <c r="AC437" s="6"/>
      <c r="AD437" s="6"/>
      <c r="AE437" s="6"/>
      <c r="AF437" s="6">
        <v>43445</v>
      </c>
      <c r="AG437" s="6"/>
      <c r="AH437" s="6"/>
      <c r="AI437" s="6"/>
      <c r="AJ437" s="6"/>
      <c r="AK437" s="6"/>
      <c r="AL437" s="6"/>
      <c r="AM437" s="6"/>
      <c r="AN437" s="6"/>
      <c r="AO437" s="6"/>
      <c r="AP437" s="6"/>
      <c r="AQ437" s="6">
        <v>43620</v>
      </c>
      <c r="AR437" s="6">
        <v>43621</v>
      </c>
      <c r="AS437" s="6"/>
      <c r="AT437" s="6"/>
      <c r="AU437" s="6">
        <v>43623</v>
      </c>
      <c r="AV437" s="6">
        <v>43623</v>
      </c>
      <c r="AW437" s="6"/>
      <c r="AX437" s="6"/>
      <c r="AY437" s="6"/>
      <c r="AZ437" s="6"/>
      <c r="BA437" s="6"/>
      <c r="BB437" s="6"/>
      <c r="BC437" s="6"/>
      <c r="BD437" s="6"/>
      <c r="BE437" s="6"/>
      <c r="BF437" s="6"/>
      <c r="BG437" s="6"/>
      <c r="BH437" s="6"/>
      <c r="BI437" s="6"/>
      <c r="BJ437" s="6"/>
      <c r="BK437" s="6"/>
      <c r="BL437" s="6"/>
      <c r="BM437" s="6">
        <v>43623</v>
      </c>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HYPERLINK("https://hpr-rps.hres.ca/reg-content/summary-basis-decision-detailTwo.php?lang=en&amp;linkID=SBD00448", "Ogivri")</f>
        <v>Ogivri</v>
      </c>
      <c r="B438" s="6" t="s">
        <v>1137</v>
      </c>
      <c r="C438" s="6" t="s">
        <v>1098</v>
      </c>
      <c r="D438" s="6" t="s">
        <v>1138</v>
      </c>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HYPERLINK("https://hpr-rps.hres.ca/reg-content/summary-basis-decision-detailTwo.php?lang=en&amp;linkID=SBD00449", "Zirabev")</f>
        <v>Zirabev</v>
      </c>
      <c r="B439" s="6" t="s">
        <v>114</v>
      </c>
      <c r="C439" s="6" t="s">
        <v>940</v>
      </c>
      <c r="D439" s="6" t="s">
        <v>1139</v>
      </c>
      <c r="E439" s="6">
        <v>43124</v>
      </c>
      <c r="F439" s="6"/>
      <c r="G439" s="6"/>
      <c r="H439" s="6">
        <v>43251</v>
      </c>
      <c r="I439" s="6"/>
      <c r="J439" s="6"/>
      <c r="K439" s="6"/>
      <c r="L439" s="6"/>
      <c r="M439" s="6"/>
      <c r="N439" s="6"/>
      <c r="O439" s="6"/>
      <c r="P439" s="6"/>
      <c r="Q439" s="6">
        <v>43300</v>
      </c>
      <c r="R439" s="6"/>
      <c r="S439" s="6"/>
      <c r="T439" s="6">
        <v>43342</v>
      </c>
      <c r="U439" s="6"/>
      <c r="V439" s="6"/>
      <c r="W439" s="6">
        <v>43370</v>
      </c>
      <c r="X439" s="6"/>
      <c r="Y439" s="6"/>
      <c r="Z439" s="6"/>
      <c r="AA439" s="6"/>
      <c r="AB439" s="6"/>
      <c r="AC439" s="6"/>
      <c r="AD439" s="6"/>
      <c r="AE439" s="6"/>
      <c r="AF439" s="6"/>
      <c r="AG439" s="6"/>
      <c r="AH439" s="6">
        <v>43573</v>
      </c>
      <c r="AI439" s="6">
        <v>43606</v>
      </c>
      <c r="AJ439" s="6"/>
      <c r="AK439" s="6"/>
      <c r="AL439" s="6">
        <v>43642</v>
      </c>
      <c r="AM439" s="6">
        <v>43594</v>
      </c>
      <c r="AN439" s="6"/>
      <c r="AO439" s="6">
        <v>43473</v>
      </c>
      <c r="AP439" s="6"/>
      <c r="AQ439" s="6"/>
      <c r="AR439" s="6"/>
      <c r="AS439" s="6"/>
      <c r="AT439" s="6"/>
      <c r="AU439" s="6"/>
      <c r="AV439" s="6"/>
      <c r="AW439" s="6"/>
      <c r="AX439" s="6"/>
      <c r="AY439" s="6"/>
      <c r="AZ439" s="6"/>
      <c r="BA439" s="6"/>
      <c r="BB439" s="6"/>
      <c r="BC439" s="6"/>
      <c r="BD439" s="6">
        <v>43643</v>
      </c>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HYPERLINK("https://hpr-rps.hres.ca/reg-content/summary-basis-decision-detailTwo.php?lang=en&amp;linkID=SBD00450", "Zejula")</f>
        <v>Zejula</v>
      </c>
      <c r="B440" s="6" t="s">
        <v>1140</v>
      </c>
      <c r="C440" s="6" t="s">
        <v>1141</v>
      </c>
      <c r="D440" s="6" t="s">
        <v>1142</v>
      </c>
      <c r="E440" s="6">
        <v>43124</v>
      </c>
      <c r="F440" s="6"/>
      <c r="G440" s="6"/>
      <c r="H440" s="6">
        <v>43251</v>
      </c>
      <c r="I440" s="6"/>
      <c r="J440" s="6"/>
      <c r="K440" s="6"/>
      <c r="L440" s="6"/>
      <c r="M440" s="6"/>
      <c r="N440" s="6"/>
      <c r="O440" s="6"/>
      <c r="P440" s="6"/>
      <c r="Q440" s="6">
        <v>43300</v>
      </c>
      <c r="R440" s="6"/>
      <c r="S440" s="6"/>
      <c r="T440" s="6">
        <v>43342</v>
      </c>
      <c r="U440" s="6"/>
      <c r="V440" s="6"/>
      <c r="W440" s="6">
        <v>43370</v>
      </c>
      <c r="X440" s="6"/>
      <c r="Y440" s="6"/>
      <c r="Z440" s="6"/>
      <c r="AA440" s="6"/>
      <c r="AB440" s="6"/>
      <c r="AC440" s="6"/>
      <c r="AD440" s="6"/>
      <c r="AE440" s="6"/>
      <c r="AF440" s="6"/>
      <c r="AG440" s="6"/>
      <c r="AH440" s="6">
        <v>43573</v>
      </c>
      <c r="AI440" s="6">
        <v>43606</v>
      </c>
      <c r="AJ440" s="6"/>
      <c r="AK440" s="6"/>
      <c r="AL440" s="6">
        <v>43642</v>
      </c>
      <c r="AM440" s="6">
        <v>43594</v>
      </c>
      <c r="AN440" s="6"/>
      <c r="AO440" s="6">
        <v>43473</v>
      </c>
      <c r="AP440" s="6"/>
      <c r="AQ440" s="6"/>
      <c r="AR440" s="6"/>
      <c r="AS440" s="6"/>
      <c r="AT440" s="6"/>
      <c r="AU440" s="6"/>
      <c r="AV440" s="6"/>
      <c r="AW440" s="6"/>
      <c r="AX440" s="6"/>
      <c r="AY440" s="6"/>
      <c r="AZ440" s="6"/>
      <c r="BA440" s="6"/>
      <c r="BB440" s="6"/>
      <c r="BC440" s="6"/>
      <c r="BD440" s="6">
        <v>43643</v>
      </c>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HYPERLINK("https://hpr-rps.hres.ca/reg-content/summary-basis-decision-detailTwo.php?lang=en&amp;linkID=SBD00451", "Evenity")</f>
        <v>Evenity</v>
      </c>
      <c r="B441" s="6" t="s">
        <v>1143</v>
      </c>
      <c r="C441" s="6" t="s">
        <v>1144</v>
      </c>
      <c r="D441" s="6" t="s">
        <v>1145</v>
      </c>
      <c r="E441" s="6">
        <v>42542</v>
      </c>
      <c r="F441" s="6"/>
      <c r="G441" s="6"/>
      <c r="H441" s="6">
        <v>42600</v>
      </c>
      <c r="I441" s="6"/>
      <c r="J441" s="6"/>
      <c r="K441" s="6"/>
      <c r="L441" s="6"/>
      <c r="M441" s="6"/>
      <c r="N441" s="6"/>
      <c r="O441" s="6"/>
      <c r="P441" s="6"/>
      <c r="Q441" s="6"/>
      <c r="R441" s="6"/>
      <c r="S441" s="6"/>
      <c r="T441" s="6"/>
      <c r="U441" s="6"/>
      <c r="V441" s="6"/>
      <c r="W441" s="6">
        <v>42650</v>
      </c>
      <c r="X441" s="6"/>
      <c r="Y441" s="6"/>
      <c r="Z441" s="6"/>
      <c r="AA441" s="6"/>
      <c r="AB441" s="6"/>
      <c r="AC441" s="6"/>
      <c r="AD441" s="6"/>
      <c r="AE441" s="6"/>
      <c r="AF441" s="6">
        <v>42802</v>
      </c>
      <c r="AG441" s="6"/>
      <c r="AH441" s="6">
        <v>42886</v>
      </c>
      <c r="AI441" s="6">
        <v>42920</v>
      </c>
      <c r="AJ441" s="6"/>
      <c r="AK441" s="6"/>
      <c r="AL441" s="6">
        <v>42923</v>
      </c>
      <c r="AM441" s="6">
        <v>42922</v>
      </c>
      <c r="AN441" s="6"/>
      <c r="AO441" s="6"/>
      <c r="AP441" s="6"/>
      <c r="AQ441" s="6"/>
      <c r="AR441" s="6"/>
      <c r="AS441" s="6"/>
      <c r="AT441" s="6"/>
      <c r="AU441" s="6"/>
      <c r="AV441" s="6"/>
      <c r="AW441" s="6"/>
      <c r="AX441" s="6"/>
      <c r="AY441" s="6"/>
      <c r="AZ441" s="6"/>
      <c r="BA441" s="6"/>
      <c r="BB441" s="6"/>
      <c r="BC441" s="6"/>
      <c r="BD441" s="6"/>
      <c r="BE441" s="6"/>
      <c r="BF441" s="6"/>
      <c r="BG441" s="6">
        <v>42936</v>
      </c>
      <c r="BH441" s="6"/>
      <c r="BI441" s="6"/>
      <c r="BJ441" s="6"/>
      <c r="BK441" s="6"/>
      <c r="BL441" s="6"/>
      <c r="BM441" s="6"/>
      <c r="BN441" s="6"/>
      <c r="BO441" s="6"/>
      <c r="BP441" s="6">
        <v>43320</v>
      </c>
      <c r="BQ441" s="6"/>
      <c r="BR441" s="6"/>
      <c r="BS441" s="6"/>
      <c r="BT441" s="6"/>
      <c r="BU441" s="6"/>
      <c r="BV441" s="6"/>
      <c r="BW441" s="6"/>
      <c r="BX441" s="6"/>
      <c r="BY441" s="6"/>
      <c r="BZ441" s="6"/>
      <c r="CA441" s="6"/>
      <c r="CB441" s="6"/>
      <c r="CC441" s="6"/>
      <c r="CD441" s="6"/>
      <c r="CE441" s="6"/>
      <c r="CF441" s="6"/>
      <c r="CG441" s="6"/>
      <c r="CH441" s="6"/>
      <c r="CI441" s="6">
        <v>43333</v>
      </c>
      <c r="CJ441" s="6"/>
      <c r="CK441" s="6"/>
      <c r="CL441" s="6"/>
      <c r="CM441" s="6"/>
      <c r="CN441" s="6"/>
      <c r="CO441" s="6"/>
      <c r="CP441" s="6"/>
      <c r="CQ441" s="6"/>
      <c r="CR441" s="6"/>
      <c r="CS441" s="6"/>
      <c r="CT441" s="6">
        <v>43487</v>
      </c>
      <c r="CU441" s="6">
        <v>43633</v>
      </c>
      <c r="CV441" s="6"/>
      <c r="CW441" s="6"/>
      <c r="CX441" s="6">
        <v>43633</v>
      </c>
      <c r="CY441" s="6">
        <v>43515</v>
      </c>
      <c r="CZ441" s="6"/>
      <c r="DA441" s="6"/>
      <c r="DB441" s="6"/>
      <c r="DC441" s="6"/>
      <c r="DD441" s="6"/>
      <c r="DE441" s="6"/>
      <c r="DF441" s="6"/>
      <c r="DG441" s="6"/>
      <c r="DH441" s="6"/>
      <c r="DI441" s="6"/>
      <c r="DJ441" s="6"/>
      <c r="DK441" s="6"/>
      <c r="DL441" s="6"/>
      <c r="DM441" s="6"/>
      <c r="DN441" s="6"/>
      <c r="DO441" s="6"/>
      <c r="DP441" s="6">
        <v>43633</v>
      </c>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HYPERLINK("https://hpr-rps.hres.ca/reg-content/summary-basis-decision-detailTwo.php?lang=en&amp;linkID=SBD00454", "Emgality")</f>
        <v>Emgality</v>
      </c>
      <c r="B442" s="6" t="s">
        <v>1146</v>
      </c>
      <c r="C442" s="6" t="s">
        <v>140</v>
      </c>
      <c r="D442" s="6" t="s">
        <v>1147</v>
      </c>
      <c r="E442" s="6"/>
      <c r="F442" s="6"/>
      <c r="G442" s="6"/>
      <c r="H442" s="6">
        <v>43363</v>
      </c>
      <c r="I442" s="6"/>
      <c r="J442" s="6"/>
      <c r="K442" s="6"/>
      <c r="L442" s="6"/>
      <c r="M442" s="6"/>
      <c r="N442" s="6"/>
      <c r="O442" s="6"/>
      <c r="P442" s="6"/>
      <c r="Q442" s="6">
        <v>43412</v>
      </c>
      <c r="R442" s="6"/>
      <c r="S442" s="6"/>
      <c r="T442" s="6">
        <v>43425</v>
      </c>
      <c r="U442" s="6"/>
      <c r="V442" s="6"/>
      <c r="W442" s="6">
        <v>43448</v>
      </c>
      <c r="X442" s="6"/>
      <c r="Y442" s="6"/>
      <c r="Z442" s="6"/>
      <c r="AA442" s="6"/>
      <c r="AB442" s="6"/>
      <c r="AC442" s="6"/>
      <c r="AD442" s="6"/>
      <c r="AE442" s="6"/>
      <c r="AF442" s="6"/>
      <c r="AG442" s="6"/>
      <c r="AH442" s="6">
        <v>43657</v>
      </c>
      <c r="AI442" s="6">
        <v>43745</v>
      </c>
      <c r="AJ442" s="6"/>
      <c r="AK442" s="6"/>
      <c r="AL442" s="6">
        <v>43745</v>
      </c>
      <c r="AM442" s="6">
        <v>43741</v>
      </c>
      <c r="AN442" s="6"/>
      <c r="AO442" s="6"/>
      <c r="AP442" s="6"/>
      <c r="AQ442" s="6"/>
      <c r="AR442" s="6"/>
      <c r="AS442" s="6"/>
      <c r="AT442" s="6"/>
      <c r="AU442" s="6"/>
      <c r="AV442" s="6"/>
      <c r="AW442" s="6"/>
      <c r="AX442" s="6"/>
      <c r="AY442" s="6"/>
      <c r="AZ442" s="6"/>
      <c r="BA442" s="6"/>
      <c r="BB442" s="6"/>
      <c r="BC442" s="6"/>
      <c r="BD442" s="6">
        <v>43748</v>
      </c>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HYPERLINK("https://hpr-rps.hres.ca/reg-content/summary-basis-decision-detailTwo.php?lang=en&amp;linkID=SBD00455", "Vitrakvi")</f>
        <v>Vitrakvi</v>
      </c>
      <c r="B443" s="6" t="s">
        <v>1148</v>
      </c>
      <c r="C443" s="6" t="s">
        <v>341</v>
      </c>
      <c r="D443" s="6" t="s">
        <v>1149</v>
      </c>
      <c r="E443" s="6">
        <v>43451</v>
      </c>
      <c r="F443" s="6"/>
      <c r="G443" s="6">
        <v>43503</v>
      </c>
      <c r="H443" s="6">
        <v>43504</v>
      </c>
      <c r="I443" s="6"/>
      <c r="J443" s="6"/>
      <c r="K443" s="6"/>
      <c r="L443" s="6"/>
      <c r="M443" s="6"/>
      <c r="N443" s="6"/>
      <c r="O443" s="6"/>
      <c r="P443" s="6"/>
      <c r="Q443" s="6"/>
      <c r="R443" s="6"/>
      <c r="S443" s="6"/>
      <c r="T443" s="6"/>
      <c r="U443" s="6"/>
      <c r="V443" s="6"/>
      <c r="W443" s="6">
        <v>43532</v>
      </c>
      <c r="X443" s="6"/>
      <c r="Y443" s="6"/>
      <c r="Z443" s="6"/>
      <c r="AA443" s="6"/>
      <c r="AB443" s="6"/>
      <c r="AC443" s="6"/>
      <c r="AD443" s="6"/>
      <c r="AE443" s="6"/>
      <c r="AF443" s="6"/>
      <c r="AG443" s="6"/>
      <c r="AH443" s="6">
        <v>43731</v>
      </c>
      <c r="AI443" s="6">
        <v>43717</v>
      </c>
      <c r="AJ443" s="6"/>
      <c r="AK443" s="6"/>
      <c r="AL443" s="6">
        <v>43728</v>
      </c>
      <c r="AM443" s="6">
        <v>43712</v>
      </c>
      <c r="AN443" s="6"/>
      <c r="AO443" s="6"/>
      <c r="AP443" s="6"/>
      <c r="AQ443" s="6"/>
      <c r="AR443" s="6"/>
      <c r="AS443" s="6"/>
      <c r="AT443" s="6"/>
      <c r="AU443" s="6"/>
      <c r="AV443" s="6"/>
      <c r="AW443" s="6"/>
      <c r="AX443" s="6"/>
      <c r="AY443" s="6"/>
      <c r="AZ443" s="6"/>
      <c r="BA443" s="6"/>
      <c r="BB443" s="6">
        <v>43731</v>
      </c>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v>43761</v>
      </c>
      <c r="CH443" s="6"/>
      <c r="CI443" s="6"/>
      <c r="CJ443" s="6"/>
      <c r="CK443" s="6"/>
      <c r="CL443" s="6"/>
      <c r="CM443" s="6"/>
      <c r="CN443" s="6"/>
      <c r="CO443" s="6"/>
      <c r="CP443" s="6"/>
      <c r="CQ443" s="6"/>
      <c r="CR443" s="6"/>
      <c r="CS443" s="6"/>
      <c r="CT443" s="6"/>
      <c r="CU443" s="6"/>
      <c r="CV443" s="6"/>
      <c r="CW443" s="6"/>
      <c r="CX443" s="6">
        <v>43763</v>
      </c>
      <c r="CY443" s="6"/>
      <c r="CZ443" s="6"/>
      <c r="DA443" s="6"/>
      <c r="DB443" s="6"/>
      <c r="DC443" s="6"/>
      <c r="DD443" s="6"/>
      <c r="DE443" s="6"/>
      <c r="DF443" s="6"/>
      <c r="DG443" s="6"/>
      <c r="DH443" s="6"/>
      <c r="DI443" s="6"/>
      <c r="DJ443" s="6"/>
      <c r="DK443" s="6">
        <v>43742</v>
      </c>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HYPERLINK("https://hpr-rps.hres.ca/reg-content/summary-basis-decision-detailTwo.php?lang=en&amp;linkID=SBD00456", "Tibella")</f>
        <v>Tibella</v>
      </c>
      <c r="B444" s="6" t="s">
        <v>1150</v>
      </c>
      <c r="C444" s="6" t="s">
        <v>1151</v>
      </c>
      <c r="D444" s="6" t="s">
        <v>1152</v>
      </c>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HYPERLINK("https://hpr-rps.hres.ca/reg-content/summary-basis-decision-detailTwo.php?lang=en&amp;linkID=SBD00457", "Calquence")</f>
        <v>Calquence</v>
      </c>
      <c r="B445" s="6" t="s">
        <v>1153</v>
      </c>
      <c r="C445" s="6" t="s">
        <v>137</v>
      </c>
      <c r="D445" s="6" t="s">
        <v>1154</v>
      </c>
      <c r="E445" s="6">
        <v>43054</v>
      </c>
      <c r="F445" s="6"/>
      <c r="G445" s="6"/>
      <c r="H445" s="6">
        <v>43174</v>
      </c>
      <c r="I445" s="6"/>
      <c r="J445" s="6"/>
      <c r="K445" s="6"/>
      <c r="L445" s="6"/>
      <c r="M445" s="6"/>
      <c r="N445" s="6"/>
      <c r="O445" s="6"/>
      <c r="P445" s="6"/>
      <c r="Q445" s="6">
        <v>43199</v>
      </c>
      <c r="R445" s="6"/>
      <c r="S445" s="6"/>
      <c r="T445" s="6">
        <v>43203</v>
      </c>
      <c r="U445" s="6"/>
      <c r="V445" s="6"/>
      <c r="W445" s="6">
        <v>43217</v>
      </c>
      <c r="X445" s="6"/>
      <c r="Y445" s="6"/>
      <c r="Z445" s="6"/>
      <c r="AA445" s="6"/>
      <c r="AB445" s="6"/>
      <c r="AC445" s="6"/>
      <c r="AD445" s="6"/>
      <c r="AE445" s="6"/>
      <c r="AF445" s="6"/>
      <c r="AG445" s="6"/>
      <c r="AH445" s="6"/>
      <c r="AI445" s="6"/>
      <c r="AJ445" s="6">
        <v>43350</v>
      </c>
      <c r="AK445" s="6"/>
      <c r="AL445" s="6"/>
      <c r="AM445" s="6">
        <v>43409</v>
      </c>
      <c r="AN445" s="6"/>
      <c r="AO445" s="6">
        <v>43397</v>
      </c>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v>43495</v>
      </c>
      <c r="BQ445" s="6"/>
      <c r="BR445" s="6"/>
      <c r="BS445" s="6"/>
      <c r="BT445" s="6"/>
      <c r="BU445" s="6"/>
      <c r="BV445" s="6"/>
      <c r="BW445" s="6"/>
      <c r="BX445" s="6"/>
      <c r="BY445" s="6"/>
      <c r="BZ445" s="6"/>
      <c r="CA445" s="6"/>
      <c r="CB445" s="6"/>
      <c r="CC445" s="6"/>
      <c r="CD445" s="6"/>
      <c r="CE445" s="6"/>
      <c r="CF445" s="6"/>
      <c r="CG445" s="6"/>
      <c r="CH445" s="6"/>
      <c r="CI445" s="6">
        <v>43516</v>
      </c>
      <c r="CJ445" s="6"/>
      <c r="CK445" s="6"/>
      <c r="CL445" s="6"/>
      <c r="CM445" s="6"/>
      <c r="CN445" s="6"/>
      <c r="CO445" s="6"/>
      <c r="CP445" s="6"/>
      <c r="CQ445" s="6"/>
      <c r="CR445" s="6"/>
      <c r="CS445" s="6"/>
      <c r="CT445" s="6">
        <v>43679</v>
      </c>
      <c r="CU445" s="6">
        <v>43693</v>
      </c>
      <c r="CV445" s="6"/>
      <c r="CW445" s="6"/>
      <c r="CX445" s="6">
        <v>43699</v>
      </c>
      <c r="CY445" s="6">
        <v>43699</v>
      </c>
      <c r="CZ445" s="6"/>
      <c r="DA445" s="6">
        <v>43644</v>
      </c>
      <c r="DB445" s="6"/>
      <c r="DC445" s="6"/>
      <c r="DD445" s="6"/>
      <c r="DE445" s="6"/>
      <c r="DF445" s="6"/>
      <c r="DG445" s="6"/>
      <c r="DH445" s="6"/>
      <c r="DI445" s="6"/>
      <c r="DJ445" s="6"/>
      <c r="DK445" s="6"/>
      <c r="DL445" s="6"/>
      <c r="DM445" s="6"/>
      <c r="DN445" s="6"/>
      <c r="DO445" s="6"/>
      <c r="DP445" s="6">
        <v>43700</v>
      </c>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HYPERLINK("https://hpr-rps.hres.ca/reg-content/summary-basis-decision-detailTwo.php?lang=en&amp;linkID=SBD00459", "Balversa")</f>
        <v>Balversa</v>
      </c>
      <c r="B446" s="6" t="s">
        <v>1155</v>
      </c>
      <c r="C446" s="6" t="s">
        <v>201</v>
      </c>
      <c r="D446" s="6" t="s">
        <v>1156</v>
      </c>
      <c r="E446" s="6">
        <v>43054</v>
      </c>
      <c r="F446" s="6"/>
      <c r="G446" s="6"/>
      <c r="H446" s="6">
        <v>43174</v>
      </c>
      <c r="I446" s="6"/>
      <c r="J446" s="6"/>
      <c r="K446" s="6"/>
      <c r="L446" s="6"/>
      <c r="M446" s="6"/>
      <c r="N446" s="6"/>
      <c r="O446" s="6"/>
      <c r="P446" s="6"/>
      <c r="Q446" s="6">
        <v>43199</v>
      </c>
      <c r="R446" s="6"/>
      <c r="S446" s="6"/>
      <c r="T446" s="6">
        <v>43203</v>
      </c>
      <c r="U446" s="6"/>
      <c r="V446" s="6"/>
      <c r="W446" s="6">
        <v>43217</v>
      </c>
      <c r="X446" s="6"/>
      <c r="Y446" s="6"/>
      <c r="Z446" s="6"/>
      <c r="AA446" s="6"/>
      <c r="AB446" s="6"/>
      <c r="AC446" s="6"/>
      <c r="AD446" s="6"/>
      <c r="AE446" s="6"/>
      <c r="AF446" s="6"/>
      <c r="AG446" s="6"/>
      <c r="AH446" s="6"/>
      <c r="AI446" s="6"/>
      <c r="AJ446" s="6">
        <v>43350</v>
      </c>
      <c r="AK446" s="6"/>
      <c r="AL446" s="6"/>
      <c r="AM446" s="6">
        <v>43409</v>
      </c>
      <c r="AN446" s="6"/>
      <c r="AO446" s="6">
        <v>43397</v>
      </c>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v>43495</v>
      </c>
      <c r="BQ446" s="6"/>
      <c r="BR446" s="6"/>
      <c r="BS446" s="6"/>
      <c r="BT446" s="6"/>
      <c r="BU446" s="6"/>
      <c r="BV446" s="6"/>
      <c r="BW446" s="6"/>
      <c r="BX446" s="6"/>
      <c r="BY446" s="6"/>
      <c r="BZ446" s="6"/>
      <c r="CA446" s="6"/>
      <c r="CB446" s="6"/>
      <c r="CC446" s="6"/>
      <c r="CD446" s="6"/>
      <c r="CE446" s="6"/>
      <c r="CF446" s="6"/>
      <c r="CG446" s="6"/>
      <c r="CH446" s="6"/>
      <c r="CI446" s="6">
        <v>43516</v>
      </c>
      <c r="CJ446" s="6"/>
      <c r="CK446" s="6"/>
      <c r="CL446" s="6"/>
      <c r="CM446" s="6"/>
      <c r="CN446" s="6"/>
      <c r="CO446" s="6"/>
      <c r="CP446" s="6"/>
      <c r="CQ446" s="6"/>
      <c r="CR446" s="6"/>
      <c r="CS446" s="6"/>
      <c r="CT446" s="6">
        <v>43679</v>
      </c>
      <c r="CU446" s="6">
        <v>43693</v>
      </c>
      <c r="CV446" s="6"/>
      <c r="CW446" s="6"/>
      <c r="CX446" s="6">
        <v>43699</v>
      </c>
      <c r="CY446" s="6">
        <v>43699</v>
      </c>
      <c r="CZ446" s="6"/>
      <c r="DA446" s="6">
        <v>43644</v>
      </c>
      <c r="DB446" s="6"/>
      <c r="DC446" s="6"/>
      <c r="DD446" s="6"/>
      <c r="DE446" s="6"/>
      <c r="DF446" s="6"/>
      <c r="DG446" s="6"/>
      <c r="DH446" s="6"/>
      <c r="DI446" s="6"/>
      <c r="DJ446" s="6"/>
      <c r="DK446" s="6"/>
      <c r="DL446" s="6"/>
      <c r="DM446" s="6"/>
      <c r="DN446" s="6"/>
      <c r="DO446" s="6"/>
      <c r="DP446" s="6">
        <v>43700</v>
      </c>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HYPERLINK("https://hpr-rps.hres.ca/reg-content/summary-basis-decision-detailTwo.php?lang=en&amp;linkID=SBD00460", "Trulance")</f>
        <v>Trulance</v>
      </c>
      <c r="B447" s="6" t="s">
        <v>1157</v>
      </c>
      <c r="C447" s="6" t="s">
        <v>1033</v>
      </c>
      <c r="D447" s="6" t="s">
        <v>1158</v>
      </c>
      <c r="E447" s="6"/>
      <c r="F447" s="6"/>
      <c r="G447" s="6"/>
      <c r="H447" s="6">
        <v>43363</v>
      </c>
      <c r="I447" s="6"/>
      <c r="J447" s="6"/>
      <c r="K447" s="6"/>
      <c r="L447" s="6"/>
      <c r="M447" s="6"/>
      <c r="N447" s="6"/>
      <c r="O447" s="6"/>
      <c r="P447" s="6"/>
      <c r="Q447" s="6">
        <v>43412</v>
      </c>
      <c r="R447" s="6"/>
      <c r="S447" s="6"/>
      <c r="T447" s="6">
        <v>43425</v>
      </c>
      <c r="U447" s="6"/>
      <c r="V447" s="6"/>
      <c r="W447" s="6">
        <v>43448</v>
      </c>
      <c r="X447" s="6"/>
      <c r="Y447" s="6"/>
      <c r="Z447" s="6"/>
      <c r="AA447" s="6"/>
      <c r="AB447" s="6"/>
      <c r="AC447" s="6"/>
      <c r="AD447" s="6"/>
      <c r="AE447" s="6"/>
      <c r="AF447" s="6"/>
      <c r="AG447" s="6"/>
      <c r="AH447" s="6">
        <v>43657</v>
      </c>
      <c r="AI447" s="6">
        <v>43745</v>
      </c>
      <c r="AJ447" s="6"/>
      <c r="AK447" s="6"/>
      <c r="AL447" s="6">
        <v>43745</v>
      </c>
      <c r="AM447" s="6">
        <v>43741</v>
      </c>
      <c r="AN447" s="6"/>
      <c r="AO447" s="6"/>
      <c r="AP447" s="6"/>
      <c r="AQ447" s="6"/>
      <c r="AR447" s="6"/>
      <c r="AS447" s="6"/>
      <c r="AT447" s="6"/>
      <c r="AU447" s="6"/>
      <c r="AV447" s="6"/>
      <c r="AW447" s="6"/>
      <c r="AX447" s="6"/>
      <c r="AY447" s="6"/>
      <c r="AZ447" s="6"/>
      <c r="BA447" s="6"/>
      <c r="BB447" s="6"/>
      <c r="BC447" s="6"/>
      <c r="BD447" s="6">
        <v>43748</v>
      </c>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HYPERLINK("https://hpr-rps.hres.ca/reg-content/summary-basis-decision-detailTwo.php?lang=en&amp;linkID=SBD00461", "Nerlynx")</f>
        <v>Nerlynx</v>
      </c>
      <c r="B448" s="6" t="s">
        <v>1159</v>
      </c>
      <c r="C448" s="6" t="s">
        <v>1160</v>
      </c>
      <c r="D448" s="6" t="s">
        <v>1161</v>
      </c>
      <c r="E448" s="6">
        <v>43215</v>
      </c>
      <c r="F448" s="6"/>
      <c r="G448" s="6"/>
      <c r="H448" s="6">
        <v>43272</v>
      </c>
      <c r="I448" s="6"/>
      <c r="J448" s="6"/>
      <c r="K448" s="6"/>
      <c r="L448" s="6"/>
      <c r="M448" s="6"/>
      <c r="N448" s="6"/>
      <c r="O448" s="6"/>
      <c r="P448" s="6"/>
      <c r="Q448" s="6">
        <v>43350</v>
      </c>
      <c r="R448" s="6"/>
      <c r="S448" s="6"/>
      <c r="T448" s="6">
        <v>43355</v>
      </c>
      <c r="U448" s="6"/>
      <c r="V448" s="6"/>
      <c r="W448" s="6">
        <v>43362</v>
      </c>
      <c r="X448" s="6"/>
      <c r="Y448" s="6"/>
      <c r="Z448" s="6"/>
      <c r="AA448" s="6"/>
      <c r="AB448" s="6"/>
      <c r="AC448" s="6"/>
      <c r="AD448" s="6"/>
      <c r="AE448" s="6"/>
      <c r="AF448" s="6"/>
      <c r="AG448" s="6"/>
      <c r="AH448" s="6">
        <v>43662</v>
      </c>
      <c r="AI448" s="6">
        <v>43629</v>
      </c>
      <c r="AJ448" s="6"/>
      <c r="AK448" s="6"/>
      <c r="AL448" s="6">
        <v>43661</v>
      </c>
      <c r="AM448" s="6">
        <v>43637</v>
      </c>
      <c r="AN448" s="6"/>
      <c r="AO448" s="6">
        <v>43633</v>
      </c>
      <c r="AP448" s="6"/>
      <c r="AQ448" s="6"/>
      <c r="AR448" s="6"/>
      <c r="AS448" s="6"/>
      <c r="AT448" s="6"/>
      <c r="AU448" s="6"/>
      <c r="AV448" s="6"/>
      <c r="AW448" s="6"/>
      <c r="AX448" s="6"/>
      <c r="AY448" s="6"/>
      <c r="AZ448" s="6"/>
      <c r="BA448" s="6"/>
      <c r="BB448" s="6"/>
      <c r="BC448" s="6"/>
      <c r="BD448" s="6">
        <v>43662</v>
      </c>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HYPERLINK("https://hpr-rps.hres.ca/reg-content/summary-basis-decision-detailTwo.php?lang=en&amp;linkID=SBD00462", "Trazimera")</f>
        <v>Trazimera</v>
      </c>
      <c r="B449" s="6" t="s">
        <v>1137</v>
      </c>
      <c r="C449" s="6" t="s">
        <v>940</v>
      </c>
      <c r="D449" s="6" t="s">
        <v>1162</v>
      </c>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HYPERLINK("https://hpr-rps.hres.ca/reg-content/summary-basis-decision-detailTwo.php?lang=en&amp;linkID=SBD00463", "Ultomiris")</f>
        <v>Ultomiris</v>
      </c>
      <c r="B450" s="6" t="s">
        <v>1163</v>
      </c>
      <c r="C450" s="6" t="s">
        <v>1164</v>
      </c>
      <c r="D450" s="6" t="s">
        <v>1165</v>
      </c>
      <c r="E450" s="6"/>
      <c r="F450" s="6"/>
      <c r="G450" s="6"/>
      <c r="H450" s="6">
        <v>43356</v>
      </c>
      <c r="I450" s="6"/>
      <c r="J450" s="6"/>
      <c r="K450" s="6"/>
      <c r="L450" s="6"/>
      <c r="M450" s="6"/>
      <c r="N450" s="6"/>
      <c r="O450" s="6"/>
      <c r="P450" s="6"/>
      <c r="Q450" s="6"/>
      <c r="R450" s="6"/>
      <c r="S450" s="6"/>
      <c r="T450" s="6"/>
      <c r="U450" s="6"/>
      <c r="V450" s="6"/>
      <c r="W450" s="6">
        <v>43406</v>
      </c>
      <c r="X450" s="6"/>
      <c r="Y450" s="6"/>
      <c r="Z450" s="6"/>
      <c r="AA450" s="6"/>
      <c r="AB450" s="6"/>
      <c r="AC450" s="6"/>
      <c r="AD450" s="6"/>
      <c r="AE450" s="6"/>
      <c r="AF450" s="6">
        <v>43640</v>
      </c>
      <c r="AG450" s="6"/>
      <c r="AH450" s="6">
        <v>43629</v>
      </c>
      <c r="AI450" s="6">
        <v>43690</v>
      </c>
      <c r="AJ450" s="6"/>
      <c r="AK450" s="6"/>
      <c r="AL450" s="6">
        <v>43686</v>
      </c>
      <c r="AM450" s="6">
        <v>43700</v>
      </c>
      <c r="AN450" s="6"/>
      <c r="AO450" s="6"/>
      <c r="AP450" s="6"/>
      <c r="AQ450" s="6"/>
      <c r="AR450" s="6"/>
      <c r="AS450" s="6"/>
      <c r="AT450" s="6"/>
      <c r="AU450" s="6"/>
      <c r="AV450" s="6"/>
      <c r="AW450" s="6"/>
      <c r="AX450" s="6"/>
      <c r="AY450" s="6"/>
      <c r="AZ450" s="6"/>
      <c r="BA450" s="6"/>
      <c r="BB450" s="6"/>
      <c r="BC450" s="6"/>
      <c r="BD450" s="6">
        <v>43705</v>
      </c>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HYPERLINK("https://hpr-rps.hres.ca/reg-content/summary-basis-decision-detailTwo.php?lang=en&amp;linkID=SBD00464", "Aklief")</f>
        <v>Aklief</v>
      </c>
      <c r="B451" s="6" t="s">
        <v>1166</v>
      </c>
      <c r="C451" s="6" t="s">
        <v>204</v>
      </c>
      <c r="D451" s="6" t="s">
        <v>1167</v>
      </c>
      <c r="E451" s="6">
        <v>43259</v>
      </c>
      <c r="F451" s="6"/>
      <c r="G451" s="6"/>
      <c r="H451" s="6">
        <v>43327</v>
      </c>
      <c r="I451" s="6"/>
      <c r="J451" s="6"/>
      <c r="K451" s="6"/>
      <c r="L451" s="6"/>
      <c r="M451" s="6"/>
      <c r="N451" s="6"/>
      <c r="O451" s="6"/>
      <c r="P451" s="6"/>
      <c r="Q451" s="6"/>
      <c r="R451" s="6"/>
      <c r="S451" s="6"/>
      <c r="T451" s="6"/>
      <c r="U451" s="6"/>
      <c r="V451" s="6"/>
      <c r="W451" s="6">
        <v>43371</v>
      </c>
      <c r="X451" s="6"/>
      <c r="Y451" s="6"/>
      <c r="Z451" s="6"/>
      <c r="AA451" s="6"/>
      <c r="AB451" s="6"/>
      <c r="AC451" s="6"/>
      <c r="AD451" s="6"/>
      <c r="AE451" s="6"/>
      <c r="AF451" s="6"/>
      <c r="AG451" s="6"/>
      <c r="AH451" s="6">
        <v>43615</v>
      </c>
      <c r="AI451" s="6">
        <v>43671</v>
      </c>
      <c r="AJ451" s="6"/>
      <c r="AK451" s="6"/>
      <c r="AL451" s="6">
        <v>43668</v>
      </c>
      <c r="AM451" s="6">
        <v>43665</v>
      </c>
      <c r="AN451" s="6"/>
      <c r="AO451" s="6"/>
      <c r="AP451" s="6"/>
      <c r="AQ451" s="6"/>
      <c r="AR451" s="6"/>
      <c r="AS451" s="6"/>
      <c r="AT451" s="6"/>
      <c r="AU451" s="6"/>
      <c r="AV451" s="6"/>
      <c r="AW451" s="6"/>
      <c r="AX451" s="6"/>
      <c r="AY451" s="6"/>
      <c r="AZ451" s="6"/>
      <c r="BA451" s="6"/>
      <c r="BB451" s="6"/>
      <c r="BC451" s="6"/>
      <c r="BD451" s="6">
        <v>43671</v>
      </c>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HYPERLINK("https://hpr-rps.hres.ca/reg-content/summary-basis-decision-detailTwo.php?lang=en&amp;linkID=SBD00465", "Galli Eo")</f>
        <v>Galli Eo</v>
      </c>
      <c r="B452" s="6" t="s">
        <v>1168</v>
      </c>
      <c r="C452" s="6" t="s">
        <v>1169</v>
      </c>
      <c r="D452" s="6" t="s">
        <v>1170</v>
      </c>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HYPERLINK("https://hpr-rps.hres.ca/reg-content/summary-basis-decision-detailTwo.php?lang=en&amp;linkID=SBD00466", "Intrarosa")</f>
        <v>Intrarosa</v>
      </c>
      <c r="B453" s="6" t="s">
        <v>1171</v>
      </c>
      <c r="C453" s="6" t="s">
        <v>1172</v>
      </c>
      <c r="D453" s="6" t="s">
        <v>1173</v>
      </c>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HYPERLINK("https://hpr-rps.hres.ca/reg-content/summary-basis-decision-detailTwo.php?lang=en&amp;linkID=SBD00467", "Netspot")</f>
        <v>Netspot</v>
      </c>
      <c r="B454" s="6" t="s">
        <v>1174</v>
      </c>
      <c r="C454" s="6" t="s">
        <v>1101</v>
      </c>
      <c r="D454" s="6" t="s">
        <v>1175</v>
      </c>
      <c r="E454" s="6">
        <v>43259</v>
      </c>
      <c r="F454" s="6"/>
      <c r="G454" s="6"/>
      <c r="H454" s="6">
        <v>43327</v>
      </c>
      <c r="I454" s="6"/>
      <c r="J454" s="6"/>
      <c r="K454" s="6"/>
      <c r="L454" s="6"/>
      <c r="M454" s="6"/>
      <c r="N454" s="6"/>
      <c r="O454" s="6"/>
      <c r="P454" s="6"/>
      <c r="Q454" s="6"/>
      <c r="R454" s="6"/>
      <c r="S454" s="6"/>
      <c r="T454" s="6"/>
      <c r="U454" s="6"/>
      <c r="V454" s="6"/>
      <c r="W454" s="6">
        <v>43371</v>
      </c>
      <c r="X454" s="6"/>
      <c r="Y454" s="6"/>
      <c r="Z454" s="6"/>
      <c r="AA454" s="6"/>
      <c r="AB454" s="6"/>
      <c r="AC454" s="6"/>
      <c r="AD454" s="6"/>
      <c r="AE454" s="6"/>
      <c r="AF454" s="6"/>
      <c r="AG454" s="6"/>
      <c r="AH454" s="6">
        <v>43615</v>
      </c>
      <c r="AI454" s="6">
        <v>43671</v>
      </c>
      <c r="AJ454" s="6"/>
      <c r="AK454" s="6"/>
      <c r="AL454" s="6">
        <v>43668</v>
      </c>
      <c r="AM454" s="6">
        <v>43665</v>
      </c>
      <c r="AN454" s="6"/>
      <c r="AO454" s="6"/>
      <c r="AP454" s="6"/>
      <c r="AQ454" s="6"/>
      <c r="AR454" s="6"/>
      <c r="AS454" s="6"/>
      <c r="AT454" s="6"/>
      <c r="AU454" s="6"/>
      <c r="AV454" s="6"/>
      <c r="AW454" s="6"/>
      <c r="AX454" s="6"/>
      <c r="AY454" s="6"/>
      <c r="AZ454" s="6"/>
      <c r="BA454" s="6"/>
      <c r="BB454" s="6"/>
      <c r="BC454" s="6"/>
      <c r="BD454" s="6">
        <v>43671</v>
      </c>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HYPERLINK("https://hpr-rps.hres.ca/reg-content/summary-basis-decision-detailTwo.php?lang=en&amp;linkID=SBD00468", "Lokelma")</f>
        <v>Lokelma</v>
      </c>
      <c r="B455" s="6" t="s">
        <v>1176</v>
      </c>
      <c r="C455" s="6" t="s">
        <v>137</v>
      </c>
      <c r="D455" s="6" t="s">
        <v>1177</v>
      </c>
      <c r="E455" s="6">
        <v>43259</v>
      </c>
      <c r="F455" s="6"/>
      <c r="G455" s="6"/>
      <c r="H455" s="6">
        <v>43327</v>
      </c>
      <c r="I455" s="6"/>
      <c r="J455" s="6"/>
      <c r="K455" s="6"/>
      <c r="L455" s="6"/>
      <c r="M455" s="6"/>
      <c r="N455" s="6"/>
      <c r="O455" s="6"/>
      <c r="P455" s="6"/>
      <c r="Q455" s="6"/>
      <c r="R455" s="6"/>
      <c r="S455" s="6"/>
      <c r="T455" s="6"/>
      <c r="U455" s="6"/>
      <c r="V455" s="6"/>
      <c r="W455" s="6">
        <v>43371</v>
      </c>
      <c r="X455" s="6"/>
      <c r="Y455" s="6"/>
      <c r="Z455" s="6"/>
      <c r="AA455" s="6"/>
      <c r="AB455" s="6"/>
      <c r="AC455" s="6"/>
      <c r="AD455" s="6"/>
      <c r="AE455" s="6"/>
      <c r="AF455" s="6"/>
      <c r="AG455" s="6"/>
      <c r="AH455" s="6">
        <v>43615</v>
      </c>
      <c r="AI455" s="6">
        <v>43671</v>
      </c>
      <c r="AJ455" s="6"/>
      <c r="AK455" s="6"/>
      <c r="AL455" s="6">
        <v>43668</v>
      </c>
      <c r="AM455" s="6">
        <v>43665</v>
      </c>
      <c r="AN455" s="6"/>
      <c r="AO455" s="6"/>
      <c r="AP455" s="6"/>
      <c r="AQ455" s="6"/>
      <c r="AR455" s="6"/>
      <c r="AS455" s="6"/>
      <c r="AT455" s="6"/>
      <c r="AU455" s="6"/>
      <c r="AV455" s="6"/>
      <c r="AW455" s="6"/>
      <c r="AX455" s="6"/>
      <c r="AY455" s="6"/>
      <c r="AZ455" s="6"/>
      <c r="BA455" s="6"/>
      <c r="BB455" s="6"/>
      <c r="BC455" s="6"/>
      <c r="BD455" s="6">
        <v>43671</v>
      </c>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HYPERLINK("https://hpr-rps.hres.ca/reg-content/summary-basis-decision-detailTwo.php?lang=en&amp;linkID=SBD00469", "Xospata")</f>
        <v>Xospata</v>
      </c>
      <c r="B456" s="6" t="s">
        <v>1178</v>
      </c>
      <c r="C456" s="6" t="s">
        <v>713</v>
      </c>
      <c r="D456" s="6" t="s">
        <v>1179</v>
      </c>
      <c r="E456" s="6">
        <v>43544</v>
      </c>
      <c r="F456" s="6"/>
      <c r="G456" s="6"/>
      <c r="H456" s="6"/>
      <c r="I456" s="6"/>
      <c r="J456" s="6"/>
      <c r="K456" s="6"/>
      <c r="L456" s="6"/>
      <c r="M456" s="6"/>
      <c r="N456" s="6">
        <v>43553</v>
      </c>
      <c r="O456" s="6"/>
      <c r="P456" s="6"/>
      <c r="Q456" s="6"/>
      <c r="R456" s="6"/>
      <c r="S456" s="6">
        <v>43594</v>
      </c>
      <c r="T456" s="6"/>
      <c r="U456" s="6"/>
      <c r="V456" s="6">
        <v>43600</v>
      </c>
      <c r="W456" s="6"/>
      <c r="X456" s="6"/>
      <c r="Y456" s="6"/>
      <c r="Z456" s="6">
        <v>43630</v>
      </c>
      <c r="AA456" s="6"/>
      <c r="AB456" s="6"/>
      <c r="AC456" s="6">
        <v>43637</v>
      </c>
      <c r="AD456" s="6"/>
      <c r="AE456" s="6"/>
      <c r="AF456" s="6">
        <v>43643</v>
      </c>
      <c r="AG456" s="6"/>
      <c r="AH456" s="6"/>
      <c r="AI456" s="6"/>
      <c r="AJ456" s="6"/>
      <c r="AK456" s="6"/>
      <c r="AL456" s="6"/>
      <c r="AM456" s="6"/>
      <c r="AN456" s="6"/>
      <c r="AO456" s="6"/>
      <c r="AP456" s="6"/>
      <c r="AQ456" s="6">
        <v>43809</v>
      </c>
      <c r="AR456" s="6">
        <v>43810</v>
      </c>
      <c r="AS456" s="6"/>
      <c r="AT456" s="6"/>
      <c r="AU456" s="6">
        <v>43819</v>
      </c>
      <c r="AV456" s="6">
        <v>43815</v>
      </c>
      <c r="AW456" s="6"/>
      <c r="AX456" s="6">
        <v>43791</v>
      </c>
      <c r="AY456" s="6"/>
      <c r="AZ456" s="6"/>
      <c r="BA456" s="6"/>
      <c r="BB456" s="6"/>
      <c r="BC456" s="6"/>
      <c r="BD456" s="6"/>
      <c r="BE456" s="6"/>
      <c r="BF456" s="6"/>
      <c r="BG456" s="6"/>
      <c r="BH456" s="6"/>
      <c r="BI456" s="6"/>
      <c r="BJ456" s="6"/>
      <c r="BK456" s="6"/>
      <c r="BL456" s="6"/>
      <c r="BM456" s="6">
        <v>43822</v>
      </c>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HYPERLINK("https://hpr-rps.hres.ca/reg-content/summary-basis-decision-detailTwo.php?lang=en&amp;linkID=SBD00470", "Osnuvo")</f>
        <v>Osnuvo</v>
      </c>
      <c r="B457" s="6" t="s">
        <v>1180</v>
      </c>
      <c r="C457" s="6" t="s">
        <v>1078</v>
      </c>
      <c r="D457" s="6" t="s">
        <v>1181</v>
      </c>
      <c r="E457" s="6">
        <v>43544</v>
      </c>
      <c r="F457" s="6"/>
      <c r="G457" s="6"/>
      <c r="H457" s="6"/>
      <c r="I457" s="6"/>
      <c r="J457" s="6"/>
      <c r="K457" s="6"/>
      <c r="L457" s="6"/>
      <c r="M457" s="6"/>
      <c r="N457" s="6">
        <v>43553</v>
      </c>
      <c r="O457" s="6"/>
      <c r="P457" s="6"/>
      <c r="Q457" s="6"/>
      <c r="R457" s="6"/>
      <c r="S457" s="6">
        <v>43594</v>
      </c>
      <c r="T457" s="6"/>
      <c r="U457" s="6"/>
      <c r="V457" s="6">
        <v>43600</v>
      </c>
      <c r="W457" s="6"/>
      <c r="X457" s="6"/>
      <c r="Y457" s="6"/>
      <c r="Z457" s="6">
        <v>43630</v>
      </c>
      <c r="AA457" s="6"/>
      <c r="AB457" s="6"/>
      <c r="AC457" s="6">
        <v>43637</v>
      </c>
      <c r="AD457" s="6"/>
      <c r="AE457" s="6"/>
      <c r="AF457" s="6">
        <v>43643</v>
      </c>
      <c r="AG457" s="6"/>
      <c r="AH457" s="6"/>
      <c r="AI457" s="6"/>
      <c r="AJ457" s="6"/>
      <c r="AK457" s="6"/>
      <c r="AL457" s="6"/>
      <c r="AM457" s="6"/>
      <c r="AN457" s="6"/>
      <c r="AO457" s="6"/>
      <c r="AP457" s="6"/>
      <c r="AQ457" s="6">
        <v>43809</v>
      </c>
      <c r="AR457" s="6">
        <v>43810</v>
      </c>
      <c r="AS457" s="6"/>
      <c r="AT457" s="6"/>
      <c r="AU457" s="6">
        <v>43819</v>
      </c>
      <c r="AV457" s="6">
        <v>43815</v>
      </c>
      <c r="AW457" s="6"/>
      <c r="AX457" s="6">
        <v>43791</v>
      </c>
      <c r="AY457" s="6"/>
      <c r="AZ457" s="6"/>
      <c r="BA457" s="6"/>
      <c r="BB457" s="6"/>
      <c r="BC457" s="6"/>
      <c r="BD457" s="6"/>
      <c r="BE457" s="6"/>
      <c r="BF457" s="6"/>
      <c r="BG457" s="6"/>
      <c r="BH457" s="6"/>
      <c r="BI457" s="6"/>
      <c r="BJ457" s="6"/>
      <c r="BK457" s="6"/>
      <c r="BL457" s="6"/>
      <c r="BM457" s="6">
        <v>43822</v>
      </c>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HYPERLINK("https://hpr-rps.hres.ca/reg-content/summary-basis-decision-detailTwo.php?lang=en&amp;linkID=SBD00473", "Herzuma")</f>
        <v>Herzuma</v>
      </c>
      <c r="B458" s="6" t="s">
        <v>1137</v>
      </c>
      <c r="C458" s="6" t="s">
        <v>1182</v>
      </c>
      <c r="D458" s="6" t="s">
        <v>1183</v>
      </c>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HYPERLINK("https://hpr-rps.hres.ca/reg-content/summary-basis-decision-detailTwo.php?lang=en&amp;linkID=SBD00471", "Mayzent")</f>
        <v>Mayzent</v>
      </c>
      <c r="B459" s="6" t="s">
        <v>1184</v>
      </c>
      <c r="C459" s="6" t="s">
        <v>87</v>
      </c>
      <c r="D459" s="6" t="s">
        <v>1185</v>
      </c>
      <c r="E459" s="6">
        <v>43544</v>
      </c>
      <c r="F459" s="6"/>
      <c r="G459" s="6"/>
      <c r="H459" s="6"/>
      <c r="I459" s="6"/>
      <c r="J459" s="6"/>
      <c r="K459" s="6"/>
      <c r="L459" s="6"/>
      <c r="M459" s="6"/>
      <c r="N459" s="6">
        <v>43553</v>
      </c>
      <c r="O459" s="6"/>
      <c r="P459" s="6"/>
      <c r="Q459" s="6"/>
      <c r="R459" s="6"/>
      <c r="S459" s="6">
        <v>43594</v>
      </c>
      <c r="T459" s="6"/>
      <c r="U459" s="6"/>
      <c r="V459" s="6">
        <v>43600</v>
      </c>
      <c r="W459" s="6"/>
      <c r="X459" s="6"/>
      <c r="Y459" s="6"/>
      <c r="Z459" s="6">
        <v>43630</v>
      </c>
      <c r="AA459" s="6"/>
      <c r="AB459" s="6"/>
      <c r="AC459" s="6">
        <v>43637</v>
      </c>
      <c r="AD459" s="6"/>
      <c r="AE459" s="6"/>
      <c r="AF459" s="6">
        <v>43643</v>
      </c>
      <c r="AG459" s="6"/>
      <c r="AH459" s="6"/>
      <c r="AI459" s="6"/>
      <c r="AJ459" s="6"/>
      <c r="AK459" s="6"/>
      <c r="AL459" s="6"/>
      <c r="AM459" s="6"/>
      <c r="AN459" s="6"/>
      <c r="AO459" s="6"/>
      <c r="AP459" s="6"/>
      <c r="AQ459" s="6">
        <v>43809</v>
      </c>
      <c r="AR459" s="6">
        <v>43810</v>
      </c>
      <c r="AS459" s="6"/>
      <c r="AT459" s="6"/>
      <c r="AU459" s="6">
        <v>43819</v>
      </c>
      <c r="AV459" s="6">
        <v>43815</v>
      </c>
      <c r="AW459" s="6"/>
      <c r="AX459" s="6">
        <v>43791</v>
      </c>
      <c r="AY459" s="6"/>
      <c r="AZ459" s="6"/>
      <c r="BA459" s="6"/>
      <c r="BB459" s="6"/>
      <c r="BC459" s="6"/>
      <c r="BD459" s="6"/>
      <c r="BE459" s="6"/>
      <c r="BF459" s="6"/>
      <c r="BG459" s="6"/>
      <c r="BH459" s="6"/>
      <c r="BI459" s="6"/>
      <c r="BJ459" s="6"/>
      <c r="BK459" s="6"/>
      <c r="BL459" s="6"/>
      <c r="BM459" s="6">
        <v>43822</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HYPERLINK("https://hpr-rps.hres.ca/reg-content/summary-basis-decision-detailTwo.php?lang=en&amp;linkID=SBD00472", "Vascepa")</f>
        <v>Vascepa</v>
      </c>
      <c r="B460" s="6" t="s">
        <v>1186</v>
      </c>
      <c r="C460" s="6" t="s">
        <v>1187</v>
      </c>
      <c r="D460" s="6" t="s">
        <v>1188</v>
      </c>
      <c r="E460" s="6">
        <v>43544</v>
      </c>
      <c r="F460" s="6"/>
      <c r="G460" s="6"/>
      <c r="H460" s="6"/>
      <c r="I460" s="6"/>
      <c r="J460" s="6"/>
      <c r="K460" s="6"/>
      <c r="L460" s="6"/>
      <c r="M460" s="6"/>
      <c r="N460" s="6">
        <v>43553</v>
      </c>
      <c r="O460" s="6"/>
      <c r="P460" s="6"/>
      <c r="Q460" s="6"/>
      <c r="R460" s="6"/>
      <c r="S460" s="6">
        <v>43594</v>
      </c>
      <c r="T460" s="6"/>
      <c r="U460" s="6"/>
      <c r="V460" s="6">
        <v>43600</v>
      </c>
      <c r="W460" s="6"/>
      <c r="X460" s="6"/>
      <c r="Y460" s="6"/>
      <c r="Z460" s="6">
        <v>43630</v>
      </c>
      <c r="AA460" s="6"/>
      <c r="AB460" s="6"/>
      <c r="AC460" s="6">
        <v>43637</v>
      </c>
      <c r="AD460" s="6"/>
      <c r="AE460" s="6"/>
      <c r="AF460" s="6">
        <v>43643</v>
      </c>
      <c r="AG460" s="6"/>
      <c r="AH460" s="6"/>
      <c r="AI460" s="6"/>
      <c r="AJ460" s="6"/>
      <c r="AK460" s="6"/>
      <c r="AL460" s="6"/>
      <c r="AM460" s="6"/>
      <c r="AN460" s="6"/>
      <c r="AO460" s="6"/>
      <c r="AP460" s="6"/>
      <c r="AQ460" s="6">
        <v>43809</v>
      </c>
      <c r="AR460" s="6">
        <v>43810</v>
      </c>
      <c r="AS460" s="6"/>
      <c r="AT460" s="6"/>
      <c r="AU460" s="6">
        <v>43819</v>
      </c>
      <c r="AV460" s="6">
        <v>43815</v>
      </c>
      <c r="AW460" s="6"/>
      <c r="AX460" s="6">
        <v>43791</v>
      </c>
      <c r="AY460" s="6"/>
      <c r="AZ460" s="6"/>
      <c r="BA460" s="6"/>
      <c r="BB460" s="6"/>
      <c r="BC460" s="6"/>
      <c r="BD460" s="6"/>
      <c r="BE460" s="6"/>
      <c r="BF460" s="6"/>
      <c r="BG460" s="6"/>
      <c r="BH460" s="6"/>
      <c r="BI460" s="6"/>
      <c r="BJ460" s="6"/>
      <c r="BK460" s="6"/>
      <c r="BL460" s="6"/>
      <c r="BM460" s="6">
        <v>43822</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HYPERLINK("https://hpr-rps.hres.ca/reg-content/summary-basis-decision-detailTwo.php?lang=en&amp;linkID=SBD00474", "Rinvoq")</f>
        <v>Rinvoq</v>
      </c>
      <c r="B461" s="6" t="s">
        <v>1189</v>
      </c>
      <c r="C461" s="6" t="s">
        <v>692</v>
      </c>
      <c r="D461" s="6" t="s">
        <v>1190</v>
      </c>
      <c r="E461" s="6">
        <v>43515</v>
      </c>
      <c r="F461" s="6"/>
      <c r="G461" s="6"/>
      <c r="H461" s="6">
        <v>43585</v>
      </c>
      <c r="I461" s="6"/>
      <c r="J461" s="6"/>
      <c r="K461" s="6"/>
      <c r="L461" s="6"/>
      <c r="M461" s="6"/>
      <c r="N461" s="6"/>
      <c r="O461" s="6"/>
      <c r="P461" s="6"/>
      <c r="Q461" s="6"/>
      <c r="R461" s="6"/>
      <c r="S461" s="6"/>
      <c r="T461" s="6"/>
      <c r="U461" s="6"/>
      <c r="V461" s="6"/>
      <c r="W461" s="6">
        <v>43616</v>
      </c>
      <c r="X461" s="6"/>
      <c r="Y461" s="6"/>
      <c r="Z461" s="6"/>
      <c r="AA461" s="6"/>
      <c r="AB461" s="6"/>
      <c r="AC461" s="6"/>
      <c r="AD461" s="6"/>
      <c r="AE461" s="6"/>
      <c r="AF461" s="6"/>
      <c r="AG461" s="6"/>
      <c r="AH461" s="6">
        <v>43875</v>
      </c>
      <c r="AI461" s="6">
        <v>43880</v>
      </c>
      <c r="AJ461" s="6"/>
      <c r="AK461" s="6"/>
      <c r="AL461" s="6">
        <v>43880</v>
      </c>
      <c r="AM461" s="6">
        <v>43880</v>
      </c>
      <c r="AN461" s="6"/>
      <c r="AO461" s="6"/>
      <c r="AP461" s="6"/>
      <c r="AQ461" s="6"/>
      <c r="AR461" s="6"/>
      <c r="AS461" s="6"/>
      <c r="AT461" s="6"/>
      <c r="AU461" s="6"/>
      <c r="AV461" s="6"/>
      <c r="AW461" s="6"/>
      <c r="AX461" s="6"/>
      <c r="AY461" s="6"/>
      <c r="AZ461" s="6"/>
      <c r="BA461" s="6"/>
      <c r="BB461" s="6"/>
      <c r="BC461" s="6"/>
      <c r="BD461" s="6">
        <v>43880</v>
      </c>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HYPERLINK("https://hpr-rps.hres.ca/reg-content/summary-basis-decision-detailTwo.php?lang=en&amp;linkID=SBD00475", "Xofluza")</f>
        <v>Xofluza</v>
      </c>
      <c r="B462" s="6" t="s">
        <v>1191</v>
      </c>
      <c r="C462" s="6" t="s">
        <v>864</v>
      </c>
      <c r="D462" s="6" t="s">
        <v>1192</v>
      </c>
      <c r="E462" s="6">
        <v>43515</v>
      </c>
      <c r="F462" s="6"/>
      <c r="G462" s="6"/>
      <c r="H462" s="6">
        <v>43585</v>
      </c>
      <c r="I462" s="6"/>
      <c r="J462" s="6"/>
      <c r="K462" s="6"/>
      <c r="L462" s="6"/>
      <c r="M462" s="6"/>
      <c r="N462" s="6"/>
      <c r="O462" s="6"/>
      <c r="P462" s="6"/>
      <c r="Q462" s="6"/>
      <c r="R462" s="6"/>
      <c r="S462" s="6"/>
      <c r="T462" s="6"/>
      <c r="U462" s="6"/>
      <c r="V462" s="6"/>
      <c r="W462" s="6">
        <v>43616</v>
      </c>
      <c r="X462" s="6"/>
      <c r="Y462" s="6"/>
      <c r="Z462" s="6"/>
      <c r="AA462" s="6"/>
      <c r="AB462" s="6"/>
      <c r="AC462" s="6"/>
      <c r="AD462" s="6"/>
      <c r="AE462" s="6"/>
      <c r="AF462" s="6"/>
      <c r="AG462" s="6"/>
      <c r="AH462" s="6">
        <v>43875</v>
      </c>
      <c r="AI462" s="6">
        <v>43880</v>
      </c>
      <c r="AJ462" s="6"/>
      <c r="AK462" s="6"/>
      <c r="AL462" s="6">
        <v>43880</v>
      </c>
      <c r="AM462" s="6">
        <v>43880</v>
      </c>
      <c r="AN462" s="6"/>
      <c r="AO462" s="6"/>
      <c r="AP462" s="6"/>
      <c r="AQ462" s="6"/>
      <c r="AR462" s="6"/>
      <c r="AS462" s="6"/>
      <c r="AT462" s="6"/>
      <c r="AU462" s="6"/>
      <c r="AV462" s="6"/>
      <c r="AW462" s="6"/>
      <c r="AX462" s="6"/>
      <c r="AY462" s="6"/>
      <c r="AZ462" s="6"/>
      <c r="BA462" s="6"/>
      <c r="BB462" s="6"/>
      <c r="BC462" s="6"/>
      <c r="BD462" s="6">
        <v>43880</v>
      </c>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HYPERLINK("https://hpr-rps.hres.ca/reg-content/summary-basis-decision-detailTwo.php?lang=en&amp;linkID=SBD00476", "Vyndaqel")</f>
        <v>Vyndaqel</v>
      </c>
      <c r="B463" s="6" t="s">
        <v>1193</v>
      </c>
      <c r="C463" s="6" t="s">
        <v>940</v>
      </c>
      <c r="D463" s="6" t="s">
        <v>1194</v>
      </c>
      <c r="E463" s="6">
        <v>43523</v>
      </c>
      <c r="F463" s="6"/>
      <c r="G463" s="6"/>
      <c r="H463" s="6"/>
      <c r="I463" s="6"/>
      <c r="J463" s="6"/>
      <c r="K463" s="6"/>
      <c r="L463" s="6"/>
      <c r="M463" s="6"/>
      <c r="N463" s="6">
        <v>43581</v>
      </c>
      <c r="O463" s="6"/>
      <c r="P463" s="6"/>
      <c r="Q463" s="6"/>
      <c r="R463" s="6"/>
      <c r="S463" s="6">
        <v>43613</v>
      </c>
      <c r="T463" s="6"/>
      <c r="U463" s="6"/>
      <c r="V463" s="6">
        <v>43619</v>
      </c>
      <c r="W463" s="6"/>
      <c r="X463" s="6"/>
      <c r="Y463" s="6"/>
      <c r="Z463" s="6">
        <v>43644</v>
      </c>
      <c r="AA463" s="6"/>
      <c r="AB463" s="6"/>
      <c r="AC463" s="6">
        <v>43658</v>
      </c>
      <c r="AD463" s="6"/>
      <c r="AE463" s="6"/>
      <c r="AF463" s="6">
        <v>43670</v>
      </c>
      <c r="AG463" s="6"/>
      <c r="AH463" s="6"/>
      <c r="AI463" s="6"/>
      <c r="AJ463" s="6"/>
      <c r="AK463" s="6"/>
      <c r="AL463" s="6"/>
      <c r="AM463" s="6"/>
      <c r="AN463" s="6"/>
      <c r="AO463" s="6"/>
      <c r="AP463" s="6"/>
      <c r="AQ463" s="6">
        <v>43819</v>
      </c>
      <c r="AR463" s="6">
        <v>43845</v>
      </c>
      <c r="AS463" s="6"/>
      <c r="AT463" s="6"/>
      <c r="AU463" s="6">
        <v>43850</v>
      </c>
      <c r="AV463" s="6">
        <v>43839</v>
      </c>
      <c r="AW463" s="6"/>
      <c r="AX463" s="6">
        <v>43847</v>
      </c>
      <c r="AY463" s="6"/>
      <c r="AZ463" s="6"/>
      <c r="BA463" s="6"/>
      <c r="BB463" s="6"/>
      <c r="BC463" s="6"/>
      <c r="BD463" s="6"/>
      <c r="BE463" s="6"/>
      <c r="BF463" s="6"/>
      <c r="BG463" s="6"/>
      <c r="BH463" s="6"/>
      <c r="BI463" s="6"/>
      <c r="BJ463" s="6"/>
      <c r="BK463" s="6"/>
      <c r="BL463" s="6"/>
      <c r="BM463" s="6">
        <v>43850</v>
      </c>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HYPERLINK("https://hpr-rps.hres.ca/reg-content/summary-basis-decision-detailTwo.php?lang=en&amp;linkID=SBD00477", "Cablivi")</f>
        <v>Cablivi</v>
      </c>
      <c r="B464" s="6" t="s">
        <v>1195</v>
      </c>
      <c r="C464" s="6" t="s">
        <v>759</v>
      </c>
      <c r="D464" s="6" t="s">
        <v>1196</v>
      </c>
      <c r="E464" s="6">
        <v>43399</v>
      </c>
      <c r="F464" s="6"/>
      <c r="G464" s="6"/>
      <c r="H464" s="6"/>
      <c r="I464" s="6"/>
      <c r="J464" s="6"/>
      <c r="K464" s="6"/>
      <c r="L464" s="6"/>
      <c r="M464" s="6"/>
      <c r="N464" s="6">
        <v>43602</v>
      </c>
      <c r="O464" s="6"/>
      <c r="P464" s="6"/>
      <c r="Q464" s="6"/>
      <c r="R464" s="6"/>
      <c r="S464" s="6">
        <v>43622</v>
      </c>
      <c r="T464" s="6"/>
      <c r="U464" s="6"/>
      <c r="V464" s="6">
        <v>43668</v>
      </c>
      <c r="W464" s="6"/>
      <c r="X464" s="6"/>
      <c r="Y464" s="6"/>
      <c r="Z464" s="6"/>
      <c r="AA464" s="6"/>
      <c r="AB464" s="6"/>
      <c r="AC464" s="6"/>
      <c r="AD464" s="6"/>
      <c r="AE464" s="6"/>
      <c r="AF464" s="6">
        <v>43693</v>
      </c>
      <c r="AG464" s="6"/>
      <c r="AH464" s="6"/>
      <c r="AI464" s="6"/>
      <c r="AJ464" s="6"/>
      <c r="AK464" s="6"/>
      <c r="AL464" s="6"/>
      <c r="AM464" s="6"/>
      <c r="AN464" s="6"/>
      <c r="AO464" s="6"/>
      <c r="AP464" s="6"/>
      <c r="AQ464" s="6">
        <v>43829</v>
      </c>
      <c r="AR464" s="6">
        <v>43875</v>
      </c>
      <c r="AS464" s="6"/>
      <c r="AT464" s="6"/>
      <c r="AU464" s="6">
        <v>43889</v>
      </c>
      <c r="AV464" s="6">
        <v>43871</v>
      </c>
      <c r="AW464" s="6"/>
      <c r="AX464" s="6"/>
      <c r="AY464" s="6"/>
      <c r="AZ464" s="6"/>
      <c r="BA464" s="6"/>
      <c r="BB464" s="6"/>
      <c r="BC464" s="6"/>
      <c r="BD464" s="6"/>
      <c r="BE464" s="6"/>
      <c r="BF464" s="6"/>
      <c r="BG464" s="6"/>
      <c r="BH464" s="6"/>
      <c r="BI464" s="6"/>
      <c r="BJ464" s="6"/>
      <c r="BK464" s="6"/>
      <c r="BL464" s="6"/>
      <c r="BM464" s="6">
        <v>43889</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HYPERLINK("https://hpr-rps.hres.ca/reg-content/summary-basis-decision-detailTwo.php?lang=en&amp;linkID=SBD00478", "Avsola")</f>
        <v>Avsola</v>
      </c>
      <c r="B465" s="6" t="s">
        <v>701</v>
      </c>
      <c r="C465" s="6" t="s">
        <v>1144</v>
      </c>
      <c r="D465" s="6" t="s">
        <v>1197</v>
      </c>
      <c r="E465" s="6">
        <v>43440</v>
      </c>
      <c r="F465" s="6"/>
      <c r="G465" s="6"/>
      <c r="H465" s="6">
        <v>43551</v>
      </c>
      <c r="I465" s="6"/>
      <c r="J465" s="6"/>
      <c r="K465" s="6"/>
      <c r="L465" s="6"/>
      <c r="M465" s="6"/>
      <c r="N465" s="6"/>
      <c r="O465" s="6"/>
      <c r="P465" s="6"/>
      <c r="Q465" s="6"/>
      <c r="R465" s="6"/>
      <c r="S465" s="6"/>
      <c r="T465" s="6"/>
      <c r="U465" s="6"/>
      <c r="V465" s="6"/>
      <c r="W465" s="6">
        <v>43602</v>
      </c>
      <c r="X465" s="6"/>
      <c r="Y465" s="6"/>
      <c r="Z465" s="6"/>
      <c r="AA465" s="6"/>
      <c r="AB465" s="6"/>
      <c r="AC465" s="6"/>
      <c r="AD465" s="6"/>
      <c r="AE465" s="6"/>
      <c r="AF465" s="6"/>
      <c r="AG465" s="6"/>
      <c r="AH465" s="6">
        <v>43826</v>
      </c>
      <c r="AI465" s="6">
        <v>43899</v>
      </c>
      <c r="AJ465" s="6"/>
      <c r="AK465" s="6"/>
      <c r="AL465" s="6"/>
      <c r="AM465" s="6">
        <v>43888</v>
      </c>
      <c r="AN465" s="6"/>
      <c r="AO465" s="6"/>
      <c r="AP465" s="6"/>
      <c r="AQ465" s="6">
        <v>43899</v>
      </c>
      <c r="AR465" s="6"/>
      <c r="AS465" s="6"/>
      <c r="AT465" s="6"/>
      <c r="AU465" s="6"/>
      <c r="AV465" s="6"/>
      <c r="AW465" s="6"/>
      <c r="AX465" s="6"/>
      <c r="AY465" s="6"/>
      <c r="AZ465" s="6"/>
      <c r="BA465" s="6"/>
      <c r="BB465" s="6"/>
      <c r="BC465" s="6"/>
      <c r="BD465" s="6">
        <v>43902</v>
      </c>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HYPERLINK("https://hpr-rps.hres.ca/reg-content/summary-basis-decision-detailTwo.php?lang=en&amp;linkID=SBD00479", "Ajovy")</f>
        <v>Ajovy</v>
      </c>
      <c r="B466" s="6" t="s">
        <v>1198</v>
      </c>
      <c r="C466" s="6" t="s">
        <v>861</v>
      </c>
      <c r="D466" s="6" t="s">
        <v>1199</v>
      </c>
      <c r="E466" s="6">
        <v>42781</v>
      </c>
      <c r="F466" s="6"/>
      <c r="G466" s="6"/>
      <c r="H466" s="6">
        <v>42968</v>
      </c>
      <c r="I466" s="6"/>
      <c r="J466" s="6"/>
      <c r="K466" s="6"/>
      <c r="L466" s="6"/>
      <c r="M466" s="6"/>
      <c r="N466" s="6"/>
      <c r="O466" s="6"/>
      <c r="P466" s="6"/>
      <c r="Q466" s="6"/>
      <c r="R466" s="6"/>
      <c r="S466" s="6"/>
      <c r="T466" s="6"/>
      <c r="U466" s="6"/>
      <c r="V466" s="6"/>
      <c r="W466" s="6">
        <v>43021</v>
      </c>
      <c r="X466" s="6"/>
      <c r="Y466" s="6"/>
      <c r="Z466" s="6"/>
      <c r="AA466" s="6"/>
      <c r="AB466" s="6"/>
      <c r="AC466" s="6"/>
      <c r="AD466" s="6"/>
      <c r="AE466" s="6"/>
      <c r="AF466" s="6">
        <v>43255</v>
      </c>
      <c r="AG466" s="6"/>
      <c r="AH466" s="6">
        <v>43279</v>
      </c>
      <c r="AI466" s="6"/>
      <c r="AJ466" s="6"/>
      <c r="AK466" s="6"/>
      <c r="AL466" s="6"/>
      <c r="AM466" s="6">
        <v>43321</v>
      </c>
      <c r="AN466" s="6"/>
      <c r="AO466" s="6">
        <v>43319</v>
      </c>
      <c r="AP466" s="6"/>
      <c r="AQ466" s="6">
        <v>43321</v>
      </c>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v>43728</v>
      </c>
      <c r="BQ466" s="6"/>
      <c r="BR466" s="6"/>
      <c r="BS466" s="6"/>
      <c r="BT466" s="6"/>
      <c r="BU466" s="6"/>
      <c r="BV466" s="6"/>
      <c r="BW466" s="6"/>
      <c r="BX466" s="6"/>
      <c r="BY466" s="6"/>
      <c r="BZ466" s="6"/>
      <c r="CA466" s="6"/>
      <c r="CB466" s="6"/>
      <c r="CC466" s="6"/>
      <c r="CD466" s="6"/>
      <c r="CE466" s="6"/>
      <c r="CF466" s="6"/>
      <c r="CG466" s="6"/>
      <c r="CH466" s="6"/>
      <c r="CI466" s="6">
        <v>43738</v>
      </c>
      <c r="CJ466" s="6"/>
      <c r="CK466" s="6"/>
      <c r="CL466" s="6"/>
      <c r="CM466" s="6"/>
      <c r="CN466" s="6"/>
      <c r="CO466" s="6"/>
      <c r="CP466" s="6"/>
      <c r="CQ466" s="6"/>
      <c r="CR466" s="6"/>
      <c r="CS466" s="6"/>
      <c r="CT466" s="6"/>
      <c r="CU466" s="6">
        <v>43887</v>
      </c>
      <c r="CV466" s="6"/>
      <c r="CW466" s="6"/>
      <c r="CX466" s="6"/>
      <c r="CY466" s="6"/>
      <c r="CZ466" s="6"/>
      <c r="DA466" s="6"/>
      <c r="DB466" s="6"/>
      <c r="DC466" s="6">
        <v>43882</v>
      </c>
      <c r="DD466" s="6"/>
      <c r="DE466" s="6"/>
      <c r="DF466" s="6"/>
      <c r="DG466" s="6"/>
      <c r="DH466" s="6"/>
      <c r="DI466" s="6"/>
      <c r="DJ466" s="6"/>
      <c r="DK466" s="6"/>
      <c r="DL466" s="6"/>
      <c r="DM466" s="6"/>
      <c r="DN466" s="6"/>
      <c r="DO466" s="6"/>
      <c r="DP466" s="6">
        <v>43888</v>
      </c>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HYPERLINK("https://hpr-rps.hres.ca/reg-content/summary-basis-decision-detailTwo.php?lang=en&amp;linkID=SBD00480", "Kanjinti")</f>
        <v>Kanjinti</v>
      </c>
      <c r="B467" s="6" t="s">
        <v>1137</v>
      </c>
      <c r="C467" s="6" t="s">
        <v>1144</v>
      </c>
      <c r="D467" s="6" t="s">
        <v>1200</v>
      </c>
      <c r="E467" s="6">
        <v>43517</v>
      </c>
      <c r="F467" s="6"/>
      <c r="G467" s="6"/>
      <c r="H467" s="6"/>
      <c r="I467" s="6"/>
      <c r="J467" s="6"/>
      <c r="K467" s="6"/>
      <c r="L467" s="6"/>
      <c r="M467" s="6"/>
      <c r="N467" s="6">
        <v>43524</v>
      </c>
      <c r="O467" s="6"/>
      <c r="P467" s="6"/>
      <c r="Q467" s="6"/>
      <c r="R467" s="6"/>
      <c r="S467" s="6"/>
      <c r="T467" s="6">
        <v>43557</v>
      </c>
      <c r="U467" s="6"/>
      <c r="V467" s="6">
        <v>43584</v>
      </c>
      <c r="W467" s="6"/>
      <c r="X467" s="6"/>
      <c r="Y467" s="6"/>
      <c r="Z467" s="6"/>
      <c r="AA467" s="6"/>
      <c r="AB467" s="6"/>
      <c r="AC467" s="6"/>
      <c r="AD467" s="6"/>
      <c r="AE467" s="6"/>
      <c r="AF467" s="6">
        <v>43609</v>
      </c>
      <c r="AG467" s="6"/>
      <c r="AH467" s="6"/>
      <c r="AI467" s="6"/>
      <c r="AJ467" s="6"/>
      <c r="AK467" s="6"/>
      <c r="AL467" s="6"/>
      <c r="AM467" s="6"/>
      <c r="AN467" s="6"/>
      <c r="AO467" s="6"/>
      <c r="AP467" s="6"/>
      <c r="AQ467" s="6">
        <v>43879</v>
      </c>
      <c r="AR467" s="6">
        <v>43907</v>
      </c>
      <c r="AS467" s="6"/>
      <c r="AT467" s="6"/>
      <c r="AU467" s="6">
        <v>43907</v>
      </c>
      <c r="AV467" s="6">
        <v>43903</v>
      </c>
      <c r="AW467" s="6"/>
      <c r="AX467" s="6"/>
      <c r="AY467" s="6"/>
      <c r="AZ467" s="6"/>
      <c r="BA467" s="6"/>
      <c r="BB467" s="6"/>
      <c r="BC467" s="6"/>
      <c r="BD467" s="6"/>
      <c r="BE467" s="6"/>
      <c r="BF467" s="6"/>
      <c r="BG467" s="6"/>
      <c r="BH467" s="6"/>
      <c r="BI467" s="6"/>
      <c r="BJ467" s="6"/>
      <c r="BK467" s="6"/>
      <c r="BL467" s="6"/>
      <c r="BM467" s="6">
        <v>43908</v>
      </c>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HYPERLINK("https://hpr-rps.hres.ca/reg-content/summary-basis-decision-detailTwo.php?lang=en&amp;linkID=SBD00481", "Vocabria/Cabenuva")</f>
        <v>Vocabria/Cabenuva</v>
      </c>
      <c r="B468" s="6" t="s">
        <v>1201</v>
      </c>
      <c r="C468" s="6" t="s">
        <v>1202</v>
      </c>
      <c r="D468" s="6" t="s">
        <v>1203</v>
      </c>
      <c r="E468" s="6">
        <v>43517</v>
      </c>
      <c r="F468" s="6"/>
      <c r="G468" s="6"/>
      <c r="H468" s="6"/>
      <c r="I468" s="6"/>
      <c r="J468" s="6"/>
      <c r="K468" s="6"/>
      <c r="L468" s="6"/>
      <c r="M468" s="6"/>
      <c r="N468" s="6">
        <v>43524</v>
      </c>
      <c r="O468" s="6"/>
      <c r="P468" s="6"/>
      <c r="Q468" s="6"/>
      <c r="R468" s="6"/>
      <c r="S468" s="6"/>
      <c r="T468" s="6">
        <v>43557</v>
      </c>
      <c r="U468" s="6"/>
      <c r="V468" s="6">
        <v>43584</v>
      </c>
      <c r="W468" s="6"/>
      <c r="X468" s="6"/>
      <c r="Y468" s="6"/>
      <c r="Z468" s="6"/>
      <c r="AA468" s="6"/>
      <c r="AB468" s="6"/>
      <c r="AC468" s="6"/>
      <c r="AD468" s="6"/>
      <c r="AE468" s="6"/>
      <c r="AF468" s="6">
        <v>43609</v>
      </c>
      <c r="AG468" s="6"/>
      <c r="AH468" s="6"/>
      <c r="AI468" s="6"/>
      <c r="AJ468" s="6"/>
      <c r="AK468" s="6"/>
      <c r="AL468" s="6"/>
      <c r="AM468" s="6"/>
      <c r="AN468" s="6"/>
      <c r="AO468" s="6"/>
      <c r="AP468" s="6"/>
      <c r="AQ468" s="6">
        <v>43879</v>
      </c>
      <c r="AR468" s="6">
        <v>43907</v>
      </c>
      <c r="AS468" s="6"/>
      <c r="AT468" s="6"/>
      <c r="AU468" s="6">
        <v>43907</v>
      </c>
      <c r="AV468" s="6">
        <v>43903</v>
      </c>
      <c r="AW468" s="6"/>
      <c r="AX468" s="6"/>
      <c r="AY468" s="6"/>
      <c r="AZ468" s="6"/>
      <c r="BA468" s="6"/>
      <c r="BB468" s="6"/>
      <c r="BC468" s="6"/>
      <c r="BD468" s="6"/>
      <c r="BE468" s="6"/>
      <c r="BF468" s="6"/>
      <c r="BG468" s="6"/>
      <c r="BH468" s="6"/>
      <c r="BI468" s="6"/>
      <c r="BJ468" s="6"/>
      <c r="BK468" s="6"/>
      <c r="BL468" s="6"/>
      <c r="BM468" s="6">
        <v>43908</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HYPERLINK("https://hpr-rps.hres.ca/reg-content/summary-basis-decision-detailTwo.php?lang=en&amp;linkID=SBD00493", "Piqray")</f>
        <v>Piqray</v>
      </c>
      <c r="B469" s="6" t="s">
        <v>1204</v>
      </c>
      <c r="C469" s="6" t="s">
        <v>87</v>
      </c>
      <c r="D469" s="6" t="s">
        <v>1205</v>
      </c>
      <c r="E469" s="6">
        <v>43298</v>
      </c>
      <c r="F469" s="6"/>
      <c r="G469" s="6"/>
      <c r="H469" s="6">
        <v>43539</v>
      </c>
      <c r="I469" s="6"/>
      <c r="J469" s="6"/>
      <c r="K469" s="6"/>
      <c r="L469" s="6"/>
      <c r="M469" s="6"/>
      <c r="N469" s="6"/>
      <c r="O469" s="6"/>
      <c r="P469" s="6"/>
      <c r="Q469" s="6">
        <v>43587</v>
      </c>
      <c r="R469" s="6"/>
      <c r="S469" s="6"/>
      <c r="T469" s="6">
        <v>43614</v>
      </c>
      <c r="U469" s="6"/>
      <c r="V469" s="6"/>
      <c r="W469" s="6">
        <v>43651</v>
      </c>
      <c r="X469" s="6"/>
      <c r="Y469" s="6"/>
      <c r="Z469" s="6"/>
      <c r="AA469" s="6"/>
      <c r="AB469" s="6"/>
      <c r="AC469" s="6"/>
      <c r="AD469" s="6"/>
      <c r="AE469" s="6"/>
      <c r="AF469" s="6"/>
      <c r="AG469" s="6"/>
      <c r="AH469" s="6">
        <v>43896</v>
      </c>
      <c r="AI469" s="6">
        <v>43927</v>
      </c>
      <c r="AJ469" s="6"/>
      <c r="AK469" s="6"/>
      <c r="AL469" s="6">
        <v>43948</v>
      </c>
      <c r="AM469" s="6">
        <v>43948</v>
      </c>
      <c r="AN469" s="6"/>
      <c r="AO469" s="6">
        <v>43865</v>
      </c>
      <c r="AP469" s="6"/>
      <c r="AQ469" s="6"/>
      <c r="AR469" s="6"/>
      <c r="AS469" s="6"/>
      <c r="AT469" s="6"/>
      <c r="AU469" s="6"/>
      <c r="AV469" s="6"/>
      <c r="AW469" s="6"/>
      <c r="AX469" s="6"/>
      <c r="AY469" s="6"/>
      <c r="AZ469" s="6"/>
      <c r="BA469" s="6"/>
      <c r="BB469" s="6"/>
      <c r="BC469" s="6"/>
      <c r="BD469" s="6">
        <v>43949</v>
      </c>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HYPERLINK("https://hpr-rps.hres.ca/reg-content/summary-basis-decision-detailTwo.php?lang=en&amp;linkID=SBD00482", "Nubeqa")</f>
        <v>Nubeqa</v>
      </c>
      <c r="B470" s="6" t="s">
        <v>1206</v>
      </c>
      <c r="C470" s="6" t="s">
        <v>341</v>
      </c>
      <c r="D470" s="6" t="s">
        <v>1207</v>
      </c>
      <c r="E470" s="6">
        <v>43298</v>
      </c>
      <c r="F470" s="6"/>
      <c r="G470" s="6"/>
      <c r="H470" s="6">
        <v>43539</v>
      </c>
      <c r="I470" s="6"/>
      <c r="J470" s="6"/>
      <c r="K470" s="6"/>
      <c r="L470" s="6"/>
      <c r="M470" s="6"/>
      <c r="N470" s="6"/>
      <c r="O470" s="6"/>
      <c r="P470" s="6"/>
      <c r="Q470" s="6">
        <v>43587</v>
      </c>
      <c r="R470" s="6"/>
      <c r="S470" s="6"/>
      <c r="T470" s="6">
        <v>43614</v>
      </c>
      <c r="U470" s="6"/>
      <c r="V470" s="6"/>
      <c r="W470" s="6">
        <v>43651</v>
      </c>
      <c r="X470" s="6"/>
      <c r="Y470" s="6"/>
      <c r="Z470" s="6"/>
      <c r="AA470" s="6"/>
      <c r="AB470" s="6"/>
      <c r="AC470" s="6"/>
      <c r="AD470" s="6"/>
      <c r="AE470" s="6"/>
      <c r="AF470" s="6"/>
      <c r="AG470" s="6"/>
      <c r="AH470" s="6">
        <v>43896</v>
      </c>
      <c r="AI470" s="6">
        <v>43927</v>
      </c>
      <c r="AJ470" s="6"/>
      <c r="AK470" s="6"/>
      <c r="AL470" s="6">
        <v>43948</v>
      </c>
      <c r="AM470" s="6">
        <v>43948</v>
      </c>
      <c r="AN470" s="6"/>
      <c r="AO470" s="6">
        <v>43865</v>
      </c>
      <c r="AP470" s="6"/>
      <c r="AQ470" s="6"/>
      <c r="AR470" s="6"/>
      <c r="AS470" s="6"/>
      <c r="AT470" s="6"/>
      <c r="AU470" s="6"/>
      <c r="AV470" s="6"/>
      <c r="AW470" s="6"/>
      <c r="AX470" s="6"/>
      <c r="AY470" s="6"/>
      <c r="AZ470" s="6"/>
      <c r="BA470" s="6"/>
      <c r="BB470" s="6"/>
      <c r="BC470" s="6"/>
      <c r="BD470" s="6">
        <v>43949</v>
      </c>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HYPERLINK("https://hpr-rps.hres.ca/reg-content/summary-basis-decision-detailTwo.php?lang=en&amp;linkID=SBD00483", "Daurismo")</f>
        <v>Daurismo</v>
      </c>
      <c r="B471" s="6" t="s">
        <v>1208</v>
      </c>
      <c r="C471" s="6" t="s">
        <v>940</v>
      </c>
      <c r="D471" s="6" t="s">
        <v>1209</v>
      </c>
      <c r="E471" s="6">
        <v>43298</v>
      </c>
      <c r="F471" s="6"/>
      <c r="G471" s="6"/>
      <c r="H471" s="6">
        <v>43539</v>
      </c>
      <c r="I471" s="6"/>
      <c r="J471" s="6"/>
      <c r="K471" s="6"/>
      <c r="L471" s="6"/>
      <c r="M471" s="6"/>
      <c r="N471" s="6"/>
      <c r="O471" s="6"/>
      <c r="P471" s="6"/>
      <c r="Q471" s="6">
        <v>43587</v>
      </c>
      <c r="R471" s="6"/>
      <c r="S471" s="6"/>
      <c r="T471" s="6">
        <v>43614</v>
      </c>
      <c r="U471" s="6"/>
      <c r="V471" s="6"/>
      <c r="W471" s="6">
        <v>43651</v>
      </c>
      <c r="X471" s="6"/>
      <c r="Y471" s="6"/>
      <c r="Z471" s="6"/>
      <c r="AA471" s="6"/>
      <c r="AB471" s="6"/>
      <c r="AC471" s="6"/>
      <c r="AD471" s="6"/>
      <c r="AE471" s="6"/>
      <c r="AF471" s="6"/>
      <c r="AG471" s="6"/>
      <c r="AH471" s="6">
        <v>43896</v>
      </c>
      <c r="AI471" s="6">
        <v>43927</v>
      </c>
      <c r="AJ471" s="6"/>
      <c r="AK471" s="6"/>
      <c r="AL471" s="6">
        <v>43948</v>
      </c>
      <c r="AM471" s="6">
        <v>43948</v>
      </c>
      <c r="AN471" s="6"/>
      <c r="AO471" s="6">
        <v>43865</v>
      </c>
      <c r="AP471" s="6"/>
      <c r="AQ471" s="6"/>
      <c r="AR471" s="6"/>
      <c r="AS471" s="6"/>
      <c r="AT471" s="6"/>
      <c r="AU471" s="6"/>
      <c r="AV471" s="6"/>
      <c r="AW471" s="6"/>
      <c r="AX471" s="6"/>
      <c r="AY471" s="6"/>
      <c r="AZ471" s="6"/>
      <c r="BA471" s="6"/>
      <c r="BB471" s="6"/>
      <c r="BC471" s="6"/>
      <c r="BD471" s="6">
        <v>43949</v>
      </c>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HYPERLINK("https://hpr-rps.hres.ca/reg-content/summary-basis-decision-detailTwo.php?lang=en&amp;linkID=SBD00484", "Mylotarg")</f>
        <v>Mylotarg</v>
      </c>
      <c r="B472" s="6" t="s">
        <v>1210</v>
      </c>
      <c r="C472" s="6" t="s">
        <v>940</v>
      </c>
      <c r="D472" s="6" t="s">
        <v>1211</v>
      </c>
      <c r="E472" s="6">
        <v>43242</v>
      </c>
      <c r="F472" s="6"/>
      <c r="G472" s="6"/>
      <c r="H472" s="6">
        <v>43453</v>
      </c>
      <c r="I472" s="6"/>
      <c r="J472" s="6"/>
      <c r="K472" s="6"/>
      <c r="L472" s="6"/>
      <c r="M472" s="6"/>
      <c r="N472" s="6"/>
      <c r="O472" s="6"/>
      <c r="P472" s="6"/>
      <c r="Q472" s="6"/>
      <c r="R472" s="6"/>
      <c r="S472" s="6"/>
      <c r="T472" s="6"/>
      <c r="U472" s="6"/>
      <c r="V472" s="6"/>
      <c r="W472" s="6">
        <v>43497</v>
      </c>
      <c r="X472" s="6"/>
      <c r="Y472" s="6"/>
      <c r="Z472" s="6"/>
      <c r="AA472" s="6"/>
      <c r="AB472" s="6"/>
      <c r="AC472" s="6"/>
      <c r="AD472" s="6"/>
      <c r="AE472" s="6"/>
      <c r="AF472" s="6"/>
      <c r="AG472" s="6"/>
      <c r="AH472" s="6">
        <v>43738</v>
      </c>
      <c r="AI472" s="6">
        <v>43794</v>
      </c>
      <c r="AJ472" s="6"/>
      <c r="AK472" s="6"/>
      <c r="AL472" s="6">
        <v>43794</v>
      </c>
      <c r="AM472" s="6">
        <v>43783</v>
      </c>
      <c r="AN472" s="6"/>
      <c r="AO472" s="6"/>
      <c r="AP472" s="6"/>
      <c r="AQ472" s="6"/>
      <c r="AR472" s="6"/>
      <c r="AS472" s="6"/>
      <c r="AT472" s="6"/>
      <c r="AU472" s="6"/>
      <c r="AV472" s="6"/>
      <c r="AW472" s="6"/>
      <c r="AX472" s="6"/>
      <c r="AY472" s="6"/>
      <c r="AZ472" s="6"/>
      <c r="BA472" s="6"/>
      <c r="BB472" s="6"/>
      <c r="BC472" s="6"/>
      <c r="BD472" s="6">
        <v>43797</v>
      </c>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HYPERLINK("https://hpr-rps.hres.ca/reg-content/summary-basis-decision-detailTwo.php?lang=en&amp;linkID=SBD00485", "Rozlytrek")</f>
        <v>Rozlytrek</v>
      </c>
      <c r="B473" s="6" t="s">
        <v>1212</v>
      </c>
      <c r="C473" s="6" t="s">
        <v>84</v>
      </c>
      <c r="D473" s="6" t="s">
        <v>1213</v>
      </c>
      <c r="E473" s="6">
        <v>43523</v>
      </c>
      <c r="F473" s="6"/>
      <c r="G473" s="6">
        <v>43585</v>
      </c>
      <c r="H473" s="6">
        <v>43592</v>
      </c>
      <c r="I473" s="6"/>
      <c r="J473" s="6"/>
      <c r="K473" s="6"/>
      <c r="L473" s="6"/>
      <c r="M473" s="6"/>
      <c r="N473" s="6"/>
      <c r="O473" s="6"/>
      <c r="P473" s="6"/>
      <c r="Q473" s="6"/>
      <c r="R473" s="6"/>
      <c r="S473" s="6"/>
      <c r="T473" s="6"/>
      <c r="U473" s="6"/>
      <c r="V473" s="6"/>
      <c r="W473" s="6">
        <v>43619</v>
      </c>
      <c r="X473" s="6"/>
      <c r="Y473" s="6"/>
      <c r="Z473" s="6"/>
      <c r="AA473" s="6"/>
      <c r="AB473" s="6"/>
      <c r="AC473" s="6"/>
      <c r="AD473" s="6"/>
      <c r="AE473" s="6"/>
      <c r="AF473" s="6"/>
      <c r="AG473" s="6"/>
      <c r="AH473" s="6">
        <v>43768</v>
      </c>
      <c r="AI473" s="6">
        <v>43817</v>
      </c>
      <c r="AJ473" s="6">
        <v>43726</v>
      </c>
      <c r="AK473" s="6"/>
      <c r="AL473" s="6">
        <v>43816</v>
      </c>
      <c r="AM473" s="6">
        <v>43816</v>
      </c>
      <c r="AN473" s="6"/>
      <c r="AO473" s="6">
        <v>43798</v>
      </c>
      <c r="AP473" s="6"/>
      <c r="AQ473" s="6"/>
      <c r="AR473" s="6"/>
      <c r="AS473" s="6"/>
      <c r="AT473" s="6"/>
      <c r="AU473" s="6"/>
      <c r="AV473" s="6"/>
      <c r="AW473" s="6"/>
      <c r="AX473" s="6"/>
      <c r="AY473" s="6"/>
      <c r="AZ473" s="6"/>
      <c r="BA473" s="6"/>
      <c r="BB473" s="6">
        <v>43819</v>
      </c>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v>43868</v>
      </c>
      <c r="CH473" s="6"/>
      <c r="CI473" s="6"/>
      <c r="CJ473" s="6"/>
      <c r="CK473" s="6"/>
      <c r="CL473" s="6"/>
      <c r="CM473" s="6"/>
      <c r="CN473" s="6"/>
      <c r="CO473" s="6"/>
      <c r="CP473" s="6"/>
      <c r="CQ473" s="6"/>
      <c r="CR473" s="6"/>
      <c r="CS473" s="6"/>
      <c r="CT473" s="6"/>
      <c r="CU473" s="6"/>
      <c r="CV473" s="6"/>
      <c r="CW473" s="6"/>
      <c r="CX473" s="6">
        <v>43871</v>
      </c>
      <c r="CY473" s="6"/>
      <c r="CZ473" s="6"/>
      <c r="DA473" s="6"/>
      <c r="DB473" s="6"/>
      <c r="DC473" s="6"/>
      <c r="DD473" s="6"/>
      <c r="DE473" s="6"/>
      <c r="DF473" s="6"/>
      <c r="DG473" s="6"/>
      <c r="DH473" s="6"/>
      <c r="DI473" s="6"/>
      <c r="DJ473" s="6"/>
      <c r="DK473" s="6">
        <v>43840</v>
      </c>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HYPERLINK("https://hpr-rps.hres.ca/reg-content/summary-basis-decision-detailTwo.php?lang=en&amp;linkID=SBD00486", "Nivestym")</f>
        <v>Nivestym</v>
      </c>
      <c r="B474" s="6" t="s">
        <v>755</v>
      </c>
      <c r="C474" s="6" t="s">
        <v>940</v>
      </c>
      <c r="D474" s="6" t="s">
        <v>1214</v>
      </c>
      <c r="E474" s="6">
        <v>42809</v>
      </c>
      <c r="F474" s="6"/>
      <c r="G474" s="6"/>
      <c r="H474" s="6">
        <v>43159</v>
      </c>
      <c r="I474" s="6"/>
      <c r="J474" s="6"/>
      <c r="K474" s="6"/>
      <c r="L474" s="6"/>
      <c r="M474" s="6"/>
      <c r="N474" s="6"/>
      <c r="O474" s="6"/>
      <c r="P474" s="6"/>
      <c r="Q474" s="6"/>
      <c r="R474" s="6"/>
      <c r="S474" s="6"/>
      <c r="T474" s="6"/>
      <c r="U474" s="6"/>
      <c r="V474" s="6"/>
      <c r="W474" s="6">
        <v>43206</v>
      </c>
      <c r="X474" s="6"/>
      <c r="Y474" s="6"/>
      <c r="Z474" s="6"/>
      <c r="AA474" s="6"/>
      <c r="AB474" s="6"/>
      <c r="AC474" s="6"/>
      <c r="AD474" s="6"/>
      <c r="AE474" s="6"/>
      <c r="AF474" s="6"/>
      <c r="AG474" s="6"/>
      <c r="AH474" s="6">
        <v>43389</v>
      </c>
      <c r="AI474" s="6">
        <v>43502</v>
      </c>
      <c r="AJ474" s="6"/>
      <c r="AK474" s="6"/>
      <c r="AL474" s="6"/>
      <c r="AM474" s="6">
        <v>43503</v>
      </c>
      <c r="AN474" s="6"/>
      <c r="AO474" s="6"/>
      <c r="AP474" s="6"/>
      <c r="AQ474" s="6">
        <v>43504</v>
      </c>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HYPERLINK("https://hpr-rps.hres.ca/reg-content/summary-basis-decision-detailTwo.php?lang=en&amp;linkID=SBD00487", "Ruxience")</f>
        <v>Ruxience</v>
      </c>
      <c r="B475" s="6" t="s">
        <v>1215</v>
      </c>
      <c r="C475" s="6" t="s">
        <v>940</v>
      </c>
      <c r="D475" s="6" t="s">
        <v>1216</v>
      </c>
      <c r="E475" s="6">
        <v>43320</v>
      </c>
      <c r="F475" s="6"/>
      <c r="G475" s="6"/>
      <c r="H475" s="6">
        <v>43502</v>
      </c>
      <c r="I475" s="6"/>
      <c r="J475" s="6"/>
      <c r="K475" s="6"/>
      <c r="L475" s="6"/>
      <c r="M475" s="6"/>
      <c r="N475" s="6"/>
      <c r="O475" s="6"/>
      <c r="P475" s="6"/>
      <c r="Q475" s="6"/>
      <c r="R475" s="6"/>
      <c r="S475" s="6"/>
      <c r="T475" s="6"/>
      <c r="U475" s="6"/>
      <c r="V475" s="6"/>
      <c r="W475" s="6">
        <v>43549</v>
      </c>
      <c r="X475" s="6"/>
      <c r="Y475" s="6"/>
      <c r="Z475" s="6"/>
      <c r="AA475" s="6"/>
      <c r="AB475" s="6"/>
      <c r="AC475" s="6"/>
      <c r="AD475" s="6"/>
      <c r="AE475" s="6"/>
      <c r="AF475" s="6"/>
      <c r="AG475" s="6"/>
      <c r="AH475" s="6">
        <v>43776</v>
      </c>
      <c r="AI475" s="6">
        <v>43844</v>
      </c>
      <c r="AJ475" s="6"/>
      <c r="AK475" s="6"/>
      <c r="AL475" s="6"/>
      <c r="AM475" s="6">
        <v>43839</v>
      </c>
      <c r="AN475" s="6"/>
      <c r="AO475" s="6"/>
      <c r="AP475" s="6"/>
      <c r="AQ475" s="6">
        <v>43822</v>
      </c>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HYPERLINK("https://hpr-rps.hres.ca/reg-content/summary-basis-decision-detailTwo.php?lang=en&amp;linkID=SBD00488", "Ziextenzo")</f>
        <v>Ziextenzo</v>
      </c>
      <c r="B476" s="6" t="s">
        <v>1018</v>
      </c>
      <c r="C476" s="6" t="s">
        <v>1217</v>
      </c>
      <c r="D476" s="6" t="s">
        <v>1218</v>
      </c>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HYPERLINK("https://hpr-rps.hres.ca/reg-content/summary-basis-decision-detailTwo.php?lang=en&amp;linkID=SBD00489", "Beovu")</f>
        <v>Beovu</v>
      </c>
      <c r="B477" s="6" t="s">
        <v>1219</v>
      </c>
      <c r="C477" s="6" t="s">
        <v>87</v>
      </c>
      <c r="D477" s="6" t="s">
        <v>1220</v>
      </c>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HYPERLINK("https://hpr-rps.hres.ca/reg-content/summary-basis-decision-detailTwo.php?lang=en&amp;linkID=SBD00490", "Odomzo")</f>
        <v>Odomzo</v>
      </c>
      <c r="B478" s="6" t="s">
        <v>1221</v>
      </c>
      <c r="C478" s="6" t="s">
        <v>1222</v>
      </c>
      <c r="D478" s="6" t="s">
        <v>1223</v>
      </c>
      <c r="E478" s="6">
        <v>43994</v>
      </c>
      <c r="F478" s="6"/>
      <c r="G478" s="6"/>
      <c r="H478" s="6">
        <v>44001</v>
      </c>
      <c r="I478" s="6"/>
      <c r="J478" s="6"/>
      <c r="K478" s="6"/>
      <c r="L478" s="6"/>
      <c r="M478" s="6"/>
      <c r="N478" s="6"/>
      <c r="O478" s="6"/>
      <c r="P478" s="6"/>
      <c r="Q478" s="6"/>
      <c r="R478" s="6"/>
      <c r="S478" s="6"/>
      <c r="T478" s="6"/>
      <c r="U478" s="6"/>
      <c r="V478" s="6"/>
      <c r="W478" s="6">
        <v>44033</v>
      </c>
      <c r="X478" s="6"/>
      <c r="Y478" s="6"/>
      <c r="Z478" s="6"/>
      <c r="AA478" s="6"/>
      <c r="AB478" s="6"/>
      <c r="AC478" s="6"/>
      <c r="AD478" s="6"/>
      <c r="AE478" s="6"/>
      <c r="AF478" s="6"/>
      <c r="AG478" s="6"/>
      <c r="AH478" s="6">
        <v>44033</v>
      </c>
      <c r="AI478" s="6">
        <v>44035</v>
      </c>
      <c r="AJ478" s="6"/>
      <c r="AK478" s="6"/>
      <c r="AL478" s="6">
        <v>44034</v>
      </c>
      <c r="AM478" s="6">
        <v>44034</v>
      </c>
      <c r="AN478" s="6"/>
      <c r="AO478" s="6"/>
      <c r="AP478" s="6"/>
      <c r="AQ478" s="6"/>
      <c r="AR478" s="6"/>
      <c r="AS478" s="6"/>
      <c r="AT478" s="6"/>
      <c r="AU478" s="6"/>
      <c r="AV478" s="6"/>
      <c r="AW478" s="6"/>
      <c r="AX478" s="6"/>
      <c r="AY478" s="6"/>
      <c r="AZ478" s="6"/>
      <c r="BA478" s="6"/>
      <c r="BB478" s="6">
        <v>44036</v>
      </c>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v>44037</v>
      </c>
      <c r="CH478" s="6">
        <v>44036</v>
      </c>
      <c r="CI478" s="6"/>
      <c r="CJ478" s="6"/>
      <c r="CK478" s="6"/>
      <c r="CL478" s="6"/>
      <c r="CM478" s="6"/>
      <c r="CN478" s="6"/>
      <c r="CO478" s="6"/>
      <c r="CP478" s="6"/>
      <c r="CQ478" s="6"/>
      <c r="CR478" s="6"/>
      <c r="CS478" s="6"/>
      <c r="CT478" s="6"/>
      <c r="CU478" s="6"/>
      <c r="CV478" s="6"/>
      <c r="CW478" s="6"/>
      <c r="CX478" s="6">
        <v>44039</v>
      </c>
      <c r="CY478" s="6"/>
      <c r="CZ478" s="6"/>
      <c r="DA478" s="6"/>
      <c r="DB478" s="6"/>
      <c r="DC478" s="6"/>
      <c r="DD478" s="6"/>
      <c r="DE478" s="6"/>
      <c r="DF478" s="6"/>
      <c r="DG478" s="6"/>
      <c r="DH478" s="6"/>
      <c r="DI478" s="6"/>
      <c r="DJ478" s="6"/>
      <c r="DK478" s="6">
        <v>44036</v>
      </c>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HYPERLINK("https://hpr-rps.hres.ca/reg-content/summary-basis-decision-detailTwo.php?lang=en&amp;linkID=SBD00491", "Veklury")</f>
        <v>Veklury</v>
      </c>
      <c r="B479" s="6" t="s">
        <v>1224</v>
      </c>
      <c r="C479" s="6" t="s">
        <v>134</v>
      </c>
      <c r="D479" s="6" t="s">
        <v>1225</v>
      </c>
      <c r="E479" s="6">
        <v>43994</v>
      </c>
      <c r="F479" s="6"/>
      <c r="G479" s="6"/>
      <c r="H479" s="6">
        <v>44001</v>
      </c>
      <c r="I479" s="6"/>
      <c r="J479" s="6"/>
      <c r="K479" s="6"/>
      <c r="L479" s="6"/>
      <c r="M479" s="6"/>
      <c r="N479" s="6"/>
      <c r="O479" s="6"/>
      <c r="P479" s="6"/>
      <c r="Q479" s="6"/>
      <c r="R479" s="6"/>
      <c r="S479" s="6"/>
      <c r="T479" s="6"/>
      <c r="U479" s="6"/>
      <c r="V479" s="6"/>
      <c r="W479" s="6">
        <v>44033</v>
      </c>
      <c r="X479" s="6"/>
      <c r="Y479" s="6"/>
      <c r="Z479" s="6"/>
      <c r="AA479" s="6"/>
      <c r="AB479" s="6"/>
      <c r="AC479" s="6"/>
      <c r="AD479" s="6"/>
      <c r="AE479" s="6"/>
      <c r="AF479" s="6"/>
      <c r="AG479" s="6"/>
      <c r="AH479" s="6">
        <v>44033</v>
      </c>
      <c r="AI479" s="6">
        <v>44035</v>
      </c>
      <c r="AJ479" s="6"/>
      <c r="AK479" s="6"/>
      <c r="AL479" s="6">
        <v>44034</v>
      </c>
      <c r="AM479" s="6">
        <v>44034</v>
      </c>
      <c r="AN479" s="6"/>
      <c r="AO479" s="6"/>
      <c r="AP479" s="6"/>
      <c r="AQ479" s="6"/>
      <c r="AR479" s="6"/>
      <c r="AS479" s="6"/>
      <c r="AT479" s="6"/>
      <c r="AU479" s="6"/>
      <c r="AV479" s="6"/>
      <c r="AW479" s="6"/>
      <c r="AX479" s="6"/>
      <c r="AY479" s="6"/>
      <c r="AZ479" s="6"/>
      <c r="BA479" s="6"/>
      <c r="BB479" s="6">
        <v>44036</v>
      </c>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v>44037</v>
      </c>
      <c r="CH479" s="6">
        <v>44036</v>
      </c>
      <c r="CI479" s="6"/>
      <c r="CJ479" s="6"/>
      <c r="CK479" s="6"/>
      <c r="CL479" s="6"/>
      <c r="CM479" s="6"/>
      <c r="CN479" s="6"/>
      <c r="CO479" s="6"/>
      <c r="CP479" s="6"/>
      <c r="CQ479" s="6"/>
      <c r="CR479" s="6"/>
      <c r="CS479" s="6"/>
      <c r="CT479" s="6"/>
      <c r="CU479" s="6"/>
      <c r="CV479" s="6"/>
      <c r="CW479" s="6"/>
      <c r="CX479" s="6">
        <v>44039</v>
      </c>
      <c r="CY479" s="6"/>
      <c r="CZ479" s="6"/>
      <c r="DA479" s="6"/>
      <c r="DB479" s="6"/>
      <c r="DC479" s="6"/>
      <c r="DD479" s="6"/>
      <c r="DE479" s="6"/>
      <c r="DF479" s="6"/>
      <c r="DG479" s="6"/>
      <c r="DH479" s="6"/>
      <c r="DI479" s="6"/>
      <c r="DJ479" s="6"/>
      <c r="DK479" s="6">
        <v>44036</v>
      </c>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HYPERLINK("https://hpr-rps.hres.ca/reg-content/summary-basis-decision-detailTwo.php?lang=en&amp;linkID=SBD00492", "Ibsrela")</f>
        <v>Ibsrela</v>
      </c>
      <c r="B480" s="6" t="s">
        <v>1226</v>
      </c>
      <c r="C480" s="6" t="s">
        <v>1021</v>
      </c>
      <c r="D480" s="6" t="s">
        <v>1227</v>
      </c>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HYPERLINK("https://hpr-rps.hres.ca/reg-content/summary-basis-decision-detailTwo.php?lang=en&amp;linkID=SBD00494", "Riximyo")</f>
        <v>Riximyo</v>
      </c>
      <c r="B481" s="6" t="s">
        <v>1215</v>
      </c>
      <c r="C481" s="6" t="s">
        <v>932</v>
      </c>
      <c r="D481" s="6" t="s">
        <v>1228</v>
      </c>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HYPERLINK("https://hpr-rps.hres.ca/reg-content/summary-basis-decision-detailTwo.php?lang=en&amp;linkID=SBD00495", "Enspryng")</f>
        <v>Enspryng</v>
      </c>
      <c r="B482" s="6" t="s">
        <v>1229</v>
      </c>
      <c r="C482" s="6" t="s">
        <v>1230</v>
      </c>
      <c r="D482" s="6" t="s">
        <v>1231</v>
      </c>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HYPERLINK("https://hpr-rps.hres.ca/reg-content/summary-basis-decision-detailTwo.php?lang=en&amp;linkID=SBD00496", "Inqovi")</f>
        <v>Inqovi</v>
      </c>
      <c r="B483" s="6" t="s">
        <v>1232</v>
      </c>
      <c r="C483" s="6" t="s">
        <v>914</v>
      </c>
      <c r="D483" s="6" t="s">
        <v>1233</v>
      </c>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HYPERLINK("https://hpr-rps.hres.ca/reg-content/summary-basis-decision-detailTwo.php?lang=en&amp;linkID=SBD00497", "Qinlock")</f>
        <v>Qinlock</v>
      </c>
      <c r="B484" s="6" t="s">
        <v>1234</v>
      </c>
      <c r="C484" s="6" t="s">
        <v>1235</v>
      </c>
      <c r="D484" s="6" t="s">
        <v>1236</v>
      </c>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HYPERLINK("https://hpr-rps.hres.ca/reg-content/summary-basis-decision-detailTwo.php?lang=en&amp;linkID=SBD00498", "Tukysa")</f>
        <v>Tukysa</v>
      </c>
      <c r="B485" s="6" t="s">
        <v>1237</v>
      </c>
      <c r="C485" s="6" t="s">
        <v>1238</v>
      </c>
      <c r="D485" s="6" t="s">
        <v>1239</v>
      </c>
      <c r="E485" s="6">
        <v>42997</v>
      </c>
      <c r="F485" s="6"/>
      <c r="G485" s="6"/>
      <c r="H485" s="6"/>
      <c r="I485" s="6"/>
      <c r="J485" s="6"/>
      <c r="K485" s="6"/>
      <c r="L485" s="6"/>
      <c r="M485" s="6"/>
      <c r="N485" s="6">
        <v>43811</v>
      </c>
      <c r="O485" s="6"/>
      <c r="P485" s="6"/>
      <c r="Q485" s="6"/>
      <c r="R485" s="6"/>
      <c r="S485" s="6">
        <v>43851</v>
      </c>
      <c r="T485" s="6"/>
      <c r="U485" s="6"/>
      <c r="V485" s="6">
        <v>43850</v>
      </c>
      <c r="W485" s="6"/>
      <c r="X485" s="6"/>
      <c r="Y485" s="6"/>
      <c r="Z485" s="6">
        <v>43854</v>
      </c>
      <c r="AA485" s="6"/>
      <c r="AB485" s="6"/>
      <c r="AC485" s="6">
        <v>43861</v>
      </c>
      <c r="AD485" s="6"/>
      <c r="AE485" s="6"/>
      <c r="AF485" s="6">
        <v>43868</v>
      </c>
      <c r="AG485" s="6"/>
      <c r="AH485" s="6"/>
      <c r="AI485" s="6"/>
      <c r="AJ485" s="6"/>
      <c r="AK485" s="6"/>
      <c r="AL485" s="6"/>
      <c r="AM485" s="6"/>
      <c r="AN485" s="6"/>
      <c r="AO485" s="6"/>
      <c r="AP485" s="6"/>
      <c r="AQ485" s="6">
        <v>43952</v>
      </c>
      <c r="AR485" s="6">
        <v>43942</v>
      </c>
      <c r="AS485" s="6"/>
      <c r="AT485" s="6"/>
      <c r="AU485" s="6">
        <v>43984</v>
      </c>
      <c r="AV485" s="6">
        <v>43958</v>
      </c>
      <c r="AW485" s="6"/>
      <c r="AX485" s="6">
        <v>43938</v>
      </c>
      <c r="AY485" s="6"/>
      <c r="AZ485" s="6"/>
      <c r="BA485" s="6"/>
      <c r="BB485" s="6"/>
      <c r="BC485" s="6"/>
      <c r="BD485" s="6"/>
      <c r="BE485" s="6"/>
      <c r="BF485" s="6"/>
      <c r="BG485" s="6"/>
      <c r="BH485" s="6"/>
      <c r="BI485" s="6"/>
      <c r="BJ485" s="6"/>
      <c r="BK485" s="6"/>
      <c r="BL485" s="6"/>
      <c r="BM485" s="6">
        <v>43987</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HYPERLINK("https://hpr-rps.hres.ca/reg-content/summary-basis-decision-detailTwo.php?lang=en&amp;linkID=SBD00499", "Polivy")</f>
        <v>Polivy</v>
      </c>
      <c r="B486" s="6" t="s">
        <v>1240</v>
      </c>
      <c r="C486" s="6" t="s">
        <v>1230</v>
      </c>
      <c r="D486" s="6" t="s">
        <v>1241</v>
      </c>
      <c r="E486" s="6">
        <v>43419</v>
      </c>
      <c r="F486" s="6"/>
      <c r="G486" s="6"/>
      <c r="H486" s="6">
        <v>43830</v>
      </c>
      <c r="I486" s="6"/>
      <c r="J486" s="6"/>
      <c r="K486" s="6"/>
      <c r="L486" s="6"/>
      <c r="M486" s="6"/>
      <c r="N486" s="6"/>
      <c r="O486" s="6"/>
      <c r="P486" s="6"/>
      <c r="Q486" s="6">
        <v>43852</v>
      </c>
      <c r="R486" s="6"/>
      <c r="S486" s="6"/>
      <c r="T486" s="6">
        <v>43854</v>
      </c>
      <c r="U486" s="6"/>
      <c r="V486" s="6"/>
      <c r="W486" s="6">
        <v>43857</v>
      </c>
      <c r="X486" s="6"/>
      <c r="Y486" s="6"/>
      <c r="Z486" s="6"/>
      <c r="AA486" s="6"/>
      <c r="AB486" s="6"/>
      <c r="AC486" s="6"/>
      <c r="AD486" s="6"/>
      <c r="AE486" s="6"/>
      <c r="AF486" s="6"/>
      <c r="AG486" s="6"/>
      <c r="AH486" s="6">
        <v>43992</v>
      </c>
      <c r="AI486" s="6">
        <v>44018</v>
      </c>
      <c r="AJ486" s="6">
        <v>44018</v>
      </c>
      <c r="AK486" s="6"/>
      <c r="AL486" s="6">
        <v>44018</v>
      </c>
      <c r="AM486" s="6">
        <v>44008</v>
      </c>
      <c r="AN486" s="6"/>
      <c r="AO486" s="6"/>
      <c r="AP486" s="6"/>
      <c r="AQ486" s="6"/>
      <c r="AR486" s="6"/>
      <c r="AS486" s="6"/>
      <c r="AT486" s="6"/>
      <c r="AU486" s="6"/>
      <c r="AV486" s="6"/>
      <c r="AW486" s="6"/>
      <c r="AX486" s="6"/>
      <c r="AY486" s="6"/>
      <c r="AZ486" s="6"/>
      <c r="BA486" s="6"/>
      <c r="BB486" s="6"/>
      <c r="BC486" s="6"/>
      <c r="BD486" s="6">
        <v>44019</v>
      </c>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HYPERLINK("https://hpr-rps.hres.ca/reg-content/summary-basis-decision-detailTwo.php?lang=en&amp;linkID=SBD00502", "Inrebic")</f>
        <v>Inrebic</v>
      </c>
      <c r="B487" s="6" t="s">
        <v>1242</v>
      </c>
      <c r="C487" s="6" t="s">
        <v>668</v>
      </c>
      <c r="D487" s="6" t="s">
        <v>1243</v>
      </c>
      <c r="E487" s="6">
        <v>43425</v>
      </c>
      <c r="F487" s="6"/>
      <c r="G487" s="6"/>
      <c r="H487" s="6">
        <v>43705</v>
      </c>
      <c r="I487" s="6"/>
      <c r="J487" s="6"/>
      <c r="K487" s="6"/>
      <c r="L487" s="6"/>
      <c r="M487" s="6"/>
      <c r="N487" s="6"/>
      <c r="O487" s="6"/>
      <c r="P487" s="6"/>
      <c r="Q487" s="6">
        <v>43756</v>
      </c>
      <c r="R487" s="6"/>
      <c r="S487" s="6"/>
      <c r="T487" s="6">
        <v>43783</v>
      </c>
      <c r="U487" s="6"/>
      <c r="V487" s="6"/>
      <c r="W487" s="6">
        <v>43823</v>
      </c>
      <c r="X487" s="6"/>
      <c r="Y487" s="6"/>
      <c r="Z487" s="6"/>
      <c r="AA487" s="6"/>
      <c r="AB487" s="6"/>
      <c r="AC487" s="6"/>
      <c r="AD487" s="6"/>
      <c r="AE487" s="6"/>
      <c r="AF487" s="6"/>
      <c r="AG487" s="6"/>
      <c r="AH487" s="6">
        <v>44012</v>
      </c>
      <c r="AI487" s="6">
        <v>44000</v>
      </c>
      <c r="AJ487" s="6"/>
      <c r="AK487" s="6"/>
      <c r="AL487" s="6">
        <v>44026</v>
      </c>
      <c r="AM487" s="6">
        <v>44012</v>
      </c>
      <c r="AN487" s="6"/>
      <c r="AO487" s="6"/>
      <c r="AP487" s="6"/>
      <c r="AQ487" s="6"/>
      <c r="AR487" s="6"/>
      <c r="AS487" s="6"/>
      <c r="AT487" s="6"/>
      <c r="AU487" s="6"/>
      <c r="AV487" s="6"/>
      <c r="AW487" s="6"/>
      <c r="AX487" s="6"/>
      <c r="AY487" s="6"/>
      <c r="AZ487" s="6"/>
      <c r="BA487" s="6"/>
      <c r="BB487" s="6"/>
      <c r="BC487" s="6"/>
      <c r="BD487" s="6">
        <v>44027</v>
      </c>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HYPERLINK("https://hpr-rps.hres.ca/reg-content/summary-basis-decision-detailTwo.php?lang=en&amp;linkID=SBD00500", "Tomvi")</f>
        <v>Tomvi</v>
      </c>
      <c r="B488" s="6" t="s">
        <v>1244</v>
      </c>
      <c r="C488" s="6" t="s">
        <v>1245</v>
      </c>
      <c r="D488" s="6" t="s">
        <v>1246</v>
      </c>
      <c r="E488" s="6">
        <v>43425</v>
      </c>
      <c r="F488" s="6"/>
      <c r="G488" s="6"/>
      <c r="H488" s="6">
        <v>43705</v>
      </c>
      <c r="I488" s="6"/>
      <c r="J488" s="6"/>
      <c r="K488" s="6"/>
      <c r="L488" s="6"/>
      <c r="M488" s="6"/>
      <c r="N488" s="6"/>
      <c r="O488" s="6"/>
      <c r="P488" s="6"/>
      <c r="Q488" s="6">
        <v>43756</v>
      </c>
      <c r="R488" s="6"/>
      <c r="S488" s="6"/>
      <c r="T488" s="6">
        <v>43783</v>
      </c>
      <c r="U488" s="6"/>
      <c r="V488" s="6"/>
      <c r="W488" s="6">
        <v>43823</v>
      </c>
      <c r="X488" s="6"/>
      <c r="Y488" s="6"/>
      <c r="Z488" s="6"/>
      <c r="AA488" s="6"/>
      <c r="AB488" s="6"/>
      <c r="AC488" s="6"/>
      <c r="AD488" s="6"/>
      <c r="AE488" s="6"/>
      <c r="AF488" s="6"/>
      <c r="AG488" s="6"/>
      <c r="AH488" s="6">
        <v>44012</v>
      </c>
      <c r="AI488" s="6">
        <v>44000</v>
      </c>
      <c r="AJ488" s="6"/>
      <c r="AK488" s="6"/>
      <c r="AL488" s="6">
        <v>44026</v>
      </c>
      <c r="AM488" s="6">
        <v>44012</v>
      </c>
      <c r="AN488" s="6"/>
      <c r="AO488" s="6"/>
      <c r="AP488" s="6"/>
      <c r="AQ488" s="6"/>
      <c r="AR488" s="6"/>
      <c r="AS488" s="6"/>
      <c r="AT488" s="6"/>
      <c r="AU488" s="6"/>
      <c r="AV488" s="6"/>
      <c r="AW488" s="6"/>
      <c r="AX488" s="6"/>
      <c r="AY488" s="6"/>
      <c r="AZ488" s="6"/>
      <c r="BA488" s="6"/>
      <c r="BB488" s="6"/>
      <c r="BC488" s="6"/>
      <c r="BD488" s="6">
        <v>44027</v>
      </c>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HYPERLINK("https://hpr-rps.hres.ca/reg-content/summary-basis-decision-detailTwo.php?lang=en&amp;linkID=SBD00501", "Ruzurgi")</f>
        <v>Ruzurgi</v>
      </c>
      <c r="B489" s="6" t="s">
        <v>1247</v>
      </c>
      <c r="C489" s="6" t="s">
        <v>1248</v>
      </c>
      <c r="D489" s="6" t="s">
        <v>1249</v>
      </c>
      <c r="E489" s="6"/>
      <c r="F489" s="6"/>
      <c r="G489" s="6"/>
      <c r="H489" s="6"/>
      <c r="I489" s="6"/>
      <c r="J489" s="6"/>
      <c r="K489" s="6"/>
      <c r="L489" s="6"/>
      <c r="M489" s="6"/>
      <c r="N489" s="6">
        <v>43774</v>
      </c>
      <c r="O489" s="6"/>
      <c r="P489" s="6"/>
      <c r="Q489" s="6"/>
      <c r="R489" s="6"/>
      <c r="S489" s="6">
        <v>43804</v>
      </c>
      <c r="T489" s="6"/>
      <c r="U489" s="6"/>
      <c r="V489" s="6">
        <v>43819</v>
      </c>
      <c r="W489" s="6"/>
      <c r="X489" s="6"/>
      <c r="Y489" s="6"/>
      <c r="Z489" s="6">
        <v>43851</v>
      </c>
      <c r="AA489" s="6"/>
      <c r="AB489" s="6"/>
      <c r="AC489" s="6">
        <v>43857</v>
      </c>
      <c r="AD489" s="6"/>
      <c r="AE489" s="6"/>
      <c r="AF489" s="6">
        <v>43882</v>
      </c>
      <c r="AG489" s="6"/>
      <c r="AH489" s="6"/>
      <c r="AI489" s="6"/>
      <c r="AJ489" s="6"/>
      <c r="AK489" s="6"/>
      <c r="AL489" s="6"/>
      <c r="AM489" s="6"/>
      <c r="AN489" s="6"/>
      <c r="AO489" s="6"/>
      <c r="AP489" s="6"/>
      <c r="AQ489" s="6">
        <v>44042</v>
      </c>
      <c r="AR489" s="6">
        <v>44042</v>
      </c>
      <c r="AS489" s="6"/>
      <c r="AT489" s="6"/>
      <c r="AU489" s="6">
        <v>44047</v>
      </c>
      <c r="AV489" s="6">
        <v>44034</v>
      </c>
      <c r="AW489" s="6"/>
      <c r="AX489" s="6">
        <v>44026</v>
      </c>
      <c r="AY489" s="6"/>
      <c r="AZ489" s="6"/>
      <c r="BA489" s="6"/>
      <c r="BB489" s="6"/>
      <c r="BC489" s="6"/>
      <c r="BD489" s="6"/>
      <c r="BE489" s="6"/>
      <c r="BF489" s="6"/>
      <c r="BG489" s="6"/>
      <c r="BH489" s="6"/>
      <c r="BI489" s="6"/>
      <c r="BJ489" s="6"/>
      <c r="BK489" s="6"/>
      <c r="BL489" s="6"/>
      <c r="BM489" s="6">
        <v>44053</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HYPERLINK("https://hpr-rps.hres.ca/reg-content/summary-basis-decision-detailTwo.php?lang=en&amp;linkID=SBD00503", "Firdapse")</f>
        <v>Firdapse</v>
      </c>
      <c r="B490" s="6" t="s">
        <v>1250</v>
      </c>
      <c r="C490" s="6" t="s">
        <v>1251</v>
      </c>
      <c r="D490" s="6" t="s">
        <v>1252</v>
      </c>
      <c r="E490" s="6">
        <v>43592</v>
      </c>
      <c r="F490" s="6"/>
      <c r="G490" s="6"/>
      <c r="H490" s="6"/>
      <c r="I490" s="6"/>
      <c r="J490" s="6"/>
      <c r="K490" s="6"/>
      <c r="L490" s="6"/>
      <c r="M490" s="6"/>
      <c r="N490" s="6">
        <v>43693</v>
      </c>
      <c r="O490" s="6"/>
      <c r="P490" s="6"/>
      <c r="Q490" s="6"/>
      <c r="R490" s="6"/>
      <c r="S490" s="6">
        <v>43721</v>
      </c>
      <c r="T490" s="6"/>
      <c r="U490" s="6"/>
      <c r="V490" s="6">
        <v>43775</v>
      </c>
      <c r="W490" s="6"/>
      <c r="X490" s="6"/>
      <c r="Y490" s="6"/>
      <c r="Z490" s="6">
        <v>43796</v>
      </c>
      <c r="AA490" s="6"/>
      <c r="AB490" s="6"/>
      <c r="AC490" s="6">
        <v>43840</v>
      </c>
      <c r="AD490" s="6"/>
      <c r="AE490" s="6"/>
      <c r="AF490" s="6">
        <v>43868</v>
      </c>
      <c r="AG490" s="6"/>
      <c r="AH490" s="6"/>
      <c r="AI490" s="6"/>
      <c r="AJ490" s="6"/>
      <c r="AK490" s="6"/>
      <c r="AL490" s="6"/>
      <c r="AM490" s="6"/>
      <c r="AN490" s="6"/>
      <c r="AO490" s="6"/>
      <c r="AP490" s="6"/>
      <c r="AQ490" s="6">
        <v>44007</v>
      </c>
      <c r="AR490" s="6">
        <v>44042</v>
      </c>
      <c r="AS490" s="6">
        <v>43956</v>
      </c>
      <c r="AT490" s="6"/>
      <c r="AU490" s="6">
        <v>44043</v>
      </c>
      <c r="AV490" s="6">
        <v>44034</v>
      </c>
      <c r="AW490" s="6"/>
      <c r="AX490" s="6"/>
      <c r="AY490" s="6"/>
      <c r="AZ490" s="6"/>
      <c r="BA490" s="6"/>
      <c r="BB490" s="6"/>
      <c r="BC490" s="6"/>
      <c r="BD490" s="6"/>
      <c r="BE490" s="6"/>
      <c r="BF490" s="6"/>
      <c r="BG490" s="6"/>
      <c r="BH490" s="6"/>
      <c r="BI490" s="6"/>
      <c r="BJ490" s="6"/>
      <c r="BK490" s="6"/>
      <c r="BL490" s="6"/>
      <c r="BM490" s="6">
        <v>44043</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HYPERLINK("https://hpr-rps.hres.ca/reg-content/summary-basis-decision-detailTwo.php?lang=en&amp;linkID=SBD00504", "Xenleta")</f>
        <v>Xenleta</v>
      </c>
      <c r="B491" s="6" t="s">
        <v>1253</v>
      </c>
      <c r="C491" s="6" t="s">
        <v>295</v>
      </c>
      <c r="D491" s="6" t="s">
        <v>1254</v>
      </c>
      <c r="E491" s="6">
        <v>43592</v>
      </c>
      <c r="F491" s="6"/>
      <c r="G491" s="6"/>
      <c r="H491" s="6"/>
      <c r="I491" s="6"/>
      <c r="J491" s="6"/>
      <c r="K491" s="6"/>
      <c r="L491" s="6"/>
      <c r="M491" s="6"/>
      <c r="N491" s="6">
        <v>43693</v>
      </c>
      <c r="O491" s="6"/>
      <c r="P491" s="6"/>
      <c r="Q491" s="6"/>
      <c r="R491" s="6"/>
      <c r="S491" s="6">
        <v>43721</v>
      </c>
      <c r="T491" s="6"/>
      <c r="U491" s="6"/>
      <c r="V491" s="6">
        <v>43775</v>
      </c>
      <c r="W491" s="6"/>
      <c r="X491" s="6"/>
      <c r="Y491" s="6"/>
      <c r="Z491" s="6">
        <v>43796</v>
      </c>
      <c r="AA491" s="6"/>
      <c r="AB491" s="6"/>
      <c r="AC491" s="6">
        <v>43840</v>
      </c>
      <c r="AD491" s="6"/>
      <c r="AE491" s="6"/>
      <c r="AF491" s="6">
        <v>43868</v>
      </c>
      <c r="AG491" s="6"/>
      <c r="AH491" s="6"/>
      <c r="AI491" s="6"/>
      <c r="AJ491" s="6"/>
      <c r="AK491" s="6"/>
      <c r="AL491" s="6"/>
      <c r="AM491" s="6"/>
      <c r="AN491" s="6"/>
      <c r="AO491" s="6"/>
      <c r="AP491" s="6"/>
      <c r="AQ491" s="6">
        <v>44007</v>
      </c>
      <c r="AR491" s="6">
        <v>44042</v>
      </c>
      <c r="AS491" s="6">
        <v>43956</v>
      </c>
      <c r="AT491" s="6"/>
      <c r="AU491" s="6">
        <v>44043</v>
      </c>
      <c r="AV491" s="6">
        <v>44034</v>
      </c>
      <c r="AW491" s="6"/>
      <c r="AX491" s="6"/>
      <c r="AY491" s="6"/>
      <c r="AZ491" s="6"/>
      <c r="BA491" s="6"/>
      <c r="BB491" s="6"/>
      <c r="BC491" s="6"/>
      <c r="BD491" s="6"/>
      <c r="BE491" s="6"/>
      <c r="BF491" s="6"/>
      <c r="BG491" s="6"/>
      <c r="BH491" s="6"/>
      <c r="BI491" s="6"/>
      <c r="BJ491" s="6"/>
      <c r="BK491" s="6"/>
      <c r="BL491" s="6"/>
      <c r="BM491" s="6">
        <v>44043</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HYPERLINK("https://hpr-rps.hres.ca/reg-content/summary-basis-decision-detailTwo.php?lang=en&amp;linkID=SBD00505", "Mar-Trientine")</f>
        <v>Mar-Trientine</v>
      </c>
      <c r="B492" s="6" t="s">
        <v>1255</v>
      </c>
      <c r="C492" s="6" t="s">
        <v>1256</v>
      </c>
      <c r="D492" s="6" t="s">
        <v>1257</v>
      </c>
      <c r="E492" s="6"/>
      <c r="F492" s="6"/>
      <c r="G492" s="6"/>
      <c r="H492" s="6">
        <v>43684</v>
      </c>
      <c r="I492" s="6"/>
      <c r="J492" s="6"/>
      <c r="K492" s="6"/>
      <c r="L492" s="6"/>
      <c r="M492" s="6"/>
      <c r="N492" s="6"/>
      <c r="O492" s="6"/>
      <c r="P492" s="6"/>
      <c r="Q492" s="6">
        <v>43731</v>
      </c>
      <c r="R492" s="6"/>
      <c r="S492" s="6"/>
      <c r="T492" s="6">
        <v>43768</v>
      </c>
      <c r="U492" s="6"/>
      <c r="V492" s="6"/>
      <c r="W492" s="6">
        <v>43790</v>
      </c>
      <c r="X492" s="6"/>
      <c r="Y492" s="6"/>
      <c r="Z492" s="6"/>
      <c r="AA492" s="6"/>
      <c r="AB492" s="6"/>
      <c r="AC492" s="6"/>
      <c r="AD492" s="6"/>
      <c r="AE492" s="6"/>
      <c r="AF492" s="6"/>
      <c r="AG492" s="6"/>
      <c r="AH492" s="6">
        <v>44054</v>
      </c>
      <c r="AI492" s="6">
        <v>44078</v>
      </c>
      <c r="AJ492" s="6">
        <v>44047</v>
      </c>
      <c r="AK492" s="6"/>
      <c r="AL492" s="6">
        <v>44088</v>
      </c>
      <c r="AM492" s="6">
        <v>44077</v>
      </c>
      <c r="AN492" s="6"/>
      <c r="AO492" s="6"/>
      <c r="AP492" s="6"/>
      <c r="AQ492" s="6"/>
      <c r="AR492" s="6"/>
      <c r="AS492" s="6"/>
      <c r="AT492" s="6"/>
      <c r="AU492" s="6"/>
      <c r="AV492" s="6"/>
      <c r="AW492" s="6"/>
      <c r="AX492" s="6"/>
      <c r="AY492" s="6"/>
      <c r="AZ492" s="6"/>
      <c r="BA492" s="6"/>
      <c r="BB492" s="6"/>
      <c r="BC492" s="6"/>
      <c r="BD492" s="6">
        <v>44088</v>
      </c>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HYPERLINK("https://hpr-rps.hres.ca/reg-content/summary-basis-decision-detailTwo.php?lang=en&amp;linkID=SBD00506", "GalliaPharm")</f>
        <v>GalliaPharm</v>
      </c>
      <c r="B493" s="6" t="s">
        <v>1258</v>
      </c>
      <c r="C493" s="6" t="s">
        <v>1259</v>
      </c>
      <c r="D493" s="6" t="s">
        <v>1260</v>
      </c>
      <c r="E493" s="6"/>
      <c r="F493" s="6"/>
      <c r="G493" s="6"/>
      <c r="H493" s="6">
        <v>43600</v>
      </c>
      <c r="I493" s="6"/>
      <c r="J493" s="6"/>
      <c r="K493" s="6"/>
      <c r="L493" s="6"/>
      <c r="M493" s="6"/>
      <c r="N493" s="6"/>
      <c r="O493" s="6"/>
      <c r="P493" s="6"/>
      <c r="Q493" s="6">
        <v>43689</v>
      </c>
      <c r="R493" s="6"/>
      <c r="S493" s="6"/>
      <c r="T493" s="6">
        <v>43719</v>
      </c>
      <c r="U493" s="6"/>
      <c r="V493" s="6"/>
      <c r="W493" s="6">
        <v>43763</v>
      </c>
      <c r="X493" s="6"/>
      <c r="Y493" s="6"/>
      <c r="Z493" s="6"/>
      <c r="AA493" s="6"/>
      <c r="AB493" s="6"/>
      <c r="AC493" s="6"/>
      <c r="AD493" s="6"/>
      <c r="AE493" s="6"/>
      <c r="AF493" s="6"/>
      <c r="AG493" s="6"/>
      <c r="AH493" s="6">
        <v>44062</v>
      </c>
      <c r="AI493" s="6">
        <v>44057</v>
      </c>
      <c r="AJ493" s="6"/>
      <c r="AK493" s="6"/>
      <c r="AL493" s="6"/>
      <c r="AM493" s="6">
        <v>44049</v>
      </c>
      <c r="AN493" s="6"/>
      <c r="AO493" s="6"/>
      <c r="AP493" s="6"/>
      <c r="AQ493" s="6">
        <v>44040</v>
      </c>
      <c r="AR493" s="6"/>
      <c r="AS493" s="6"/>
      <c r="AT493" s="6"/>
      <c r="AU493" s="6"/>
      <c r="AV493" s="6"/>
      <c r="AW493" s="6"/>
      <c r="AX493" s="6"/>
      <c r="AY493" s="6"/>
      <c r="AZ493" s="6"/>
      <c r="BA493" s="6"/>
      <c r="BB493" s="6"/>
      <c r="BC493" s="6"/>
      <c r="BD493" s="6">
        <v>44062</v>
      </c>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HYPERLINK("https://hpr-rps.hres.ca/reg-content/summary-basis-decision-detailTwo.php?lang=en&amp;linkID=SBD00507", "Reblozyl")</f>
        <v>Reblozyl</v>
      </c>
      <c r="B494" s="6" t="s">
        <v>1261</v>
      </c>
      <c r="C494" s="6" t="s">
        <v>668</v>
      </c>
      <c r="D494" s="6" t="s">
        <v>1262</v>
      </c>
      <c r="E494" s="6">
        <v>43592</v>
      </c>
      <c r="F494" s="6"/>
      <c r="G494" s="6"/>
      <c r="H494" s="6"/>
      <c r="I494" s="6"/>
      <c r="J494" s="6"/>
      <c r="K494" s="6"/>
      <c r="L494" s="6"/>
      <c r="M494" s="6"/>
      <c r="N494" s="6">
        <v>43693</v>
      </c>
      <c r="O494" s="6"/>
      <c r="P494" s="6"/>
      <c r="Q494" s="6"/>
      <c r="R494" s="6"/>
      <c r="S494" s="6">
        <v>43721</v>
      </c>
      <c r="T494" s="6"/>
      <c r="U494" s="6"/>
      <c r="V494" s="6">
        <v>43775</v>
      </c>
      <c r="W494" s="6"/>
      <c r="X494" s="6"/>
      <c r="Y494" s="6"/>
      <c r="Z494" s="6">
        <v>43796</v>
      </c>
      <c r="AA494" s="6"/>
      <c r="AB494" s="6"/>
      <c r="AC494" s="6">
        <v>43840</v>
      </c>
      <c r="AD494" s="6"/>
      <c r="AE494" s="6"/>
      <c r="AF494" s="6">
        <v>43868</v>
      </c>
      <c r="AG494" s="6"/>
      <c r="AH494" s="6"/>
      <c r="AI494" s="6"/>
      <c r="AJ494" s="6"/>
      <c r="AK494" s="6"/>
      <c r="AL494" s="6"/>
      <c r="AM494" s="6"/>
      <c r="AN494" s="6"/>
      <c r="AO494" s="6"/>
      <c r="AP494" s="6"/>
      <c r="AQ494" s="6">
        <v>44007</v>
      </c>
      <c r="AR494" s="6">
        <v>44042</v>
      </c>
      <c r="AS494" s="6">
        <v>43956</v>
      </c>
      <c r="AT494" s="6"/>
      <c r="AU494" s="6">
        <v>44043</v>
      </c>
      <c r="AV494" s="6">
        <v>44034</v>
      </c>
      <c r="AW494" s="6"/>
      <c r="AX494" s="6"/>
      <c r="AY494" s="6"/>
      <c r="AZ494" s="6"/>
      <c r="BA494" s="6"/>
      <c r="BB494" s="6"/>
      <c r="BC494" s="6"/>
      <c r="BD494" s="6"/>
      <c r="BE494" s="6"/>
      <c r="BF494" s="6"/>
      <c r="BG494" s="6"/>
      <c r="BH494" s="6"/>
      <c r="BI494" s="6"/>
      <c r="BJ494" s="6"/>
      <c r="BK494" s="6"/>
      <c r="BL494" s="6"/>
      <c r="BM494" s="6">
        <v>44043</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HYPERLINK("https://hpr-rps.hres.ca/reg-content/summary-basis-decision-detailTwo.php?lang=en&amp;linkID=SBD00508", "Zeposia")</f>
        <v>Zeposia</v>
      </c>
      <c r="B495" s="6" t="s">
        <v>1263</v>
      </c>
      <c r="C495" s="6" t="s">
        <v>668</v>
      </c>
      <c r="D495" s="6" t="s">
        <v>1264</v>
      </c>
      <c r="E495" s="6"/>
      <c r="F495" s="6"/>
      <c r="G495" s="6"/>
      <c r="H495" s="6">
        <v>43684</v>
      </c>
      <c r="I495" s="6"/>
      <c r="J495" s="6"/>
      <c r="K495" s="6"/>
      <c r="L495" s="6"/>
      <c r="M495" s="6"/>
      <c r="N495" s="6"/>
      <c r="O495" s="6"/>
      <c r="P495" s="6"/>
      <c r="Q495" s="6">
        <v>43731</v>
      </c>
      <c r="R495" s="6"/>
      <c r="S495" s="6"/>
      <c r="T495" s="6">
        <v>43768</v>
      </c>
      <c r="U495" s="6"/>
      <c r="V495" s="6"/>
      <c r="W495" s="6">
        <v>43790</v>
      </c>
      <c r="X495" s="6"/>
      <c r="Y495" s="6"/>
      <c r="Z495" s="6"/>
      <c r="AA495" s="6"/>
      <c r="AB495" s="6"/>
      <c r="AC495" s="6"/>
      <c r="AD495" s="6"/>
      <c r="AE495" s="6"/>
      <c r="AF495" s="6"/>
      <c r="AG495" s="6"/>
      <c r="AH495" s="6">
        <v>44054</v>
      </c>
      <c r="AI495" s="6">
        <v>44078</v>
      </c>
      <c r="AJ495" s="6">
        <v>44047</v>
      </c>
      <c r="AK495" s="6"/>
      <c r="AL495" s="6">
        <v>44088</v>
      </c>
      <c r="AM495" s="6">
        <v>44077</v>
      </c>
      <c r="AN495" s="6"/>
      <c r="AO495" s="6"/>
      <c r="AP495" s="6"/>
      <c r="AQ495" s="6"/>
      <c r="AR495" s="6"/>
      <c r="AS495" s="6"/>
      <c r="AT495" s="6"/>
      <c r="AU495" s="6"/>
      <c r="AV495" s="6"/>
      <c r="AW495" s="6"/>
      <c r="AX495" s="6"/>
      <c r="AY495" s="6"/>
      <c r="AZ495" s="6"/>
      <c r="BA495" s="6"/>
      <c r="BB495" s="6"/>
      <c r="BC495" s="6"/>
      <c r="BD495" s="6">
        <v>44088</v>
      </c>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HYPERLINK("https://hpr-rps.hres.ca/reg-content/summary-basis-decision-detailTwo.php?lang=en&amp;linkID=SBD00509", "Sarclisa")</f>
        <v>Sarclisa</v>
      </c>
      <c r="B496" s="6" t="s">
        <v>1265</v>
      </c>
      <c r="C496" s="6" t="s">
        <v>943</v>
      </c>
      <c r="D496" s="6" t="s">
        <v>1266</v>
      </c>
      <c r="E496" s="6">
        <v>43035</v>
      </c>
      <c r="F496" s="6"/>
      <c r="G496" s="6"/>
      <c r="H496" s="6">
        <v>43644</v>
      </c>
      <c r="I496" s="6"/>
      <c r="J496" s="6"/>
      <c r="K496" s="6"/>
      <c r="L496" s="6"/>
      <c r="M496" s="6"/>
      <c r="N496" s="6"/>
      <c r="O496" s="6"/>
      <c r="P496" s="6"/>
      <c r="Q496" s="6"/>
      <c r="R496" s="6"/>
      <c r="S496" s="6"/>
      <c r="T496" s="6"/>
      <c r="U496" s="6"/>
      <c r="V496" s="6"/>
      <c r="W496" s="6">
        <v>43675</v>
      </c>
      <c r="X496" s="6"/>
      <c r="Y496" s="6"/>
      <c r="Z496" s="6"/>
      <c r="AA496" s="6"/>
      <c r="AB496" s="6"/>
      <c r="AC496" s="6"/>
      <c r="AD496" s="6"/>
      <c r="AE496" s="6"/>
      <c r="AF496" s="6"/>
      <c r="AG496" s="6"/>
      <c r="AH496" s="6">
        <v>43769</v>
      </c>
      <c r="AI496" s="6">
        <v>43945</v>
      </c>
      <c r="AJ496" s="6"/>
      <c r="AK496" s="6"/>
      <c r="AL496" s="6">
        <v>43948</v>
      </c>
      <c r="AM496" s="6">
        <v>43945</v>
      </c>
      <c r="AN496" s="6"/>
      <c r="AO496" s="6"/>
      <c r="AP496" s="6"/>
      <c r="AQ496" s="6"/>
      <c r="AR496" s="6"/>
      <c r="AS496" s="6"/>
      <c r="AT496" s="6"/>
      <c r="AU496" s="6"/>
      <c r="AV496" s="6"/>
      <c r="AW496" s="6"/>
      <c r="AX496" s="6"/>
      <c r="AY496" s="6"/>
      <c r="AZ496" s="6"/>
      <c r="BA496" s="6"/>
      <c r="BB496" s="6"/>
      <c r="BC496" s="6"/>
      <c r="BD496" s="6">
        <v>43950</v>
      </c>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HYPERLINK("https://hpr-rps.hres.ca/reg-content/summary-basis-decision-detailOne.php?lang=en&amp;linkID=SBD00510", "Pfizer-BioNTech COVID-19 Vaccine")</f>
        <v>Pfizer-BioNTech COVID-19 Vaccine</v>
      </c>
      <c r="B497" s="6" t="s">
        <v>1267</v>
      </c>
      <c r="C497" s="6" t="s">
        <v>1268</v>
      </c>
      <c r="D497" s="6" t="s">
        <v>1269</v>
      </c>
      <c r="E497" s="6">
        <v>44082</v>
      </c>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498" s="6" t="s">
        <v>1270</v>
      </c>
      <c r="C498" s="6" t="s">
        <v>1271</v>
      </c>
      <c r="D498" s="6" t="s">
        <v>883</v>
      </c>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HYPERLINK("https://hpr-rps.hres.ca/reg-content/summary-basis-decision-medical-device-detailOne.php?lang=en&amp;linkID=SBD00339", "Natrelle TM")</f>
        <v>Natrelle TM</v>
      </c>
      <c r="B499" s="6" t="s">
        <v>1270</v>
      </c>
      <c r="C499" s="6" t="s">
        <v>1271</v>
      </c>
      <c r="D499" s="6" t="s">
        <v>885</v>
      </c>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HYPERLINK("https://hpr-rps.hres.ca/reg-content/summary-basis-decision-medical-device-detailOne.php?lang=en&amp;linkID=SBD00328", "MemoryGel&amp;trade; Silicone Gel-Filled Breast Implants")</f>
        <v>MemoryGel&amp;trade; Silicone Gel-Filled Breast Implants</v>
      </c>
      <c r="B500" s="6" t="s">
        <v>1270</v>
      </c>
      <c r="C500" s="6" t="s">
        <v>1272</v>
      </c>
      <c r="D500" s="6" t="s">
        <v>851</v>
      </c>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HYPERLINK("https://hpr-rps.hres.ca/reg-content/summary-basis-decision-medical-device-detailOne.php?lang=en&amp;linkID=SBD00348", "Mentor Memorygel&amp;trade; CPG Breast Implants Cohesive III")</f>
        <v>Mentor Memorygel&amp;trade; CPG Breast Implants Cohesive III</v>
      </c>
      <c r="B501" s="6" t="s">
        <v>1270</v>
      </c>
      <c r="C501" s="6" t="s">
        <v>1272</v>
      </c>
      <c r="D501" s="6" t="s">
        <v>903</v>
      </c>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HYPERLINK("https://hpr-rps.hres.ca/reg-content/summary-basis-decision-medical-device-detailOne.php?lang=en&amp;linkID=SBD00404", "Mentor Memorygel&amp;trade; CPG Breast Implants Cohesive III")</f>
        <v>Mentor Memorygel&amp;trade; CPG Breast Implants Cohesive III</v>
      </c>
      <c r="B502" s="6" t="s">
        <v>1270</v>
      </c>
      <c r="C502" s="6" t="s">
        <v>1272</v>
      </c>
      <c r="D502" s="6" t="s">
        <v>1037</v>
      </c>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HYPERLINK("https://hpr-rps.hres.ca/reg-content/summary-basis-decision-medical-device-detailOne.php?lang=en&amp;linkID=SBD00405", "Mentor Memorygel&amp;trade; CPG Breast Implants Cohesive III")</f>
        <v>Mentor Memorygel&amp;trade; CPG Breast Implants Cohesive III</v>
      </c>
      <c r="B503" s="6" t="s">
        <v>1270</v>
      </c>
      <c r="C503" s="6" t="s">
        <v>1272</v>
      </c>
      <c r="D503" s="6" t="s">
        <v>1039</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HYPERLINK("https://hpr-rps.hres.ca/reg-content/summary-basis-decision-medical-device-detailOne.php?lang=en&amp;linkID=SBD00406", "Mentor Memorygel&amp;trade; CPG Breast Implants Cohesive III")</f>
        <v>Mentor Memorygel&amp;trade; CPG Breast Implants Cohesive III</v>
      </c>
      <c r="B504" s="6" t="s">
        <v>1270</v>
      </c>
      <c r="C504" s="6" t="s">
        <v>1272</v>
      </c>
      <c r="D504" s="6" t="s">
        <v>1041</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HYPERLINK("https://hpr-rps.hres.ca/reg-content/summary-basis-decision-medical-device-detailOne.php?lang=en&amp;linkID=SBD00407", "Mentor Memorygel&amp;trade; CPG Breast Implants Cohesive III")</f>
        <v>Mentor Memorygel&amp;trade; CPG Breast Implants Cohesive III</v>
      </c>
      <c r="B505" s="6" t="s">
        <v>1270</v>
      </c>
      <c r="C505" s="6" t="s">
        <v>1272</v>
      </c>
      <c r="D505" s="6" t="s">
        <v>1044</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HYPERLINK("https://hpr-rps.hres.ca/reg-content/summary-basis-decision-medical-device-detailOne.php?lang=en&amp;linkID=SBD00408", "Mentor Memorygel&amp;trade; CPG Breast Implants Cohesive III")</f>
        <v>Mentor Memorygel&amp;trade; CPG Breast Implants Cohesive III</v>
      </c>
      <c r="B506" s="6" t="s">
        <v>1270</v>
      </c>
      <c r="C506" s="6" t="s">
        <v>1272</v>
      </c>
      <c r="D506" s="6" t="s">
        <v>1047</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HYPERLINK("https://hpr-rps.hres.ca/reg-content/summary-basis-decision-medical-device-detailOne.php?lang=en&amp;linkID=SBD00409", "Mentor Memorygel&amp;trade; CPG Breast Implants Cohesive III")</f>
        <v>Mentor Memorygel&amp;trade; CPG Breast Implants Cohesive III</v>
      </c>
      <c r="B507" s="6" t="s">
        <v>1270</v>
      </c>
      <c r="C507" s="6" t="s">
        <v>1272</v>
      </c>
      <c r="D507" s="6" t="s">
        <v>1049</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HYPERLINK("https://hpr-rps.hres.ca/reg-content/summary-basis-decision-medical-device-detailOne.php?lang=en&amp;linkID=SBD00410", "Mentor Memorygel&amp;trade; CPG Breast Implants Cohesive III")</f>
        <v>Mentor Memorygel&amp;trade; CPG Breast Implants Cohesive III</v>
      </c>
      <c r="B508" s="6" t="s">
        <v>1270</v>
      </c>
      <c r="C508" s="6" t="s">
        <v>1272</v>
      </c>
      <c r="D508" s="6" t="s">
        <v>1273</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HYPERLINK("https://hpr-rps.hres.ca/reg-content/summary-basis-decision-medical-device-detailOne.php?lang=en&amp;linkID=SBD00349", "Mentor MemoryGel&amp;trade; Silicone Gel-Filled Breast Implants")</f>
        <v>Mentor MemoryGel&amp;trade; Silicone Gel-Filled Breast Implants</v>
      </c>
      <c r="B509" s="6" t="s">
        <v>1270</v>
      </c>
      <c r="C509" s="6" t="s">
        <v>1274</v>
      </c>
      <c r="D509" s="6" t="s">
        <v>906</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HYPERLINK("https://hpr-rps.hres.ca/reg-content/summary-basis-decision-medical-device-detailOne.php?lang=en&amp;linkID=SBD00411", "Mentor MemoryGel&amp;trade; Silicone Gel-Filled Breast Implants")</f>
        <v>Mentor MemoryGel&amp;trade; Silicone Gel-Filled Breast Implants</v>
      </c>
      <c r="B510" s="6" t="s">
        <v>1270</v>
      </c>
      <c r="C510" s="6" t="s">
        <v>1274</v>
      </c>
      <c r="D510" s="6" t="s">
        <v>1051</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HYPERLINK("https://hpr-rps.hres.ca/reg-content/summary-basis-decision-medical-device-detailOne.php?lang=en&amp;linkID=SBD00412", "Mentor MemoryGel&amp;trade; Silicone Gel-Filled Breast Implants")</f>
        <v>Mentor MemoryGel&amp;trade; Silicone Gel-Filled Breast Implants</v>
      </c>
      <c r="B511" s="6" t="s">
        <v>1270</v>
      </c>
      <c r="C511" s="6" t="s">
        <v>1274</v>
      </c>
      <c r="D511" s="6" t="s">
        <v>1053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HYPERLINK("https://hpr-rps.hres.ca/reg-content/summary-basis-decision-medical-device-detailOne.php?lang=en&amp;linkID=SBD00413", "Mentor MemoryGel&amp;trade; Silicone Gel-Filled Breast Implants")</f>
        <v>Mentor MemoryGel&amp;trade; Silicone Gel-Filled Breast Implants</v>
      </c>
      <c r="B512" s="6" t="s">
        <v>1270</v>
      </c>
      <c r="C512" s="6" t="s">
        <v>1274</v>
      </c>
      <c r="D512" s="6" t="s">
        <v>1034</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HYPERLINK("https://hpr-rps.hres.ca/reg-content/summary-basis-decision-medical-device-detailOne.php?lang=en&amp;linkID=SBD00414", "Mentor MemoryGel&amp;trade; Silicone Gel-Filled Breast Implants")</f>
        <v>Mentor MemoryGel&amp;trade; Silicone Gel-Filled Breast Implants</v>
      </c>
      <c r="B513" s="6" t="s">
        <v>1270</v>
      </c>
      <c r="C513" s="6" t="s">
        <v>1274</v>
      </c>
      <c r="D513" s="6" t="s">
        <v>1056</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HYPERLINK("https://hpr-rps.hres.ca/reg-content/summary-basis-decision-medical-device-detailOne.php?lang=en&amp;linkID=SBD00415", "Mentor MemoryGel&amp;trade; Silicone Gel-Filled Breast Implants")</f>
        <v>Mentor MemoryGel&amp;trade; Silicone Gel-Filled Breast Implants</v>
      </c>
      <c r="B514" s="6" t="s">
        <v>1270</v>
      </c>
      <c r="C514" s="6" t="s">
        <v>1274</v>
      </c>
      <c r="D514" s="6" t="s">
        <v>1058</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HYPERLINK("https://hpr-rps.hres.ca/reg-content/summary-basis-decision-medical-device-detailOne.php?lang=en&amp;linkID=SBD00416", "Mentor MemoryGel&amp;trade; Silicone Gel-Filled Breast Implants")</f>
        <v>Mentor MemoryGel&amp;trade; Silicone Gel-Filled Breast Implants</v>
      </c>
      <c r="B515" s="6" t="s">
        <v>1270</v>
      </c>
      <c r="C515" s="6" t="s">
        <v>1274</v>
      </c>
      <c r="D515" s="6" t="s">
        <v>1060</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HYPERLINK("https://hpr-rps.hres.ca/reg-content/summary-basis-decision-medical-device-detailOne.php?lang=en&amp;linkID=SBD00417", "Mentor MemoryGel&amp;trade; Silicone Gel-Filled Breast Implants")</f>
        <v>Mentor MemoryGel&amp;trade; Silicone Gel-Filled Breast Implants</v>
      </c>
      <c r="B516" s="6" t="s">
        <v>1270</v>
      </c>
      <c r="C516" s="6" t="s">
        <v>1274</v>
      </c>
      <c r="D516" s="6" t="s">
        <v>1063</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7" s="6" t="s">
        <v>1270</v>
      </c>
      <c r="C517" s="6" t="s">
        <v>1271</v>
      </c>
      <c r="D517" s="6" t="s">
        <v>859</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8" s="6" t="s">
        <v>1270</v>
      </c>
      <c r="C518" s="6" t="s">
        <v>1271</v>
      </c>
      <c r="D518" s="6" t="s">
        <v>1065</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19" s="6" t="s">
        <v>1270</v>
      </c>
      <c r="C519" s="6" t="s">
        <v>1275</v>
      </c>
      <c r="D519" s="6" t="s">
        <v>1067</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HYPERLINK("https://hpr-rps.hres.ca/reg-content/summary-basis-decision-medical-device-detailOne.php?lang=en&amp;linkID=SBD00327", "CPG Gel Breast Implants Cohesive III")</f>
        <v>CPG Gel Breast Implants Cohesive III</v>
      </c>
      <c r="B520" s="6" t="s">
        <v>1270</v>
      </c>
      <c r="C520" s="6" t="s">
        <v>1272</v>
      </c>
      <c r="D520" s="6" t="s">
        <v>849</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1" s="6" t="s">
        <v>1270</v>
      </c>
      <c r="C521" s="6" t="s">
        <v>1275</v>
      </c>
      <c r="D521" s="6" t="s">
        <v>1069</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1270</v>
      </c>
      <c r="C522" s="6" t="s">
        <v>1276</v>
      </c>
      <c r="D522" s="6" t="s">
        <v>1211</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HYPERLINK("https://hpr-rps.hres.ca/reg-content/summary-basis-decision-medical-device-detailOne.php?lang=en&amp;linkID=SBD00351", "Natrelle&amp;#8482; Highly Cohesive Silicone-Filled Breast Implants")</f>
        <v>Natrelle&amp;#8482; Highly Cohesive Silicone-Filled Breast Implants</v>
      </c>
      <c r="B523" s="6" t="s">
        <v>1270</v>
      </c>
      <c r="C523" s="6" t="s">
        <v>1271</v>
      </c>
      <c r="D523" s="6" t="s">
        <v>909</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HYPERLINK("https://hpr-rps.hres.ca/reg-content/summary-basis-decision-medical-device-detailOne.php?lang=en&amp;linkID=SBD00421", "Natrelle&amp;#8482; Highly Cohesive Silicone-filled Breast Implants")</f>
        <v>Natrelle&amp;#8482; Highly Cohesive Silicone-filled Breast Implants</v>
      </c>
      <c r="B524" s="6" t="s">
        <v>1270</v>
      </c>
      <c r="C524" s="6" t="s">
        <v>1271</v>
      </c>
      <c r="D524" s="6" t="s">
        <v>1071</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HYPERLINK("https://hpr-rps.hres.ca/reg-content/summary-basis-decision-medical-device-detailOne.php?lang=en&amp;linkID=SBD00422", "Natrelle&amp;#8482; Highly Cohesive Silicone-Filled Breast Implants")</f>
        <v>Natrelle&amp;#8482; Highly Cohesive Silicone-Filled Breast Implants</v>
      </c>
      <c r="B525" s="6" t="s">
        <v>1270</v>
      </c>
      <c r="C525" s="6" t="s">
        <v>1275</v>
      </c>
      <c r="D525" s="6" t="s">
        <v>1074</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HYPERLINK("https://hpr-rps.hres.ca/reg-content/summary-basis-decision-medical-device-detailOne.php?lang=en&amp;linkID=SBD00423", "Natrelle&amp;#8482; Highly Cohesive Silicone-Filled Breast Implants")</f>
        <v>Natrelle&amp;#8482; Highly Cohesive Silicone-Filled Breast Implants</v>
      </c>
      <c r="B526" s="6" t="s">
        <v>1270</v>
      </c>
      <c r="C526" s="6" t="s">
        <v>1275</v>
      </c>
      <c r="D526" s="6" t="s">
        <v>1076</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HYPERLINK("https://hpr-rps.hres.ca/reg-content/summary-basis-decision-medical-device-detailOne.php?lang=en&amp;linkID=SBD00424", "Natrelle TM")</f>
        <v>Natrelle TM</v>
      </c>
      <c r="B527" s="6" t="s">
        <v>1270</v>
      </c>
      <c r="C527" s="6" t="s">
        <v>1275</v>
      </c>
      <c r="D527" s="6" t="s">
        <v>1079</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HYPERLINK("https://hpr-rps.hres.ca/reg-content/summary-basis-decision-medical-device-detailOne.php?lang=en&amp;linkID=SBD00320", "Neuroform 2 Microdelivery Stent System")</f>
        <v>Neuroform 2 Microdelivery Stent System</v>
      </c>
      <c r="B528" s="6" t="s">
        <v>1270</v>
      </c>
      <c r="C528" s="6" t="s">
        <v>1277</v>
      </c>
      <c r="D528" s="6" t="s">
        <v>1278</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HYPERLINK("https://hpr-rps.hres.ca/reg-content/summary-basis-decision-medical-device-detailOne.php?lang=en&amp;linkID=SBD00321", "TMR (Transmyocardial Revascularization) Lasers&lt;br /&gt;TMR2000 Ho:YAG laser&lt;br /&gt;SolarGen 2100S Ho:YAG laser")</f>
        <v>TMR (Transmyocardial Revascularization) Lasers&lt;br /&gt;TMR2000 Ho:YAG laser&lt;br /&gt;SolarGen 2100S Ho:YAG laser</v>
      </c>
      <c r="B529" s="6" t="s">
        <v>1270</v>
      </c>
      <c r="C529" s="6" t="s">
        <v>1279</v>
      </c>
      <c r="D529" s="6" t="s">
        <v>836</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HYPERLINK("https://hpr-rps.hres.ca/reg-content/summary-basis-decision-medical-device-detailOne.php?lang=en&amp;linkID=SBD00322", "AB5000&amp;trade; Circulatory Support System")</f>
        <v>AB5000&amp;trade; Circulatory Support System</v>
      </c>
      <c r="B530" s="6" t="s">
        <v>1270</v>
      </c>
      <c r="C530" s="6" t="s">
        <v>1280</v>
      </c>
      <c r="D530" s="6" t="s">
        <v>839</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HYPERLINK("https://hpr-rps.hres.ca/reg-content/summary-basis-decision-medical-device-detailOne.php?lang=en&amp;linkID=SBD00323", "CardioWest&amp;trade; C70 Temporary Total Artificial Heart")</f>
        <v>CardioWest&amp;trade; C70 Temporary Total Artificial Heart</v>
      </c>
      <c r="B531" s="6" t="s">
        <v>1270</v>
      </c>
      <c r="C531" s="6" t="s">
        <v>1281</v>
      </c>
      <c r="D531" s="6" t="s">
        <v>841</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HYPERLINK("https://hpr-rps.hres.ca/reg-content/summary-basis-decision-medical-device-detailOne.php?lang=en&amp;linkID=SBD00324", "Wingspan TM")</f>
        <v>Wingspan TM</v>
      </c>
      <c r="B532" s="6" t="s">
        <v>1270</v>
      </c>
      <c r="C532" s="6" t="s">
        <v>1282</v>
      </c>
      <c r="D532" s="6" t="s">
        <v>844</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HYPERLINK("https://hpr-rps.hres.ca/reg-content/summary-basis-decision-medical-device-detailOne.php?lang=en&amp;linkID=SBD00325", "Inamed Style 410 Silicone-Filled Breast Implants")</f>
        <v>Inamed Style 410 Silicone-Filled Breast Implants</v>
      </c>
      <c r="B533" s="6" t="s">
        <v>1270</v>
      </c>
      <c r="C533" s="6" t="s">
        <v>1283</v>
      </c>
      <c r="D533" s="6" t="s">
        <v>1284</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HYPERLINK("https://hpr-rps.hres.ca/reg-content/summary-basis-decision-medical-device-detailOne.php?lang=en&amp;linkID=SBD00329", "Procleix ®")</f>
        <v>Procleix ®</v>
      </c>
      <c r="B534" s="6" t="s">
        <v>1270</v>
      </c>
      <c r="C534" s="6" t="s">
        <v>1285</v>
      </c>
      <c r="D534" s="6" t="s">
        <v>855</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HYPERLINK("https://hpr-rps.hres.ca/reg-content/summary-basis-decision-medical-device-detailOne.php?lang=en&amp;linkID=SBD00330", "Procleix ®")</f>
        <v>Procleix ®</v>
      </c>
      <c r="B535" s="6" t="s">
        <v>1270</v>
      </c>
      <c r="C535" s="6" t="s">
        <v>1285</v>
      </c>
      <c r="D535" s="6" t="s">
        <v>856</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HYPERLINK("https://hpr-rps.hres.ca/reg-content/summary-basis-decision-medical-device-detailOne.php?lang=en&amp;linkID=SBD00331", "Procleix &amp;reg;")</f>
        <v>Procleix &amp;reg;</v>
      </c>
      <c r="B536" s="6" t="s">
        <v>1270</v>
      </c>
      <c r="C536" s="6" t="s">
        <v>1285</v>
      </c>
      <c r="D536" s="6" t="s">
        <v>862</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HYPERLINK("https://hpr-rps.hres.ca/reg-content/summary-basis-decision-medical-device-detailOne.php?lang=en&amp;linkID=SBD00332", "Ortho  T. CRUZI ")</f>
        <v xml:space="preserve">Ortho  T. CRUZI </v>
      </c>
      <c r="B537" s="6" t="s">
        <v>1270</v>
      </c>
      <c r="C537" s="6" t="s">
        <v>1286</v>
      </c>
      <c r="D537" s="6" t="s">
        <v>865</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HYPERLINK("https://hpr-rps.hres.ca/reg-content/summary-basis-decision-medical-device-detailOne.php?lang=en&amp;linkID=SBD00333", "Recover Pump System")</f>
        <v>Recover Pump System</v>
      </c>
      <c r="B538" s="6" t="s">
        <v>1270</v>
      </c>
      <c r="C538" s="6" t="s">
        <v>1287</v>
      </c>
      <c r="D538" s="6" t="s">
        <v>868</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HYPERLINK("https://hpr-rps.hres.ca/reg-content/summary-basis-decision-medical-device-detailOne.php?lang=en&amp;linkID=SBD00334", "Elana Surgical Kit")</f>
        <v>Elana Surgical Kit</v>
      </c>
      <c r="B539" s="6" t="s">
        <v>1270</v>
      </c>
      <c r="C539" s="6" t="s">
        <v>1288</v>
      </c>
      <c r="D539" s="6" t="s">
        <v>871</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HYPERLINK("https://hpr-rps.hres.ca/reg-content/summary-basis-decision-medical-device-detailOne.php?lang=en&amp;linkID=SBD00335", "West Nile Virus Kit (Donor Screening)")</f>
        <v>West Nile Virus Kit (Donor Screening)</v>
      </c>
      <c r="B540" s="6" t="s">
        <v>1270</v>
      </c>
      <c r="C540" s="6" t="s">
        <v>1289</v>
      </c>
      <c r="D540" s="6" t="s">
        <v>874</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HYPERLINK("https://hpr-rps.hres.ca/reg-content/summary-basis-decision-medical-device-detailOne.php?lang=en&amp;linkID=SBD00340", "REPEL-CV ®")</f>
        <v>REPEL-CV ®</v>
      </c>
      <c r="B541" s="6" t="s">
        <v>1270</v>
      </c>
      <c r="C541" s="6" t="s">
        <v>1290</v>
      </c>
      <c r="D541" s="6" t="s">
        <v>887</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HYPERLINK("https://hpr-rps.hres.ca/reg-content/summary-basis-decision-medical-device-detailOne.php?lang=en&amp;linkID=SBD00341", "Syphilis EIA II (Donor Screening)")</f>
        <v>Syphilis EIA II (Donor Screening)</v>
      </c>
      <c r="B542" s="6" t="s">
        <v>1270</v>
      </c>
      <c r="C542" s="6" t="s">
        <v>1291</v>
      </c>
      <c r="D542" s="6" t="s">
        <v>890</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HYPERLINK("https://hpr-rps.hres.ca/reg-content/summary-basis-decision-medical-device-detailOne.php?lang=en&amp;linkID=SBD00342", "Procleix ®")</f>
        <v>Procleix ®</v>
      </c>
      <c r="B543" s="6" t="s">
        <v>1270</v>
      </c>
      <c r="C543" s="6" t="s">
        <v>1285</v>
      </c>
      <c r="D543" s="6" t="s">
        <v>892</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HYPERLINK("https://hpr-rps.hres.ca/reg-content/summary-basis-decision-medical-device-detailOne.php?lang=en&amp;linkID=SBD00343", "TAG Thoracic Endoprosthesis")</f>
        <v>TAG Thoracic Endoprosthesis</v>
      </c>
      <c r="B544" s="6" t="s">
        <v>1270</v>
      </c>
      <c r="C544" s="6" t="s">
        <v>1292</v>
      </c>
      <c r="D544" s="6" t="s">
        <v>853</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HYPERLINK("https://hpr-rps.hres.ca/reg-content/summary-basis-decision-medical-device-detailOne.php?lang=en&amp;linkID=SBD00344", "Valiant ®")</f>
        <v>Valiant ®</v>
      </c>
      <c r="B545" s="6" t="s">
        <v>1270</v>
      </c>
      <c r="C545" s="6" t="s">
        <v>1293</v>
      </c>
      <c r="D545" s="6" t="s">
        <v>894</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HYPERLINK("https://hpr-rps.hres.ca/reg-content/summary-basis-decision-medical-device-detailOne.php?lang=en&amp;linkID=SBD00345", "EXCOR ®")</f>
        <v>EXCOR ®</v>
      </c>
      <c r="B546" s="6" t="s">
        <v>1270</v>
      </c>
      <c r="C546" s="6" t="s">
        <v>1294</v>
      </c>
      <c r="D546" s="6" t="s">
        <v>896</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HYPERLINK("https://hpr-rps.hres.ca/reg-content/summary-basis-decision-medical-device-detailOne.php?lang=en&amp;linkID=SBD00352", "COBAS &amp;reg;")</f>
        <v>COBAS &amp;reg;</v>
      </c>
      <c r="B547" s="6" t="s">
        <v>1270</v>
      </c>
      <c r="C547" s="6" t="s">
        <v>1289</v>
      </c>
      <c r="D547" s="6" t="s">
        <v>912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HYPERLINK("https://hpr-rps.hres.ca/reg-content/summary-basis-decision-medical-device-detailOne.php?lang=en&amp;linkID=SBD00346", "Zenith TX2 ®")</f>
        <v>Zenith TX2 ®</v>
      </c>
      <c r="B548" s="6" t="s">
        <v>1270</v>
      </c>
      <c r="C548" s="6" t="s">
        <v>1295</v>
      </c>
      <c r="D548" s="6" t="s">
        <v>899</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HYPERLINK("https://hpr-rps.hres.ca/reg-content/summary-basis-decision-medical-device-detailOne.php?lang=en&amp;linkID=SBD00347", "HeartMate II ®")</f>
        <v>HeartMate II ®</v>
      </c>
      <c r="B549" s="6" t="s">
        <v>1270</v>
      </c>
      <c r="C549" s="6" t="s">
        <v>1296</v>
      </c>
      <c r="D549" s="6" t="s">
        <v>901</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HYPERLINK("https://hpr-rps.hres.ca/reg-content/summary-basis-decision-medical-device-detailOne.php?lang=en&amp;linkID=SBD00356", "Pipeline &amp;trade;")</f>
        <v>Pipeline &amp;trade;</v>
      </c>
      <c r="B550" s="6" t="s">
        <v>1270</v>
      </c>
      <c r="C550" s="6" t="s">
        <v>1297</v>
      </c>
      <c r="D550" s="6" t="s">
        <v>922</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HYPERLINK("https://hpr-rps.hres.ca/reg-content/summary-basis-decision-medical-device-detailOne.php?lang=en&amp;linkID=SBD00353", "cobas TaqScreen MPX Test&lt;br /&gt; The licence name is NAT Qualitative Multi Assay Test (Donor Screening).")</f>
        <v>cobas TaqScreen MPX Test&lt;br /&gt; The licence name is NAT Qualitative Multi Assay Test (Donor Screening).</v>
      </c>
      <c r="B551" s="6" t="s">
        <v>1270</v>
      </c>
      <c r="C551" s="6" t="s">
        <v>1298</v>
      </c>
      <c r="D551" s="6" t="s">
        <v>915</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HYPERLINK("https://hpr-rps.hres.ca/reg-content/summary-basis-decision-medical-device-detailOne.php?lang=en&amp;linkID=SBD00354",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2" s="6" t="s">
        <v>1270</v>
      </c>
      <c r="C552" s="6" t="s">
        <v>1283</v>
      </c>
      <c r="D552" s="6" t="s">
        <v>917</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HYPERLINK("https://hpr-rps.hres.ca/reg-content/summary-basis-decision-medical-device-detailOne.php?lang=en&amp;linkID=SBD00363", "Edwards SAPIEN transcatheter heart valve")</f>
        <v>Edwards SAPIEN transcatheter heart valve</v>
      </c>
      <c r="B553" s="6" t="s">
        <v>1270</v>
      </c>
      <c r="C553" s="6" t="s">
        <v>1299</v>
      </c>
      <c r="D553" s="6" t="s">
        <v>944</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HYPERLINK("https://hpr-rps.hres.ca/reg-content/summary-basis-decision-medical-device-detailOne.php?lang=en&amp;linkID=SBD00364", "Symplicity TM")</f>
        <v>Symplicity TM</v>
      </c>
      <c r="B554" s="6" t="s">
        <v>1270</v>
      </c>
      <c r="C554" s="6" t="s">
        <v>1300</v>
      </c>
      <c r="D554" s="6" t="s">
        <v>947</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HYPERLINK("https://hpr-rps.hres.ca/reg-content/summary-basis-decision-medical-device-detailOne.php?lang=en&amp;linkID=SBD00369", "Medtronic CoreValve ®")</f>
        <v>Medtronic CoreValve ®</v>
      </c>
      <c r="B555" s="6" t="s">
        <v>1270</v>
      </c>
      <c r="C555" s="6" t="s">
        <v>1301</v>
      </c>
      <c r="D555" s="6" t="s">
        <v>957</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HYPERLINK("https://hpr-rps.hres.ca/reg-content/summary-basis-decision-medical-device-detailOne.php?lang=en&amp;linkID=SBD00385", "Sorin Supra-Annular Heart Valves")</f>
        <v>Sorin Supra-Annular Heart Valves</v>
      </c>
      <c r="B556" s="6" t="s">
        <v>1270</v>
      </c>
      <c r="C556" s="6" t="s">
        <v>1302</v>
      </c>
      <c r="D556" s="6" t="s">
        <v>995</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HYPERLINK("https://hpr-rps.hres.ca/reg-content/summary-basis-decision-medical-device-detailOne.php?lang=en&amp;linkID=SBD00386", "Perceval S Heart Valve")</f>
        <v>Perceval S Heart Valve</v>
      </c>
      <c r="B557" s="6" t="s">
        <v>1270</v>
      </c>
      <c r="C557" s="6" t="s">
        <v>1302</v>
      </c>
      <c r="D557" s="6" t="s">
        <v>980</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HYPERLINK("https://hpr-rps.hres.ca/reg-content/summary-basis-decision-medical-device-detailOne.php?lang=en&amp;linkID=SBD00387", "Pantera Lux Paclitaxel releasing Percutaneous Transluminal Coronary Angioplasty (PTCA) Balloon Catheter")</f>
        <v>Pantera Lux Paclitaxel releasing Percutaneous Transluminal Coronary Angioplasty (PTCA) Balloon Catheter</v>
      </c>
      <c r="B558" s="6" t="s">
        <v>1270</v>
      </c>
      <c r="C558" s="6" t="s">
        <v>1303</v>
      </c>
      <c r="D558" s="6" t="s">
        <v>997</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HYPERLINK("https://hpr-rps.hres.ca/reg-content/summary-basis-decision-medical-device-detailOne.php?lang=en&amp;linkID=SBD00388", "Lutonix 035 Drug Coated Balloon Percutaneous Transluminal Angioplasty Catheter")</f>
        <v>Lutonix 035 Drug Coated Balloon Percutaneous Transluminal Angioplasty Catheter</v>
      </c>
      <c r="B559" s="6" t="s">
        <v>1270</v>
      </c>
      <c r="C559" s="6" t="s">
        <v>1304</v>
      </c>
      <c r="D559" s="6" t="s">
        <v>999</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HYPERLINK("https://hpr-rps.hres.ca/reg-content/summary-basis-decision-medical-device-detailOne.php?lang=en&amp;linkID=SBD00389", "Geenius HIV 1/2 Confirmatory Assay")</f>
        <v>Geenius HIV 1/2 Confirmatory Assay</v>
      </c>
      <c r="B560" s="6" t="s">
        <v>1270</v>
      </c>
      <c r="C560" s="6" t="s">
        <v>1305</v>
      </c>
      <c r="D560" s="6" t="s">
        <v>1002</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HYPERLINK("https://hpr-rps.hres.ca/reg-content/summary-basis-decision-medical-device-detailOne.php?lang=en&amp;linkID=SBD00391", "Watchman Left Atrial Appendage Closure Device with Delivery System")</f>
        <v>Watchman Left Atrial Appendage Closure Device with Delivery System</v>
      </c>
      <c r="B561" s="6" t="s">
        <v>1270</v>
      </c>
      <c r="C561" s="6" t="s">
        <v>1282</v>
      </c>
      <c r="D561" s="6" t="s">
        <v>1007</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HYPERLINK("https://hpr-rps.hres.ca/reg-content/summary-basis-decision-medical-device-detailOne.php?lang=en&amp;linkID=SBD00393", "Amplatzer Cardiac Plug")</f>
        <v>Amplatzer Cardiac Plug</v>
      </c>
      <c r="B562" s="6" t="s">
        <v>1270</v>
      </c>
      <c r="C562" s="6" t="s">
        <v>1306</v>
      </c>
      <c r="D562" s="6" t="s">
        <v>1015</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HYPERLINK("https://hpr-rps.hres.ca/reg-content/summary-basis-decision-medical-device-detailOne.php?lang=en&amp;linkID=SBD00394", "Absorb GT1 Bioresorbable Vascular Scaffold System")</f>
        <v>Absorb GT1 Bioresorbable Vascular Scaffold System</v>
      </c>
      <c r="B563" s="6" t="s">
        <v>1270</v>
      </c>
      <c r="C563" s="6" t="s">
        <v>1307</v>
      </c>
      <c r="D563" s="6" t="s">
        <v>1017</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HYPERLINK("https://hpr-rps.hres.ca/reg-content/summary-basis-decision-medical-device-detailOne.php?lang=en&amp;linkID=SBD00471", "Reprocessed Diagnostic Electrophysiology Catheters")</f>
        <v>Reprocessed Diagnostic Electrophysiology Catheters</v>
      </c>
      <c r="B564" s="6" t="s">
        <v>1270</v>
      </c>
      <c r="C564" s="6" t="s">
        <v>1308</v>
      </c>
      <c r="D564" s="6" t="s">
        <v>1185</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HYPERLINK("https://hpr-rps.hres.ca/reg-content/summary-basis-decision-medical-device-detailOne.php?lang=en&amp;linkID=SBD00395", "Access HIV Combo")</f>
        <v>Access HIV Combo</v>
      </c>
      <c r="B565" s="6" t="s">
        <v>1270</v>
      </c>
      <c r="C565" s="6" t="s">
        <v>1309</v>
      </c>
      <c r="D565" s="6" t="s">
        <v>1012</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HYPERLINK("https://hpr-rps.hres.ca/reg-content/summary-basis-decision-medical-device-detailOne.php?lang=en&amp;linkID=SBD00396", "Argus II Retinal Prosthesis System")</f>
        <v>Argus II Retinal Prosthesis System</v>
      </c>
      <c r="B566" s="6" t="s">
        <v>1270</v>
      </c>
      <c r="C566" s="6" t="s">
        <v>1310</v>
      </c>
      <c r="D566" s="6" t="s">
        <v>1019</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HYPERLINK("https://hpr-rps.hres.ca/reg-content/summary-basis-decision-medical-device-detailOne.php?lang=en&amp;linkID=SBD00397", "Avioq HTLV-I/II Microelisa System")</f>
        <v>Avioq HTLV-I/II Microelisa System</v>
      </c>
      <c r="B567" s="6" t="s">
        <v>1270</v>
      </c>
      <c r="C567" s="6" t="s">
        <v>1311</v>
      </c>
      <c r="D567" s="6" t="s">
        <v>1022</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HYPERLINK("https://hpr-rps.hres.ca/reg-content/summary-basis-decision-medical-device-detailOne.php?lang=en&amp;linkID=SBD00398", "Ideal Implant Saline-Filled Breast Implant")</f>
        <v>Ideal Implant Saline-Filled Breast Implant</v>
      </c>
      <c r="B568" s="6" t="s">
        <v>1270</v>
      </c>
      <c r="C568" s="6" t="s">
        <v>1312</v>
      </c>
      <c r="D568" s="6" t="s">
        <v>1024</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HYPERLINK("https://hpr-rps.hres.ca/reg-content/summary-basis-decision-medical-device-detailOne.php?lang=en&amp;linkID=SBD00399", "INTERCEPT Blood System (formerly INTERCEPT Blood System for Plasma)")</f>
        <v>INTERCEPT Blood System (formerly INTERCEPT Blood System for Plasma)</v>
      </c>
      <c r="B569" s="6" t="s">
        <v>1270</v>
      </c>
      <c r="C569" s="6" t="s">
        <v>1313</v>
      </c>
      <c r="D569" s="6" t="s">
        <v>1026</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HYPERLINK("https://hpr-rps.hres.ca/reg-content/summary-basis-decision-medical-device-detailOne.php?lang=en&amp;linkID=SBD00400", "Koning Breast CT System")</f>
        <v>Koning Breast CT System</v>
      </c>
      <c r="B570" s="6" t="s">
        <v>1270</v>
      </c>
      <c r="C570" s="6" t="s">
        <v>1314</v>
      </c>
      <c r="D570" s="6" t="s">
        <v>1028</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HYPERLINK("https://hpr-rps.hres.ca/reg-content/summary-basis-decision-medical-device-detailOne.php?lang=en&amp;linkID=SBD00401", "Mevion S250 Proton Beam Radiation Therapy System")</f>
        <v>Mevion S250 Proton Beam Radiation Therapy System</v>
      </c>
      <c r="B571" s="6" t="s">
        <v>1270</v>
      </c>
      <c r="C571" s="6" t="s">
        <v>1315</v>
      </c>
      <c r="D571" s="6" t="s">
        <v>1316</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HYPERLINK("https://hpr-rps.hres.ca/reg-content/summary-basis-decision-medical-device-detailOne.php?lang=en&amp;linkID=SBD00402", "MitraClip Clip Delivery System")</f>
        <v>MitraClip Clip Delivery System</v>
      </c>
      <c r="B572" s="6" t="s">
        <v>1270</v>
      </c>
      <c r="C572" s="6" t="s">
        <v>1317</v>
      </c>
      <c r="D572" s="6" t="s">
        <v>1031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HYPERLINK("https://hpr-rps.hres.ca/reg-content/summary-basis-decision-medical-device-detailOne.php?lang=en&amp;linkID=SBD00403", "SICD System")</f>
        <v>SICD System</v>
      </c>
      <c r="B573" s="6" t="s">
        <v>1270</v>
      </c>
      <c r="C573" s="6" t="s">
        <v>1318</v>
      </c>
      <c r="D573" s="6" t="s">
        <v>1036</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HYPERLINK("https://hpr-rps.hres.ca/reg-content/summary-basis-decision-medical-device-detailOne.php?lang=en&amp;linkID=SBD00470", "HTLV-I/II")</f>
        <v>HTLV-I/II</v>
      </c>
      <c r="B574" s="6" t="s">
        <v>1270</v>
      </c>
      <c r="C574" s="6" t="s">
        <v>1319</v>
      </c>
      <c r="D574" s="6" t="s">
        <v>1181</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HYPERLINK("https://hpr-rps.hres.ca/reg-content/summary-basis-decision-medical-device-detailOne.php?lang=en&amp;linkID=SBD00472", "Micra Transcatheter Pacing System")</f>
        <v>Micra Transcatheter Pacing System</v>
      </c>
      <c r="B575" s="6" t="s">
        <v>1270</v>
      </c>
      <c r="C575" s="6" t="s">
        <v>1293</v>
      </c>
      <c r="D575" s="6" t="s">
        <v>1188</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HYPERLINK("https://hpr-rps.hres.ca/reg-content/summary-basis-decision-medical-device-detailOne.php?lang=en&amp;linkID=SBD00473", "IN.PACT Admiral Paclitaxel-Coated PTA Balloon Catheter")</f>
        <v>IN.PACT Admiral Paclitaxel-Coated PTA Balloon Catheter</v>
      </c>
      <c r="B576" s="6" t="s">
        <v>1270</v>
      </c>
      <c r="C576" s="6" t="s">
        <v>1293</v>
      </c>
      <c r="D576" s="6" t="s">
        <v>1183</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HYPERLINK("https://hpr-rps.hres.ca/reg-content/summary-basis-decision-medical-device-detailOne.php?lang=en&amp;linkID=SBD00474", "Mammomat Inspiration")</f>
        <v>Mammomat Inspiration</v>
      </c>
      <c r="B577" s="6" t="s">
        <v>1270</v>
      </c>
      <c r="C577" s="6" t="s">
        <v>1320</v>
      </c>
      <c r="D577" s="6" t="s">
        <v>1190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HYPERLINK("https://hpr-rps.hres.ca/reg-content/summary-basis-decision-medical-device-detailOne.php?lang=en&amp;linkID=SBD00475", "Impella RP Circulatory Support System")</f>
        <v>Impella RP Circulatory Support System</v>
      </c>
      <c r="B578" s="6" t="s">
        <v>1270</v>
      </c>
      <c r="C578" s="6" t="s">
        <v>1321</v>
      </c>
      <c r="D578" s="6" t="s">
        <v>1192</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HYPERLINK("https://hpr-rps.hres.ca/reg-content/summary-basis-decision-medical-device-detailOne.php?lang=en&amp;linkID=SBD00476", "MRIdian Linac System")</f>
        <v>MRIdian Linac System</v>
      </c>
      <c r="B579" s="6" t="s">
        <v>1270</v>
      </c>
      <c r="C579" s="6" t="s">
        <v>1322</v>
      </c>
      <c r="D579" s="6" t="s">
        <v>1194</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HYPERLINK("https://hpr-rps.hres.ca/reg-content/summary-basis-decision-medical-device-detailOne.php?lang=en&amp;linkID=SBD00477", "Freestyle Libre Flash Glucose Monitoring System")</f>
        <v>Freestyle Libre Flash Glucose Monitoring System</v>
      </c>
      <c r="B580" s="6" t="s">
        <v>1270</v>
      </c>
      <c r="C580" s="6" t="s">
        <v>1323</v>
      </c>
      <c r="D580" s="6" t="s">
        <v>1196</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HYPERLINK("https://hpr-rps.hres.ca/reg-content/summary-basis-decision-medical-device-detailOne.php?lang=en&amp;linkID=SBD00478", "Mentor MemoryGel CPG Breast Implants Cohesive III")</f>
        <v>Mentor MemoryGel CPG Breast Implants Cohesive III</v>
      </c>
      <c r="B581" s="6" t="s">
        <v>1270</v>
      </c>
      <c r="C581" s="6" t="s">
        <v>1272</v>
      </c>
      <c r="D581" s="6" t="s">
        <v>1197</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HYPERLINK("https://hpr-rps.hres.ca/reg-content/summary-basis-decision-medical-device-detailOne.php?lang=en&amp;linkID=SBD00479", "Mentor MemoryGel Silicone Gel-Filled Breast Implants")</f>
        <v>Mentor MemoryGel Silicone Gel-Filled Breast Implants</v>
      </c>
      <c r="B582" s="6" t="s">
        <v>1270</v>
      </c>
      <c r="C582" s="6" t="s">
        <v>1274</v>
      </c>
      <c r="D582" s="6" t="s">
        <v>1199</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HYPERLINK("https://hpr-rps.hres.ca/reg-content/summary-basis-decision-medical-device-detailOne.php?lang=en&amp;linkID=SBD00480", "CardioMEMS HF System")</f>
        <v>CardioMEMS HF System</v>
      </c>
      <c r="B583" s="6" t="s">
        <v>1270</v>
      </c>
      <c r="C583" s="6" t="s">
        <v>1324</v>
      </c>
      <c r="D583" s="6" t="s">
        <v>1200</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HYPERLINK("https://hpr-rps.hres.ca/reg-content/summary-basis-decision-medical-device-detailOne.php?lang=en&amp;linkID=SBD00481", "HeartMate 3 Left Ventricular Assist System")</f>
        <v>HeartMate 3 Left Ventricular Assist System</v>
      </c>
      <c r="B584" s="6" t="s">
        <v>1270</v>
      </c>
      <c r="C584" s="6" t="s">
        <v>1296</v>
      </c>
      <c r="D584" s="6" t="s">
        <v>1203</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HYPERLINK("https://hpr-rps.hres.ca/reg-content/summary-basis-decision-medical-device-detailOne.php?lang=en&amp;linkID=SBD00482", "Guardian Connect Continuous Glucose Monitoring System")</f>
        <v>Guardian Connect Continuous Glucose Monitoring System</v>
      </c>
      <c r="B585" s="6" t="s">
        <v>1270</v>
      </c>
      <c r="C585" s="6" t="s">
        <v>1325</v>
      </c>
      <c r="D585" s="6" t="s">
        <v>1207</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HYPERLINK("https://hpr-rps.hres.ca/reg-content/summary-basis-decision-medical-device-detailOne.php?lang=en&amp;linkID=SBD00483", "MiniMed 670G")</f>
        <v>MiniMed 670G</v>
      </c>
      <c r="B586" s="6" t="s">
        <v>1270</v>
      </c>
      <c r="C586" s="6" t="s">
        <v>1325</v>
      </c>
      <c r="D586" s="6" t="s">
        <v>1209</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HYPERLINK("https://hpr-rps.hres.ca/reg-content/summary-basis-decision-medical-device-detailOne.php?lang=en&amp;linkID=SBD00485", "Ascyrus Medical Dissection Stent")</f>
        <v>Ascyrus Medical Dissection Stent</v>
      </c>
      <c r="B587" s="6" t="s">
        <v>1270</v>
      </c>
      <c r="C587" s="6" t="s">
        <v>1326</v>
      </c>
      <c r="D587" s="6" t="s">
        <v>1213</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HYPERLINK("https://hpr-rps.hres.ca/reg-content/summary-basis-decision-medical-device-detailOne.php?lang=en&amp;linkID=SBD00486", "BladderScan Prime Plus System")</f>
        <v>BladderScan Prime Plus System</v>
      </c>
      <c r="B588" s="6" t="s">
        <v>1270</v>
      </c>
      <c r="C588" s="6" t="s">
        <v>1327</v>
      </c>
      <c r="D588" s="6" t="s">
        <v>1214</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HYPERLINK("https://hpr-rps.hres.ca/reg-content/summary-basis-decision-medical-device-detailOne.php?lang=en&amp;linkID=SBD00487", "TULSA-PRO system")</f>
        <v>TULSA-PRO system</v>
      </c>
      <c r="B589" s="6" t="s">
        <v>1270</v>
      </c>
      <c r="C589" s="6" t="s">
        <v>1328</v>
      </c>
      <c r="D589" s="6" t="s">
        <v>1216</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0"/>
  <sheetViews>
    <sheetView workbookViewId="0"/>
  </sheetViews>
  <sheetFormatPr baseColWidth="10" defaultColWidth="8.88671875" defaultRowHeight="14.4" x14ac:dyDescent="0.3"/>
  <sheetData>
    <row r="1" spans="1:12" x14ac:dyDescent="0.3">
      <c r="A1" s="7" t="s">
        <v>1329</v>
      </c>
      <c r="B1" s="7" t="s">
        <v>1330</v>
      </c>
      <c r="C1" s="7" t="s">
        <v>1331</v>
      </c>
      <c r="D1" s="7" t="s">
        <v>1332</v>
      </c>
      <c r="E1" s="7" t="s">
        <v>1333</v>
      </c>
      <c r="F1" s="7" t="s">
        <v>1334</v>
      </c>
      <c r="G1" s="7" t="s">
        <v>1335</v>
      </c>
      <c r="H1" s="7" t="s">
        <v>1336</v>
      </c>
      <c r="I1" s="7" t="s">
        <v>1337</v>
      </c>
      <c r="J1" s="7" t="s">
        <v>1338</v>
      </c>
      <c r="K1" s="7" t="s">
        <v>1339</v>
      </c>
      <c r="L1" s="7" t="s">
        <v>1340</v>
      </c>
    </row>
    <row r="2" spans="1:12" x14ac:dyDescent="0.3">
      <c r="A2" s="8" t="s">
        <v>1341</v>
      </c>
      <c r="B2" t="s">
        <v>1342</v>
      </c>
      <c r="C2" s="6">
        <v>44188</v>
      </c>
      <c r="D2" t="s">
        <v>1343</v>
      </c>
      <c r="E2" s="6"/>
      <c r="J2" s="8"/>
      <c r="L2" s="6"/>
    </row>
    <row r="3" spans="1:12" x14ac:dyDescent="0.3">
      <c r="A3" s="8" t="s">
        <v>1344</v>
      </c>
      <c r="B3" t="s">
        <v>1345</v>
      </c>
      <c r="C3" s="6">
        <v>44186</v>
      </c>
      <c r="D3" t="s">
        <v>1346</v>
      </c>
      <c r="E3" s="6"/>
      <c r="J3" s="8"/>
      <c r="L3" s="6"/>
    </row>
    <row r="4" spans="1:12" x14ac:dyDescent="0.3">
      <c r="A4" s="8" t="str">
        <f>HYPERLINK("http://www.accessdata.fda.gov/scripts/cder/daf/index.cfm?event=overview.process&amp;varApplNo=214621", "Orgovyx")</f>
        <v>Orgovyx</v>
      </c>
      <c r="B4" t="s">
        <v>1347</v>
      </c>
      <c r="C4" s="6">
        <v>44183</v>
      </c>
      <c r="D4" t="s">
        <v>1348</v>
      </c>
      <c r="E4" s="6">
        <v>44183</v>
      </c>
      <c r="F4" t="s">
        <v>1349</v>
      </c>
      <c r="G4" t="s">
        <v>1350</v>
      </c>
      <c r="H4" t="s">
        <v>1351</v>
      </c>
      <c r="I4" t="s">
        <v>1352</v>
      </c>
      <c r="J4" s="8" t="s">
        <v>1353</v>
      </c>
      <c r="L4" s="6">
        <v>43941</v>
      </c>
    </row>
    <row r="5" spans="1:12" x14ac:dyDescent="0.3">
      <c r="A5" s="8" t="str">
        <f>HYPERLINK("http://www.accessdata.fda.gov/scripts/cder/daf/index.cfm?event=overview.process&amp;varApplNo=761150", "Margenza")</f>
        <v>Margenza</v>
      </c>
      <c r="B5" t="s">
        <v>1354</v>
      </c>
      <c r="C5" s="6">
        <v>44181</v>
      </c>
      <c r="D5" t="s">
        <v>1355</v>
      </c>
      <c r="E5" s="6">
        <v>44181</v>
      </c>
      <c r="F5" t="s">
        <v>1349</v>
      </c>
      <c r="G5" t="s">
        <v>1350</v>
      </c>
      <c r="I5" t="s">
        <v>1270</v>
      </c>
      <c r="J5" s="8" t="s">
        <v>1356</v>
      </c>
      <c r="K5" t="s">
        <v>1357</v>
      </c>
      <c r="L5" s="6">
        <v>43817</v>
      </c>
    </row>
    <row r="6" spans="1:12" x14ac:dyDescent="0.3">
      <c r="A6" s="8" t="str">
        <f>HYPERLINK("http://www.accessdata.fda.gov/scripts/cder/daf/index.cfm?event=overview.process&amp;varApplNo=213189", "Klisyri")</f>
        <v>Klisyri</v>
      </c>
      <c r="B6" t="s">
        <v>1358</v>
      </c>
      <c r="C6" s="6">
        <v>44179</v>
      </c>
      <c r="D6" t="s">
        <v>1359</v>
      </c>
      <c r="E6" s="6">
        <v>44179</v>
      </c>
      <c r="F6" t="s">
        <v>1349</v>
      </c>
      <c r="G6" t="s">
        <v>1350</v>
      </c>
      <c r="H6" t="s">
        <v>1351</v>
      </c>
      <c r="I6" t="s">
        <v>1360</v>
      </c>
      <c r="J6" s="8" t="s">
        <v>1361</v>
      </c>
      <c r="L6" s="6">
        <v>43829</v>
      </c>
    </row>
    <row r="7" spans="1:12" x14ac:dyDescent="0.3">
      <c r="A7" s="8" t="str">
        <f>HYPERLINK("http://www.accessdata.fda.gov/scripts/cder/daf/index.cfm?event=overview.process&amp;varApplNo=214094", "Orladeyo")</f>
        <v>Orladeyo</v>
      </c>
      <c r="B7" t="s">
        <v>1362</v>
      </c>
      <c r="C7" s="6">
        <v>44169</v>
      </c>
      <c r="D7" t="s">
        <v>1363</v>
      </c>
      <c r="E7" s="6">
        <v>44168</v>
      </c>
      <c r="F7" t="s">
        <v>1349</v>
      </c>
      <c r="G7" t="s">
        <v>1350</v>
      </c>
      <c r="H7" t="s">
        <v>1351</v>
      </c>
      <c r="I7" t="s">
        <v>1364</v>
      </c>
      <c r="J7" s="8" t="s">
        <v>1365</v>
      </c>
      <c r="L7" s="6" t="s">
        <v>1366</v>
      </c>
    </row>
    <row r="8" spans="1:12" x14ac:dyDescent="0.3">
      <c r="A8" s="8" t="str">
        <f>HYPERLINK("http://www.accessdata.fda.gov/scripts/cder/daf/index.cfm?event=overview.process&amp;varApplNo=212642", "Gallium 68 PSMA-11")</f>
        <v>Gallium 68 PSMA-11</v>
      </c>
      <c r="B8" t="s">
        <v>1367</v>
      </c>
      <c r="C8" s="6">
        <v>44166</v>
      </c>
      <c r="D8" t="s">
        <v>1368</v>
      </c>
      <c r="E8" s="6">
        <v>44166</v>
      </c>
      <c r="F8" t="s">
        <v>1349</v>
      </c>
      <c r="G8" t="s">
        <v>1350</v>
      </c>
      <c r="H8" t="s">
        <v>1351</v>
      </c>
      <c r="I8" t="s">
        <v>1360</v>
      </c>
      <c r="J8" s="8" t="s">
        <v>1369</v>
      </c>
      <c r="L8" s="6">
        <v>43714</v>
      </c>
    </row>
    <row r="9" spans="1:12" x14ac:dyDescent="0.3">
      <c r="A9" s="8" t="str">
        <f>HYPERLINK("http://www.accessdata.fda.gov/scripts/cder/daf/index.cfm?event=overview.process&amp;varApplNo=761171", "Danyelza")</f>
        <v>Danyelza</v>
      </c>
      <c r="B9" t="s">
        <v>1370</v>
      </c>
      <c r="C9" s="6">
        <v>44160</v>
      </c>
      <c r="D9" t="s">
        <v>1371</v>
      </c>
      <c r="E9" s="6">
        <v>44160</v>
      </c>
      <c r="F9" t="s">
        <v>1349</v>
      </c>
      <c r="G9" t="s">
        <v>1350</v>
      </c>
      <c r="I9" t="s">
        <v>1372</v>
      </c>
      <c r="J9" s="8" t="s">
        <v>1373</v>
      </c>
      <c r="L9" s="6">
        <v>44158</v>
      </c>
    </row>
    <row r="10" spans="1:12" x14ac:dyDescent="0.3">
      <c r="A10" s="8" t="str">
        <f>HYPERLINK("http://www.accessdata.fda.gov/scripts/cder/daf/index.cfm?event=overview.process&amp;varApplNo=213793", "Imcivree")</f>
        <v>Imcivree</v>
      </c>
      <c r="B10" t="s">
        <v>1374</v>
      </c>
      <c r="C10" s="6">
        <v>44160</v>
      </c>
      <c r="D10" t="s">
        <v>1375</v>
      </c>
      <c r="E10" s="6">
        <v>44160</v>
      </c>
      <c r="F10" t="s">
        <v>1349</v>
      </c>
      <c r="G10" t="s">
        <v>1350</v>
      </c>
      <c r="H10" t="s">
        <v>1351</v>
      </c>
      <c r="I10" t="s">
        <v>1376</v>
      </c>
      <c r="J10" s="8" t="s">
        <v>1377</v>
      </c>
      <c r="L10" s="6">
        <v>43917</v>
      </c>
    </row>
    <row r="11" spans="1:12" x14ac:dyDescent="0.3">
      <c r="A11" s="8" t="str">
        <f>HYPERLINK("http://www.accessdata.fda.gov/scripts/cder/daf/index.cfm?event=overview.process&amp;varApplNo=214103", "Oxlumo")</f>
        <v>Oxlumo</v>
      </c>
      <c r="B11" t="s">
        <v>1378</v>
      </c>
      <c r="C11" s="6">
        <v>44158</v>
      </c>
      <c r="D11" t="s">
        <v>1379</v>
      </c>
      <c r="E11" s="6">
        <v>44158</v>
      </c>
      <c r="F11" t="s">
        <v>1349</v>
      </c>
      <c r="G11" t="s">
        <v>1350</v>
      </c>
      <c r="H11" t="s">
        <v>1351</v>
      </c>
      <c r="I11" t="s">
        <v>1376</v>
      </c>
      <c r="J11" s="8" t="s">
        <v>1380</v>
      </c>
      <c r="L11" s="6">
        <v>44158</v>
      </c>
    </row>
    <row r="12" spans="1:12" x14ac:dyDescent="0.3">
      <c r="A12" s="8" t="str">
        <f>HYPERLINK("http://www.accessdata.fda.gov/scripts/cder/daf/index.cfm?event=overview.process&amp;varApplNo=213969", "Zokinvy")</f>
        <v>Zokinvy</v>
      </c>
      <c r="B12" t="s">
        <v>1381</v>
      </c>
      <c r="C12" s="6">
        <v>44155</v>
      </c>
      <c r="D12" t="s">
        <v>1382</v>
      </c>
      <c r="E12" s="6">
        <v>44155</v>
      </c>
      <c r="F12" t="s">
        <v>1349</v>
      </c>
      <c r="G12" t="s">
        <v>1350</v>
      </c>
      <c r="H12" t="s">
        <v>1351</v>
      </c>
      <c r="I12" t="s">
        <v>1376</v>
      </c>
      <c r="J12" s="8" t="s">
        <v>1383</v>
      </c>
      <c r="L12" s="6">
        <v>43910</v>
      </c>
    </row>
    <row r="13" spans="1:12" x14ac:dyDescent="0.3">
      <c r="A13" s="8" t="str">
        <f>HYPERLINK("http://www.accessdata.fda.gov/scripts/cder/daf/index.cfm?event=overview.process&amp;varApplNo=214787", "Veklury")</f>
        <v>Veklury</v>
      </c>
      <c r="B13" t="s">
        <v>1384</v>
      </c>
      <c r="C13" s="6">
        <v>44126</v>
      </c>
      <c r="D13" t="s">
        <v>1385</v>
      </c>
      <c r="E13" s="6">
        <v>44126</v>
      </c>
      <c r="F13" t="s">
        <v>1349</v>
      </c>
      <c r="G13" t="s">
        <v>1350</v>
      </c>
      <c r="H13" t="s">
        <v>1351</v>
      </c>
      <c r="I13" t="s">
        <v>1352</v>
      </c>
      <c r="J13" s="8" t="s">
        <v>1386</v>
      </c>
      <c r="L13" s="6">
        <v>44050</v>
      </c>
    </row>
    <row r="14" spans="1:12" x14ac:dyDescent="0.3">
      <c r="A14" s="8" t="str">
        <f>HYPERLINK("http://www.accessdata.fda.gov/scripts/cder/daf/index.cfm?event=overview.process&amp;varApplNo=761169", "Inmazeb")</f>
        <v>Inmazeb</v>
      </c>
      <c r="B14" t="s">
        <v>1387</v>
      </c>
      <c r="C14" s="6">
        <v>44118</v>
      </c>
      <c r="D14" t="s">
        <v>1388</v>
      </c>
      <c r="E14" s="6">
        <v>44118</v>
      </c>
      <c r="F14" t="s">
        <v>1349</v>
      </c>
      <c r="G14" t="s">
        <v>1350</v>
      </c>
      <c r="I14" t="s">
        <v>1372</v>
      </c>
      <c r="J14" s="8" t="s">
        <v>1389</v>
      </c>
      <c r="L14" s="6">
        <v>43886</v>
      </c>
    </row>
    <row r="15" spans="1:12" x14ac:dyDescent="0.3">
      <c r="A15" s="8" t="str">
        <f>HYPERLINK("http://www.accessdata.fda.gov/scripts/cder/daf/index.cfm?event=overview.process&amp;varApplNo=213721", "Gavreto")</f>
        <v>Gavreto</v>
      </c>
      <c r="B15" t="s">
        <v>1390</v>
      </c>
      <c r="C15" s="6">
        <v>44078</v>
      </c>
      <c r="D15" t="s">
        <v>1391</v>
      </c>
      <c r="E15" s="6">
        <v>44078</v>
      </c>
      <c r="F15" t="s">
        <v>1349</v>
      </c>
      <c r="G15" t="s">
        <v>1350</v>
      </c>
      <c r="H15" t="s">
        <v>1351</v>
      </c>
      <c r="I15" t="s">
        <v>1376</v>
      </c>
      <c r="J15" s="8" t="s">
        <v>1392</v>
      </c>
      <c r="K15" t="s">
        <v>1357</v>
      </c>
      <c r="L15" s="6" t="s">
        <v>1393</v>
      </c>
    </row>
    <row r="16" spans="1:12" x14ac:dyDescent="0.3">
      <c r="A16" s="8" t="str">
        <f>HYPERLINK("http://www.accessdata.fda.gov/scripts/cder/daf/index.cfm?event=overview.process&amp;varApplNo=213227", "Detectnet")</f>
        <v>Detectnet</v>
      </c>
      <c r="B16" t="s">
        <v>1394</v>
      </c>
      <c r="C16" s="6">
        <v>44077</v>
      </c>
      <c r="D16" t="s">
        <v>1395</v>
      </c>
      <c r="E16" s="6">
        <v>44077</v>
      </c>
      <c r="F16" t="s">
        <v>1349</v>
      </c>
      <c r="G16" t="s">
        <v>1350</v>
      </c>
      <c r="H16" t="s">
        <v>1351</v>
      </c>
      <c r="I16" t="s">
        <v>1376</v>
      </c>
      <c r="J16" s="8" t="s">
        <v>1396</v>
      </c>
      <c r="L16" s="6">
        <v>43830</v>
      </c>
    </row>
    <row r="17" spans="1:12" x14ac:dyDescent="0.3">
      <c r="A17" s="8" t="str">
        <f>HYPERLINK("http://www.accessdata.fda.gov/scripts/cder/daf/index.cfm?event=overview.process&amp;varApplNo=761156", "Sogroya")</f>
        <v>Sogroya</v>
      </c>
      <c r="B17" t="s">
        <v>1397</v>
      </c>
      <c r="C17" s="6">
        <v>44071</v>
      </c>
      <c r="D17" t="s">
        <v>1398</v>
      </c>
      <c r="E17" s="6">
        <v>44071</v>
      </c>
      <c r="F17" t="s">
        <v>1349</v>
      </c>
      <c r="G17" t="s">
        <v>1350</v>
      </c>
      <c r="I17" t="s">
        <v>1270</v>
      </c>
      <c r="J17" s="8" t="s">
        <v>1399</v>
      </c>
      <c r="L17" s="6">
        <v>43705</v>
      </c>
    </row>
    <row r="18" spans="1:12" x14ac:dyDescent="0.3">
      <c r="A18" s="8" t="str">
        <f>HYPERLINK("http://www.accessdata.fda.gov/scripts/cder/daf/index.cfm?event=overview.process&amp;varApplNo=213433", "Winlevi")</f>
        <v>Winlevi</v>
      </c>
      <c r="B18" t="s">
        <v>1400</v>
      </c>
      <c r="C18" s="6">
        <v>44069</v>
      </c>
      <c r="D18" t="s">
        <v>1401</v>
      </c>
      <c r="E18" s="6">
        <v>44069</v>
      </c>
      <c r="F18" t="s">
        <v>1349</v>
      </c>
      <c r="G18" t="s">
        <v>1350</v>
      </c>
      <c r="H18" t="s">
        <v>1351</v>
      </c>
      <c r="I18" t="s">
        <v>1360</v>
      </c>
      <c r="J18" s="8" t="s">
        <v>1402</v>
      </c>
      <c r="L18" s="6">
        <v>43696</v>
      </c>
    </row>
    <row r="19" spans="1:12" x14ac:dyDescent="0.3">
      <c r="A19" s="8" t="str">
        <f>HYPERLINK("http://www.accessdata.fda.gov/scripts/cder/daf/index.cfm?event=overview.process&amp;varApplNo=761149", "Enspryng")</f>
        <v>Enspryng</v>
      </c>
      <c r="B19" t="s">
        <v>1403</v>
      </c>
      <c r="C19" s="6">
        <v>44057</v>
      </c>
      <c r="D19" t="s">
        <v>1404</v>
      </c>
      <c r="E19" s="6">
        <v>44057</v>
      </c>
      <c r="F19" t="s">
        <v>1349</v>
      </c>
      <c r="G19" t="s">
        <v>1350</v>
      </c>
      <c r="I19" t="s">
        <v>1372</v>
      </c>
      <c r="J19" s="8" t="s">
        <v>1405</v>
      </c>
      <c r="L19" s="6">
        <v>43692</v>
      </c>
    </row>
    <row r="20" spans="1:12" x14ac:dyDescent="0.3">
      <c r="A20" s="8" t="str">
        <f>HYPERLINK("http://www.accessdata.fda.gov/scripts/cder/daf/index.cfm?event=overview.process&amp;varApplNo=212154", "Viltepso")</f>
        <v>Viltepso</v>
      </c>
      <c r="B20" t="s">
        <v>1406</v>
      </c>
      <c r="C20" s="6">
        <v>44055</v>
      </c>
      <c r="D20" t="s">
        <v>1407</v>
      </c>
      <c r="E20" s="6">
        <v>44055</v>
      </c>
      <c r="F20" t="s">
        <v>1349</v>
      </c>
      <c r="G20" t="s">
        <v>1350</v>
      </c>
      <c r="H20" t="s">
        <v>1351</v>
      </c>
      <c r="I20" t="s">
        <v>1376</v>
      </c>
      <c r="J20" s="8" t="s">
        <v>1408</v>
      </c>
      <c r="L20" s="6">
        <v>43811</v>
      </c>
    </row>
    <row r="21" spans="1:12" x14ac:dyDescent="0.3">
      <c r="A21" s="8" t="str">
        <f>HYPERLINK("http://www.accessdata.fda.gov/scripts/cder/daf/index.cfm?event=overview.process&amp;varApplNo=210730", "Olinvyk")</f>
        <v>Olinvyk</v>
      </c>
      <c r="B21" t="s">
        <v>1409</v>
      </c>
      <c r="C21" s="6">
        <v>44050</v>
      </c>
      <c r="D21" t="s">
        <v>1410</v>
      </c>
      <c r="E21" s="6">
        <v>44050</v>
      </c>
      <c r="F21" t="s">
        <v>1349</v>
      </c>
      <c r="G21" t="s">
        <v>1350</v>
      </c>
      <c r="H21" t="s">
        <v>1351</v>
      </c>
      <c r="I21" t="s">
        <v>1360</v>
      </c>
      <c r="J21" s="8" t="s">
        <v>1411</v>
      </c>
      <c r="L21" s="6">
        <v>43041</v>
      </c>
    </row>
    <row r="22" spans="1:12" x14ac:dyDescent="0.3">
      <c r="A22" s="8" t="str">
        <f>HYPERLINK("http://www.accessdata.fda.gov/scripts/cder/daf/index.cfm?event=overview.process&amp;varApplNo=213535", "Evrysdi")</f>
        <v>Evrysdi</v>
      </c>
      <c r="B22" t="s">
        <v>1412</v>
      </c>
      <c r="C22" s="6">
        <v>44050</v>
      </c>
      <c r="D22" t="s">
        <v>1413</v>
      </c>
      <c r="E22" s="6">
        <v>44050</v>
      </c>
      <c r="F22" t="s">
        <v>1349</v>
      </c>
      <c r="G22" t="s">
        <v>1350</v>
      </c>
      <c r="H22" t="s">
        <v>1351</v>
      </c>
      <c r="I22" t="s">
        <v>1376</v>
      </c>
      <c r="J22" s="8" t="s">
        <v>1414</v>
      </c>
      <c r="L22" s="6">
        <v>43732</v>
      </c>
    </row>
    <row r="23" spans="1:12" x14ac:dyDescent="0.3">
      <c r="A23" s="8" t="str">
        <f>HYPERLINK("http://www.accessdata.fda.gov/scripts/cder/daf/index.cfm?event=overview.process&amp;varApplNo=213464", "Lampit")</f>
        <v>Lampit</v>
      </c>
      <c r="B23" t="s">
        <v>1415</v>
      </c>
      <c r="C23" s="6">
        <v>44049</v>
      </c>
      <c r="D23" t="s">
        <v>1416</v>
      </c>
      <c r="E23" s="6">
        <v>44049</v>
      </c>
      <c r="F23" t="s">
        <v>1349</v>
      </c>
      <c r="G23" t="s">
        <v>1350</v>
      </c>
      <c r="H23" t="s">
        <v>1351</v>
      </c>
      <c r="I23" t="s">
        <v>1376</v>
      </c>
      <c r="J23" s="8" t="s">
        <v>1417</v>
      </c>
      <c r="L23" s="6">
        <v>43805</v>
      </c>
    </row>
    <row r="24" spans="1:12" x14ac:dyDescent="0.3">
      <c r="A24" s="8" t="str">
        <f>HYPERLINK("http://www.accessdata.fda.gov/scripts/cder/daf/index.cfm?event=overview.process&amp;varApplNo=761158", "Blenrep")</f>
        <v>Blenrep</v>
      </c>
      <c r="B24" t="s">
        <v>1418</v>
      </c>
      <c r="C24" s="6">
        <v>44048</v>
      </c>
      <c r="D24" t="s">
        <v>1419</v>
      </c>
      <c r="E24" s="6">
        <v>44048</v>
      </c>
      <c r="F24" t="s">
        <v>1349</v>
      </c>
      <c r="G24" t="s">
        <v>1350</v>
      </c>
      <c r="I24" t="s">
        <v>1372</v>
      </c>
      <c r="J24" s="8" t="s">
        <v>1420</v>
      </c>
      <c r="L24" s="6">
        <v>43804</v>
      </c>
    </row>
    <row r="25" spans="1:12" x14ac:dyDescent="0.3">
      <c r="A25" s="8" t="str">
        <f>HYPERLINK("http://www.accessdata.fda.gov/scripts/cder/daf/index.cfm?event=overview.process&amp;varApplNo=761163", "Monjuvi")</f>
        <v>Monjuvi</v>
      </c>
      <c r="B25" t="s">
        <v>1421</v>
      </c>
      <c r="C25" s="6">
        <v>44043</v>
      </c>
      <c r="D25" t="s">
        <v>1422</v>
      </c>
      <c r="E25" s="6">
        <v>44043</v>
      </c>
      <c r="F25" t="s">
        <v>1349</v>
      </c>
      <c r="G25" t="s">
        <v>1350</v>
      </c>
      <c r="I25" t="s">
        <v>1372</v>
      </c>
      <c r="J25" s="8" t="s">
        <v>1423</v>
      </c>
      <c r="L25" s="6">
        <v>43827</v>
      </c>
    </row>
    <row r="26" spans="1:12" x14ac:dyDescent="0.3">
      <c r="A26" s="8" t="str">
        <f>HYPERLINK("https://www.accessdata.fda.gov/scripts/cder/daf/index.cfm?event=overview.process&amp;ApplNo=206966", "Xeglyze")</f>
        <v>Xeglyze</v>
      </c>
      <c r="B26" t="s">
        <v>1424</v>
      </c>
      <c r="C26" s="6">
        <v>44036</v>
      </c>
      <c r="D26" t="s">
        <v>1425</v>
      </c>
      <c r="E26" s="6">
        <v>44036</v>
      </c>
      <c r="F26" t="s">
        <v>1349</v>
      </c>
      <c r="G26" t="s">
        <v>1350</v>
      </c>
      <c r="H26" t="s">
        <v>1351</v>
      </c>
      <c r="I26" t="s">
        <v>1360</v>
      </c>
      <c r="J26" s="8" t="s">
        <v>1426</v>
      </c>
      <c r="L26" s="6">
        <v>42261</v>
      </c>
    </row>
    <row r="27" spans="1:12" x14ac:dyDescent="0.3">
      <c r="A27" s="8" t="str">
        <f>HYPERLINK("http://www.accessdata.fda.gov/scripts/cder/daf/index.cfm?event=overview.process&amp;varApplNo=212576", "Inqovi")</f>
        <v>Inqovi</v>
      </c>
      <c r="B27" t="s">
        <v>1427</v>
      </c>
      <c r="C27" s="6">
        <v>44019</v>
      </c>
      <c r="D27" t="s">
        <v>1428</v>
      </c>
      <c r="E27" s="6">
        <v>44019</v>
      </c>
      <c r="F27" t="s">
        <v>1349</v>
      </c>
      <c r="G27" t="s">
        <v>1350</v>
      </c>
      <c r="H27" t="s">
        <v>1351</v>
      </c>
      <c r="I27" t="s">
        <v>1376</v>
      </c>
      <c r="J27" s="8" t="s">
        <v>1429</v>
      </c>
      <c r="L27" s="6">
        <v>43810</v>
      </c>
    </row>
    <row r="28" spans="1:12" x14ac:dyDescent="0.3">
      <c r="A28" s="8" t="str">
        <f>HYPERLINK("http://www.accessdata.fda.gov/scripts/cder/daf/index.cfm?event=overview.process&amp;varApplNo=212950", "Rukobia")</f>
        <v>Rukobia</v>
      </c>
      <c r="B28" t="s">
        <v>1430</v>
      </c>
      <c r="C28" s="6">
        <v>44014</v>
      </c>
      <c r="D28" t="s">
        <v>1431</v>
      </c>
      <c r="E28" s="6">
        <v>44014</v>
      </c>
      <c r="F28" t="s">
        <v>1349</v>
      </c>
      <c r="G28" t="s">
        <v>1350</v>
      </c>
      <c r="H28" t="s">
        <v>1351</v>
      </c>
      <c r="I28" t="s">
        <v>1352</v>
      </c>
      <c r="J28" s="8" t="s">
        <v>1432</v>
      </c>
      <c r="L28" s="6">
        <v>43803</v>
      </c>
    </row>
    <row r="29" spans="1:12" x14ac:dyDescent="0.3">
      <c r="A29" s="8" t="str">
        <f>HYPERLINK("http://www.accessdata.fda.gov/scripts/cder/daf/index.cfm?event=overview.process&amp;varApplNo=212295", "Byfavo")</f>
        <v>Byfavo</v>
      </c>
      <c r="B29" t="s">
        <v>1433</v>
      </c>
      <c r="C29" s="6">
        <v>44014</v>
      </c>
      <c r="D29" t="s">
        <v>1434</v>
      </c>
      <c r="E29" s="6">
        <v>44014</v>
      </c>
      <c r="F29" t="s">
        <v>1349</v>
      </c>
      <c r="G29" t="s">
        <v>1350</v>
      </c>
      <c r="H29" t="s">
        <v>1435</v>
      </c>
      <c r="I29" t="s">
        <v>1360</v>
      </c>
      <c r="J29" s="8" t="s">
        <v>1436</v>
      </c>
      <c r="L29" s="6">
        <v>43560</v>
      </c>
    </row>
    <row r="30" spans="1:12" x14ac:dyDescent="0.3">
      <c r="A30" s="8" t="str">
        <f>HYPERLINK("http://www.accessdata.fda.gov/scripts/cder/daf/index.cfm?event=overview.process&amp;varApplNo=213687", "Dojolvi")</f>
        <v>Dojolvi</v>
      </c>
      <c r="B30" t="s">
        <v>1437</v>
      </c>
      <c r="C30" s="6">
        <v>44012</v>
      </c>
      <c r="D30" t="s">
        <v>1438</v>
      </c>
      <c r="E30" s="6">
        <v>44012</v>
      </c>
      <c r="F30" t="s">
        <v>1349</v>
      </c>
      <c r="G30" t="s">
        <v>1350</v>
      </c>
      <c r="H30" t="s">
        <v>1351</v>
      </c>
      <c r="I30" t="s">
        <v>1364</v>
      </c>
      <c r="J30" s="8" t="s">
        <v>1439</v>
      </c>
      <c r="L30" s="6">
        <v>43677</v>
      </c>
    </row>
    <row r="31" spans="1:12" x14ac:dyDescent="0.3">
      <c r="A31" s="8" t="str">
        <f>HYPERLINK("http://www.accessdata.fda.gov/scripts/cder/daf/index.cfm?event=overview.process&amp;varApplNo=213702", "Zepzelca")</f>
        <v>Zepzelca</v>
      </c>
      <c r="B31" t="s">
        <v>1440</v>
      </c>
      <c r="C31" s="6">
        <v>43997</v>
      </c>
      <c r="D31" t="s">
        <v>1441</v>
      </c>
      <c r="E31" s="6">
        <v>43997</v>
      </c>
      <c r="F31" t="s">
        <v>1349</v>
      </c>
      <c r="G31" t="s">
        <v>1350</v>
      </c>
      <c r="H31" t="s">
        <v>1351</v>
      </c>
      <c r="I31" t="s">
        <v>1376</v>
      </c>
      <c r="J31" s="8" t="s">
        <v>1442</v>
      </c>
      <c r="L31" s="6">
        <v>43815</v>
      </c>
    </row>
    <row r="32" spans="1:12" x14ac:dyDescent="0.3">
      <c r="A32" s="8" t="str">
        <f>HYPERLINK("http://www.accessdata.fda.gov/scripts/cder/daf/index.cfm?event=overview.process&amp;varApplNo=761142", "Uplizna")</f>
        <v>Uplizna</v>
      </c>
      <c r="B32" t="s">
        <v>1443</v>
      </c>
      <c r="C32" s="6">
        <v>43993</v>
      </c>
      <c r="D32" t="s">
        <v>1404</v>
      </c>
      <c r="E32" s="6">
        <v>43993</v>
      </c>
      <c r="F32" t="s">
        <v>1349</v>
      </c>
      <c r="G32" t="s">
        <v>1350</v>
      </c>
      <c r="I32" t="s">
        <v>1372</v>
      </c>
      <c r="J32" s="8" t="s">
        <v>1444</v>
      </c>
      <c r="L32" s="6">
        <v>43627</v>
      </c>
    </row>
    <row r="33" spans="1:12" x14ac:dyDescent="0.3">
      <c r="A33" s="8" t="str">
        <f>HYPERLINK("http://www.accessdata.fda.gov/scripts/cder/daf/index.cfm?event=overview.process&amp;varApplNo=212123", "Tauvid")</f>
        <v>Tauvid</v>
      </c>
      <c r="B33" t="s">
        <v>1445</v>
      </c>
      <c r="C33" s="6">
        <v>43979</v>
      </c>
      <c r="D33" t="s">
        <v>1446</v>
      </c>
      <c r="E33" s="6">
        <v>43979</v>
      </c>
      <c r="F33" t="s">
        <v>1349</v>
      </c>
      <c r="G33" t="s">
        <v>1350</v>
      </c>
      <c r="H33" t="s">
        <v>1351</v>
      </c>
      <c r="I33" t="s">
        <v>1352</v>
      </c>
      <c r="J33" s="8" t="s">
        <v>1447</v>
      </c>
      <c r="L33" s="6">
        <v>43737</v>
      </c>
    </row>
    <row r="34" spans="1:12" x14ac:dyDescent="0.3">
      <c r="A34" s="8" t="str">
        <f>HYPERLINK("http://www.accessdata.fda.gov/scripts/cder/daf/index.cfm?event=overview.process&amp;varApplNo=213036", "Artesunate")</f>
        <v>Artesunate</v>
      </c>
      <c r="B34" t="s">
        <v>1448</v>
      </c>
      <c r="C34" s="6">
        <v>43977</v>
      </c>
      <c r="D34" t="s">
        <v>1449</v>
      </c>
      <c r="E34" s="6">
        <v>43977</v>
      </c>
      <c r="F34" t="s">
        <v>1349</v>
      </c>
      <c r="G34" t="s">
        <v>1350</v>
      </c>
      <c r="H34" t="s">
        <v>1351</v>
      </c>
      <c r="I34" t="s">
        <v>1376</v>
      </c>
      <c r="J34" s="8" t="s">
        <v>1450</v>
      </c>
      <c r="L34" s="6">
        <v>43734</v>
      </c>
    </row>
    <row r="35" spans="1:12" x14ac:dyDescent="0.3">
      <c r="A35" s="8" t="str">
        <f>HYPERLINK("http://www.accessdata.fda.gov/scripts/cder/daf/index.cfm?event=overview.process&amp;varApplNo=212155", "Cerianna")</f>
        <v>Cerianna</v>
      </c>
      <c r="B35" t="s">
        <v>1451</v>
      </c>
      <c r="C35" s="6">
        <v>43971</v>
      </c>
      <c r="D35" t="s">
        <v>1452</v>
      </c>
      <c r="E35" s="6">
        <v>43971</v>
      </c>
      <c r="F35" t="s">
        <v>1349</v>
      </c>
      <c r="G35" t="s">
        <v>1350</v>
      </c>
      <c r="H35" t="s">
        <v>1351</v>
      </c>
      <c r="I35" t="s">
        <v>1360</v>
      </c>
      <c r="J35" s="8" t="s">
        <v>1453</v>
      </c>
      <c r="L35" s="6">
        <v>43523</v>
      </c>
    </row>
    <row r="36" spans="1:12" x14ac:dyDescent="0.3">
      <c r="A36" s="8" t="str">
        <f>HYPERLINK("http://www.accessdata.fda.gov/scripts/cder/daf/index.cfm?event=overview.process&amp;varApplNo=213973", "Qinlock")</f>
        <v>Qinlock</v>
      </c>
      <c r="B36" t="s">
        <v>1454</v>
      </c>
      <c r="C36" s="6">
        <v>43966</v>
      </c>
      <c r="D36" t="s">
        <v>1455</v>
      </c>
      <c r="E36" s="6">
        <v>43966</v>
      </c>
      <c r="F36" t="s">
        <v>1349</v>
      </c>
      <c r="G36" t="s">
        <v>1350</v>
      </c>
      <c r="H36" t="s">
        <v>1351</v>
      </c>
      <c r="I36" t="s">
        <v>1376</v>
      </c>
      <c r="J36" s="8" t="s">
        <v>1456</v>
      </c>
      <c r="L36" s="6">
        <v>43812</v>
      </c>
    </row>
    <row r="37" spans="1:12" x14ac:dyDescent="0.3">
      <c r="A37" s="8" t="str">
        <f>HYPERLINK("http://www.accessdata.fda.gov/scripts/cder/daf/index.cfm?event=overview.process&amp;varApplNo=213246", "Retevmo")</f>
        <v>Retevmo</v>
      </c>
      <c r="B37" t="s">
        <v>1457</v>
      </c>
      <c r="C37" s="6">
        <v>43959</v>
      </c>
      <c r="D37" t="s">
        <v>1458</v>
      </c>
      <c r="E37" s="6">
        <v>43959</v>
      </c>
      <c r="F37" t="s">
        <v>1349</v>
      </c>
      <c r="G37" t="s">
        <v>1350</v>
      </c>
      <c r="H37" t="s">
        <v>1351</v>
      </c>
      <c r="I37" t="s">
        <v>1376</v>
      </c>
      <c r="J37" s="8" t="s">
        <v>1459</v>
      </c>
      <c r="L37" s="6">
        <v>43943</v>
      </c>
    </row>
    <row r="38" spans="1:12" x14ac:dyDescent="0.3">
      <c r="A38" s="8" t="str">
        <f>HYPERLINK("http://www.accessdata.fda.gov/scripts/cder/daf/index.cfm?event=overview.process&amp;varApplNo=213591", "Tabrecta")</f>
        <v>Tabrecta</v>
      </c>
      <c r="B38" t="s">
        <v>1460</v>
      </c>
      <c r="C38" s="6">
        <v>43957</v>
      </c>
      <c r="D38" t="s">
        <v>1461</v>
      </c>
      <c r="E38" s="6">
        <v>43957</v>
      </c>
      <c r="F38" t="s">
        <v>1349</v>
      </c>
      <c r="G38" t="s">
        <v>1350</v>
      </c>
      <c r="H38" t="s">
        <v>1351</v>
      </c>
      <c r="I38" t="s">
        <v>1376</v>
      </c>
      <c r="J38" s="8" t="s">
        <v>1462</v>
      </c>
      <c r="L38" s="6">
        <v>43809</v>
      </c>
    </row>
    <row r="39" spans="1:12" x14ac:dyDescent="0.3">
      <c r="A39" s="8" t="str">
        <f>HYPERLINK("http://www.accessdata.fda.gov/scripts/cder/daf/index.cfm?event=overview.process&amp;varApplNo=212489", "Ongentys")</f>
        <v>Ongentys</v>
      </c>
      <c r="B39" t="s">
        <v>1463</v>
      </c>
      <c r="C39" s="6">
        <v>43945</v>
      </c>
      <c r="D39" t="s">
        <v>1464</v>
      </c>
      <c r="E39" s="6">
        <v>43945</v>
      </c>
      <c r="F39" t="s">
        <v>1349</v>
      </c>
      <c r="G39" t="s">
        <v>1350</v>
      </c>
      <c r="H39" t="s">
        <v>1351</v>
      </c>
      <c r="I39" t="s">
        <v>1360</v>
      </c>
      <c r="J39" s="8" t="s">
        <v>1465</v>
      </c>
      <c r="L39" s="6">
        <v>43581</v>
      </c>
    </row>
    <row r="40" spans="1:12" x14ac:dyDescent="0.3">
      <c r="A40" s="8" t="str">
        <f>HYPERLINK("http://www.accessdata.fda.gov/scripts/cder/daf/index.cfm?event=overview.process&amp;varApplNo=761115", "Trodelvy")</f>
        <v>Trodelvy</v>
      </c>
      <c r="B40" t="s">
        <v>1466</v>
      </c>
      <c r="C40" s="6">
        <v>43943</v>
      </c>
      <c r="D40" t="s">
        <v>1467</v>
      </c>
      <c r="E40" s="6">
        <v>43943</v>
      </c>
      <c r="F40" t="s">
        <v>1349</v>
      </c>
      <c r="G40" t="s">
        <v>1350</v>
      </c>
      <c r="I40" t="s">
        <v>1270</v>
      </c>
      <c r="J40" s="8" t="s">
        <v>1468</v>
      </c>
      <c r="L40" s="6">
        <v>43238</v>
      </c>
    </row>
    <row r="41" spans="1:12" x14ac:dyDescent="0.3">
      <c r="A41" s="8" t="str">
        <f>HYPERLINK("http://www.accessdata.fda.gov/scripts/cder/daf/index.cfm?event=overview.process&amp;varApplNo=213736", "Pemazyre")</f>
        <v>Pemazyre</v>
      </c>
      <c r="B41" t="s">
        <v>1469</v>
      </c>
      <c r="C41" s="6">
        <v>43938</v>
      </c>
      <c r="D41" t="s">
        <v>1470</v>
      </c>
      <c r="E41" s="6">
        <v>43938</v>
      </c>
      <c r="F41" t="s">
        <v>1349</v>
      </c>
      <c r="G41" t="s">
        <v>1350</v>
      </c>
      <c r="H41" t="s">
        <v>1351</v>
      </c>
      <c r="I41" t="s">
        <v>1376</v>
      </c>
      <c r="J41" s="8" t="s">
        <v>1471</v>
      </c>
      <c r="L41" s="6">
        <v>43738</v>
      </c>
    </row>
    <row r="42" spans="1:12" x14ac:dyDescent="0.3">
      <c r="A42" s="8" t="str">
        <f>HYPERLINK("http://www.accessdata.fda.gov/scripts/cder/daf/index.cfm?event=overview.process&amp;varApplNo=213411", "Tukysa")</f>
        <v>Tukysa</v>
      </c>
      <c r="B42" t="s">
        <v>1472</v>
      </c>
      <c r="C42" s="6">
        <v>43938</v>
      </c>
      <c r="D42" t="s">
        <v>1473</v>
      </c>
      <c r="E42" s="6">
        <v>43938</v>
      </c>
      <c r="F42" t="s">
        <v>1349</v>
      </c>
      <c r="G42" t="s">
        <v>1350</v>
      </c>
      <c r="H42" t="s">
        <v>1351</v>
      </c>
      <c r="I42" t="s">
        <v>1376</v>
      </c>
      <c r="J42" s="8" t="s">
        <v>1474</v>
      </c>
      <c r="L42" s="6">
        <v>43819</v>
      </c>
    </row>
    <row r="43" spans="1:12" x14ac:dyDescent="0.3">
      <c r="A43" s="8" t="str">
        <f>HYPERLINK("http://www.accessdata.fda.gov/scripts/cder/daf/index.cfm?event=overview.process&amp;varApplNo=213756", "Koselugo")</f>
        <v>Koselugo</v>
      </c>
      <c r="B43" t="s">
        <v>1475</v>
      </c>
      <c r="C43" s="6">
        <v>43931</v>
      </c>
      <c r="D43" t="s">
        <v>1476</v>
      </c>
      <c r="E43" s="6">
        <v>43931</v>
      </c>
      <c r="F43" t="s">
        <v>1349</v>
      </c>
      <c r="G43" t="s">
        <v>1350</v>
      </c>
      <c r="H43" t="s">
        <v>1351</v>
      </c>
      <c r="I43" t="s">
        <v>1376</v>
      </c>
      <c r="J43" s="8" t="s">
        <v>1477</v>
      </c>
      <c r="L43" s="6" t="s">
        <v>1366</v>
      </c>
    </row>
    <row r="44" spans="1:12" x14ac:dyDescent="0.3">
      <c r="A44" s="8" t="str">
        <f>HYPERLINK("http://www.accessdata.fda.gov/scripts/cder/daf/index.cfm?event=overview.process&amp;varApplNo=209899", "Zeposia")</f>
        <v>Zeposia</v>
      </c>
      <c r="B44" t="s">
        <v>1478</v>
      </c>
      <c r="C44" s="6">
        <v>43915</v>
      </c>
      <c r="D44" t="s">
        <v>1479</v>
      </c>
      <c r="E44" s="6">
        <v>43915</v>
      </c>
      <c r="F44" t="s">
        <v>1349</v>
      </c>
      <c r="G44" t="s">
        <v>1350</v>
      </c>
      <c r="H44" t="s">
        <v>1351</v>
      </c>
      <c r="I44" t="s">
        <v>1360</v>
      </c>
      <c r="J44" s="8" t="s">
        <v>1480</v>
      </c>
      <c r="L44" s="6">
        <v>43549</v>
      </c>
    </row>
    <row r="45" spans="1:12" x14ac:dyDescent="0.3">
      <c r="A45" s="8" t="str">
        <f>HYPERLINK("http://www.accessdata.fda.gov/scripts/cder/daf/index.cfm?event=overview.process&amp;varApplNo=212801", "Isturisa")</f>
        <v>Isturisa</v>
      </c>
      <c r="B45" t="s">
        <v>1481</v>
      </c>
      <c r="C45" s="6">
        <v>43896</v>
      </c>
      <c r="D45" t="s">
        <v>1482</v>
      </c>
      <c r="E45" s="6">
        <v>43896</v>
      </c>
      <c r="F45" t="s">
        <v>1349</v>
      </c>
      <c r="G45" t="s">
        <v>1350</v>
      </c>
      <c r="H45" t="s">
        <v>1351</v>
      </c>
      <c r="I45" t="s">
        <v>1364</v>
      </c>
      <c r="J45" s="8" t="s">
        <v>1483</v>
      </c>
      <c r="L45" s="6">
        <v>43531</v>
      </c>
    </row>
    <row r="46" spans="1:12" x14ac:dyDescent="0.3">
      <c r="A46" s="8" t="str">
        <f>HYPERLINK("http://www.accessdata.fda.gov/scripts/cder/daf/index.cfm?event=overview.process&amp;varApplNo=761113", "Sarclisa")</f>
        <v>Sarclisa</v>
      </c>
      <c r="B46" t="s">
        <v>1484</v>
      </c>
      <c r="C46" s="6">
        <v>43892</v>
      </c>
      <c r="D46" t="s">
        <v>1485</v>
      </c>
      <c r="E46" s="6">
        <v>43892</v>
      </c>
      <c r="F46" t="s">
        <v>1349</v>
      </c>
      <c r="G46" t="s">
        <v>1350</v>
      </c>
      <c r="I46" t="s">
        <v>1372</v>
      </c>
      <c r="J46" s="8" t="s">
        <v>1486</v>
      </c>
      <c r="L46" s="6">
        <v>43585</v>
      </c>
    </row>
    <row r="47" spans="1:12" x14ac:dyDescent="0.3">
      <c r="A47" s="8" t="str">
        <f>HYPERLINK("http://www.accessdata.fda.gov/scripts/cder/daf/index.cfm?event=overview.process&amp;varApplNo=212728", "Nurtec ODT")</f>
        <v>Nurtec ODT</v>
      </c>
      <c r="B47" t="s">
        <v>1487</v>
      </c>
      <c r="C47" s="6">
        <v>43888</v>
      </c>
      <c r="D47" t="s">
        <v>1488</v>
      </c>
      <c r="E47" s="6">
        <v>43888</v>
      </c>
      <c r="F47" t="s">
        <v>1349</v>
      </c>
      <c r="G47" t="s">
        <v>1350</v>
      </c>
      <c r="H47" t="s">
        <v>1351</v>
      </c>
      <c r="I47" t="s">
        <v>1352</v>
      </c>
      <c r="J47" s="8" t="s">
        <v>1489</v>
      </c>
      <c r="L47" s="6">
        <v>43643</v>
      </c>
    </row>
    <row r="48" spans="1:12" x14ac:dyDescent="0.3">
      <c r="A48" s="8" t="str">
        <f>HYPERLINK("http://www.accessdata.fda.gov/scripts/cder/daf/index.cfm?event=overview.process&amp;varApplNo=209510", "Barhemsys")</f>
        <v>Barhemsys</v>
      </c>
      <c r="B48" t="s">
        <v>1490</v>
      </c>
      <c r="C48" s="6">
        <v>43887</v>
      </c>
      <c r="D48" t="s">
        <v>1491</v>
      </c>
      <c r="E48" s="6">
        <v>43887</v>
      </c>
      <c r="F48" t="s">
        <v>1349</v>
      </c>
      <c r="G48" t="s">
        <v>1350</v>
      </c>
      <c r="H48" t="s">
        <v>1351</v>
      </c>
      <c r="I48" t="s">
        <v>1360</v>
      </c>
      <c r="J48" s="8" t="s">
        <v>1492</v>
      </c>
      <c r="L48" s="6">
        <v>43013</v>
      </c>
    </row>
    <row r="49" spans="1:12" x14ac:dyDescent="0.3">
      <c r="A49" s="8" t="str">
        <f>HYPERLINK("http://www.accessdata.fda.gov/scripts/cder/daf/index.cfm?event=overview.process&amp;varApplNo=761119", "Vyepti")</f>
        <v>Vyepti</v>
      </c>
      <c r="B49" t="s">
        <v>1493</v>
      </c>
      <c r="C49" s="6">
        <v>43882</v>
      </c>
      <c r="D49" t="s">
        <v>1494</v>
      </c>
      <c r="E49" s="6">
        <v>43882</v>
      </c>
      <c r="F49" t="s">
        <v>1349</v>
      </c>
      <c r="G49" t="s">
        <v>1350</v>
      </c>
      <c r="I49" t="s">
        <v>1270</v>
      </c>
      <c r="J49" s="8" t="s">
        <v>1495</v>
      </c>
      <c r="L49" s="6">
        <v>43517</v>
      </c>
    </row>
    <row r="50" spans="1:12" x14ac:dyDescent="0.3">
      <c r="A50" s="8" t="str">
        <f>HYPERLINK("http://www.accessdata.fda.gov/scripts/cder/daf/index.cfm?event=overview.process&amp;varApplNo=211616", "Nexletol")</f>
        <v>Nexletol</v>
      </c>
      <c r="B50" t="s">
        <v>1496</v>
      </c>
      <c r="C50" s="6">
        <v>43882</v>
      </c>
      <c r="D50" t="s">
        <v>1497</v>
      </c>
      <c r="E50" s="6">
        <v>43882</v>
      </c>
      <c r="F50" t="s">
        <v>1349</v>
      </c>
      <c r="G50" t="s">
        <v>1350</v>
      </c>
      <c r="H50" t="s">
        <v>1351</v>
      </c>
      <c r="I50" t="s">
        <v>1360</v>
      </c>
      <c r="J50" s="8" t="s">
        <v>1498</v>
      </c>
      <c r="L50" s="6">
        <v>43516</v>
      </c>
    </row>
    <row r="51" spans="1:12" x14ac:dyDescent="0.3">
      <c r="A51" s="8" t="str">
        <f>HYPERLINK("http://www.accessdata.fda.gov/scripts/cder/daf/index.cfm?event=overview.process&amp;varApplNo=211281", "Pizensy")</f>
        <v>Pizensy</v>
      </c>
      <c r="B51" t="s">
        <v>1499</v>
      </c>
      <c r="C51" s="6">
        <v>43873</v>
      </c>
      <c r="D51" t="s">
        <v>1500</v>
      </c>
      <c r="E51" s="6">
        <v>43873</v>
      </c>
      <c r="F51" t="s">
        <v>1349</v>
      </c>
      <c r="G51" t="s">
        <v>1350</v>
      </c>
      <c r="H51" t="s">
        <v>1351</v>
      </c>
      <c r="I51" t="s">
        <v>1360</v>
      </c>
      <c r="J51" s="8" t="s">
        <v>1501</v>
      </c>
      <c r="L51" s="6">
        <v>43425</v>
      </c>
    </row>
    <row r="52" spans="1:12" x14ac:dyDescent="0.3">
      <c r="A52" s="8" t="str">
        <f>HYPERLINK("http://www.accessdata.fda.gov/scripts/cder/daf/index.cfm?event=overview.process&amp;varApplNo=211723", "Tazverik")</f>
        <v>Tazverik</v>
      </c>
      <c r="B52" t="s">
        <v>1502</v>
      </c>
      <c r="C52" s="6">
        <v>43853</v>
      </c>
      <c r="D52" t="s">
        <v>1503</v>
      </c>
      <c r="E52" s="6">
        <v>43853</v>
      </c>
      <c r="F52" t="s">
        <v>1349</v>
      </c>
      <c r="G52" t="s">
        <v>1350</v>
      </c>
      <c r="H52" t="s">
        <v>1351</v>
      </c>
      <c r="I52" t="s">
        <v>1376</v>
      </c>
      <c r="J52" s="8" t="s">
        <v>1504</v>
      </c>
      <c r="L52" s="6">
        <v>43846</v>
      </c>
    </row>
    <row r="53" spans="1:12" x14ac:dyDescent="0.3">
      <c r="A53" s="8" t="str">
        <f>HYPERLINK("http://www.accessdata.fda.gov/scripts/cder/daf/index.cfm?event=overview.process&amp;varApplNo=761143", "Tepezza")</f>
        <v>Tepezza</v>
      </c>
      <c r="B53" t="s">
        <v>1505</v>
      </c>
      <c r="C53" s="6">
        <v>43851</v>
      </c>
      <c r="D53" t="s">
        <v>1506</v>
      </c>
      <c r="E53" s="6">
        <v>43851</v>
      </c>
      <c r="F53" t="s">
        <v>1349</v>
      </c>
      <c r="G53" t="s">
        <v>1350</v>
      </c>
      <c r="I53" t="s">
        <v>1372</v>
      </c>
      <c r="J53" s="8" t="s">
        <v>1507</v>
      </c>
      <c r="L53" s="6">
        <v>43652</v>
      </c>
    </row>
    <row r="54" spans="1:12" x14ac:dyDescent="0.3">
      <c r="A54" s="8" t="str">
        <f>HYPERLINK("http://www.accessdata.fda.gov/scripts/cder/daf/index.cfm?event=overview.process&amp;varApplNo=212608", "Ayvakit")</f>
        <v>Ayvakit</v>
      </c>
      <c r="B54" t="s">
        <v>1508</v>
      </c>
      <c r="C54" s="6">
        <v>43839</v>
      </c>
      <c r="D54" t="s">
        <v>1509</v>
      </c>
      <c r="E54" s="6">
        <v>43839</v>
      </c>
      <c r="F54" t="s">
        <v>1349</v>
      </c>
      <c r="G54" t="s">
        <v>1350</v>
      </c>
      <c r="H54" t="s">
        <v>1351</v>
      </c>
      <c r="I54" t="s">
        <v>1376</v>
      </c>
      <c r="J54" s="8" t="s">
        <v>1510</v>
      </c>
      <c r="L54" s="6">
        <v>43630</v>
      </c>
    </row>
    <row r="55" spans="1:12" x14ac:dyDescent="0.3">
      <c r="A55" s="8" t="str">
        <f>HYPERLINK("http://www.accessdata.fda.gov/scripts/cder/daf/index.cfm?event=overview.process&amp;varApplNo=211765", "Ubrelvy")</f>
        <v>Ubrelvy</v>
      </c>
      <c r="B55" t="s">
        <v>1511</v>
      </c>
      <c r="C55" s="6">
        <v>43822</v>
      </c>
      <c r="D55" t="s">
        <v>1512</v>
      </c>
      <c r="E55" s="6">
        <v>43822</v>
      </c>
      <c r="F55" t="s">
        <v>1349</v>
      </c>
      <c r="G55" t="s">
        <v>1350</v>
      </c>
      <c r="H55" t="s">
        <v>1351</v>
      </c>
      <c r="I55" t="s">
        <v>1360</v>
      </c>
      <c r="J55" s="8" t="s">
        <v>1513</v>
      </c>
      <c r="L55" s="6">
        <v>43460</v>
      </c>
    </row>
    <row r="56" spans="1:12" x14ac:dyDescent="0.3">
      <c r="A56" s="8" t="str">
        <f>HYPERLINK("http://www.accessdata.fda.gov/scripts/cder/daf/index.cfm?event=overview.process&amp;varApplNo=761139", "Enhertu")</f>
        <v>Enhertu</v>
      </c>
      <c r="B56" t="s">
        <v>1514</v>
      </c>
      <c r="C56" s="6">
        <v>43819</v>
      </c>
      <c r="D56" t="s">
        <v>1515</v>
      </c>
      <c r="E56" s="6">
        <v>43819</v>
      </c>
      <c r="F56" t="s">
        <v>1349</v>
      </c>
      <c r="G56" t="s">
        <v>1350</v>
      </c>
      <c r="I56" t="s">
        <v>1270</v>
      </c>
      <c r="J56" s="8" t="s">
        <v>1516</v>
      </c>
      <c r="L56" s="6">
        <v>43706</v>
      </c>
    </row>
    <row r="57" spans="1:12" x14ac:dyDescent="0.3">
      <c r="A57" s="8" t="str">
        <f>HYPERLINK("http://www.accessdata.fda.gov/scripts/cder/daf/index.cfm?event=overview.process&amp;varApplNo=212028", "Dayvigo")</f>
        <v>Dayvigo</v>
      </c>
      <c r="B57" t="s">
        <v>1517</v>
      </c>
      <c r="C57" s="6">
        <v>43819</v>
      </c>
      <c r="D57" t="s">
        <v>1518</v>
      </c>
      <c r="E57" s="6">
        <v>43819</v>
      </c>
      <c r="F57" t="s">
        <v>1349</v>
      </c>
      <c r="G57" t="s">
        <v>1350</v>
      </c>
      <c r="H57" t="s">
        <v>1351</v>
      </c>
      <c r="I57" t="s">
        <v>1360</v>
      </c>
      <c r="J57" s="8" t="s">
        <v>1519</v>
      </c>
      <c r="L57" s="6">
        <v>43461</v>
      </c>
    </row>
    <row r="58" spans="1:12" x14ac:dyDescent="0.3">
      <c r="A58" s="8" t="str">
        <f>HYPERLINK("http://www.accessdata.fda.gov/scripts/cder/daf/index.cfm?event=overview.process&amp;varApplNo=209500", "Caplyta")</f>
        <v>Caplyta</v>
      </c>
      <c r="B58" t="s">
        <v>1520</v>
      </c>
      <c r="C58" s="6">
        <v>43819</v>
      </c>
      <c r="D58" t="s">
        <v>1521</v>
      </c>
      <c r="E58" s="6">
        <v>43819</v>
      </c>
      <c r="F58" t="s">
        <v>1349</v>
      </c>
      <c r="G58" t="s">
        <v>1350</v>
      </c>
      <c r="H58" t="s">
        <v>1351</v>
      </c>
      <c r="I58" t="s">
        <v>1360</v>
      </c>
      <c r="J58" s="8" t="s">
        <v>1522</v>
      </c>
      <c r="K58" t="s">
        <v>1357</v>
      </c>
      <c r="L58" s="6">
        <v>43370</v>
      </c>
    </row>
    <row r="59" spans="1:12" x14ac:dyDescent="0.3">
      <c r="A59" s="8" t="str">
        <f>HYPERLINK("http://www.accessdata.fda.gov/scripts/cder/daf/index.cfm?event=overview.process&amp;varApplNo=209569", "TissueBlue")</f>
        <v>TissueBlue</v>
      </c>
      <c r="B59" t="s">
        <v>1523</v>
      </c>
      <c r="C59" s="6">
        <v>43819</v>
      </c>
      <c r="D59" t="s">
        <v>1524</v>
      </c>
      <c r="E59" s="6">
        <v>43819</v>
      </c>
      <c r="F59" t="s">
        <v>1349</v>
      </c>
      <c r="G59" t="s">
        <v>1350</v>
      </c>
      <c r="H59" t="s">
        <v>1351</v>
      </c>
      <c r="I59" t="s">
        <v>1376</v>
      </c>
      <c r="J59" s="8" t="s">
        <v>1525</v>
      </c>
      <c r="L59" s="6">
        <v>43584</v>
      </c>
    </row>
    <row r="60" spans="1:12" x14ac:dyDescent="0.3">
      <c r="A60" s="8" t="str">
        <f>HYPERLINK("http://www.accessdata.fda.gov/scripts/cder/daf/index.cfm?event=overview.process&amp;varApplNo=761137", "Padcev")</f>
        <v>Padcev</v>
      </c>
      <c r="B60" t="s">
        <v>1526</v>
      </c>
      <c r="C60" s="6">
        <v>43817</v>
      </c>
      <c r="D60" t="s">
        <v>1527</v>
      </c>
      <c r="E60" s="6">
        <v>43817</v>
      </c>
      <c r="F60" t="s">
        <v>1349</v>
      </c>
      <c r="G60" t="s">
        <v>1350</v>
      </c>
      <c r="I60" t="s">
        <v>1270</v>
      </c>
      <c r="J60" s="8" t="s">
        <v>1528</v>
      </c>
      <c r="L60" s="6" t="s">
        <v>1366</v>
      </c>
    </row>
    <row r="61" spans="1:12" x14ac:dyDescent="0.3">
      <c r="A61" s="8" t="str">
        <f>HYPERLINK("http://www.accessdata.fda.gov/scripts/cder/daf/index.cfm?event=overview.process&amp;varApplNo=211970", "Vyondys 53")</f>
        <v>Vyondys 53</v>
      </c>
      <c r="B61" t="s">
        <v>1529</v>
      </c>
      <c r="C61" s="6">
        <v>43811</v>
      </c>
      <c r="D61" t="s">
        <v>1530</v>
      </c>
      <c r="E61" s="6">
        <v>43811</v>
      </c>
      <c r="F61" t="s">
        <v>1349</v>
      </c>
      <c r="G61" t="s">
        <v>1350</v>
      </c>
      <c r="H61" t="s">
        <v>1351</v>
      </c>
      <c r="I61" t="s">
        <v>1376</v>
      </c>
      <c r="J61" s="8" t="s">
        <v>1531</v>
      </c>
      <c r="L61" s="6">
        <v>43453</v>
      </c>
    </row>
    <row r="62" spans="1:12" x14ac:dyDescent="0.3">
      <c r="A62" s="8" t="str">
        <f>HYPERLINK("http://www.accessdata.fda.gov/scripts/cder/daf/index.cfm?event=overview.process&amp;varApplNo=213137", "Oxbryta")</f>
        <v>Oxbryta</v>
      </c>
      <c r="B62" t="s">
        <v>1532</v>
      </c>
      <c r="C62" s="6">
        <v>43794</v>
      </c>
      <c r="D62" t="s">
        <v>1533</v>
      </c>
      <c r="E62" s="6">
        <v>43794</v>
      </c>
      <c r="F62" t="s">
        <v>1349</v>
      </c>
      <c r="G62" t="s">
        <v>1350</v>
      </c>
      <c r="H62" t="s">
        <v>1351</v>
      </c>
      <c r="I62" t="s">
        <v>1376</v>
      </c>
      <c r="J62" s="8" t="s">
        <v>1534</v>
      </c>
      <c r="L62" s="6">
        <v>43642</v>
      </c>
    </row>
    <row r="63" spans="1:12" x14ac:dyDescent="0.3">
      <c r="A63" s="8" t="str">
        <f>HYPERLINK("http://www.accessdata.fda.gov/scripts/cder/daf/index.cfm?event=overview.process&amp;varApplNo=212839", "Xcopri")</f>
        <v>Xcopri</v>
      </c>
      <c r="B63" t="s">
        <v>1535</v>
      </c>
      <c r="C63" s="6">
        <v>43790</v>
      </c>
      <c r="D63" t="s">
        <v>1536</v>
      </c>
      <c r="E63" s="6">
        <v>43790</v>
      </c>
      <c r="F63" t="s">
        <v>1349</v>
      </c>
      <c r="G63" t="s">
        <v>1350</v>
      </c>
      <c r="H63" t="s">
        <v>1351</v>
      </c>
      <c r="I63" t="s">
        <v>1360</v>
      </c>
      <c r="J63" s="8" t="s">
        <v>1537</v>
      </c>
      <c r="L63" s="6">
        <v>43425</v>
      </c>
    </row>
    <row r="64" spans="1:12" x14ac:dyDescent="0.3">
      <c r="A64" s="8" t="str">
        <f>HYPERLINK("http://www.accessdata.fda.gov/scripts/cder/daf/index.cfm?event=overview.process&amp;varApplNo=212194", "Givlaari")</f>
        <v>Givlaari</v>
      </c>
      <c r="B64" t="s">
        <v>1538</v>
      </c>
      <c r="C64" s="6">
        <v>43789</v>
      </c>
      <c r="D64" t="s">
        <v>1539</v>
      </c>
      <c r="E64" s="6">
        <v>43789</v>
      </c>
      <c r="F64" t="s">
        <v>1349</v>
      </c>
      <c r="G64" t="s">
        <v>1350</v>
      </c>
      <c r="H64" t="s">
        <v>1351</v>
      </c>
      <c r="I64" t="s">
        <v>1376</v>
      </c>
      <c r="J64" s="8" t="s">
        <v>1540</v>
      </c>
      <c r="L64" s="6">
        <v>43620</v>
      </c>
    </row>
    <row r="65" spans="1:12" x14ac:dyDescent="0.3">
      <c r="A65" s="8" t="str">
        <f>HYPERLINK("http://www.accessdata.fda.gov/scripts/cder/daf/index.cfm?event=overview.process&amp;varApplNo=761128", "Adakveo")</f>
        <v>Adakveo</v>
      </c>
      <c r="B65" t="s">
        <v>1541</v>
      </c>
      <c r="C65" s="6">
        <v>43784</v>
      </c>
      <c r="D65" t="s">
        <v>1542</v>
      </c>
      <c r="E65" s="6">
        <v>43784</v>
      </c>
      <c r="F65" t="s">
        <v>1349</v>
      </c>
      <c r="G65" t="s">
        <v>1350</v>
      </c>
      <c r="I65" t="s">
        <v>1372</v>
      </c>
      <c r="J65" s="8" t="s">
        <v>1543</v>
      </c>
      <c r="L65" s="6">
        <v>43601</v>
      </c>
    </row>
    <row r="66" spans="1:12" x14ac:dyDescent="0.3">
      <c r="A66" s="8" t="str">
        <f>HYPERLINK("http://www.accessdata.fda.gov/scripts/cder/daf/index.cfm?event=overview.process&amp;varApplNo=209445", "Fetroja")</f>
        <v>Fetroja</v>
      </c>
      <c r="B66" t="s">
        <v>1544</v>
      </c>
      <c r="C66" s="6">
        <v>43783</v>
      </c>
      <c r="D66" t="s">
        <v>1545</v>
      </c>
      <c r="E66" s="6">
        <v>43783</v>
      </c>
      <c r="F66" t="s">
        <v>1349</v>
      </c>
      <c r="G66" t="s">
        <v>1350</v>
      </c>
      <c r="H66" t="s">
        <v>1351</v>
      </c>
      <c r="I66" t="s">
        <v>1352</v>
      </c>
      <c r="J66" s="8" t="s">
        <v>1546</v>
      </c>
      <c r="L66" s="6">
        <v>43448</v>
      </c>
    </row>
    <row r="67" spans="1:12" x14ac:dyDescent="0.3">
      <c r="A67" s="8" t="str">
        <f>HYPERLINK("http://www.accessdata.fda.gov/scripts/cder/daf/index.cfm?event=overview.process&amp;varApplNo=213217", "Brukinsa")</f>
        <v>Brukinsa</v>
      </c>
      <c r="B67" t="s">
        <v>1547</v>
      </c>
      <c r="C67" s="6">
        <v>43783</v>
      </c>
      <c r="D67" t="s">
        <v>1548</v>
      </c>
      <c r="E67" s="6">
        <v>43783</v>
      </c>
      <c r="F67" t="s">
        <v>1349</v>
      </c>
      <c r="G67" t="s">
        <v>1350</v>
      </c>
      <c r="H67" t="s">
        <v>1351</v>
      </c>
      <c r="I67" t="s">
        <v>1376</v>
      </c>
      <c r="J67" s="8" t="s">
        <v>1549</v>
      </c>
      <c r="L67" s="6">
        <v>43643</v>
      </c>
    </row>
    <row r="68" spans="1:12" x14ac:dyDescent="0.3">
      <c r="A68" s="8" t="str">
        <f>HYPERLINK("http://www.accessdata.fda.gov/scripts/cder/daf/index.cfm?event=overview.process&amp;varApplNo=761136", "Reblozyl")</f>
        <v>Reblozyl</v>
      </c>
      <c r="B68" t="s">
        <v>1550</v>
      </c>
      <c r="C68" s="6">
        <v>43777</v>
      </c>
      <c r="D68" t="s">
        <v>1551</v>
      </c>
      <c r="E68" s="6">
        <v>43924</v>
      </c>
      <c r="F68" t="s">
        <v>1552</v>
      </c>
      <c r="G68" t="s">
        <v>1350</v>
      </c>
      <c r="I68" t="s">
        <v>1372</v>
      </c>
      <c r="J68" s="8" t="s">
        <v>1553</v>
      </c>
      <c r="L68" s="6">
        <v>43559</v>
      </c>
    </row>
    <row r="69" spans="1:12" x14ac:dyDescent="0.3">
      <c r="A69" s="8" t="str">
        <f>HYPERLINK("http://www.accessdata.fda.gov/scripts/cder/daf/index.cfm?event=overview.process&amp;varApplNo=212279", "ExEm Foam")</f>
        <v>ExEm Foam</v>
      </c>
      <c r="B69" t="s">
        <v>1554</v>
      </c>
      <c r="C69" s="6">
        <v>43776</v>
      </c>
      <c r="D69" t="s">
        <v>1555</v>
      </c>
      <c r="E69" s="6">
        <v>43776</v>
      </c>
      <c r="F69" t="s">
        <v>1349</v>
      </c>
      <c r="G69" t="s">
        <v>1350</v>
      </c>
      <c r="H69" t="s">
        <v>1351</v>
      </c>
      <c r="I69" t="s">
        <v>1360</v>
      </c>
      <c r="J69" s="8" t="s">
        <v>1556</v>
      </c>
      <c r="L69" s="6">
        <v>43379</v>
      </c>
    </row>
    <row r="70" spans="1:12" x14ac:dyDescent="0.3">
      <c r="A70" s="8" t="str">
        <f>HYPERLINK("http://www.accessdata.fda.gov/scripts/cder/daf/index.cfm?event=overview.process&amp;varApplNo=212273", "Trikafta")</f>
        <v>Trikafta</v>
      </c>
      <c r="B70" t="s">
        <v>1557</v>
      </c>
      <c r="C70" s="6">
        <v>43759</v>
      </c>
      <c r="D70" t="s">
        <v>1558</v>
      </c>
      <c r="E70" s="6">
        <v>43759</v>
      </c>
      <c r="F70" t="s">
        <v>1349</v>
      </c>
      <c r="G70" t="s">
        <v>1350</v>
      </c>
      <c r="H70" t="s">
        <v>1351</v>
      </c>
      <c r="I70" t="s">
        <v>1376</v>
      </c>
      <c r="J70" s="8" t="s">
        <v>1559</v>
      </c>
      <c r="L70" s="6">
        <v>43665</v>
      </c>
    </row>
    <row r="71" spans="1:12" x14ac:dyDescent="0.3">
      <c r="A71" s="8" t="str">
        <f>HYPERLINK("http://www.accessdata.fda.gov/scripts/cder/daf/index.cfm?event=overview.process&amp;varApplNo=211280", "Reyvow")</f>
        <v>Reyvow</v>
      </c>
      <c r="B71" t="s">
        <v>1560</v>
      </c>
      <c r="C71" s="6">
        <v>43749</v>
      </c>
      <c r="D71" t="s">
        <v>1561</v>
      </c>
      <c r="E71" s="6">
        <v>43749</v>
      </c>
      <c r="F71" t="s">
        <v>1349</v>
      </c>
      <c r="G71" t="s">
        <v>1350</v>
      </c>
      <c r="H71" t="s">
        <v>1351</v>
      </c>
      <c r="I71" t="s">
        <v>1360</v>
      </c>
      <c r="J71" s="8" t="s">
        <v>1562</v>
      </c>
      <c r="L71" s="6">
        <v>43384</v>
      </c>
    </row>
    <row r="72" spans="1:12" x14ac:dyDescent="0.3">
      <c r="A72" s="8" t="str">
        <f>HYPERLINK("http://www.accessdata.fda.gov/scripts/cder/daf/index.cfm?event=overview.process&amp;varApplNo=200655", "")</f>
        <v/>
      </c>
      <c r="B72" t="s">
        <v>1563</v>
      </c>
      <c r="C72" s="6">
        <v>43748</v>
      </c>
      <c r="D72" t="s">
        <v>1564</v>
      </c>
      <c r="E72" s="6">
        <v>43748</v>
      </c>
      <c r="F72" t="s">
        <v>1349</v>
      </c>
      <c r="G72" t="s">
        <v>1350</v>
      </c>
      <c r="H72" t="s">
        <v>1351</v>
      </c>
      <c r="I72" t="s">
        <v>1360</v>
      </c>
      <c r="J72" s="8" t="s">
        <v>1565</v>
      </c>
      <c r="L72" s="6">
        <v>40115</v>
      </c>
    </row>
    <row r="73" spans="1:12" x14ac:dyDescent="0.3">
      <c r="A73" s="8" t="str">
        <f>HYPERLINK("http://www.accessdata.fda.gov/scripts/cder/daf/index.cfm?event=overview.process&amp;varApplNo=210797", "Scenesse")</f>
        <v>Scenesse</v>
      </c>
      <c r="B73" t="s">
        <v>1566</v>
      </c>
      <c r="C73" s="6">
        <v>43746</v>
      </c>
      <c r="D73" t="s">
        <v>1567</v>
      </c>
      <c r="E73" s="6">
        <v>43746</v>
      </c>
      <c r="F73" t="s">
        <v>1349</v>
      </c>
      <c r="G73" t="s">
        <v>1350</v>
      </c>
      <c r="H73" t="s">
        <v>1351</v>
      </c>
      <c r="I73" t="s">
        <v>1376</v>
      </c>
      <c r="J73" s="8" t="s">
        <v>1568</v>
      </c>
      <c r="L73" s="6">
        <v>43412</v>
      </c>
    </row>
    <row r="74" spans="1:12" x14ac:dyDescent="0.3">
      <c r="A74" s="8" t="str">
        <f>HYPERLINK("http://www.accessdata.fda.gov/scripts/cder/daf/index.cfm?event=overview.process&amp;varApplNo=761125", "Beovu")</f>
        <v>Beovu</v>
      </c>
      <c r="B74" t="s">
        <v>1569</v>
      </c>
      <c r="C74" s="6">
        <v>43745</v>
      </c>
      <c r="D74" t="s">
        <v>1570</v>
      </c>
      <c r="E74" s="6">
        <v>43745</v>
      </c>
      <c r="F74" t="s">
        <v>1349</v>
      </c>
      <c r="G74" t="s">
        <v>1350</v>
      </c>
      <c r="I74" t="s">
        <v>1270</v>
      </c>
      <c r="J74" s="8" t="s">
        <v>1571</v>
      </c>
      <c r="L74" s="6">
        <v>43503</v>
      </c>
    </row>
    <row r="75" spans="1:12" x14ac:dyDescent="0.3">
      <c r="A75" s="8" t="str">
        <f>HYPERLINK("http://www.accessdata.fda.gov/scripts/cder/daf/index.cfm?event=overview.process&amp;varApplNo=211527", "Aklief")</f>
        <v>Aklief</v>
      </c>
      <c r="B75" t="s">
        <v>1572</v>
      </c>
      <c r="C75" s="6">
        <v>43742</v>
      </c>
      <c r="D75" t="s">
        <v>1573</v>
      </c>
      <c r="E75" s="6">
        <v>43742</v>
      </c>
      <c r="F75" t="s">
        <v>1349</v>
      </c>
      <c r="G75" t="s">
        <v>1350</v>
      </c>
      <c r="H75" t="s">
        <v>1351</v>
      </c>
      <c r="I75" t="s">
        <v>1360</v>
      </c>
      <c r="J75" s="8" t="s">
        <v>1574</v>
      </c>
      <c r="L75" s="6">
        <v>43377</v>
      </c>
    </row>
    <row r="76" spans="1:12" x14ac:dyDescent="0.3">
      <c r="A76" s="8" t="str">
        <f>HYPERLINK("http://www.accessdata.fda.gov/scripts/cder/daf/index.cfm?event=overview.process&amp;varApplNo=211801", "Ibsrela")</f>
        <v>Ibsrela</v>
      </c>
      <c r="B76" t="s">
        <v>1575</v>
      </c>
      <c r="C76" s="6">
        <v>43720</v>
      </c>
      <c r="D76" t="s">
        <v>1576</v>
      </c>
      <c r="E76" s="6">
        <v>43720</v>
      </c>
      <c r="F76" t="s">
        <v>1349</v>
      </c>
      <c r="G76" t="s">
        <v>1350</v>
      </c>
      <c r="H76" t="s">
        <v>1351</v>
      </c>
      <c r="I76" t="s">
        <v>1360</v>
      </c>
      <c r="J76" s="8" t="s">
        <v>1577</v>
      </c>
      <c r="L76" s="6">
        <v>43355</v>
      </c>
    </row>
    <row r="77" spans="1:12" x14ac:dyDescent="0.3">
      <c r="A77" s="8" t="str">
        <f>HYPERLINK("http://www.accessdata.fda.gov/scripts/cder/daf/index.cfm?event=overview.process&amp;varApplNo=022075", "Nourianz")</f>
        <v>Nourianz</v>
      </c>
      <c r="B77" t="s">
        <v>1578</v>
      </c>
      <c r="C77" s="6">
        <v>43704</v>
      </c>
      <c r="D77" t="s">
        <v>1579</v>
      </c>
      <c r="E77" s="6">
        <v>43704</v>
      </c>
      <c r="F77" t="s">
        <v>1349</v>
      </c>
      <c r="G77" t="s">
        <v>1350</v>
      </c>
      <c r="H77" t="s">
        <v>1351</v>
      </c>
      <c r="I77" t="s">
        <v>1360</v>
      </c>
      <c r="J77" s="8" t="s">
        <v>1580</v>
      </c>
      <c r="L77" s="6">
        <v>39170</v>
      </c>
    </row>
    <row r="78" spans="1:12" x14ac:dyDescent="0.3">
      <c r="A78" s="8" t="str">
        <f>HYPERLINK("http://www.accessdata.fda.gov/scripts/cder/daf/index.cfm?event=overview.process&amp;varApplNo=210828", "Ga-68-DOTATOC")</f>
        <v>Ga-68-DOTATOC</v>
      </c>
      <c r="B78" t="s">
        <v>1581</v>
      </c>
      <c r="C78" s="6">
        <v>43698</v>
      </c>
      <c r="D78" t="s">
        <v>1582</v>
      </c>
      <c r="E78" s="6">
        <v>43698</v>
      </c>
      <c r="F78" t="s">
        <v>1349</v>
      </c>
      <c r="G78" t="s">
        <v>1350</v>
      </c>
      <c r="H78" t="s">
        <v>1351</v>
      </c>
      <c r="I78" t="s">
        <v>1364</v>
      </c>
      <c r="J78" s="8" t="s">
        <v>1583</v>
      </c>
      <c r="L78" s="6">
        <v>43243</v>
      </c>
    </row>
    <row r="79" spans="1:12" x14ac:dyDescent="0.3">
      <c r="A79" s="8" t="str">
        <f>HYPERLINK("http://www.accessdata.fda.gov/scripts/cder/daf/index.cfm?event=overview.process&amp;varApplNo=211672", "Xenleta")</f>
        <v>Xenleta</v>
      </c>
      <c r="B79" t="s">
        <v>1584</v>
      </c>
      <c r="C79" s="6">
        <v>43696</v>
      </c>
      <c r="D79" t="s">
        <v>1585</v>
      </c>
      <c r="E79" s="6">
        <v>43696</v>
      </c>
      <c r="F79" t="s">
        <v>1349</v>
      </c>
      <c r="G79" t="s">
        <v>1350</v>
      </c>
      <c r="H79" t="s">
        <v>1351</v>
      </c>
      <c r="I79" t="s">
        <v>1352</v>
      </c>
      <c r="J79" s="8" t="s">
        <v>1586</v>
      </c>
      <c r="L79" s="6">
        <v>43453</v>
      </c>
    </row>
    <row r="80" spans="1:12" x14ac:dyDescent="0.3">
      <c r="A80" s="8" t="str">
        <f>HYPERLINK("http://www.accessdata.fda.gov/scripts/cder/daf/index.cfm?event=overview.process&amp;varApplNo=211675", "Rinvoq")</f>
        <v>Rinvoq</v>
      </c>
      <c r="B80" t="s">
        <v>1587</v>
      </c>
      <c r="C80" s="6">
        <v>43693</v>
      </c>
      <c r="D80" t="s">
        <v>1588</v>
      </c>
      <c r="E80" s="6">
        <v>43693</v>
      </c>
      <c r="F80" t="s">
        <v>1349</v>
      </c>
      <c r="G80" t="s">
        <v>1350</v>
      </c>
      <c r="H80" t="s">
        <v>1351</v>
      </c>
      <c r="I80" t="s">
        <v>1352</v>
      </c>
      <c r="J80" s="8" t="s">
        <v>1589</v>
      </c>
      <c r="L80" s="6">
        <v>43452</v>
      </c>
    </row>
    <row r="81" spans="1:12" x14ac:dyDescent="0.3">
      <c r="A81" s="8" t="str">
        <f>HYPERLINK("http://www.accessdata.fda.gov/scripts/cder/daf/index.cfm?event=overview.process&amp;varApplNo=212327", "Inrebic")</f>
        <v>Inrebic</v>
      </c>
      <c r="B81" t="s">
        <v>1590</v>
      </c>
      <c r="C81" s="6">
        <v>43693</v>
      </c>
      <c r="D81" t="s">
        <v>1591</v>
      </c>
      <c r="E81" s="6">
        <v>43693</v>
      </c>
      <c r="F81" t="s">
        <v>1349</v>
      </c>
      <c r="G81" t="s">
        <v>1350</v>
      </c>
      <c r="H81" t="s">
        <v>1351</v>
      </c>
      <c r="I81" t="s">
        <v>1376</v>
      </c>
      <c r="J81" s="8" t="s">
        <v>1592</v>
      </c>
      <c r="L81" s="6">
        <v>43468</v>
      </c>
    </row>
    <row r="82" spans="1:12" x14ac:dyDescent="0.3">
      <c r="A82" s="8" t="str">
        <f>HYPERLINK("http://www.accessdata.fda.gov/scripts/cder/daf/index.cfm?event=overview.process&amp;varApplNo=212725", "Rozlytrek")</f>
        <v>Rozlytrek</v>
      </c>
      <c r="B82" t="s">
        <v>1593</v>
      </c>
      <c r="C82" s="6">
        <v>43692</v>
      </c>
      <c r="D82" t="s">
        <v>1594</v>
      </c>
      <c r="E82" s="6">
        <v>43692</v>
      </c>
      <c r="F82" t="s">
        <v>1349</v>
      </c>
      <c r="G82" t="s">
        <v>1350</v>
      </c>
      <c r="H82" t="s">
        <v>1351</v>
      </c>
      <c r="I82" t="s">
        <v>1376</v>
      </c>
      <c r="J82" s="8" t="s">
        <v>1595</v>
      </c>
      <c r="L82" s="6">
        <v>43817</v>
      </c>
    </row>
    <row r="83" spans="1:12" x14ac:dyDescent="0.3">
      <c r="A83" s="8" t="str">
        <f>HYPERLINK("http://www.accessdata.fda.gov/scripts/cder/daf/index.cfm?event=overview.process&amp;varApplNo=021115", "Wakix")</f>
        <v>Wakix</v>
      </c>
      <c r="B83" t="s">
        <v>1596</v>
      </c>
      <c r="C83" s="6">
        <v>43691</v>
      </c>
      <c r="D83" t="s">
        <v>1597</v>
      </c>
      <c r="E83" s="6" t="s">
        <v>1598</v>
      </c>
      <c r="F83" t="s">
        <v>1393</v>
      </c>
      <c r="J83" s="8"/>
      <c r="L83" s="6"/>
    </row>
    <row r="84" spans="1:12" x14ac:dyDescent="0.3">
      <c r="A84" s="8" t="str">
        <f>HYPERLINK("http://www.accessdata.fda.gov/scripts/cder/daf/index.cfm?event=overview.process&amp;varApplNo=212862", "")</f>
        <v/>
      </c>
      <c r="B84" t="s">
        <v>1599</v>
      </c>
      <c r="C84" s="6">
        <v>43691</v>
      </c>
      <c r="D84" t="s">
        <v>1600</v>
      </c>
      <c r="E84" s="6">
        <v>43691</v>
      </c>
      <c r="F84" t="s">
        <v>1349</v>
      </c>
      <c r="G84" t="s">
        <v>1350</v>
      </c>
      <c r="H84" t="s">
        <v>1351</v>
      </c>
      <c r="I84" t="s">
        <v>1376</v>
      </c>
      <c r="J84" s="8" t="s">
        <v>1601</v>
      </c>
      <c r="L84" s="6">
        <v>43448</v>
      </c>
    </row>
    <row r="85" spans="1:12" x14ac:dyDescent="0.3">
      <c r="A85" s="8" t="str">
        <f>HYPERLINK("http://www.accessdata.fda.gov/scripts/cder/daf/index.cfm?event=overview.process&amp;varApplNo=211810", "Turalio")</f>
        <v>Turalio</v>
      </c>
      <c r="B85" t="s">
        <v>1602</v>
      </c>
      <c r="C85" s="6">
        <v>43679</v>
      </c>
      <c r="D85" t="s">
        <v>1603</v>
      </c>
      <c r="E85" s="6">
        <v>43679</v>
      </c>
      <c r="F85" t="s">
        <v>1349</v>
      </c>
      <c r="G85" t="s">
        <v>1350</v>
      </c>
      <c r="H85" t="s">
        <v>1351</v>
      </c>
      <c r="I85" t="s">
        <v>1376</v>
      </c>
      <c r="J85" s="8" t="s">
        <v>1604</v>
      </c>
      <c r="L85" s="6">
        <v>43434</v>
      </c>
    </row>
    <row r="86" spans="1:12" x14ac:dyDescent="0.3">
      <c r="A86" s="8" t="str">
        <f>HYPERLINK("http://www.accessdata.fda.gov/scripts/cder/daf/index.cfm?event=overview.process&amp;varApplNo=212099", "Nubeqa")</f>
        <v>Nubeqa</v>
      </c>
      <c r="B86" t="s">
        <v>1605</v>
      </c>
      <c r="C86" s="6">
        <v>43676</v>
      </c>
      <c r="D86" t="s">
        <v>1606</v>
      </c>
      <c r="E86" s="6">
        <v>43676</v>
      </c>
      <c r="F86" t="s">
        <v>1349</v>
      </c>
      <c r="G86" t="s">
        <v>1350</v>
      </c>
      <c r="H86" t="s">
        <v>1351</v>
      </c>
      <c r="I86" t="s">
        <v>1352</v>
      </c>
      <c r="J86" s="8" t="s">
        <v>1607</v>
      </c>
      <c r="L86" s="6">
        <v>43522</v>
      </c>
    </row>
    <row r="87" spans="1:12" x14ac:dyDescent="0.3">
      <c r="A87" s="8" t="str">
        <f>HYPERLINK("http://www.accessdata.fda.gov/scripts/cder/daf/index.cfm?event=overview.process&amp;varApplNo=212320", "Accrufer")</f>
        <v>Accrufer</v>
      </c>
      <c r="B87" t="s">
        <v>1608</v>
      </c>
      <c r="C87" s="6">
        <v>43671</v>
      </c>
      <c r="D87" t="s">
        <v>1609</v>
      </c>
      <c r="E87" s="6">
        <v>43671</v>
      </c>
      <c r="F87" t="s">
        <v>1349</v>
      </c>
      <c r="G87" t="s">
        <v>1350</v>
      </c>
      <c r="H87" t="s">
        <v>1351</v>
      </c>
      <c r="I87" t="s">
        <v>1360</v>
      </c>
      <c r="J87" s="8" t="s">
        <v>1610</v>
      </c>
      <c r="L87" s="6">
        <v>43370</v>
      </c>
    </row>
    <row r="88" spans="1:12" x14ac:dyDescent="0.3">
      <c r="A88" s="8" t="str">
        <f>HYPERLINK("http://www.accessdata.fda.gov/scripts/cder/daf/index.cfm?event=overview.process&amp;varApplNo=212819", "Recarbrio")</f>
        <v>Recarbrio</v>
      </c>
      <c r="B88" t="s">
        <v>1611</v>
      </c>
      <c r="C88" s="6">
        <v>43662</v>
      </c>
      <c r="D88" t="s">
        <v>1612</v>
      </c>
      <c r="E88" s="6">
        <v>43662</v>
      </c>
      <c r="F88" t="s">
        <v>1349</v>
      </c>
      <c r="G88" t="s">
        <v>1350</v>
      </c>
      <c r="H88" t="s">
        <v>1435</v>
      </c>
      <c r="I88" t="s">
        <v>1352</v>
      </c>
      <c r="J88" s="8" t="s">
        <v>1613</v>
      </c>
      <c r="L88" s="6">
        <v>43420</v>
      </c>
    </row>
    <row r="89" spans="1:12" x14ac:dyDescent="0.3">
      <c r="A89" s="8" t="str">
        <f>HYPERLINK("http://www.accessdata.fda.gov/scripts/cder/daf/index.cfm?event=overview.process&amp;varApplNo=212306", "Xpovio")</f>
        <v>Xpovio</v>
      </c>
      <c r="B89" t="s">
        <v>1614</v>
      </c>
      <c r="C89" s="6">
        <v>43649</v>
      </c>
      <c r="D89" t="s">
        <v>1615</v>
      </c>
      <c r="E89" s="6">
        <v>43649</v>
      </c>
      <c r="F89" t="s">
        <v>1349</v>
      </c>
      <c r="G89" t="s">
        <v>1350</v>
      </c>
      <c r="H89" t="s">
        <v>1351</v>
      </c>
      <c r="I89" t="s">
        <v>1376</v>
      </c>
      <c r="J89" s="8" t="s">
        <v>1616</v>
      </c>
      <c r="L89" s="6">
        <v>43317</v>
      </c>
    </row>
    <row r="90" spans="1:12" x14ac:dyDescent="0.3">
      <c r="A90" s="8" t="str">
        <f>HYPERLINK("http://www.accessdata.fda.gov/scripts/cder/daf/index.cfm?event=overview.process&amp;varApplNo=210557", "Vyleesi")</f>
        <v>Vyleesi</v>
      </c>
      <c r="B90" t="s">
        <v>1617</v>
      </c>
      <c r="C90" s="6">
        <v>43272</v>
      </c>
      <c r="D90" t="s">
        <v>1618</v>
      </c>
      <c r="E90" s="6">
        <v>43637</v>
      </c>
      <c r="F90" t="s">
        <v>1349</v>
      </c>
      <c r="G90" t="s">
        <v>1350</v>
      </c>
      <c r="H90" t="s">
        <v>1351</v>
      </c>
      <c r="I90" t="s">
        <v>1360</v>
      </c>
      <c r="J90" s="8" t="s">
        <v>1619</v>
      </c>
      <c r="L90" s="6">
        <v>43182</v>
      </c>
    </row>
    <row r="91" spans="1:12" x14ac:dyDescent="0.3">
      <c r="A91" s="8" t="str">
        <f>HYPERLINK("http://www.accessdata.fda.gov/scripts/cder/daf/index.cfm?event=overview.process&amp;varApplNo=761121", "Polivy")</f>
        <v>Polivy</v>
      </c>
      <c r="B91" t="s">
        <v>1620</v>
      </c>
      <c r="C91" s="6">
        <v>43626</v>
      </c>
      <c r="D91" t="s">
        <v>1621</v>
      </c>
      <c r="E91" s="6">
        <v>43626</v>
      </c>
      <c r="F91" t="s">
        <v>1349</v>
      </c>
      <c r="G91" t="s">
        <v>1350</v>
      </c>
      <c r="I91" t="s">
        <v>1372</v>
      </c>
      <c r="J91" s="8" t="s">
        <v>1622</v>
      </c>
      <c r="L91" s="6">
        <v>43453</v>
      </c>
    </row>
    <row r="92" spans="1:12" x14ac:dyDescent="0.3">
      <c r="A92" s="8" t="str">
        <f>HYPERLINK("http://www.accessdata.fda.gov/scripts/cder/daf/index.cfm?event=overview.process&amp;varApplNo=212526", "Piqray")</f>
        <v>Piqray</v>
      </c>
      <c r="B92" t="s">
        <v>1623</v>
      </c>
      <c r="C92" s="6">
        <v>43609</v>
      </c>
      <c r="D92" t="s">
        <v>1624</v>
      </c>
      <c r="E92" s="6">
        <v>43609</v>
      </c>
      <c r="F92" t="s">
        <v>1349</v>
      </c>
      <c r="G92" t="s">
        <v>1350</v>
      </c>
      <c r="H92" t="s">
        <v>1351</v>
      </c>
      <c r="I92" t="s">
        <v>1352</v>
      </c>
      <c r="J92" s="8" t="s">
        <v>1625</v>
      </c>
      <c r="L92" s="6">
        <v>43452</v>
      </c>
    </row>
    <row r="93" spans="1:12" x14ac:dyDescent="0.3">
      <c r="A93" s="8" t="str">
        <f>HYPERLINK("http://www.accessdata.fda.gov/scripts/cder/daf/index.cfm?event=overview.process&amp;varApplNo=211996", "Vyndaqel")</f>
        <v>Vyndaqel</v>
      </c>
      <c r="B93" t="s">
        <v>1626</v>
      </c>
      <c r="C93" s="6">
        <v>43588</v>
      </c>
      <c r="D93" t="s">
        <v>1627</v>
      </c>
      <c r="E93" s="6">
        <v>43588</v>
      </c>
      <c r="F93" t="s">
        <v>1349</v>
      </c>
      <c r="G93" t="s">
        <v>1350</v>
      </c>
      <c r="H93" t="s">
        <v>1351</v>
      </c>
      <c r="I93" t="s">
        <v>1376</v>
      </c>
      <c r="J93" s="8" t="s">
        <v>1628</v>
      </c>
      <c r="L93" s="6">
        <v>43406</v>
      </c>
    </row>
    <row r="94" spans="1:12" x14ac:dyDescent="0.3">
      <c r="A94" s="8" t="str">
        <f>HYPERLINK("http://www.accessdata.fda.gov/scripts/cder/daf/index.cfm?event=overview.process&amp;varApplNo=761105", "Skyrizi")</f>
        <v>Skyrizi</v>
      </c>
      <c r="B94" t="s">
        <v>1629</v>
      </c>
      <c r="C94" s="6">
        <v>43578</v>
      </c>
      <c r="D94" t="s">
        <v>1630</v>
      </c>
      <c r="E94" s="6">
        <v>43578</v>
      </c>
      <c r="F94" t="s">
        <v>1349</v>
      </c>
      <c r="G94" t="s">
        <v>1350</v>
      </c>
      <c r="I94" t="s">
        <v>1270</v>
      </c>
      <c r="J94" s="8" t="s">
        <v>1631</v>
      </c>
      <c r="L94" s="6">
        <v>43213</v>
      </c>
    </row>
    <row r="95" spans="1:12" x14ac:dyDescent="0.3">
      <c r="A95" s="8" t="str">
        <f>HYPERLINK("http://www.accessdata.fda.gov/scripts/cder/daf/index.cfm?event=overview.process&amp;varApplNo=212018", "Balversa")</f>
        <v>Balversa</v>
      </c>
      <c r="B95" t="s">
        <v>1632</v>
      </c>
      <c r="C95" s="6">
        <v>43567</v>
      </c>
      <c r="D95" t="s">
        <v>1633</v>
      </c>
      <c r="E95" s="6">
        <v>43567</v>
      </c>
      <c r="F95" t="s">
        <v>1349</v>
      </c>
      <c r="G95" t="s">
        <v>1350</v>
      </c>
      <c r="H95" t="s">
        <v>1351</v>
      </c>
      <c r="I95" t="s">
        <v>1352</v>
      </c>
      <c r="J95" s="8" t="s">
        <v>1634</v>
      </c>
      <c r="L95" s="6">
        <v>43361</v>
      </c>
    </row>
    <row r="96" spans="1:12" x14ac:dyDescent="0.3">
      <c r="A96" s="8" t="str">
        <f>HYPERLINK("http://www.accessdata.fda.gov/scripts/cder/daf/index.cfm?event=overview.process&amp;varApplNo=761062", "Evenity")</f>
        <v>Evenity</v>
      </c>
      <c r="B96" t="s">
        <v>1635</v>
      </c>
      <c r="C96" s="6">
        <v>43564</v>
      </c>
      <c r="D96" t="s">
        <v>1636</v>
      </c>
      <c r="E96" s="6">
        <v>43564</v>
      </c>
      <c r="F96" t="s">
        <v>1349</v>
      </c>
      <c r="G96" t="s">
        <v>1350</v>
      </c>
      <c r="I96" t="s">
        <v>1270</v>
      </c>
      <c r="J96" s="8" t="s">
        <v>1637</v>
      </c>
      <c r="L96" s="6">
        <v>42570</v>
      </c>
    </row>
    <row r="97" spans="1:12" x14ac:dyDescent="0.3">
      <c r="A97" s="8" t="str">
        <f>HYPERLINK("http://www.accessdata.fda.gov/scripts/cder/daf/index.cfm?event=overview.process&amp;varApplNo=209884", "Mayzent")</f>
        <v>Mayzent</v>
      </c>
      <c r="B97" t="s">
        <v>1638</v>
      </c>
      <c r="C97" s="6">
        <v>43550</v>
      </c>
      <c r="D97" t="s">
        <v>1639</v>
      </c>
      <c r="E97" s="6">
        <v>43550</v>
      </c>
      <c r="F97" t="s">
        <v>1349</v>
      </c>
      <c r="G97" t="s">
        <v>1350</v>
      </c>
      <c r="H97" t="s">
        <v>1351</v>
      </c>
      <c r="I97" t="s">
        <v>1352</v>
      </c>
      <c r="J97" s="8" t="s">
        <v>1640</v>
      </c>
      <c r="L97" s="6">
        <v>43307</v>
      </c>
    </row>
    <row r="98" spans="1:12" x14ac:dyDescent="0.3">
      <c r="A98" s="8" t="str">
        <f>HYPERLINK("http://www.accessdata.fda.gov/scripts/cder/daf/index.cfm?event=overview.process&amp;varApplNo=211230", "Sunosi")</f>
        <v>Sunosi</v>
      </c>
      <c r="B98" t="s">
        <v>1641</v>
      </c>
      <c r="C98" s="6">
        <v>43544</v>
      </c>
      <c r="D98" t="s">
        <v>1642</v>
      </c>
      <c r="E98" s="6">
        <v>43544</v>
      </c>
      <c r="F98" t="s">
        <v>1349</v>
      </c>
      <c r="G98" t="s">
        <v>1350</v>
      </c>
      <c r="H98" t="s">
        <v>1351</v>
      </c>
      <c r="I98" t="s">
        <v>1364</v>
      </c>
      <c r="J98" s="8" t="s">
        <v>1643</v>
      </c>
      <c r="L98" s="6">
        <v>43089</v>
      </c>
    </row>
    <row r="99" spans="1:12" x14ac:dyDescent="0.3">
      <c r="A99" s="8" t="str">
        <f>HYPERLINK("http://www.accessdata.fda.gov/scripts/cder/daf/index.cfm?event=overview.process&amp;varApplNo=211371", "Zulresso")</f>
        <v>Zulresso</v>
      </c>
      <c r="B99" t="s">
        <v>1644</v>
      </c>
      <c r="C99" s="6">
        <v>43543</v>
      </c>
      <c r="D99" t="s">
        <v>1645</v>
      </c>
      <c r="E99" s="6">
        <v>43543</v>
      </c>
      <c r="F99" t="s">
        <v>1349</v>
      </c>
      <c r="G99" t="s">
        <v>1350</v>
      </c>
      <c r="H99" t="s">
        <v>1351</v>
      </c>
      <c r="I99" t="s">
        <v>1352</v>
      </c>
      <c r="J99" s="8" t="s">
        <v>1646</v>
      </c>
      <c r="L99" s="6">
        <v>43209</v>
      </c>
    </row>
    <row r="100" spans="1:12" x14ac:dyDescent="0.3">
      <c r="A100" s="8" t="str">
        <f>HYPERLINK("http://www.accessdata.fda.gov/scripts/cder/daf/index.cfm?event=overview.process&amp;varApplNo=208711", "Egaten")</f>
        <v>Egaten</v>
      </c>
      <c r="B100" t="s">
        <v>1647</v>
      </c>
      <c r="C100" s="6">
        <v>43509</v>
      </c>
      <c r="D100" t="s">
        <v>1648</v>
      </c>
      <c r="E100" s="6">
        <v>43509</v>
      </c>
      <c r="F100" t="s">
        <v>1349</v>
      </c>
      <c r="G100" t="s">
        <v>1350</v>
      </c>
      <c r="H100" t="s">
        <v>1351</v>
      </c>
      <c r="I100" t="s">
        <v>1376</v>
      </c>
      <c r="J100" s="8" t="s">
        <v>1649</v>
      </c>
      <c r="L100" s="6">
        <v>43265</v>
      </c>
    </row>
    <row r="101" spans="1:12" x14ac:dyDescent="0.3">
      <c r="A101" s="8" t="str">
        <f>HYPERLINK("http://www.accessdata.fda.gov/scripts/cder/daf/index.cfm?event=overview.process&amp;varApplNo=761112", "Cablivi")</f>
        <v>Cablivi</v>
      </c>
      <c r="B101" t="s">
        <v>1650</v>
      </c>
      <c r="C101" s="6">
        <v>43502</v>
      </c>
      <c r="D101" t="s">
        <v>1651</v>
      </c>
      <c r="E101" s="6">
        <v>43502</v>
      </c>
      <c r="F101" t="s">
        <v>1349</v>
      </c>
      <c r="G101" t="s">
        <v>1350</v>
      </c>
      <c r="I101" t="s">
        <v>1372</v>
      </c>
      <c r="J101" s="8" t="s">
        <v>1652</v>
      </c>
      <c r="L101" s="6" t="s">
        <v>1366</v>
      </c>
    </row>
    <row r="102" spans="1:12" x14ac:dyDescent="0.3">
      <c r="A102" s="8" t="str">
        <f>HYPERLINK("http://www.accessdata.fda.gov/scripts/cder/daf/index.cfm?event=overview.process&amp;varApplNo=761085", "Jeuveau")</f>
        <v>Jeuveau</v>
      </c>
      <c r="B102" t="s">
        <v>1653</v>
      </c>
      <c r="C102" s="6">
        <v>43497</v>
      </c>
      <c r="D102" t="s">
        <v>1654</v>
      </c>
      <c r="E102" s="6">
        <v>43497</v>
      </c>
      <c r="F102" t="s">
        <v>1349</v>
      </c>
      <c r="G102" t="s">
        <v>1350</v>
      </c>
      <c r="I102" t="s">
        <v>1270</v>
      </c>
      <c r="J102" s="8" t="s">
        <v>1655</v>
      </c>
      <c r="L102" s="6">
        <v>42870</v>
      </c>
    </row>
    <row r="103" spans="1:12" x14ac:dyDescent="0.3">
      <c r="A103" s="8" t="str">
        <f>HYPERLINK("http://www.accessdata.fda.gov/scripts/cder/daf/index.cfm?event=overview.process&amp;varApplNo=761108", "Ultomiris")</f>
        <v>Ultomiris</v>
      </c>
      <c r="B103" t="s">
        <v>1656</v>
      </c>
      <c r="C103" s="6">
        <v>43455</v>
      </c>
      <c r="D103" t="s">
        <v>1657</v>
      </c>
      <c r="E103" s="6">
        <v>43455</v>
      </c>
      <c r="F103" t="s">
        <v>1349</v>
      </c>
      <c r="G103" t="s">
        <v>1350</v>
      </c>
      <c r="I103" t="s">
        <v>1372</v>
      </c>
      <c r="J103" s="8" t="s">
        <v>1658</v>
      </c>
      <c r="L103" s="6">
        <v>43269</v>
      </c>
    </row>
    <row r="104" spans="1:12" x14ac:dyDescent="0.3">
      <c r="A104" s="8" t="str">
        <f>HYPERLINK("http://www.accessdata.fda.gov/scripts/cder/daf/index.cfm?event=overview.process&amp;varApplNo=761116", "Elzonris")</f>
        <v>Elzonris</v>
      </c>
      <c r="B104" t="s">
        <v>1659</v>
      </c>
      <c r="C104" s="6">
        <v>43455</v>
      </c>
      <c r="D104" t="s">
        <v>1660</v>
      </c>
      <c r="E104" s="6">
        <v>43455</v>
      </c>
      <c r="F104" t="s">
        <v>1349</v>
      </c>
      <c r="G104" t="s">
        <v>1350</v>
      </c>
      <c r="I104" t="s">
        <v>1372</v>
      </c>
      <c r="J104" s="8" t="s">
        <v>1661</v>
      </c>
      <c r="L104" s="6" t="s">
        <v>1393</v>
      </c>
    </row>
    <row r="105" spans="1:12" x14ac:dyDescent="0.3">
      <c r="A105" s="8" t="str">
        <f>HYPERLINK("http://www.accessdata.fda.gov/scripts/cder/daf/index.cfm?event=overview.process&amp;varApplNo=761102", "Asparlas")</f>
        <v>Asparlas</v>
      </c>
      <c r="B105" t="s">
        <v>1662</v>
      </c>
      <c r="C105" s="6">
        <v>43454</v>
      </c>
      <c r="D105" t="s">
        <v>1663</v>
      </c>
      <c r="E105" s="6">
        <v>43454</v>
      </c>
      <c r="F105" t="s">
        <v>1349</v>
      </c>
      <c r="G105" t="s">
        <v>1350</v>
      </c>
      <c r="I105" t="s">
        <v>1372</v>
      </c>
      <c r="J105" s="8" t="s">
        <v>1664</v>
      </c>
      <c r="L105" s="6" t="s">
        <v>1366</v>
      </c>
    </row>
    <row r="106" spans="1:12" x14ac:dyDescent="0.3">
      <c r="A106" s="8" t="str">
        <f>HYPERLINK("http://www.accessdata.fda.gov/scripts/cder/daf/index.cfm?event=overview.process&amp;varApplNo=210166", "Motegrity")</f>
        <v>Motegrity</v>
      </c>
      <c r="B106" t="s">
        <v>1665</v>
      </c>
      <c r="C106" s="6">
        <v>43448</v>
      </c>
      <c r="D106" t="s">
        <v>1666</v>
      </c>
      <c r="E106" s="6">
        <v>43448</v>
      </c>
      <c r="F106" t="s">
        <v>1349</v>
      </c>
      <c r="G106" t="s">
        <v>1350</v>
      </c>
      <c r="H106" t="s">
        <v>1351</v>
      </c>
      <c r="I106" t="s">
        <v>1360</v>
      </c>
      <c r="J106" s="8" t="s">
        <v>1667</v>
      </c>
      <c r="L106" s="6">
        <v>43090</v>
      </c>
    </row>
    <row r="107" spans="1:12" x14ac:dyDescent="0.3">
      <c r="A107" s="8" t="str">
        <f>HYPERLINK("http://www.accessdata.fda.gov/scripts/cder/daf/index.cfm?event=overview.process&amp;varApplNo=211349", "Xospata")</f>
        <v>Xospata</v>
      </c>
      <c r="B107" t="s">
        <v>1668</v>
      </c>
      <c r="C107" s="6">
        <v>43432</v>
      </c>
      <c r="D107" t="s">
        <v>1669</v>
      </c>
      <c r="E107" s="6">
        <v>43432</v>
      </c>
      <c r="F107" t="s">
        <v>1349</v>
      </c>
      <c r="G107" t="s">
        <v>1350</v>
      </c>
      <c r="H107" t="s">
        <v>1351</v>
      </c>
      <c r="I107" t="s">
        <v>1376</v>
      </c>
      <c r="J107" s="8" t="s">
        <v>1670</v>
      </c>
      <c r="L107" s="6">
        <v>43188</v>
      </c>
    </row>
    <row r="108" spans="1:12" x14ac:dyDescent="0.3">
      <c r="A108" s="8" t="str">
        <f>HYPERLINK("http://www.accessdata.fda.gov/scripts/cder/daf/index.cfm?event=overview.process&amp;varApplNo=208078", "Firdapse")</f>
        <v>Firdapse</v>
      </c>
      <c r="B108" t="s">
        <v>1671</v>
      </c>
      <c r="C108" s="6">
        <v>47085</v>
      </c>
      <c r="D108" t="s">
        <v>1672</v>
      </c>
      <c r="E108" s="6">
        <v>43432</v>
      </c>
      <c r="F108" t="s">
        <v>1349</v>
      </c>
      <c r="G108" t="s">
        <v>1350</v>
      </c>
      <c r="H108" t="s">
        <v>1351</v>
      </c>
      <c r="I108" t="s">
        <v>1376</v>
      </c>
      <c r="J108" s="8" t="s">
        <v>1673</v>
      </c>
      <c r="L108" s="6">
        <v>43187</v>
      </c>
    </row>
    <row r="109" spans="1:12" x14ac:dyDescent="0.3">
      <c r="A109" s="8" t="str">
        <f>HYPERLINK("http://www.accessdata.fda.gov/scripts/cder/daf/index.cfm?event=overview.process&amp;varApplNo=210861", "Vitrakvi")</f>
        <v>Vitrakvi</v>
      </c>
      <c r="B109" t="s">
        <v>1674</v>
      </c>
      <c r="C109" s="6">
        <v>43430</v>
      </c>
      <c r="D109" t="s">
        <v>1675</v>
      </c>
      <c r="E109" s="6">
        <v>43430</v>
      </c>
      <c r="F109" t="s">
        <v>1349</v>
      </c>
      <c r="G109" t="s">
        <v>1350</v>
      </c>
      <c r="H109" t="s">
        <v>1351</v>
      </c>
      <c r="I109" t="s">
        <v>1376</v>
      </c>
      <c r="J109" s="8" t="s">
        <v>1676</v>
      </c>
      <c r="L109" s="6">
        <v>43183</v>
      </c>
    </row>
    <row r="110" spans="1:12" x14ac:dyDescent="0.3">
      <c r="A110" s="8" t="str">
        <f>HYPERLINK("http://www.accessdata.fda.gov/scripts/cder/daf/index.cfm?event=overview.process&amp;varApplNo=210656", "Daurismo")</f>
        <v>Daurismo</v>
      </c>
      <c r="B110" t="s">
        <v>1677</v>
      </c>
      <c r="C110" s="6">
        <v>43425</v>
      </c>
      <c r="D110" t="s">
        <v>1678</v>
      </c>
      <c r="E110" s="6">
        <v>43425</v>
      </c>
      <c r="F110" t="s">
        <v>1349</v>
      </c>
      <c r="G110" t="s">
        <v>1350</v>
      </c>
      <c r="H110" t="s">
        <v>1351</v>
      </c>
      <c r="I110" t="s">
        <v>1376</v>
      </c>
      <c r="J110" s="8" t="s">
        <v>1679</v>
      </c>
      <c r="L110" s="6">
        <v>43217</v>
      </c>
    </row>
    <row r="111" spans="1:12" x14ac:dyDescent="0.3">
      <c r="A111" s="8" t="str">
        <f>HYPERLINK("http://www.accessdata.fda.gov/scripts/cder/daf/index.cfm?event=overview.process&amp;varApplNo=761107", "Gamifant")</f>
        <v>Gamifant</v>
      </c>
      <c r="B111" t="s">
        <v>1680</v>
      </c>
      <c r="C111" s="6">
        <v>43424</v>
      </c>
      <c r="D111" t="s">
        <v>1681</v>
      </c>
      <c r="E111" s="6">
        <v>43424</v>
      </c>
      <c r="F111" t="s">
        <v>1349</v>
      </c>
      <c r="G111" t="s">
        <v>1350</v>
      </c>
      <c r="I111" t="s">
        <v>1372</v>
      </c>
      <c r="J111" s="8" t="s">
        <v>1682</v>
      </c>
      <c r="L111" s="6">
        <v>43179</v>
      </c>
    </row>
    <row r="112" spans="1:12" x14ac:dyDescent="0.3">
      <c r="A112" s="8" t="str">
        <f>HYPERLINK("http://www.accessdata.fda.gov/scripts/cder/daf/index.cfm?event=overview.process&amp;varApplNo=210910", "Aemcolo")</f>
        <v>Aemcolo</v>
      </c>
      <c r="B112" t="s">
        <v>1683</v>
      </c>
      <c r="C112" s="6">
        <v>43420</v>
      </c>
      <c r="D112" t="s">
        <v>1684</v>
      </c>
      <c r="E112" s="6">
        <v>43420</v>
      </c>
      <c r="F112" t="s">
        <v>1349</v>
      </c>
      <c r="G112" t="s">
        <v>1350</v>
      </c>
      <c r="H112" t="s">
        <v>1351</v>
      </c>
      <c r="I112" t="s">
        <v>1352</v>
      </c>
      <c r="J112" s="8" t="s">
        <v>1685</v>
      </c>
      <c r="L112" s="6">
        <v>43175</v>
      </c>
    </row>
    <row r="113" spans="1:12" x14ac:dyDescent="0.3">
      <c r="A113" s="8" t="str">
        <f>HYPERLINK("http://www.accessdata.fda.gov/scripts/cder/daf/index.cfm?event=overview.process&amp;varApplNo=210598", "Yupelri")</f>
        <v>Yupelri</v>
      </c>
      <c r="B113" t="s">
        <v>1686</v>
      </c>
      <c r="C113" s="6">
        <v>43413</v>
      </c>
      <c r="D113" t="s">
        <v>1687</v>
      </c>
      <c r="E113" s="6">
        <v>43413</v>
      </c>
      <c r="F113" t="s">
        <v>1349</v>
      </c>
      <c r="G113" t="s">
        <v>1350</v>
      </c>
      <c r="H113" t="s">
        <v>1351</v>
      </c>
      <c r="I113" t="s">
        <v>1360</v>
      </c>
      <c r="J113" s="8" t="s">
        <v>1688</v>
      </c>
      <c r="L113" s="6">
        <v>43049</v>
      </c>
    </row>
    <row r="114" spans="1:12" x14ac:dyDescent="0.3">
      <c r="A114" s="8" t="str">
        <f>HYPERLINK("http://www.accessdata.fda.gov/scripts/cder/daf/index.cfm?event=overview.process&amp;varApplNo=210868", "Lorbrena")</f>
        <v>Lorbrena</v>
      </c>
      <c r="B114" t="s">
        <v>1689</v>
      </c>
      <c r="C114" s="6">
        <v>43406</v>
      </c>
      <c r="D114" t="s">
        <v>1690</v>
      </c>
      <c r="E114" s="6">
        <v>43406</v>
      </c>
      <c r="F114" t="s">
        <v>1349</v>
      </c>
      <c r="G114" t="s">
        <v>1350</v>
      </c>
      <c r="H114" t="s">
        <v>1351</v>
      </c>
      <c r="I114" t="s">
        <v>1376</v>
      </c>
      <c r="J114" s="8" t="s">
        <v>1691</v>
      </c>
      <c r="L114" s="6">
        <v>43074</v>
      </c>
    </row>
    <row r="115" spans="1:12" x14ac:dyDescent="0.3">
      <c r="A115" s="8" t="str">
        <f>HYPERLINK("http://www.accessdata.fda.gov/scripts/cder/daf/index.cfm?event=overview.process&amp;varApplNo=210854", "Xofluza")</f>
        <v>Xofluza</v>
      </c>
      <c r="B115" t="s">
        <v>1692</v>
      </c>
      <c r="C115" s="6">
        <v>43397</v>
      </c>
      <c r="D115" t="s">
        <v>1693</v>
      </c>
      <c r="E115" s="6">
        <v>43397</v>
      </c>
      <c r="F115" t="s">
        <v>1349</v>
      </c>
      <c r="G115" t="s">
        <v>1350</v>
      </c>
      <c r="H115" t="s">
        <v>1351</v>
      </c>
      <c r="I115" t="s">
        <v>1352</v>
      </c>
      <c r="J115" s="8" t="s">
        <v>1694</v>
      </c>
      <c r="L115" s="6">
        <v>43214</v>
      </c>
    </row>
    <row r="116" spans="1:12" x14ac:dyDescent="0.3">
      <c r="A116" s="8" t="str">
        <f>HYPERLINK("https://www.accessdata.fda.gov/scripts/cder/daf/index.cfm?event=overview.process&amp;varApplNo=211651", "Talzenna")</f>
        <v>Talzenna</v>
      </c>
      <c r="B116" t="s">
        <v>1695</v>
      </c>
      <c r="C116" s="6">
        <v>43389</v>
      </c>
      <c r="D116" t="s">
        <v>1696</v>
      </c>
      <c r="E116" s="6">
        <v>43389</v>
      </c>
      <c r="F116" t="s">
        <v>1349</v>
      </c>
      <c r="G116" t="s">
        <v>1350</v>
      </c>
      <c r="H116" t="s">
        <v>1351</v>
      </c>
      <c r="I116" t="s">
        <v>1352</v>
      </c>
      <c r="J116" s="8" t="s">
        <v>1697</v>
      </c>
      <c r="L116" s="6">
        <v>43196</v>
      </c>
    </row>
    <row r="117" spans="1:12" x14ac:dyDescent="0.3">
      <c r="A117" s="8" t="str">
        <f>HYPERLINK("http://www.accessdata.fda.gov/scripts/cder/daf/index.cfm?event=overview.process&amp;varApplNo=211172", "Tegsedi")</f>
        <v>Tegsedi</v>
      </c>
      <c r="B117" t="s">
        <v>1698</v>
      </c>
      <c r="C117" s="6">
        <v>43378</v>
      </c>
      <c r="D117" t="s">
        <v>1699</v>
      </c>
      <c r="E117" s="6">
        <v>43378</v>
      </c>
      <c r="F117" t="s">
        <v>1349</v>
      </c>
      <c r="G117" t="s">
        <v>1350</v>
      </c>
      <c r="H117" t="s">
        <v>1351</v>
      </c>
      <c r="I117" t="s">
        <v>1376</v>
      </c>
      <c r="J117" s="8" t="s">
        <v>1700</v>
      </c>
      <c r="L117" s="6">
        <v>43045</v>
      </c>
    </row>
    <row r="118" spans="1:12" x14ac:dyDescent="0.3">
      <c r="A118" s="8" t="str">
        <f>HYPERLINK("http://www.accessdata.fda.gov/scripts/cder/daf/index.cfm?event=overview.process&amp;varApplNo=761092", "Revcovi")</f>
        <v>Revcovi</v>
      </c>
      <c r="B118" t="s">
        <v>1701</v>
      </c>
      <c r="C118" s="6">
        <v>43378</v>
      </c>
      <c r="D118" t="s">
        <v>1702</v>
      </c>
      <c r="E118" s="6">
        <v>43378</v>
      </c>
      <c r="F118" t="s">
        <v>1349</v>
      </c>
      <c r="G118" t="s">
        <v>1350</v>
      </c>
      <c r="I118" t="s">
        <v>1372</v>
      </c>
      <c r="J118" s="8" t="s">
        <v>1703</v>
      </c>
      <c r="L118" s="6" t="s">
        <v>1366</v>
      </c>
    </row>
    <row r="119" spans="1:12" x14ac:dyDescent="0.3">
      <c r="A119" s="8" t="str">
        <f>HYPERLINK("http://www.accessdata.fda.gov/scripts/cder/daf/index.cfm?event=overview.process&amp;varApplNo=209816", "Nuzyra")</f>
        <v>Nuzyra</v>
      </c>
      <c r="B119" t="s">
        <v>1704</v>
      </c>
      <c r="C119" s="6">
        <v>43375</v>
      </c>
      <c r="D119" t="s">
        <v>1705</v>
      </c>
      <c r="E119" s="6">
        <v>43375</v>
      </c>
      <c r="F119" t="s">
        <v>1349</v>
      </c>
      <c r="G119" t="s">
        <v>1350</v>
      </c>
      <c r="H119" t="s">
        <v>1351</v>
      </c>
      <c r="I119" t="s">
        <v>1352</v>
      </c>
      <c r="J119" s="8" t="s">
        <v>1706</v>
      </c>
      <c r="L119" s="6">
        <v>43133</v>
      </c>
    </row>
    <row r="120" spans="1:12" x14ac:dyDescent="0.3">
      <c r="A120" s="8" t="str">
        <f>HYPERLINK("http://www.accessdata.fda.gov/scripts/cder/daf/index.cfm?event=overview.process&amp;varApplNo=209521", "Seysara")</f>
        <v>Seysara</v>
      </c>
      <c r="B120" t="s">
        <v>1707</v>
      </c>
      <c r="C120" s="6">
        <v>43374</v>
      </c>
      <c r="D120" t="s">
        <v>1708</v>
      </c>
      <c r="E120" s="6">
        <v>43374</v>
      </c>
      <c r="F120" t="s">
        <v>1349</v>
      </c>
      <c r="G120" t="s">
        <v>1350</v>
      </c>
      <c r="H120" t="s">
        <v>1351</v>
      </c>
      <c r="I120" t="s">
        <v>1360</v>
      </c>
      <c r="J120" s="8" t="s">
        <v>1709</v>
      </c>
      <c r="L120" s="6">
        <v>43028</v>
      </c>
    </row>
    <row r="121" spans="1:12" x14ac:dyDescent="0.3">
      <c r="A121" s="8" t="str">
        <f>HYPERLINK("http://www.accessdata.fda.gov/scripts/cder/daf/index.cfm?event=overview.process&amp;varApplNo=761097", "Libtayo")</f>
        <v>Libtayo</v>
      </c>
      <c r="B121" t="s">
        <v>1710</v>
      </c>
      <c r="C121" s="6">
        <v>43371</v>
      </c>
      <c r="D121" t="s">
        <v>1711</v>
      </c>
      <c r="E121" s="6">
        <v>43371</v>
      </c>
      <c r="F121" t="s">
        <v>1349</v>
      </c>
      <c r="G121" t="s">
        <v>1350</v>
      </c>
      <c r="I121" t="s">
        <v>1270</v>
      </c>
      <c r="J121" s="8" t="s">
        <v>1712</v>
      </c>
      <c r="L121" s="6" t="s">
        <v>1366</v>
      </c>
    </row>
    <row r="122" spans="1:12" x14ac:dyDescent="0.3">
      <c r="A122" s="8" t="str">
        <f>HYPERLINK("http://www.accessdata.fda.gov/scripts/cder/daf/index.cfm?event=overview.process&amp;varApplNo=211288", "Vizimpro")</f>
        <v>Vizimpro</v>
      </c>
      <c r="B122" t="s">
        <v>1713</v>
      </c>
      <c r="C122" s="6">
        <v>43370</v>
      </c>
      <c r="D122" t="s">
        <v>1714</v>
      </c>
      <c r="E122" s="6">
        <v>43370</v>
      </c>
      <c r="F122" t="s">
        <v>1349</v>
      </c>
      <c r="G122" t="s">
        <v>1350</v>
      </c>
      <c r="H122" t="s">
        <v>1435</v>
      </c>
      <c r="I122" t="s">
        <v>1376</v>
      </c>
      <c r="J122" s="8" t="s">
        <v>1715</v>
      </c>
      <c r="L122" s="6">
        <v>43131</v>
      </c>
    </row>
    <row r="123" spans="1:12" x14ac:dyDescent="0.3">
      <c r="A123" s="8" t="str">
        <f>HYPERLINK("http://www.accessdata.fda.gov/scripts/cder/daf/index.cfm?event=overview.process&amp;varApplNo=761063", "Emgality")</f>
        <v>Emgality</v>
      </c>
      <c r="B123" t="s">
        <v>1716</v>
      </c>
      <c r="C123" s="6">
        <v>43370</v>
      </c>
      <c r="D123" t="s">
        <v>1494</v>
      </c>
      <c r="E123" s="6">
        <v>43370</v>
      </c>
      <c r="F123" t="s">
        <v>1349</v>
      </c>
      <c r="G123" t="s">
        <v>1350</v>
      </c>
      <c r="I123" t="s">
        <v>1270</v>
      </c>
      <c r="J123" s="8" t="s">
        <v>1717</v>
      </c>
      <c r="L123" s="6">
        <v>43005</v>
      </c>
    </row>
    <row r="124" spans="1:12" x14ac:dyDescent="0.3">
      <c r="A124" s="8" t="str">
        <f>HYPERLINK("http://www.accessdata.fda.gov/scripts/cder/daf/index.cfm?event=overview.process&amp;varApplNo=211155", "Copiktra")</f>
        <v>Copiktra</v>
      </c>
      <c r="B124" t="s">
        <v>1718</v>
      </c>
      <c r="C124" s="6">
        <v>43367</v>
      </c>
      <c r="D124" t="s">
        <v>1719</v>
      </c>
      <c r="E124" s="6">
        <v>43367</v>
      </c>
      <c r="F124" t="s">
        <v>1349</v>
      </c>
      <c r="G124" t="s">
        <v>1350</v>
      </c>
      <c r="H124" t="s">
        <v>1351</v>
      </c>
      <c r="I124" t="s">
        <v>1376</v>
      </c>
      <c r="J124" s="8" t="s">
        <v>1720</v>
      </c>
      <c r="L124" s="6">
        <v>43136</v>
      </c>
    </row>
    <row r="125" spans="1:12" x14ac:dyDescent="0.3">
      <c r="A125" s="8" t="str">
        <f>HYPERLINK("http://www.accessdata.fda.gov/scripts/cder/daf/index.cfm?event=overview.process&amp;varApplNo=761089", "Ajovy")</f>
        <v>Ajovy</v>
      </c>
      <c r="B125" t="s">
        <v>1721</v>
      </c>
      <c r="C125" s="6">
        <v>43357</v>
      </c>
      <c r="D125" t="s">
        <v>1494</v>
      </c>
      <c r="E125" s="6">
        <v>43357</v>
      </c>
      <c r="F125" t="s">
        <v>1349</v>
      </c>
      <c r="G125" t="s">
        <v>1350</v>
      </c>
      <c r="I125" t="s">
        <v>1270</v>
      </c>
      <c r="J125" s="8" t="s">
        <v>1722</v>
      </c>
      <c r="L125" s="6">
        <v>43024</v>
      </c>
    </row>
    <row r="126" spans="1:12" x14ac:dyDescent="0.3">
      <c r="A126" s="8" t="str">
        <f>HYPERLINK("http://www.accessdata.fda.gov/scripts/cder/daf/index.cfm?event=overview.process&amp;varApplNo=761104", "Lumoxiti")</f>
        <v>Lumoxiti</v>
      </c>
      <c r="B126" t="s">
        <v>1723</v>
      </c>
      <c r="C126" s="6">
        <v>43356</v>
      </c>
      <c r="D126" t="s">
        <v>1724</v>
      </c>
      <c r="E126" s="6">
        <v>43356</v>
      </c>
      <c r="F126" t="s">
        <v>1349</v>
      </c>
      <c r="G126" t="s">
        <v>1350</v>
      </c>
      <c r="I126" t="s">
        <v>1372</v>
      </c>
      <c r="J126" s="8" t="s">
        <v>1725</v>
      </c>
      <c r="L126" s="6">
        <v>43129</v>
      </c>
    </row>
    <row r="127" spans="1:12" x14ac:dyDescent="0.3">
      <c r="A127" s="8" t="str">
        <f>HYPERLINK("http://www.accessdata.fda.gov/scripts/cder/daf/index.cfm?event=overview.process&amp;varApplNo=210806", "Pifeltro")</f>
        <v>Pifeltro</v>
      </c>
      <c r="B127" t="s">
        <v>1726</v>
      </c>
      <c r="C127" s="6">
        <v>43342</v>
      </c>
      <c r="D127" t="s">
        <v>1727</v>
      </c>
      <c r="E127" s="6">
        <v>43342</v>
      </c>
      <c r="F127" t="s">
        <v>1349</v>
      </c>
      <c r="G127" t="s">
        <v>1350</v>
      </c>
      <c r="H127" t="s">
        <v>1351</v>
      </c>
      <c r="I127" t="s">
        <v>1360</v>
      </c>
      <c r="J127" s="8" t="s">
        <v>1728</v>
      </c>
      <c r="L127" s="6">
        <v>43031</v>
      </c>
    </row>
    <row r="128" spans="1:12" x14ac:dyDescent="0.3">
      <c r="A128" s="8" t="str">
        <f>HYPERLINK("http://www.accessdata.fda.gov/scripts/cder/daf/index.cfm?event=overview.process&amp;varApplNo=211109", "Xerava")</f>
        <v>Xerava</v>
      </c>
      <c r="B128" t="s">
        <v>1729</v>
      </c>
      <c r="C128" s="6">
        <v>43339</v>
      </c>
      <c r="D128" t="s">
        <v>1730</v>
      </c>
      <c r="E128" s="6">
        <v>43339</v>
      </c>
      <c r="F128" t="s">
        <v>1349</v>
      </c>
      <c r="G128" t="s">
        <v>1350</v>
      </c>
      <c r="H128" t="s">
        <v>1351</v>
      </c>
      <c r="I128" t="s">
        <v>1352</v>
      </c>
      <c r="J128" s="8" t="s">
        <v>1731</v>
      </c>
      <c r="L128" s="6">
        <v>43097</v>
      </c>
    </row>
    <row r="129" spans="1:12" x14ac:dyDescent="0.3">
      <c r="A129" s="8" t="str">
        <f>HYPERLINK("http://www.accessdata.fda.gov/scripts/cder/daf/index.cfm?event=overview.process&amp;varApplNo=761090", "Takhzyro")</f>
        <v>Takhzyro</v>
      </c>
      <c r="B129" t="s">
        <v>1732</v>
      </c>
      <c r="C129" s="6">
        <v>43335</v>
      </c>
      <c r="D129" t="s">
        <v>1733</v>
      </c>
      <c r="E129" s="6">
        <v>43335</v>
      </c>
      <c r="F129" t="s">
        <v>1349</v>
      </c>
      <c r="G129" t="s">
        <v>1350</v>
      </c>
      <c r="I129" t="s">
        <v>1372</v>
      </c>
      <c r="J129" s="8" t="s">
        <v>1734</v>
      </c>
      <c r="L129" s="6" t="s">
        <v>1366</v>
      </c>
    </row>
    <row r="130" spans="1:12" x14ac:dyDescent="0.3">
      <c r="A130" s="8" t="str">
        <f>HYPERLINK("http://www.accessdata.fda.gov/scripts/cder/daf/index.cfm?event=overview.process&amp;varApplNo=761094", "Oxervate")</f>
        <v>Oxervate</v>
      </c>
      <c r="B130" t="s">
        <v>1735</v>
      </c>
      <c r="C130" s="6">
        <v>43334</v>
      </c>
      <c r="D130" t="s">
        <v>1736</v>
      </c>
      <c r="E130" s="6">
        <v>43334</v>
      </c>
      <c r="F130" t="s">
        <v>1349</v>
      </c>
      <c r="G130" t="s">
        <v>1350</v>
      </c>
      <c r="I130" t="s">
        <v>1372</v>
      </c>
      <c r="J130" s="8" t="s">
        <v>1737</v>
      </c>
      <c r="L130" s="6">
        <v>43091</v>
      </c>
    </row>
    <row r="131" spans="1:12" x14ac:dyDescent="0.3">
      <c r="A131" s="8" t="str">
        <f>HYPERLINK("http://www.accessdata.fda.gov/scripts/cder/daf/index.cfm?event=overview.process&amp;varApplNo=206709", "Diacomit")</f>
        <v>Diacomit</v>
      </c>
      <c r="B131" t="s">
        <v>1738</v>
      </c>
      <c r="C131" s="6">
        <v>43332</v>
      </c>
      <c r="D131" t="s">
        <v>1739</v>
      </c>
      <c r="E131" s="6">
        <v>43332</v>
      </c>
      <c r="F131" t="s">
        <v>1349</v>
      </c>
      <c r="G131" t="s">
        <v>1350</v>
      </c>
      <c r="H131" t="s">
        <v>1351</v>
      </c>
      <c r="I131" t="s">
        <v>1376</v>
      </c>
      <c r="J131" s="8" t="s">
        <v>1740</v>
      </c>
      <c r="L131" s="6" t="s">
        <v>1366</v>
      </c>
    </row>
    <row r="132" spans="1:12" x14ac:dyDescent="0.3">
      <c r="A132" s="8" t="str">
        <f>HYPERLINK("http://www.accessdata.fda.gov/scripts/cder/daf/index.cfm?event=overview.process&amp;varApplNo=208623", "Galafold")</f>
        <v>Galafold</v>
      </c>
      <c r="B132" t="s">
        <v>1741</v>
      </c>
      <c r="C132" s="6">
        <v>43322</v>
      </c>
      <c r="D132" t="s">
        <v>1742</v>
      </c>
      <c r="E132" s="6">
        <v>43322</v>
      </c>
      <c r="F132" t="s">
        <v>1349</v>
      </c>
      <c r="G132" t="s">
        <v>1350</v>
      </c>
      <c r="H132" t="s">
        <v>1351</v>
      </c>
      <c r="I132" t="s">
        <v>1376</v>
      </c>
      <c r="J132" s="8" t="s">
        <v>1743</v>
      </c>
      <c r="L132" s="6">
        <v>43082</v>
      </c>
    </row>
    <row r="133" spans="1:12" x14ac:dyDescent="0.3">
      <c r="A133" s="8" t="str">
        <f>HYPERLINK("http://www.accessdata.fda.gov/scripts/cder/daf/index.cfm?event=overview.process&amp;varApplNo=209627", "Annovera")</f>
        <v>Annovera</v>
      </c>
      <c r="B133" t="s">
        <v>1744</v>
      </c>
      <c r="C133" s="6">
        <v>43322</v>
      </c>
      <c r="D133" t="s">
        <v>1745</v>
      </c>
      <c r="E133" s="6">
        <v>43322</v>
      </c>
      <c r="F133" t="s">
        <v>1349</v>
      </c>
      <c r="G133" t="s">
        <v>1350</v>
      </c>
      <c r="H133" t="s">
        <v>1435</v>
      </c>
      <c r="I133" t="s">
        <v>1360</v>
      </c>
      <c r="J133" s="8" t="s">
        <v>1746</v>
      </c>
      <c r="L133" s="6">
        <v>42964</v>
      </c>
    </row>
    <row r="134" spans="1:12" x14ac:dyDescent="0.3">
      <c r="A134" s="8" t="str">
        <f>HYPERLINK("http://www.accessdata.fda.gov/scripts/cder/daf/index.cfm?event=overview.process&amp;varApplNo=210922", "Onpattro")</f>
        <v>Onpattro</v>
      </c>
      <c r="B134" t="s">
        <v>1747</v>
      </c>
      <c r="C134" s="6">
        <v>43322</v>
      </c>
      <c r="D134" t="s">
        <v>1748</v>
      </c>
      <c r="E134" s="6">
        <v>43322</v>
      </c>
      <c r="F134" t="s">
        <v>1349</v>
      </c>
      <c r="G134" t="s">
        <v>1350</v>
      </c>
      <c r="H134" t="s">
        <v>1351</v>
      </c>
      <c r="I134" t="s">
        <v>1376</v>
      </c>
      <c r="J134" s="8" t="s">
        <v>1749</v>
      </c>
      <c r="L134" s="6">
        <v>43080</v>
      </c>
    </row>
    <row r="135" spans="1:12" x14ac:dyDescent="0.3">
      <c r="A135" s="8" t="str">
        <f>HYPERLINK("http://www.accessdata.fda.gov/scripts/cder/daf/index.cfm?event=overview.process&amp;varApplNo=761051", "Poteligeo")</f>
        <v>Poteligeo</v>
      </c>
      <c r="B135" t="s">
        <v>1750</v>
      </c>
      <c r="C135" s="6">
        <v>43320</v>
      </c>
      <c r="D135" t="s">
        <v>1751</v>
      </c>
      <c r="E135" s="6">
        <v>43320</v>
      </c>
      <c r="F135" t="s">
        <v>1349</v>
      </c>
      <c r="G135" t="s">
        <v>1350</v>
      </c>
      <c r="I135" t="s">
        <v>1372</v>
      </c>
      <c r="J135" s="8" t="s">
        <v>1752</v>
      </c>
      <c r="L135" s="6" t="s">
        <v>1366</v>
      </c>
    </row>
    <row r="136" spans="1:12" x14ac:dyDescent="0.3">
      <c r="A136" s="8" t="str">
        <f>HYPERLINK("http://www.accessdata.fda.gov/scripts/cder/daf/index.cfm?event=overview.process&amp;varApplNo=210923", "Mulpleta")</f>
        <v>Mulpleta</v>
      </c>
      <c r="B136" t="s">
        <v>1753</v>
      </c>
      <c r="C136" s="6">
        <v>43312</v>
      </c>
      <c r="D136" t="s">
        <v>1754</v>
      </c>
      <c r="E136" s="6">
        <v>43312</v>
      </c>
      <c r="F136" t="s">
        <v>1349</v>
      </c>
      <c r="G136" t="s">
        <v>1350</v>
      </c>
      <c r="H136" t="s">
        <v>1351</v>
      </c>
      <c r="I136" t="s">
        <v>1352</v>
      </c>
      <c r="J136" s="8" t="s">
        <v>1755</v>
      </c>
      <c r="L136" s="6">
        <v>43095</v>
      </c>
    </row>
    <row r="137" spans="1:12" x14ac:dyDescent="0.3">
      <c r="A137" s="8" t="str">
        <f>HYPERLINK("http://www.accessdata.fda.gov/scripts/cder/daf/index.cfm?event=overview.process&amp;varApplNo=210589", "Omegaven")</f>
        <v>Omegaven</v>
      </c>
      <c r="B137" t="s">
        <v>1756</v>
      </c>
      <c r="C137" s="6">
        <v>43308</v>
      </c>
      <c r="D137" t="s">
        <v>1757</v>
      </c>
      <c r="E137" s="6">
        <v>43308</v>
      </c>
      <c r="F137" t="s">
        <v>1349</v>
      </c>
      <c r="G137" t="s">
        <v>1350</v>
      </c>
      <c r="H137" t="s">
        <v>1435</v>
      </c>
      <c r="I137" t="s">
        <v>1376</v>
      </c>
      <c r="J137" s="8" t="s">
        <v>1758</v>
      </c>
      <c r="L137" s="6">
        <v>43070</v>
      </c>
    </row>
    <row r="138" spans="1:12" x14ac:dyDescent="0.3">
      <c r="A138" s="8" t="str">
        <f>HYPERLINK("http://www.accessdata.fda.gov/scripts/cder/daf/index.cfm?event=overview.process&amp;varApplNo=210450", "Orilissa")</f>
        <v>Orilissa</v>
      </c>
      <c r="B138" t="s">
        <v>1759</v>
      </c>
      <c r="C138" s="6">
        <v>43304</v>
      </c>
      <c r="D138" t="s">
        <v>1760</v>
      </c>
      <c r="E138" s="6">
        <v>43304</v>
      </c>
      <c r="F138" t="s">
        <v>1349</v>
      </c>
      <c r="G138" t="s">
        <v>1350</v>
      </c>
      <c r="H138" t="s">
        <v>1351</v>
      </c>
      <c r="I138" t="s">
        <v>1352</v>
      </c>
      <c r="J138" s="8" t="s">
        <v>1761</v>
      </c>
      <c r="L138" s="6">
        <v>42970</v>
      </c>
    </row>
    <row r="139" spans="1:12" x14ac:dyDescent="0.3">
      <c r="A139" s="8" t="str">
        <f>HYPERLINK("http://www.accessdata.fda.gov/scripts/cder/daf/index.cfm?event=overview.process&amp;varApplNo=210795", "Krintafel")</f>
        <v>Krintafel</v>
      </c>
      <c r="B139" t="s">
        <v>1762</v>
      </c>
      <c r="C139" s="6">
        <v>43301</v>
      </c>
      <c r="D139" t="s">
        <v>1763</v>
      </c>
      <c r="E139" s="6">
        <v>43301</v>
      </c>
      <c r="F139" t="s">
        <v>1349</v>
      </c>
      <c r="G139" t="s">
        <v>1350</v>
      </c>
      <c r="H139" t="s">
        <v>1351</v>
      </c>
      <c r="I139" t="s">
        <v>1376</v>
      </c>
      <c r="J139" s="8" t="s">
        <v>1764</v>
      </c>
      <c r="L139" s="6">
        <v>43061</v>
      </c>
    </row>
    <row r="140" spans="1:12" x14ac:dyDescent="0.3">
      <c r="A140" s="8" t="str">
        <f>HYPERLINK("http://www.accessdata.fda.gov/scripts/cder/daf/index.cfm?event=overview.process&amp;varApplNo=211192", "Tibsovo")</f>
        <v>Tibsovo</v>
      </c>
      <c r="B140" t="s">
        <v>1765</v>
      </c>
      <c r="C140" s="6">
        <v>43301</v>
      </c>
      <c r="D140" t="s">
        <v>1766</v>
      </c>
      <c r="E140" s="6">
        <v>43301</v>
      </c>
      <c r="F140" t="s">
        <v>1349</v>
      </c>
      <c r="G140" t="s">
        <v>1350</v>
      </c>
      <c r="H140" t="s">
        <v>1351</v>
      </c>
      <c r="I140" t="s">
        <v>1376</v>
      </c>
      <c r="J140" s="8" t="s">
        <v>1767</v>
      </c>
      <c r="L140" s="6">
        <v>43090</v>
      </c>
    </row>
    <row r="141" spans="1:12" x14ac:dyDescent="0.3">
      <c r="A141" s="8" t="str">
        <f>HYPERLINK("http://www.accessdata.fda.gov/scripts/cder/daf/index.cfm?event=overview.process&amp;varApplNo=208627", "TPOXX")</f>
        <v>TPOXX</v>
      </c>
      <c r="B141" t="s">
        <v>1768</v>
      </c>
      <c r="C141" s="6">
        <v>43294</v>
      </c>
      <c r="D141" t="s">
        <v>1769</v>
      </c>
      <c r="E141" s="6">
        <v>43294</v>
      </c>
      <c r="F141" t="s">
        <v>1349</v>
      </c>
      <c r="G141" t="s">
        <v>1350</v>
      </c>
      <c r="H141" t="s">
        <v>1351</v>
      </c>
      <c r="I141" t="s">
        <v>1376</v>
      </c>
      <c r="J141" s="8" t="s">
        <v>1770</v>
      </c>
      <c r="L141" s="6">
        <v>43077</v>
      </c>
    </row>
    <row r="142" spans="1:12" x14ac:dyDescent="0.3">
      <c r="A142" s="8" t="str">
        <f>HYPERLINK("http://www.accessdata.fda.gov/scripts/cder/daf/index.cfm?event=overview.process&amp;varApplNo=210496", "Braftovi")</f>
        <v>Braftovi</v>
      </c>
      <c r="B142" t="s">
        <v>1771</v>
      </c>
      <c r="C142" s="6">
        <v>43278</v>
      </c>
      <c r="D142" t="s">
        <v>1772</v>
      </c>
      <c r="E142" s="6">
        <v>43278</v>
      </c>
      <c r="F142" t="s">
        <v>1349</v>
      </c>
      <c r="G142" t="s">
        <v>1350</v>
      </c>
      <c r="H142" t="s">
        <v>1435</v>
      </c>
      <c r="I142" t="s">
        <v>1364</v>
      </c>
      <c r="J142" s="8" t="s">
        <v>1773</v>
      </c>
      <c r="L142" s="6">
        <v>42916</v>
      </c>
    </row>
    <row r="143" spans="1:12" x14ac:dyDescent="0.3">
      <c r="A143" s="8" t="str">
        <f>HYPERLINK("http://www.accessdata.fda.gov/scripts/cder/daf/index.cfm?event=overview.process&amp;varApplNo=210498", "Mektovi")</f>
        <v>Mektovi</v>
      </c>
      <c r="B143" t="s">
        <v>1774</v>
      </c>
      <c r="C143" s="6">
        <v>43278</v>
      </c>
      <c r="D143" t="s">
        <v>1772</v>
      </c>
      <c r="E143" s="6">
        <v>43278</v>
      </c>
      <c r="F143" t="s">
        <v>1349</v>
      </c>
      <c r="G143" t="s">
        <v>1350</v>
      </c>
      <c r="H143" t="s">
        <v>1435</v>
      </c>
      <c r="I143" t="s">
        <v>1364</v>
      </c>
      <c r="J143" s="8" t="s">
        <v>1775</v>
      </c>
      <c r="L143" s="6">
        <v>42916</v>
      </c>
    </row>
    <row r="144" spans="1:12" x14ac:dyDescent="0.3">
      <c r="A144" s="8" t="str">
        <f>HYPERLINK("http://www.accessdata.fda.gov/scripts/cder/daf/index.cfm?event=overview.process&amp;varApplNo=210303", "Zemdri")</f>
        <v>Zemdri</v>
      </c>
      <c r="B144" t="s">
        <v>1776</v>
      </c>
      <c r="C144" s="6">
        <v>43276</v>
      </c>
      <c r="D144" t="s">
        <v>1777</v>
      </c>
      <c r="E144" s="6">
        <v>43276</v>
      </c>
      <c r="F144" t="s">
        <v>1349</v>
      </c>
      <c r="G144" t="s">
        <v>1350</v>
      </c>
      <c r="H144" t="s">
        <v>1351</v>
      </c>
      <c r="I144" t="s">
        <v>1352</v>
      </c>
      <c r="J144" s="8" t="s">
        <v>1778</v>
      </c>
      <c r="L144" s="6">
        <v>43033</v>
      </c>
    </row>
    <row r="145" spans="1:12" x14ac:dyDescent="0.3">
      <c r="A145" s="8" t="str">
        <f>HYPERLINK("http://www.accessdata.fda.gov/scripts/cder/daf/index.cfm?event=overview.process&amp;varApplNo=210365", "Epidioloex")</f>
        <v>Epidioloex</v>
      </c>
      <c r="B145" t="s">
        <v>1779</v>
      </c>
      <c r="C145" s="6">
        <v>43276</v>
      </c>
      <c r="D145" t="s">
        <v>1780</v>
      </c>
      <c r="E145" s="6">
        <v>43276</v>
      </c>
      <c r="F145" t="s">
        <v>1349</v>
      </c>
      <c r="G145" t="s">
        <v>1350</v>
      </c>
      <c r="H145" t="s">
        <v>1351</v>
      </c>
      <c r="I145" t="s">
        <v>1376</v>
      </c>
      <c r="J145" s="8" t="s">
        <v>1781</v>
      </c>
      <c r="L145" s="6">
        <v>43400</v>
      </c>
    </row>
    <row r="146" spans="1:12" x14ac:dyDescent="0.3">
      <c r="A146" s="8" t="str">
        <f>HYPERLINK("https://www.accessdata.fda.gov/scripts/cder/daf/index.cfm?event=overview.process&amp;applno=210867", "Moxidectin")</f>
        <v>Moxidectin</v>
      </c>
      <c r="B146" t="s">
        <v>1782</v>
      </c>
      <c r="C146" s="6">
        <v>43264</v>
      </c>
      <c r="D146" t="s">
        <v>1783</v>
      </c>
      <c r="E146" s="6">
        <v>43264</v>
      </c>
      <c r="F146" t="s">
        <v>1349</v>
      </c>
      <c r="G146" t="s">
        <v>1350</v>
      </c>
      <c r="H146" t="s">
        <v>1351</v>
      </c>
      <c r="I146" t="s">
        <v>1376</v>
      </c>
      <c r="J146" s="8" t="s">
        <v>1784</v>
      </c>
      <c r="L146" s="6">
        <v>43021</v>
      </c>
    </row>
    <row r="147" spans="1:12" x14ac:dyDescent="0.3">
      <c r="A147" s="8" t="str">
        <f>HYPERLINK("http://www.accessdata.fda.gov/scripts/cder/daf/index.cfm?event=overview.process&amp;varApplNo=207924", "Olumiant")</f>
        <v>Olumiant</v>
      </c>
      <c r="B147" t="s">
        <v>1785</v>
      </c>
      <c r="C147" s="6">
        <v>43251</v>
      </c>
      <c r="D147" t="s">
        <v>1786</v>
      </c>
      <c r="E147" s="6">
        <v>43251</v>
      </c>
      <c r="F147" t="s">
        <v>1349</v>
      </c>
      <c r="G147" t="s">
        <v>1350</v>
      </c>
      <c r="H147" t="s">
        <v>1351</v>
      </c>
      <c r="I147" t="s">
        <v>1360</v>
      </c>
      <c r="J147" s="8" t="s">
        <v>1787</v>
      </c>
      <c r="L147" s="6">
        <v>42384</v>
      </c>
    </row>
    <row r="148" spans="1:12" x14ac:dyDescent="0.3">
      <c r="A148" s="8" t="str">
        <f>HYPERLINK("http://www.accessdata.fda.gov/scripts/cder/daf/index.cfm?event=overview.process&amp;varApplNo=761079", "Palynziq")</f>
        <v>Palynziq</v>
      </c>
      <c r="B148" t="s">
        <v>1788</v>
      </c>
      <c r="C148" s="6">
        <v>43244</v>
      </c>
      <c r="D148" t="s">
        <v>1789</v>
      </c>
      <c r="E148" s="6">
        <v>43244</v>
      </c>
      <c r="F148" t="s">
        <v>1349</v>
      </c>
      <c r="G148" t="s">
        <v>1350</v>
      </c>
      <c r="I148" t="s">
        <v>1372</v>
      </c>
      <c r="J148" s="8" t="s">
        <v>1790</v>
      </c>
      <c r="L148" s="6">
        <v>42916</v>
      </c>
    </row>
    <row r="149" spans="1:12" x14ac:dyDescent="0.3">
      <c r="A149" s="8" t="str">
        <f>HYPERLINK("http://www.accessdata.fda.gov/scripts/cder/daf/index.cfm?event=overview.process&amp;varApplNo=210238", "Doptelet")</f>
        <v>Doptelet</v>
      </c>
      <c r="B149" t="s">
        <v>1791</v>
      </c>
      <c r="C149" s="6">
        <v>43241</v>
      </c>
      <c r="D149" t="s">
        <v>1792</v>
      </c>
      <c r="E149" s="6">
        <v>43241</v>
      </c>
      <c r="F149" t="s">
        <v>1349</v>
      </c>
      <c r="G149" t="s">
        <v>1350</v>
      </c>
      <c r="H149" t="s">
        <v>1351</v>
      </c>
      <c r="I149" t="s">
        <v>1376</v>
      </c>
      <c r="J149" s="8" t="s">
        <v>1793</v>
      </c>
      <c r="L149" s="6">
        <v>42999</v>
      </c>
    </row>
    <row r="150" spans="1:12" x14ac:dyDescent="0.3">
      <c r="A150" s="8" t="str">
        <f>HYPERLINK("http://www.accessdata.fda.gov/scripts/cder/daf/index.cfm?event=overview.process&amp;varApplNo=207078", "Lokelma")</f>
        <v>Lokelma</v>
      </c>
      <c r="B150" t="s">
        <v>1794</v>
      </c>
      <c r="C150" s="6">
        <v>43238</v>
      </c>
      <c r="D150" t="s">
        <v>1795</v>
      </c>
      <c r="E150" s="6">
        <v>43238</v>
      </c>
      <c r="F150" t="s">
        <v>1349</v>
      </c>
      <c r="G150" t="s">
        <v>1350</v>
      </c>
      <c r="H150" t="s">
        <v>1351</v>
      </c>
      <c r="I150" t="s">
        <v>1360</v>
      </c>
      <c r="J150" s="8" t="s">
        <v>1796</v>
      </c>
      <c r="L150" s="6">
        <v>42150</v>
      </c>
    </row>
    <row r="151" spans="1:12" x14ac:dyDescent="0.3">
      <c r="A151" s="8" t="str">
        <f>HYPERLINK("http://www.accessdata.fda.gov/scripts/cder/daf/index.cfm?event=overview.process&amp;varApplNo=761077", "Aimovig")</f>
        <v>Aimovig</v>
      </c>
      <c r="B151" t="s">
        <v>1797</v>
      </c>
      <c r="C151" s="6">
        <v>43237</v>
      </c>
      <c r="D151" t="s">
        <v>1798</v>
      </c>
      <c r="E151" s="6">
        <v>43237</v>
      </c>
      <c r="F151" t="s">
        <v>1349</v>
      </c>
      <c r="G151" t="s">
        <v>1350</v>
      </c>
      <c r="I151" t="s">
        <v>1270</v>
      </c>
      <c r="J151" s="8" t="s">
        <v>1799</v>
      </c>
      <c r="L151" s="6">
        <v>42872</v>
      </c>
    </row>
    <row r="152" spans="1:12" x14ac:dyDescent="0.3">
      <c r="A152" s="8" t="str">
        <f>HYPERLINK("http://www.accessdata.fda.gov/scripts/cder/daf/index.cfm?event=overview.process&amp;varApplNo=209229", "Lucemyra")</f>
        <v>Lucemyra</v>
      </c>
      <c r="B152" t="s">
        <v>1800</v>
      </c>
      <c r="C152" s="6">
        <v>43236</v>
      </c>
      <c r="D152" t="s">
        <v>1801</v>
      </c>
      <c r="E152" s="6">
        <v>43236</v>
      </c>
      <c r="F152" t="s">
        <v>1349</v>
      </c>
      <c r="G152" t="s">
        <v>1350</v>
      </c>
      <c r="H152" t="s">
        <v>1351</v>
      </c>
      <c r="I152" t="s">
        <v>1352</v>
      </c>
      <c r="J152" s="8" t="s">
        <v>1802</v>
      </c>
      <c r="L152" s="6">
        <v>43004</v>
      </c>
    </row>
    <row r="153" spans="1:12" x14ac:dyDescent="0.3">
      <c r="A153" s="8" t="str">
        <f>HYPERLINK("http://www.accessdata.fda.gov/scripts/cder/daf/index.cfm?event=overview.process&amp;varApplNo=210493", "Akynzeo")</f>
        <v>Akynzeo</v>
      </c>
      <c r="B153" t="s">
        <v>1803</v>
      </c>
      <c r="C153" s="6">
        <v>43209</v>
      </c>
      <c r="D153" t="s">
        <v>1804</v>
      </c>
      <c r="E153" s="6">
        <v>43209</v>
      </c>
      <c r="F153" t="s">
        <v>1349</v>
      </c>
      <c r="G153" t="s">
        <v>1350</v>
      </c>
      <c r="H153" t="s">
        <v>1351</v>
      </c>
      <c r="I153" t="s">
        <v>1360</v>
      </c>
      <c r="J153" s="8" t="s">
        <v>1805</v>
      </c>
      <c r="L153" s="6">
        <v>42845</v>
      </c>
    </row>
    <row r="154" spans="1:12" x14ac:dyDescent="0.3">
      <c r="A154" s="8" t="str">
        <f>HYPERLINK("http://www.accessdata.fda.gov/scripts/cder/daf/index.cfm?event=overview.process&amp;varApplNo=761068", "Crysvita")</f>
        <v>Crysvita</v>
      </c>
      <c r="B154" t="s">
        <v>1806</v>
      </c>
      <c r="C154" s="6">
        <v>43207</v>
      </c>
      <c r="D154" t="s">
        <v>1807</v>
      </c>
      <c r="E154" s="6">
        <v>43207</v>
      </c>
      <c r="F154" t="s">
        <v>1349</v>
      </c>
      <c r="G154" t="s">
        <v>1350</v>
      </c>
      <c r="I154" t="s">
        <v>1372</v>
      </c>
      <c r="J154" s="8" t="s">
        <v>1808</v>
      </c>
      <c r="L154" s="6">
        <v>42964</v>
      </c>
    </row>
    <row r="155" spans="1:12" x14ac:dyDescent="0.3">
      <c r="A155" s="8" t="str">
        <f>HYPERLINK("http://www.accessdata.fda.gov/scripts/cder/daf/index.cfm?event=overview.process&amp;varApplNo=209299", "Tavalisse")</f>
        <v>Tavalisse</v>
      </c>
      <c r="B155" t="s">
        <v>1809</v>
      </c>
      <c r="C155" s="6">
        <v>43207</v>
      </c>
      <c r="D155" t="s">
        <v>1810</v>
      </c>
      <c r="E155" s="6">
        <v>43207</v>
      </c>
      <c r="F155" t="s">
        <v>1349</v>
      </c>
      <c r="G155" t="s">
        <v>1350</v>
      </c>
      <c r="H155" t="s">
        <v>1351</v>
      </c>
      <c r="I155" t="s">
        <v>1364</v>
      </c>
      <c r="J155" s="8" t="s">
        <v>1811</v>
      </c>
      <c r="L155" s="6">
        <v>42840</v>
      </c>
    </row>
    <row r="156" spans="1:12" x14ac:dyDescent="0.3">
      <c r="A156" s="8" t="str">
        <f>HYPERLINK("http://www.accessdata.fda.gov/scripts/cder/daf/index.cfm?event=overview.process&amp;varApplNo=761067", "Ilumya")</f>
        <v>Ilumya</v>
      </c>
      <c r="B156" t="s">
        <v>1812</v>
      </c>
      <c r="C156" s="6">
        <v>43179</v>
      </c>
      <c r="D156" t="s">
        <v>1813</v>
      </c>
      <c r="E156" s="6">
        <v>43179</v>
      </c>
      <c r="F156" t="s">
        <v>1349</v>
      </c>
      <c r="G156" t="s">
        <v>1350</v>
      </c>
      <c r="I156" t="s">
        <v>1270</v>
      </c>
      <c r="J156" s="8" t="s">
        <v>1814</v>
      </c>
      <c r="L156" s="6">
        <v>42817</v>
      </c>
    </row>
    <row r="157" spans="1:12" x14ac:dyDescent="0.3">
      <c r="A157" s="8" t="str">
        <f>HYPERLINK("http://www.accessdata.fda.gov/scripts/cder/daf/index.cfm?event=overview.process&amp;varApplNo=761065", "Trogarzo")</f>
        <v>Trogarzo</v>
      </c>
      <c r="B157" t="s">
        <v>1815</v>
      </c>
      <c r="C157" s="6">
        <v>43165</v>
      </c>
      <c r="D157" t="s">
        <v>1816</v>
      </c>
      <c r="E157" s="6">
        <v>43165</v>
      </c>
      <c r="F157" t="s">
        <v>1349</v>
      </c>
      <c r="G157" t="s">
        <v>1350</v>
      </c>
      <c r="I157" t="s">
        <v>1372</v>
      </c>
      <c r="J157" s="8" t="s">
        <v>1817</v>
      </c>
      <c r="L157" s="6" t="s">
        <v>1366</v>
      </c>
    </row>
    <row r="158" spans="1:12" x14ac:dyDescent="0.3">
      <c r="A158" s="8" t="str">
        <f>HYPERLINK("http://www.accessdata.fda.gov/scripts/cder/daf/index.cfm?event=overview.process&amp;varApplNo=210951", "Erleada")</f>
        <v>Erleada</v>
      </c>
      <c r="B158" t="s">
        <v>1818</v>
      </c>
      <c r="C158" s="6">
        <v>43145</v>
      </c>
      <c r="D158" t="s">
        <v>1819</v>
      </c>
      <c r="E158" s="6">
        <v>43145</v>
      </c>
      <c r="F158" t="s">
        <v>1349</v>
      </c>
      <c r="G158" t="s">
        <v>1350</v>
      </c>
      <c r="H158" t="s">
        <v>1351</v>
      </c>
      <c r="I158" t="s">
        <v>1352</v>
      </c>
      <c r="J158" s="8" t="s">
        <v>1820</v>
      </c>
      <c r="L158" s="6">
        <v>43017</v>
      </c>
    </row>
    <row r="159" spans="1:12" x14ac:dyDescent="0.3">
      <c r="A159" s="8" t="str">
        <f>HYPERLINK("http://www.accessdata.fda.gov/scripts/cder/daf/index.cfm?event=overview.process&amp;varApplNo=210491", "Symdeko")</f>
        <v>Symdeko</v>
      </c>
      <c r="B159" t="s">
        <v>1821</v>
      </c>
      <c r="C159" s="6">
        <v>43143</v>
      </c>
      <c r="D159" t="s">
        <v>1822</v>
      </c>
      <c r="E159" s="6">
        <v>43143</v>
      </c>
      <c r="F159" t="s">
        <v>1349</v>
      </c>
      <c r="G159" t="s">
        <v>1350</v>
      </c>
      <c r="H159" t="s">
        <v>1351</v>
      </c>
      <c r="I159" t="s">
        <v>1376</v>
      </c>
      <c r="J159" s="8" t="s">
        <v>1823</v>
      </c>
      <c r="L159" s="6">
        <v>42914</v>
      </c>
    </row>
    <row r="160" spans="1:12" x14ac:dyDescent="0.3">
      <c r="A160" s="8" t="str">
        <f>HYPERLINK("http://www.accessdata.fda.gov/scripts/cder/daf/index.cfm?event=overview.process&amp;varApplNo=210251", "Biktarvy")</f>
        <v>Biktarvy</v>
      </c>
      <c r="B160" t="s">
        <v>1824</v>
      </c>
      <c r="C160" s="6">
        <v>43138</v>
      </c>
      <c r="D160" t="s">
        <v>1825</v>
      </c>
      <c r="E160" s="6">
        <v>43138</v>
      </c>
      <c r="F160" t="s">
        <v>1349</v>
      </c>
      <c r="G160" t="s">
        <v>1350</v>
      </c>
      <c r="H160" t="s">
        <v>1435</v>
      </c>
      <c r="I160" t="s">
        <v>1352</v>
      </c>
      <c r="J160" s="8" t="s">
        <v>1826</v>
      </c>
      <c r="L160" s="6">
        <v>42896</v>
      </c>
    </row>
    <row r="161" spans="1:12" x14ac:dyDescent="0.3">
      <c r="A161" s="8" t="str">
        <f>HYPERLINK("http://www.accessdata.fda.gov/scripts/cder/daf/index.cfm?event=overview.process&amp;varApplNo=208700", "Lutathera")</f>
        <v>Lutathera</v>
      </c>
      <c r="B161" t="s">
        <v>1827</v>
      </c>
      <c r="C161" s="6">
        <v>43126</v>
      </c>
      <c r="D161" t="s">
        <v>1828</v>
      </c>
      <c r="E161" s="6">
        <v>43126</v>
      </c>
      <c r="F161" t="s">
        <v>1349</v>
      </c>
      <c r="G161" t="s">
        <v>1350</v>
      </c>
      <c r="H161" t="s">
        <v>1351</v>
      </c>
      <c r="I161" t="s">
        <v>1376</v>
      </c>
      <c r="J161" s="8" t="s">
        <v>1829</v>
      </c>
      <c r="L161" s="6">
        <v>42942</v>
      </c>
    </row>
    <row r="162" spans="1:12" x14ac:dyDescent="0.3">
      <c r="A162" s="8" t="str">
        <f>HYPERLINK("http://www.accessdata.fda.gov/scripts/cder/daf/index.cfm?event=overview.process&amp;varApplNo=209360", "Giapreza")</f>
        <v>Giapreza</v>
      </c>
      <c r="B162" t="s">
        <v>1830</v>
      </c>
      <c r="C162" s="6">
        <v>43090</v>
      </c>
      <c r="D162" t="s">
        <v>1831</v>
      </c>
      <c r="E162" s="6">
        <v>43090</v>
      </c>
      <c r="F162" t="s">
        <v>1349</v>
      </c>
      <c r="G162" t="s">
        <v>1350</v>
      </c>
      <c r="H162" t="s">
        <v>1351</v>
      </c>
      <c r="I162" t="s">
        <v>1352</v>
      </c>
      <c r="J162" s="8" t="s">
        <v>1832</v>
      </c>
      <c r="L162" s="6">
        <v>42915</v>
      </c>
    </row>
    <row r="163" spans="1:12" x14ac:dyDescent="0.3">
      <c r="A163" s="8" t="str">
        <f>HYPERLINK("http://www.accessdata.fda.gov/scripts/cder/daf/index.cfm?event=overview.process&amp;varApplNo=205598", "Macrilen")</f>
        <v>Macrilen</v>
      </c>
      <c r="B163" t="s">
        <v>1833</v>
      </c>
      <c r="C163" s="6">
        <v>43089</v>
      </c>
      <c r="D163" t="s">
        <v>1834</v>
      </c>
      <c r="E163" s="6">
        <v>43089</v>
      </c>
      <c r="F163" t="s">
        <v>1349</v>
      </c>
      <c r="G163" t="s">
        <v>1350</v>
      </c>
      <c r="H163" t="s">
        <v>1351</v>
      </c>
      <c r="I163" t="s">
        <v>1364</v>
      </c>
      <c r="J163" s="8" t="s">
        <v>1835</v>
      </c>
      <c r="L163" s="6">
        <v>41582</v>
      </c>
    </row>
    <row r="164" spans="1:12" x14ac:dyDescent="0.3">
      <c r="A164" s="8" t="str">
        <f>HYPERLINK("http://www.accessdata.fda.gov/scripts/cder/daf/index.cfm?event=overview.process&amp;varApplNo=209803", "Steglatro")</f>
        <v>Steglatro</v>
      </c>
      <c r="B164" t="s">
        <v>1836</v>
      </c>
      <c r="C164" s="6">
        <v>43088</v>
      </c>
      <c r="D164" t="s">
        <v>1837</v>
      </c>
      <c r="E164" s="6">
        <v>43088</v>
      </c>
      <c r="F164" t="s">
        <v>1349</v>
      </c>
      <c r="G164" t="s">
        <v>1350</v>
      </c>
      <c r="H164" t="s">
        <v>1351</v>
      </c>
      <c r="I164" t="s">
        <v>1360</v>
      </c>
      <c r="J164" s="8" t="s">
        <v>1838</v>
      </c>
      <c r="L164" s="6">
        <v>42723</v>
      </c>
    </row>
    <row r="165" spans="1:12" x14ac:dyDescent="0.3">
      <c r="A165" s="8" t="str">
        <f>HYPERLINK("http://www.accessdata.fda.gov/scripts/cder/daf/index.cfm?event=overview.process&amp;varApplNo=208254", "Rhopressa")</f>
        <v>Rhopressa</v>
      </c>
      <c r="B165" t="s">
        <v>1839</v>
      </c>
      <c r="C165" s="6">
        <v>43087</v>
      </c>
      <c r="D165" t="s">
        <v>1840</v>
      </c>
      <c r="E165" s="6">
        <v>43087</v>
      </c>
      <c r="F165" t="s">
        <v>1349</v>
      </c>
      <c r="G165" t="s">
        <v>1350</v>
      </c>
      <c r="H165" t="s">
        <v>1351</v>
      </c>
      <c r="I165" t="s">
        <v>1360</v>
      </c>
      <c r="J165" s="8" t="s">
        <v>1841</v>
      </c>
      <c r="L165" s="6">
        <v>42794</v>
      </c>
    </row>
    <row r="166" spans="1:12" x14ac:dyDescent="0.3">
      <c r="A166" s="8" t="str">
        <f>HYPERLINK("http://www.accessdata.fda.gov/scripts/cder/daf/index.cfm?event=overview.process&amp;varApplNo=208945", "Xepi")</f>
        <v>Xepi</v>
      </c>
      <c r="B166" t="s">
        <v>1842</v>
      </c>
      <c r="C166" s="6">
        <v>43080</v>
      </c>
      <c r="D166" t="s">
        <v>1843</v>
      </c>
      <c r="E166" s="6">
        <v>43080</v>
      </c>
      <c r="F166" t="s">
        <v>1349</v>
      </c>
      <c r="G166" t="s">
        <v>1350</v>
      </c>
      <c r="H166" t="s">
        <v>1351</v>
      </c>
      <c r="I166" t="s">
        <v>1360</v>
      </c>
      <c r="J166" s="8" t="s">
        <v>1844</v>
      </c>
      <c r="L166" s="6">
        <v>42544</v>
      </c>
    </row>
    <row r="167" spans="1:12" x14ac:dyDescent="0.3">
      <c r="A167" s="8" t="str">
        <f>HYPERLINK("http://www.accessdata.fda.gov/scripts/cder/daf/index.cfm?event=overview.process&amp;varApplNo=209637", "Ozempic")</f>
        <v>Ozempic</v>
      </c>
      <c r="B167" t="s">
        <v>1845</v>
      </c>
      <c r="C167" s="6">
        <v>43074</v>
      </c>
      <c r="D167" t="s">
        <v>1837</v>
      </c>
      <c r="E167" s="6">
        <v>43074</v>
      </c>
      <c r="F167" t="s">
        <v>1349</v>
      </c>
      <c r="G167" t="s">
        <v>1350</v>
      </c>
      <c r="H167" t="s">
        <v>1351</v>
      </c>
      <c r="I167" t="s">
        <v>1360</v>
      </c>
      <c r="J167" s="8" t="s">
        <v>1846</v>
      </c>
      <c r="L167" s="6">
        <v>42709</v>
      </c>
    </row>
    <row r="168" spans="1:12" x14ac:dyDescent="0.3">
      <c r="A168" s="8" t="str">
        <f>HYPERLINK("http://www.accessdata.fda.gov/scripts/cder/daf/index.cfm?event=overview.process&amp;varApplNo=761083", "Hemlibra")</f>
        <v>Hemlibra</v>
      </c>
      <c r="B168" t="s">
        <v>1847</v>
      </c>
      <c r="C168" s="6">
        <v>43055</v>
      </c>
      <c r="D168" t="s">
        <v>1848</v>
      </c>
      <c r="E168" s="6">
        <v>43055</v>
      </c>
      <c r="F168" t="s">
        <v>1349</v>
      </c>
      <c r="G168" t="s">
        <v>1350</v>
      </c>
      <c r="I168" t="s">
        <v>1372</v>
      </c>
      <c r="J168" s="8" t="s">
        <v>1849</v>
      </c>
      <c r="L168" s="6">
        <v>42909</v>
      </c>
    </row>
    <row r="169" spans="1:12" x14ac:dyDescent="0.3">
      <c r="A169" s="8" t="str">
        <f>HYPERLINK("http://www.accessdata.fda.gov/scripts/cder/daf/index.cfm?event=overview.process&amp;varApplNo=761047", "Mepsevii")</f>
        <v>Mepsevii</v>
      </c>
      <c r="B169" t="s">
        <v>1850</v>
      </c>
      <c r="C169" s="6">
        <v>43054</v>
      </c>
      <c r="D169" t="s">
        <v>1851</v>
      </c>
      <c r="E169" s="6">
        <v>43054</v>
      </c>
      <c r="F169" t="s">
        <v>1349</v>
      </c>
      <c r="G169" t="s">
        <v>1350</v>
      </c>
      <c r="I169" t="s">
        <v>1372</v>
      </c>
      <c r="J169" s="8" t="s">
        <v>1852</v>
      </c>
      <c r="L169" s="6">
        <v>42810</v>
      </c>
    </row>
    <row r="170" spans="1:12" x14ac:dyDescent="0.3">
      <c r="A170" s="8" t="str">
        <f>HYPERLINK("http://www.accessdata.fda.gov/scripts/cder/daf/index.cfm?event=overview.process&amp;varApplNo=761070", "Fasenra")</f>
        <v>Fasenra</v>
      </c>
      <c r="B170" t="s">
        <v>1853</v>
      </c>
      <c r="C170" s="6">
        <v>43053</v>
      </c>
      <c r="D170" t="s">
        <v>1854</v>
      </c>
      <c r="E170" s="6">
        <v>43053</v>
      </c>
      <c r="F170" t="s">
        <v>1349</v>
      </c>
      <c r="G170" t="s">
        <v>1350</v>
      </c>
      <c r="I170" t="s">
        <v>1270</v>
      </c>
      <c r="J170" s="8" t="s">
        <v>1855</v>
      </c>
      <c r="L170" s="6">
        <v>42690</v>
      </c>
    </row>
    <row r="171" spans="1:12" x14ac:dyDescent="0.3">
      <c r="A171" s="8" t="str">
        <f>HYPERLINK("http://www.accessdata.fda.gov/scripts/cder/daf/index.cfm?event=overview.process&amp;varApplNo=209939", "Prevymis")</f>
        <v>Prevymis</v>
      </c>
      <c r="B171" t="s">
        <v>1856</v>
      </c>
      <c r="C171" s="6">
        <v>43047</v>
      </c>
      <c r="D171" t="s">
        <v>1857</v>
      </c>
      <c r="E171" s="6">
        <v>43047</v>
      </c>
      <c r="F171" t="s">
        <v>1349</v>
      </c>
      <c r="G171" t="s">
        <v>1350</v>
      </c>
      <c r="H171" t="s">
        <v>1351</v>
      </c>
      <c r="I171" t="s">
        <v>1376</v>
      </c>
      <c r="J171" s="8" t="s">
        <v>1858</v>
      </c>
      <c r="L171" s="6">
        <v>42802</v>
      </c>
    </row>
    <row r="172" spans="1:12" x14ac:dyDescent="0.3">
      <c r="A172" s="8" t="str">
        <f>HYPERLINK("http://www.accessdata.fda.gov/scripts/cder/daf/index.cfm?event=overview.process&amp;varApplNo=207795", "Vyzulta")</f>
        <v>Vyzulta</v>
      </c>
      <c r="B172" t="s">
        <v>1859</v>
      </c>
      <c r="C172" s="6">
        <v>43041</v>
      </c>
      <c r="D172" t="s">
        <v>1860</v>
      </c>
      <c r="E172" s="6">
        <v>43041</v>
      </c>
      <c r="F172" t="s">
        <v>1349</v>
      </c>
      <c r="G172" t="s">
        <v>1350</v>
      </c>
      <c r="H172" t="s">
        <v>1351</v>
      </c>
      <c r="I172" t="s">
        <v>1360</v>
      </c>
      <c r="J172" s="8" t="s">
        <v>1861</v>
      </c>
      <c r="L172" s="6" t="s">
        <v>1366</v>
      </c>
    </row>
    <row r="173" spans="1:12" x14ac:dyDescent="0.3">
      <c r="A173" s="8" t="str">
        <f>HYPERLINK("http://www.accessdata.fda.gov/scripts/cder/daf/index.cfm?event=overview.process&amp;varApplNo=210259", "Calquence")</f>
        <v>Calquence</v>
      </c>
      <c r="B173" t="s">
        <v>1862</v>
      </c>
      <c r="C173" s="6">
        <v>43039</v>
      </c>
      <c r="D173" t="s">
        <v>1863</v>
      </c>
      <c r="E173" s="6">
        <v>43039</v>
      </c>
      <c r="F173" t="s">
        <v>1349</v>
      </c>
      <c r="G173" t="s">
        <v>1350</v>
      </c>
      <c r="H173" t="s">
        <v>1351</v>
      </c>
      <c r="I173" t="s">
        <v>1376</v>
      </c>
      <c r="J173" s="8" t="s">
        <v>1864</v>
      </c>
      <c r="L173" s="6">
        <v>42899</v>
      </c>
    </row>
    <row r="174" spans="1:12" x14ac:dyDescent="0.3">
      <c r="A174" s="8" t="str">
        <f>HYPERLINK("http://www.accessdata.fda.gov/scripts/cder/daf/index.cfm?event=overview.process&amp;varApplNo=208716", "Verzenio")</f>
        <v>Verzenio</v>
      </c>
      <c r="B174" t="s">
        <v>1865</v>
      </c>
      <c r="C174" s="6">
        <v>43006</v>
      </c>
      <c r="D174" t="s">
        <v>1866</v>
      </c>
      <c r="E174" s="6">
        <v>43006</v>
      </c>
      <c r="F174" t="s">
        <v>1349</v>
      </c>
      <c r="G174" t="s">
        <v>1350</v>
      </c>
      <c r="H174" t="s">
        <v>1351</v>
      </c>
      <c r="I174" t="s">
        <v>1352</v>
      </c>
      <c r="J174" s="8" t="s">
        <v>1867</v>
      </c>
      <c r="L174" s="6">
        <v>42860</v>
      </c>
    </row>
    <row r="175" spans="1:12" x14ac:dyDescent="0.3">
      <c r="A175" s="8" t="str">
        <f>HYPERLINK("http://www.accessdata.fda.gov/scripts/cder/daf/index.cfm?event=overview.process&amp;varApplNo=209363", "Solosec")</f>
        <v>Solosec</v>
      </c>
      <c r="B175" t="s">
        <v>1868</v>
      </c>
      <c r="C175" s="6">
        <v>42993</v>
      </c>
      <c r="D175" t="s">
        <v>1869</v>
      </c>
      <c r="E175" s="6">
        <v>42993</v>
      </c>
      <c r="F175" t="s">
        <v>1349</v>
      </c>
      <c r="G175" t="s">
        <v>1350</v>
      </c>
      <c r="H175" t="s">
        <v>1351</v>
      </c>
      <c r="I175" t="s">
        <v>1352</v>
      </c>
      <c r="J175" s="8" t="s">
        <v>1870</v>
      </c>
      <c r="L175" s="6">
        <v>42752</v>
      </c>
    </row>
    <row r="176" spans="1:12" x14ac:dyDescent="0.3">
      <c r="A176" s="8" t="str">
        <f>HYPERLINK("http://www.accessdata.fda.gov/scripts/cder/daf/index.cfm?event=overview.process&amp;varApplNo=209936", "Aliqopa")</f>
        <v>Aliqopa</v>
      </c>
      <c r="B176" t="s">
        <v>1871</v>
      </c>
      <c r="C176" s="6">
        <v>42992</v>
      </c>
      <c r="D176" t="s">
        <v>1872</v>
      </c>
      <c r="E176" s="6">
        <v>42992</v>
      </c>
      <c r="F176" t="s">
        <v>1349</v>
      </c>
      <c r="G176" t="s">
        <v>1350</v>
      </c>
      <c r="H176" t="s">
        <v>1351</v>
      </c>
      <c r="I176" t="s">
        <v>1376</v>
      </c>
      <c r="J176" s="8" t="s">
        <v>1873</v>
      </c>
      <c r="L176" s="6">
        <v>42810</v>
      </c>
    </row>
    <row r="177" spans="1:12" x14ac:dyDescent="0.3">
      <c r="A177" s="8" t="str">
        <f>HYPERLINK("http://www.accessdata.fda.gov/scripts/cder/daf/index.cfm?event=overview.process&amp;varApplNo=209570", "benznidazole")</f>
        <v>benznidazole</v>
      </c>
      <c r="B177" t="s">
        <v>1874</v>
      </c>
      <c r="C177" s="6">
        <v>42976</v>
      </c>
      <c r="D177" t="s">
        <v>1875</v>
      </c>
      <c r="E177" s="6">
        <v>42976</v>
      </c>
      <c r="F177" t="s">
        <v>1349</v>
      </c>
      <c r="G177" t="s">
        <v>1350</v>
      </c>
      <c r="H177" t="s">
        <v>1351</v>
      </c>
      <c r="I177" t="s">
        <v>1376</v>
      </c>
      <c r="J177" s="8" t="s">
        <v>1876</v>
      </c>
      <c r="L177" s="6">
        <v>42733</v>
      </c>
    </row>
    <row r="178" spans="1:12" x14ac:dyDescent="0.3">
      <c r="A178" s="8" t="str">
        <f>HYPERLINK("http://www.accessdata.fda.gov/scripts/cder/daf/index.cfm?event=overview.process&amp;varApplNo=209776", "Vabomere")</f>
        <v>Vabomere</v>
      </c>
      <c r="B178" t="s">
        <v>1877</v>
      </c>
      <c r="C178" s="6">
        <v>42976</v>
      </c>
      <c r="D178" t="s">
        <v>1878</v>
      </c>
      <c r="E178" s="6">
        <v>42976</v>
      </c>
      <c r="F178" t="s">
        <v>1349</v>
      </c>
      <c r="G178" t="s">
        <v>1350</v>
      </c>
      <c r="H178" t="s">
        <v>1435</v>
      </c>
      <c r="I178" t="s">
        <v>1352</v>
      </c>
      <c r="J178" s="8" t="s">
        <v>1879</v>
      </c>
      <c r="K178" s="8" t="s">
        <v>1880</v>
      </c>
      <c r="L178" s="6">
        <v>42733</v>
      </c>
    </row>
    <row r="179" spans="1:12" x14ac:dyDescent="0.3">
      <c r="A179" s="8" t="str">
        <f>HYPERLINK("http://www.accessdata.fda.gov/scripts/cder/daf/index.cfm?event=overview.process&amp;varApplNo=761040", "Besponsa")</f>
        <v>Besponsa</v>
      </c>
      <c r="B179" t="s">
        <v>1881</v>
      </c>
      <c r="C179" s="6">
        <v>42964</v>
      </c>
      <c r="D179" t="s">
        <v>1882</v>
      </c>
      <c r="E179" s="6">
        <v>42964</v>
      </c>
      <c r="F179" t="s">
        <v>1349</v>
      </c>
      <c r="G179" t="s">
        <v>1350</v>
      </c>
      <c r="I179" t="s">
        <v>1372</v>
      </c>
      <c r="J179" s="8" t="s">
        <v>1883</v>
      </c>
      <c r="L179" s="6" t="s">
        <v>1366</v>
      </c>
    </row>
    <row r="180" spans="1:12" x14ac:dyDescent="0.3">
      <c r="A180" s="8" t="str">
        <f>HYPERLINK("http://www.accessdata.fda.gov/scripts/cder/daf/index.cfm?event=overview.process&amp;varApplNo=209394", "Mavyret")</f>
        <v>Mavyret</v>
      </c>
      <c r="B180" t="s">
        <v>1884</v>
      </c>
      <c r="C180" s="6">
        <v>42950</v>
      </c>
      <c r="D180" t="s">
        <v>1885</v>
      </c>
      <c r="E180" s="6">
        <v>42950</v>
      </c>
      <c r="F180" t="s">
        <v>1349</v>
      </c>
      <c r="G180" t="s">
        <v>1350</v>
      </c>
      <c r="H180" t="s">
        <v>1435</v>
      </c>
      <c r="I180" t="s">
        <v>1376</v>
      </c>
      <c r="J180" s="8" t="s">
        <v>1886</v>
      </c>
      <c r="L180" s="6">
        <v>42718</v>
      </c>
    </row>
    <row r="181" spans="1:12" x14ac:dyDescent="0.3">
      <c r="A181" s="8" t="str">
        <f>HYPERLINK("http://www.accessdata.fda.gov/scripts/cder/daf/index.cfm?event=overview.process&amp;varApplNo=209606", "Idhifa")</f>
        <v>Idhifa</v>
      </c>
      <c r="B181" t="s">
        <v>1887</v>
      </c>
      <c r="C181" s="6">
        <v>42948</v>
      </c>
      <c r="D181" t="s">
        <v>1888</v>
      </c>
      <c r="E181" s="6">
        <v>42948</v>
      </c>
      <c r="F181" t="s">
        <v>1349</v>
      </c>
      <c r="G181" t="s">
        <v>1350</v>
      </c>
      <c r="H181" t="s">
        <v>1351</v>
      </c>
      <c r="I181" t="s">
        <v>1376</v>
      </c>
      <c r="J181" s="8" t="s">
        <v>1889</v>
      </c>
      <c r="L181" s="6">
        <v>42734</v>
      </c>
    </row>
    <row r="182" spans="1:12" x14ac:dyDescent="0.3">
      <c r="A182" s="8" t="str">
        <f>HYPERLINK("http://www.accessdata.fda.gov/scripts/cder/daf/index.cfm?event=overview.process&amp;varApplNo=209195", "Vosevi")</f>
        <v>Vosevi</v>
      </c>
      <c r="B182" t="s">
        <v>1890</v>
      </c>
      <c r="C182" s="6">
        <v>42934</v>
      </c>
      <c r="D182" t="s">
        <v>1885</v>
      </c>
      <c r="E182" s="6">
        <v>42934</v>
      </c>
      <c r="F182" t="s">
        <v>1349</v>
      </c>
      <c r="G182" t="s">
        <v>1350</v>
      </c>
      <c r="H182" t="s">
        <v>1435</v>
      </c>
      <c r="I182" t="s">
        <v>1352</v>
      </c>
      <c r="J182" s="8" t="s">
        <v>1891</v>
      </c>
      <c r="L182" s="6">
        <v>42712</v>
      </c>
    </row>
    <row r="183" spans="1:12" x14ac:dyDescent="0.3">
      <c r="A183" s="8" t="str">
        <f>HYPERLINK("http://www.accessdata.fda.gov/scripts/cder/daf/index.cfm?event=overview.process&amp;varApplNo=208051", "Nerlynx")</f>
        <v>Nerlynx</v>
      </c>
      <c r="B183" t="s">
        <v>1892</v>
      </c>
      <c r="C183" s="6">
        <v>42933</v>
      </c>
      <c r="D183" t="s">
        <v>1893</v>
      </c>
      <c r="E183" s="6">
        <v>42933</v>
      </c>
      <c r="F183" t="s">
        <v>1349</v>
      </c>
      <c r="G183" t="s">
        <v>1350</v>
      </c>
      <c r="H183" t="s">
        <v>1351</v>
      </c>
      <c r="I183" t="s">
        <v>1360</v>
      </c>
      <c r="J183" s="8" t="s">
        <v>1894</v>
      </c>
      <c r="L183" s="6" t="s">
        <v>1895</v>
      </c>
    </row>
    <row r="184" spans="1:12" x14ac:dyDescent="0.3">
      <c r="A184" s="8" t="str">
        <f>HYPERLINK("http://www.accessdata.fda.gov/scripts/cder/daf/index.cfm?event=overview.process&amp;varApplNo=761061", "Tremfya")</f>
        <v>Tremfya</v>
      </c>
      <c r="B184" t="s">
        <v>1896</v>
      </c>
      <c r="C184" s="6">
        <v>42929</v>
      </c>
      <c r="D184" t="s">
        <v>1897</v>
      </c>
      <c r="E184" s="6">
        <v>42929</v>
      </c>
      <c r="F184" t="s">
        <v>1349</v>
      </c>
      <c r="G184" t="s">
        <v>1350</v>
      </c>
      <c r="I184" t="s">
        <v>1270</v>
      </c>
      <c r="J184" s="8" t="s">
        <v>1898</v>
      </c>
      <c r="L184" s="6" t="s">
        <v>1366</v>
      </c>
    </row>
    <row r="185" spans="1:12" x14ac:dyDescent="0.3">
      <c r="A185" s="8" t="str">
        <f>HYPERLINK("http://www.accessdata.fda.gov/scripts/cder/daf/index.cfm?event=overview.process&amp;varApplNo=208383", "Bevyxxa")</f>
        <v>Bevyxxa</v>
      </c>
      <c r="B185" t="s">
        <v>1899</v>
      </c>
      <c r="C185" s="6">
        <v>42909</v>
      </c>
      <c r="D185" t="s">
        <v>1900</v>
      </c>
      <c r="E185" s="6">
        <v>42909</v>
      </c>
      <c r="F185" t="s">
        <v>1349</v>
      </c>
      <c r="G185" t="s">
        <v>1350</v>
      </c>
      <c r="H185" t="s">
        <v>1351</v>
      </c>
      <c r="I185" t="s">
        <v>1352</v>
      </c>
      <c r="J185" s="8" t="s">
        <v>1901</v>
      </c>
      <c r="L185" s="6">
        <v>42666</v>
      </c>
    </row>
    <row r="186" spans="1:12" x14ac:dyDescent="0.3">
      <c r="A186" s="8" t="str">
        <f>HYPERLINK("http://www.accessdata.fda.gov/scripts/cder/daf/index.cfm?event=overview.process&amp;varApplNo=208610", "Baxdela")</f>
        <v>Baxdela</v>
      </c>
      <c r="B186" t="s">
        <v>1902</v>
      </c>
      <c r="C186" s="6">
        <v>42905</v>
      </c>
      <c r="D186" t="s">
        <v>1903</v>
      </c>
      <c r="E186" s="6">
        <v>42905</v>
      </c>
      <c r="F186" t="s">
        <v>1349</v>
      </c>
      <c r="G186" t="s">
        <v>1350</v>
      </c>
      <c r="H186" t="s">
        <v>1351</v>
      </c>
      <c r="I186" t="s">
        <v>1352</v>
      </c>
      <c r="J186" s="8" t="s">
        <v>1904</v>
      </c>
      <c r="K186" s="8" t="s">
        <v>1880</v>
      </c>
      <c r="L186" s="6">
        <v>42661</v>
      </c>
    </row>
    <row r="187" spans="1:12" x14ac:dyDescent="0.3">
      <c r="A187" s="8" t="str">
        <f>HYPERLINK("http://www.accessdata.fda.gov/scripts/cder/daf/index.cfm?event=overview.process&amp;varApplNo=761037", "Kevzara")</f>
        <v>Kevzara</v>
      </c>
      <c r="B187" t="s">
        <v>1905</v>
      </c>
      <c r="C187" s="6">
        <v>42877</v>
      </c>
      <c r="D187" t="s">
        <v>1906</v>
      </c>
      <c r="E187" s="6">
        <v>42877</v>
      </c>
      <c r="F187" t="s">
        <v>1349</v>
      </c>
      <c r="G187" t="s">
        <v>1350</v>
      </c>
      <c r="I187" t="s">
        <v>1270</v>
      </c>
      <c r="J187" s="8" t="s">
        <v>1907</v>
      </c>
      <c r="L187" s="6">
        <v>42307</v>
      </c>
    </row>
    <row r="188" spans="1:12" x14ac:dyDescent="0.3">
      <c r="A188" s="8" t="str">
        <f>HYPERLINK("http://www.accessdata.fda.gov/scripts/cder/daf/index.cfm?event=overview.process&amp;varApplNo=209176", "Radicava")</f>
        <v>Radicava</v>
      </c>
      <c r="B188" t="s">
        <v>1908</v>
      </c>
      <c r="C188" s="6">
        <v>42860</v>
      </c>
      <c r="D188" t="s">
        <v>1909</v>
      </c>
      <c r="E188" s="6">
        <v>42860</v>
      </c>
      <c r="F188" t="s">
        <v>1349</v>
      </c>
      <c r="G188" t="s">
        <v>1350</v>
      </c>
      <c r="H188" t="s">
        <v>1351</v>
      </c>
      <c r="I188" t="s">
        <v>1364</v>
      </c>
      <c r="J188" s="8" t="s">
        <v>1910</v>
      </c>
      <c r="L188" s="6">
        <v>42537</v>
      </c>
    </row>
    <row r="189" spans="1:12" x14ac:dyDescent="0.3">
      <c r="A189" s="8" t="str">
        <f>HYPERLINK("http://www.accessdata.fda.gov/scripts/cder/daf/index.cfm?event=overview.process&amp;varApplNo=761069", "Imfinzi")</f>
        <v>Imfinzi</v>
      </c>
      <c r="B189" t="s">
        <v>1911</v>
      </c>
      <c r="C189" s="6">
        <v>42856</v>
      </c>
      <c r="D189" t="s">
        <v>1912</v>
      </c>
      <c r="E189" s="6">
        <v>42856</v>
      </c>
      <c r="F189" t="s">
        <v>1349</v>
      </c>
      <c r="G189" t="s">
        <v>1350</v>
      </c>
      <c r="I189" t="s">
        <v>1270</v>
      </c>
      <c r="J189" s="8" t="s">
        <v>1913</v>
      </c>
      <c r="L189" s="6">
        <v>42656</v>
      </c>
    </row>
    <row r="190" spans="1:12" x14ac:dyDescent="0.3">
      <c r="A190" s="8" t="str">
        <f>HYPERLINK("http://www.accessdata.fda.gov/scripts/cder/daf/index.cfm?event=overview.process&amp;varApplNo=208743", "Tymlos")</f>
        <v>Tymlos</v>
      </c>
      <c r="B190" t="s">
        <v>1914</v>
      </c>
      <c r="C190" s="6">
        <v>42853</v>
      </c>
      <c r="D190" t="s">
        <v>1915</v>
      </c>
      <c r="E190" s="6">
        <v>42853</v>
      </c>
      <c r="F190" t="s">
        <v>1349</v>
      </c>
      <c r="G190" t="s">
        <v>1350</v>
      </c>
      <c r="H190" t="s">
        <v>1435</v>
      </c>
      <c r="I190" t="s">
        <v>1360</v>
      </c>
      <c r="J190" s="8" t="s">
        <v>1916</v>
      </c>
      <c r="L190" s="6">
        <v>42459</v>
      </c>
    </row>
    <row r="191" spans="1:12" x14ac:dyDescent="0.3">
      <c r="A191" s="8" t="str">
        <f>HYPERLINK("http://www.accessdata.fda.gov/scripts/cder/daf/index.cfm?event=overview.process&amp;varApplNo=207997", "Rydapt")</f>
        <v>Rydapt</v>
      </c>
      <c r="B191" t="s">
        <v>1917</v>
      </c>
      <c r="C191" s="6">
        <v>42853</v>
      </c>
      <c r="D191" t="s">
        <v>1918</v>
      </c>
      <c r="E191" s="6">
        <v>42853</v>
      </c>
      <c r="F191" t="s">
        <v>1552</v>
      </c>
      <c r="G191" t="s">
        <v>1350</v>
      </c>
      <c r="H191" t="s">
        <v>1351</v>
      </c>
      <c r="I191" t="s">
        <v>1376</v>
      </c>
      <c r="J191" s="8" t="s">
        <v>1919</v>
      </c>
      <c r="L191" s="6">
        <v>42611</v>
      </c>
    </row>
    <row r="192" spans="1:12" x14ac:dyDescent="0.3">
      <c r="A192" s="8" t="str">
        <f>HYPERLINK("http://www.accessdata.fda.gov/scripts/cder/daf/index.cfm?event=overview.process&amp;varApplNo=208772", "Alunbrig")</f>
        <v>Alunbrig</v>
      </c>
      <c r="B192" t="s">
        <v>1920</v>
      </c>
      <c r="C192" s="6">
        <v>42853</v>
      </c>
      <c r="D192" t="s">
        <v>1921</v>
      </c>
      <c r="E192" s="6">
        <v>42853</v>
      </c>
      <c r="F192" t="s">
        <v>1349</v>
      </c>
      <c r="G192" t="s">
        <v>1350</v>
      </c>
      <c r="H192" t="s">
        <v>1351</v>
      </c>
      <c r="I192" t="s">
        <v>1376</v>
      </c>
      <c r="J192" s="8" t="s">
        <v>1922</v>
      </c>
      <c r="L192" s="6">
        <v>42611</v>
      </c>
    </row>
    <row r="193" spans="1:12" x14ac:dyDescent="0.3">
      <c r="A193" s="8" t="str">
        <f>HYPERLINK("http://www.accessdata.fda.gov/scripts/cder/daf/index.cfm?event=overview.process&amp;varApplNo=761052", "Brineura")</f>
        <v>Brineura</v>
      </c>
      <c r="B193" t="s">
        <v>1923</v>
      </c>
      <c r="C193" s="6">
        <v>42852</v>
      </c>
      <c r="D193" t="s">
        <v>1924</v>
      </c>
      <c r="E193" s="6">
        <v>42852</v>
      </c>
      <c r="F193" t="s">
        <v>1349</v>
      </c>
      <c r="G193" t="s">
        <v>1350</v>
      </c>
      <c r="I193" t="s">
        <v>1372</v>
      </c>
      <c r="J193" s="8" t="s">
        <v>1925</v>
      </c>
      <c r="L193" s="6">
        <v>42517</v>
      </c>
    </row>
    <row r="194" spans="1:12" x14ac:dyDescent="0.3">
      <c r="A194" s="8" t="str">
        <f>HYPERLINK("http://www.accessdata.fda.gov/scripts/cder/daf/index.cfm?event=overview.process&amp;varApplNo=209241", "Ingrezza")</f>
        <v>Ingrezza</v>
      </c>
      <c r="B194" t="s">
        <v>1926</v>
      </c>
      <c r="C194" s="6">
        <v>42836</v>
      </c>
      <c r="D194" t="s">
        <v>1927</v>
      </c>
      <c r="E194" s="6">
        <v>42836</v>
      </c>
      <c r="F194" t="s">
        <v>1349</v>
      </c>
      <c r="G194" t="s">
        <v>1350</v>
      </c>
      <c r="H194" t="s">
        <v>1351</v>
      </c>
      <c r="I194" t="s">
        <v>1352</v>
      </c>
      <c r="J194" s="8" t="s">
        <v>1928</v>
      </c>
      <c r="L194" s="6">
        <v>42593</v>
      </c>
    </row>
    <row r="195" spans="1:12" x14ac:dyDescent="0.3">
      <c r="A195" s="8" t="str">
        <f>HYPERLINK("http://www.accessdata.fda.gov/scripts/cder/daf/index.cfm?event=overview.process&amp;varApplNo=208082", "Austedo")</f>
        <v>Austedo</v>
      </c>
      <c r="B195" t="s">
        <v>1929</v>
      </c>
      <c r="C195" s="6">
        <v>42828</v>
      </c>
      <c r="D195" t="s">
        <v>1930</v>
      </c>
      <c r="E195" s="6">
        <v>42828</v>
      </c>
      <c r="F195" t="s">
        <v>1349</v>
      </c>
      <c r="G195" t="s">
        <v>1350</v>
      </c>
      <c r="H195" t="s">
        <v>1351</v>
      </c>
      <c r="I195" t="s">
        <v>1364</v>
      </c>
      <c r="J195" s="8" t="s">
        <v>1931</v>
      </c>
      <c r="L195" s="6">
        <v>42153</v>
      </c>
    </row>
    <row r="196" spans="1:12" x14ac:dyDescent="0.3">
      <c r="A196" s="8" t="str">
        <f>HYPERLINK("http://www.accessdata.fda.gov/scripts/cder/daf/index.cfm?event=overview.process&amp;varApplNo=761053", "Ocrevus")</f>
        <v>Ocrevus</v>
      </c>
      <c r="B196" t="s">
        <v>1932</v>
      </c>
      <c r="C196" s="6">
        <v>42822</v>
      </c>
      <c r="D196" t="s">
        <v>1933</v>
      </c>
      <c r="E196" s="6">
        <v>42822</v>
      </c>
      <c r="F196" t="s">
        <v>1349</v>
      </c>
      <c r="G196" t="s">
        <v>1350</v>
      </c>
      <c r="I196" t="s">
        <v>1270</v>
      </c>
      <c r="J196" s="8" t="s">
        <v>1934</v>
      </c>
      <c r="L196" s="6" t="s">
        <v>1366</v>
      </c>
    </row>
    <row r="197" spans="1:12" x14ac:dyDescent="0.3">
      <c r="A197" s="8" t="str">
        <f>HYPERLINK("http://www.accessdata.fda.gov/scripts/cder/daf/index.cfm?event=overview.process&amp;varApplNo=761055", "Dupixent")</f>
        <v>Dupixent</v>
      </c>
      <c r="B197" t="s">
        <v>1935</v>
      </c>
      <c r="C197" s="6">
        <v>42822</v>
      </c>
      <c r="D197" t="s">
        <v>1936</v>
      </c>
      <c r="E197" s="6">
        <v>42822</v>
      </c>
      <c r="F197" t="s">
        <v>1349</v>
      </c>
      <c r="G197" t="s">
        <v>1350</v>
      </c>
      <c r="I197" t="s">
        <v>1270</v>
      </c>
      <c r="J197" s="8" t="s">
        <v>1937</v>
      </c>
      <c r="L197" s="6" t="s">
        <v>1366</v>
      </c>
    </row>
    <row r="198" spans="1:12" x14ac:dyDescent="0.3">
      <c r="A198" s="8" t="str">
        <f>HYPERLINK("http://www.accessdata.fda.gov/scripts/cder/daf/index.cfm?event=overview.process&amp;varApplNo=208447", "Zejula")</f>
        <v>Zejula</v>
      </c>
      <c r="B198" t="s">
        <v>1938</v>
      </c>
      <c r="C198" s="6">
        <v>42821</v>
      </c>
      <c r="D198" t="s">
        <v>1939</v>
      </c>
      <c r="E198" s="6">
        <v>42821</v>
      </c>
      <c r="F198" t="s">
        <v>1349</v>
      </c>
      <c r="G198" t="s">
        <v>1350</v>
      </c>
      <c r="H198" t="s">
        <v>1351</v>
      </c>
      <c r="I198" t="s">
        <v>1376</v>
      </c>
      <c r="J198" s="8" t="s">
        <v>1940</v>
      </c>
      <c r="L198" s="6">
        <v>43039</v>
      </c>
    </row>
    <row r="199" spans="1:12" x14ac:dyDescent="0.3">
      <c r="A199" s="8" t="str">
        <f>HYPERLINK("http://www.accessdata.fda.gov/scripts/cder/daf/index.cfm?event=overview.process&amp;varApplNo=208854", "Symproic")</f>
        <v>Symproic</v>
      </c>
      <c r="B199" t="s">
        <v>1941</v>
      </c>
      <c r="C199" s="6">
        <v>42817</v>
      </c>
      <c r="D199" t="s">
        <v>1942</v>
      </c>
      <c r="E199" s="6">
        <v>42817</v>
      </c>
      <c r="F199" t="s">
        <v>1349</v>
      </c>
      <c r="G199" t="s">
        <v>1350</v>
      </c>
      <c r="H199" t="s">
        <v>1351</v>
      </c>
      <c r="I199" t="s">
        <v>1360</v>
      </c>
      <c r="J199" s="8" t="s">
        <v>1943</v>
      </c>
      <c r="L199" s="6">
        <v>42452</v>
      </c>
    </row>
    <row r="200" spans="1:12" x14ac:dyDescent="0.3">
      <c r="A200" s="8" t="str">
        <f>HYPERLINK("http://www.accessdata.fda.gov/scripts/cder/daf/index.cfm?event=overview.process&amp;varApplNo=761049", "Bavencio")</f>
        <v>Bavencio</v>
      </c>
      <c r="B200" t="s">
        <v>1944</v>
      </c>
      <c r="C200" s="6">
        <v>42817</v>
      </c>
      <c r="D200" t="s">
        <v>1945</v>
      </c>
      <c r="E200" s="6">
        <v>42817</v>
      </c>
      <c r="F200" t="s">
        <v>1349</v>
      </c>
      <c r="G200" t="s">
        <v>1350</v>
      </c>
      <c r="I200" t="s">
        <v>1372</v>
      </c>
      <c r="J200" s="8" t="s">
        <v>1946</v>
      </c>
      <c r="L200" s="6">
        <v>42636</v>
      </c>
    </row>
    <row r="201" spans="1:12" x14ac:dyDescent="0.3">
      <c r="A201" s="8" t="str">
        <f>HYPERLINK("http://www.accessdata.fda.gov/scripts/cder/daf/index.cfm?event=overview.process&amp;varApplNo=207145", "Xadago")</f>
        <v>Xadago</v>
      </c>
      <c r="B201" t="s">
        <v>1947</v>
      </c>
      <c r="C201" s="6">
        <v>42815</v>
      </c>
      <c r="D201" t="s">
        <v>1948</v>
      </c>
      <c r="E201" s="6">
        <v>42815</v>
      </c>
      <c r="F201" t="s">
        <v>1349</v>
      </c>
      <c r="G201" t="s">
        <v>1350</v>
      </c>
      <c r="H201" t="s">
        <v>1351</v>
      </c>
      <c r="I201" t="s">
        <v>1360</v>
      </c>
      <c r="J201" s="8" t="s">
        <v>1949</v>
      </c>
      <c r="L201" s="6">
        <v>42367</v>
      </c>
    </row>
    <row r="202" spans="1:12" x14ac:dyDescent="0.3">
      <c r="A202" s="8" t="str">
        <f>HYPERLINK("http://www.accessdata.fda.gov/scripts/cder/daf/index.cfm?event=overview.process&amp;varApplNo=209092", "Kisqali")</f>
        <v>Kisqali</v>
      </c>
      <c r="B202" t="s">
        <v>1950</v>
      </c>
      <c r="C202" s="6">
        <v>42807</v>
      </c>
      <c r="D202" t="s">
        <v>1951</v>
      </c>
      <c r="E202" s="6">
        <v>42807</v>
      </c>
      <c r="F202" t="s">
        <v>1349</v>
      </c>
      <c r="G202" t="s">
        <v>1350</v>
      </c>
      <c r="H202" t="s">
        <v>1351</v>
      </c>
      <c r="I202" t="s">
        <v>1352</v>
      </c>
      <c r="J202" s="8" t="s">
        <v>1952</v>
      </c>
      <c r="L202" s="6">
        <v>42611</v>
      </c>
    </row>
    <row r="203" spans="1:12" x14ac:dyDescent="0.3">
      <c r="A203" s="8" t="str">
        <f>HYPERLINK("http://www.accessdata.fda.gov/scripts/cder/daf/index.cfm?event=overview.process&amp;varApplNo=208794", "Xermelo")</f>
        <v>Xermelo</v>
      </c>
      <c r="B203" t="s">
        <v>1953</v>
      </c>
      <c r="C203" s="6">
        <v>42794</v>
      </c>
      <c r="D203" t="s">
        <v>1954</v>
      </c>
      <c r="E203" s="6">
        <v>42794</v>
      </c>
      <c r="F203" t="s">
        <v>1349</v>
      </c>
      <c r="G203" t="s">
        <v>1350</v>
      </c>
      <c r="H203" t="s">
        <v>1351</v>
      </c>
      <c r="I203" t="s">
        <v>1376</v>
      </c>
      <c r="J203" s="8" t="s">
        <v>1955</v>
      </c>
      <c r="L203" s="6">
        <v>42459</v>
      </c>
    </row>
    <row r="204" spans="1:12" x14ac:dyDescent="0.3">
      <c r="A204" s="8" t="str">
        <f>HYPERLINK("http://www.accessdata.fda.gov/scripts/cder/daf/index.cfm?event=overview.process&amp;varApplNo=761032", "Siliq")</f>
        <v>Siliq</v>
      </c>
      <c r="B204" t="s">
        <v>1956</v>
      </c>
      <c r="C204" s="6">
        <v>42781</v>
      </c>
      <c r="D204" t="s">
        <v>1957</v>
      </c>
      <c r="E204" s="6">
        <v>42781</v>
      </c>
      <c r="F204" t="s">
        <v>1349</v>
      </c>
      <c r="G204" t="s">
        <v>1350</v>
      </c>
      <c r="I204" t="s">
        <v>1270</v>
      </c>
      <c r="J204" s="8" t="s">
        <v>1958</v>
      </c>
      <c r="L204" s="6">
        <v>42324</v>
      </c>
    </row>
    <row r="205" spans="1:12" x14ac:dyDescent="0.3">
      <c r="A205" s="8" t="str">
        <f>HYPERLINK("http://www.accessdata.fda.gov/scripts/cder/daf/index.cfm?event=overview.process&amp;varApplNo=208684", "Emflaza")</f>
        <v>Emflaza</v>
      </c>
      <c r="B205" t="s">
        <v>1959</v>
      </c>
      <c r="C205" s="6">
        <v>42775</v>
      </c>
      <c r="D205" t="s">
        <v>1960</v>
      </c>
      <c r="E205" s="6">
        <v>42775</v>
      </c>
      <c r="F205" t="s">
        <v>1349</v>
      </c>
      <c r="G205" t="s">
        <v>1350</v>
      </c>
      <c r="H205" t="s">
        <v>1351</v>
      </c>
      <c r="I205" t="s">
        <v>1376</v>
      </c>
      <c r="J205" s="8" t="s">
        <v>1961</v>
      </c>
      <c r="L205" s="6">
        <v>42530</v>
      </c>
    </row>
    <row r="206" spans="1:12" x14ac:dyDescent="0.3">
      <c r="A206" s="8" t="str">
        <f>HYPERLINK("http://www.accessdata.fda.gov/scripts/cder/daf/index.cfm?event=overview.process&amp;varApplNo=208325", "Parsabiv")</f>
        <v>Parsabiv</v>
      </c>
      <c r="B206" t="s">
        <v>1962</v>
      </c>
      <c r="C206" s="6">
        <v>42773</v>
      </c>
      <c r="D206" t="s">
        <v>1963</v>
      </c>
      <c r="E206" s="6">
        <v>42773</v>
      </c>
      <c r="F206" t="s">
        <v>1349</v>
      </c>
      <c r="G206" t="s">
        <v>1350</v>
      </c>
      <c r="H206" t="s">
        <v>1351</v>
      </c>
      <c r="I206" t="s">
        <v>1360</v>
      </c>
      <c r="J206" s="8" t="s">
        <v>1964</v>
      </c>
      <c r="L206" s="6">
        <v>42240</v>
      </c>
    </row>
    <row r="207" spans="1:12" x14ac:dyDescent="0.3">
      <c r="A207" s="8" t="str">
        <f>HYPERLINK("http://www.accessdata.fda.gov/scripts/cder/daf/index.cfm?event=overview.process&amp;varApplNo=208745", "Trulance")</f>
        <v>Trulance</v>
      </c>
      <c r="B207" t="s">
        <v>1965</v>
      </c>
      <c r="C207" s="6">
        <v>42754</v>
      </c>
      <c r="D207" t="s">
        <v>1966</v>
      </c>
      <c r="E207" s="6">
        <v>42754</v>
      </c>
      <c r="F207" t="s">
        <v>1349</v>
      </c>
      <c r="G207" t="s">
        <v>1350</v>
      </c>
      <c r="H207" t="s">
        <v>1351</v>
      </c>
      <c r="I207" t="s">
        <v>1360</v>
      </c>
      <c r="J207" s="8" t="s">
        <v>1967</v>
      </c>
      <c r="L207" s="6">
        <v>42398</v>
      </c>
    </row>
    <row r="208" spans="1:12" x14ac:dyDescent="0.3">
      <c r="A208" s="8" t="str">
        <f>HYPERLINK("http://www.accessdata.fda.gov/scripts/cder/daf/index.cfm?event=overview.process&amp;varApplNo=209531", "Spinraza")</f>
        <v>Spinraza</v>
      </c>
      <c r="B208" t="s">
        <v>1968</v>
      </c>
      <c r="C208" s="6">
        <v>42727</v>
      </c>
      <c r="D208" t="s">
        <v>1969</v>
      </c>
      <c r="E208" s="6">
        <v>42727</v>
      </c>
      <c r="F208" t="s">
        <v>1349</v>
      </c>
      <c r="G208" t="s">
        <v>1350</v>
      </c>
      <c r="H208" t="s">
        <v>1351</v>
      </c>
      <c r="I208" t="s">
        <v>1376</v>
      </c>
      <c r="J208" s="8" t="s">
        <v>1970</v>
      </c>
      <c r="L208" s="6">
        <v>42636</v>
      </c>
    </row>
    <row r="209" spans="1:12" x14ac:dyDescent="0.3">
      <c r="A209" s="8" t="str">
        <f>HYPERLINK("http://www.accessdata.fda.gov/scripts/cder/daf/index.cfm?event=overview.process&amp;varApplNo=209115", "Rubraca")</f>
        <v>Rubraca</v>
      </c>
      <c r="B209" t="s">
        <v>1971</v>
      </c>
      <c r="C209" s="6">
        <v>42723</v>
      </c>
      <c r="D209" t="s">
        <v>1972</v>
      </c>
      <c r="E209" s="6">
        <v>42723</v>
      </c>
      <c r="F209" t="s">
        <v>1349</v>
      </c>
      <c r="G209" t="s">
        <v>1350</v>
      </c>
      <c r="H209" t="s">
        <v>1351</v>
      </c>
      <c r="I209" t="s">
        <v>1376</v>
      </c>
      <c r="J209" s="8" t="s">
        <v>1973</v>
      </c>
      <c r="L209" s="6">
        <v>42544</v>
      </c>
    </row>
    <row r="210" spans="1:12" x14ac:dyDescent="0.3">
      <c r="A210" s="8" t="str">
        <f>HYPERLINK("http://www.accessdata.fda.gov/scripts/cder/daf/index.cfm?event=overview.process&amp;varApplNo=207695", "Eucrisa")</f>
        <v>Eucrisa</v>
      </c>
      <c r="B210" t="s">
        <v>1974</v>
      </c>
      <c r="C210" s="6">
        <v>42718</v>
      </c>
      <c r="D210" t="s">
        <v>1975</v>
      </c>
      <c r="E210" s="6">
        <v>42718</v>
      </c>
      <c r="F210" t="s">
        <v>1349</v>
      </c>
      <c r="G210" t="s">
        <v>1350</v>
      </c>
      <c r="H210" t="s">
        <v>1351</v>
      </c>
      <c r="I210" t="s">
        <v>1360</v>
      </c>
      <c r="J210" s="8" t="s">
        <v>1976</v>
      </c>
      <c r="L210" s="6">
        <v>42376</v>
      </c>
    </row>
    <row r="211" spans="1:12" x14ac:dyDescent="0.3">
      <c r="A211" s="8" t="str">
        <f>HYPERLINK("http://www.accessdata.fda.gov/scripts/cder/daf/index.cfm?event=overview.process&amp;varApplNo=761046", "Zinplava")</f>
        <v>Zinplava</v>
      </c>
      <c r="B211" t="s">
        <v>1977</v>
      </c>
      <c r="C211" s="6">
        <v>42664</v>
      </c>
      <c r="D211" t="s">
        <v>1978</v>
      </c>
      <c r="E211" s="6">
        <v>42664</v>
      </c>
      <c r="F211" t="s">
        <v>1349</v>
      </c>
      <c r="G211" t="s">
        <v>1350</v>
      </c>
      <c r="I211" t="s">
        <v>1270</v>
      </c>
      <c r="J211" s="8" t="s">
        <v>1979</v>
      </c>
      <c r="L211" s="6">
        <v>42325</v>
      </c>
    </row>
    <row r="212" spans="1:12" x14ac:dyDescent="0.3">
      <c r="A212" s="8" t="str">
        <f>HYPERLINK("http://www.accessdata.fda.gov/scripts/cder/daf/index.cfm?event=overview.process&amp;varApplNo=761038", "Lartruvo")</f>
        <v>Lartruvo</v>
      </c>
      <c r="B212" t="s">
        <v>1980</v>
      </c>
      <c r="C212" s="6">
        <v>42662</v>
      </c>
      <c r="D212" t="s">
        <v>1981</v>
      </c>
      <c r="E212" s="6">
        <v>42662</v>
      </c>
      <c r="F212" t="s">
        <v>1349</v>
      </c>
      <c r="G212" t="s">
        <v>1350</v>
      </c>
      <c r="I212" t="s">
        <v>1372</v>
      </c>
      <c r="J212" s="8" t="s">
        <v>1982</v>
      </c>
      <c r="L212" s="6">
        <v>42424</v>
      </c>
    </row>
    <row r="213" spans="1:12" x14ac:dyDescent="0.3">
      <c r="A213" s="8" t="str">
        <f>HYPERLINK("http://www.accessdata.fda.gov/scripts/cder/daf/index.cfm?event=overview.process&amp;varApplNo=206488", "Exondys 51")</f>
        <v>Exondys 51</v>
      </c>
      <c r="B213" t="s">
        <v>1983</v>
      </c>
      <c r="C213" s="6">
        <v>42632</v>
      </c>
      <c r="D213" t="s">
        <v>1984</v>
      </c>
      <c r="E213" s="6">
        <v>42632</v>
      </c>
      <c r="F213" t="s">
        <v>1349</v>
      </c>
      <c r="G213" t="s">
        <v>1350</v>
      </c>
      <c r="H213" t="s">
        <v>1351</v>
      </c>
      <c r="I213" t="s">
        <v>1376</v>
      </c>
      <c r="J213" s="8" t="s">
        <v>1985</v>
      </c>
      <c r="L213" s="6">
        <v>42181</v>
      </c>
    </row>
    <row r="214" spans="1:12" x14ac:dyDescent="0.3">
      <c r="A214" s="8" t="str">
        <f>HYPERLINK("http://www.accessdata.fda.gov/scripts/cder/daf/index.cfm?event=overview.process&amp;varApplNo=208471", "Adlyxin")</f>
        <v>Adlyxin</v>
      </c>
      <c r="B214" t="s">
        <v>1986</v>
      </c>
      <c r="C214" s="6">
        <v>42578</v>
      </c>
      <c r="D214" t="s">
        <v>1987</v>
      </c>
      <c r="E214" s="6">
        <v>42578</v>
      </c>
      <c r="F214" t="s">
        <v>1349</v>
      </c>
      <c r="G214" t="s">
        <v>1350</v>
      </c>
      <c r="I214" t="s">
        <v>1270</v>
      </c>
      <c r="J214" s="8" t="s">
        <v>1988</v>
      </c>
      <c r="L214" s="6">
        <v>42212</v>
      </c>
    </row>
    <row r="215" spans="1:12" x14ac:dyDescent="0.3">
      <c r="A215" s="8" t="str">
        <f>HYPERLINK("http://www.accessdata.fda.gov/scripts/cder/daf/index.cfm?event=overview.process&amp;varApplNo=208073", "Xiidra")</f>
        <v>Xiidra</v>
      </c>
      <c r="B215" t="s">
        <v>1989</v>
      </c>
      <c r="C215" s="6">
        <v>42562</v>
      </c>
      <c r="D215" t="s">
        <v>1990</v>
      </c>
      <c r="E215" s="6">
        <v>42562</v>
      </c>
      <c r="F215" t="s">
        <v>1349</v>
      </c>
      <c r="G215" t="s">
        <v>1350</v>
      </c>
      <c r="H215" t="s">
        <v>1351</v>
      </c>
      <c r="I215" t="s">
        <v>1352</v>
      </c>
      <c r="J215" s="8" t="s">
        <v>1991</v>
      </c>
      <c r="L215" s="6">
        <v>42060</v>
      </c>
    </row>
    <row r="216" spans="1:12" x14ac:dyDescent="0.3">
      <c r="A216" s="8" t="str">
        <f>HYPERLINK("http://www.accessdata.fda.gov/scripts/cder/daf/index.cfm?event=overview.process&amp;varApplNo=208341", "Epclusa")</f>
        <v>Epclusa</v>
      </c>
      <c r="B216" t="s">
        <v>1992</v>
      </c>
      <c r="C216" s="6">
        <v>42549</v>
      </c>
      <c r="D216" t="s">
        <v>1993</v>
      </c>
      <c r="E216" s="6">
        <v>42549</v>
      </c>
      <c r="F216" t="s">
        <v>1349</v>
      </c>
      <c r="G216" t="s">
        <v>1350</v>
      </c>
      <c r="H216" t="s">
        <v>1435</v>
      </c>
      <c r="I216" t="s">
        <v>1352</v>
      </c>
      <c r="J216" s="8" t="s">
        <v>1994</v>
      </c>
      <c r="L216" s="6">
        <v>42305</v>
      </c>
    </row>
    <row r="217" spans="1:12" x14ac:dyDescent="0.3">
      <c r="A217" s="8" t="str">
        <f>HYPERLINK("http://www.accessdata.fda.gov/scripts/cder/daf/index.cfm?event=overview.process&amp;varApplNo=208547", "NETSPOT")</f>
        <v>NETSPOT</v>
      </c>
      <c r="B217" t="s">
        <v>1995</v>
      </c>
      <c r="C217" s="6">
        <v>42522</v>
      </c>
      <c r="D217" t="s">
        <v>1996</v>
      </c>
      <c r="E217" s="6">
        <v>42522</v>
      </c>
      <c r="F217" t="s">
        <v>1349</v>
      </c>
      <c r="G217" t="s">
        <v>1350</v>
      </c>
      <c r="H217" t="s">
        <v>1351</v>
      </c>
      <c r="I217" t="s">
        <v>1376</v>
      </c>
      <c r="J217" s="8" t="s">
        <v>1997</v>
      </c>
      <c r="L217" s="6">
        <v>42186</v>
      </c>
    </row>
    <row r="218" spans="1:12" x14ac:dyDescent="0.3">
      <c r="A218" s="8" t="str">
        <f>HYPERLINK("http://www.accessdata.fda.gov/scripts/cder/daf/index.cfm?event=overview.process&amp;varApplNo=208054", "Axumin")</f>
        <v>Axumin</v>
      </c>
      <c r="B218" t="s">
        <v>1998</v>
      </c>
      <c r="C218" s="6">
        <v>42517</v>
      </c>
      <c r="D218" t="s">
        <v>1999</v>
      </c>
      <c r="E218" s="6">
        <v>42517</v>
      </c>
      <c r="F218" t="s">
        <v>1349</v>
      </c>
      <c r="G218" t="s">
        <v>1350</v>
      </c>
      <c r="H218" t="s">
        <v>1351</v>
      </c>
      <c r="I218" t="s">
        <v>1352</v>
      </c>
      <c r="J218" s="8" t="s">
        <v>2000</v>
      </c>
      <c r="L218" s="6">
        <v>42275</v>
      </c>
    </row>
    <row r="219" spans="1:12" x14ac:dyDescent="0.3">
      <c r="A219" s="8" t="str">
        <f>HYPERLINK("http://www.accessdata.fda.gov/scripts/cder/daf/index.cfm?event=overview.process&amp;varApplNo=207999", "Ocaliva")</f>
        <v>Ocaliva</v>
      </c>
      <c r="B219" t="s">
        <v>2001</v>
      </c>
      <c r="C219" s="6">
        <v>42517</v>
      </c>
      <c r="D219" t="s">
        <v>2002</v>
      </c>
      <c r="E219" s="6">
        <v>42517</v>
      </c>
      <c r="F219" t="s">
        <v>1349</v>
      </c>
      <c r="G219" t="s">
        <v>1350</v>
      </c>
      <c r="H219" t="s">
        <v>1351</v>
      </c>
      <c r="I219" t="s">
        <v>1376</v>
      </c>
      <c r="J219" s="8" t="s">
        <v>2003</v>
      </c>
      <c r="L219" s="6">
        <v>42182</v>
      </c>
    </row>
    <row r="220" spans="1:12" x14ac:dyDescent="0.3">
      <c r="A220" s="8" t="str">
        <f>HYPERLINK("http://www.accessdata.fda.gov/scripts/cder/daf/index.cfm?event=overview.process&amp;varApplNo=761029", "Zinbryta")</f>
        <v>Zinbryta</v>
      </c>
      <c r="B220" t="s">
        <v>2004</v>
      </c>
      <c r="C220" s="6">
        <v>42517</v>
      </c>
      <c r="D220" t="s">
        <v>2005</v>
      </c>
      <c r="E220" s="6">
        <v>42517</v>
      </c>
      <c r="F220" t="s">
        <v>1349</v>
      </c>
      <c r="G220" t="s">
        <v>1350</v>
      </c>
      <c r="I220" t="s">
        <v>1270</v>
      </c>
      <c r="J220" s="8" t="s">
        <v>2006</v>
      </c>
      <c r="L220" s="6">
        <v>42062</v>
      </c>
    </row>
    <row r="221" spans="1:12" x14ac:dyDescent="0.3">
      <c r="A221" s="8" t="str">
        <f>HYPERLINK("http://www.accessdata.fda.gov/scripts/cder/daf/index.cfm?event=overview.process&amp;varApplNo=761034", "Tecentriq")</f>
        <v>Tecentriq</v>
      </c>
      <c r="B221" t="s">
        <v>2007</v>
      </c>
      <c r="C221" s="6">
        <v>42508</v>
      </c>
      <c r="D221" t="s">
        <v>2008</v>
      </c>
      <c r="E221" s="6">
        <v>42508</v>
      </c>
      <c r="F221" t="s">
        <v>1349</v>
      </c>
      <c r="G221" t="s">
        <v>1350</v>
      </c>
      <c r="I221" t="s">
        <v>1270</v>
      </c>
      <c r="J221" s="8" t="s">
        <v>2009</v>
      </c>
      <c r="L221" s="6">
        <v>42381</v>
      </c>
    </row>
    <row r="222" spans="1:12" x14ac:dyDescent="0.3">
      <c r="A222" s="8" t="str">
        <f>HYPERLINK("http://www.accessdata.fda.gov/scripts/cder/daf/index.cfm?event=overview.process&amp;varApplNo=207318", "Nuplazid")</f>
        <v>Nuplazid</v>
      </c>
      <c r="B222" t="s">
        <v>2010</v>
      </c>
      <c r="C222" s="6">
        <v>42489</v>
      </c>
      <c r="D222" t="s">
        <v>2011</v>
      </c>
      <c r="E222" s="6">
        <v>42489</v>
      </c>
      <c r="F222" t="s">
        <v>1349</v>
      </c>
      <c r="G222" t="s">
        <v>1350</v>
      </c>
      <c r="H222" t="s">
        <v>1351</v>
      </c>
      <c r="I222" t="s">
        <v>1352</v>
      </c>
      <c r="J222" s="8" t="s">
        <v>2012</v>
      </c>
      <c r="L222" s="6">
        <v>42614</v>
      </c>
    </row>
    <row r="223" spans="1:12" x14ac:dyDescent="0.3">
      <c r="A223" s="8" t="str">
        <f>HYPERLINK("http://www.accessdata.fda.gov/scripts/cder/daf/index.cfm?event=overview.process&amp;varApplNo=208573", "Venclexta")</f>
        <v>Venclexta</v>
      </c>
      <c r="B223" t="s">
        <v>2013</v>
      </c>
      <c r="C223" s="6">
        <v>42471</v>
      </c>
      <c r="D223" t="s">
        <v>2014</v>
      </c>
      <c r="E223" s="6">
        <v>42471</v>
      </c>
      <c r="F223" t="s">
        <v>1349</v>
      </c>
      <c r="G223" t="s">
        <v>1350</v>
      </c>
      <c r="H223" t="s">
        <v>1351</v>
      </c>
      <c r="I223" t="s">
        <v>1376</v>
      </c>
      <c r="J223" s="8" t="s">
        <v>2015</v>
      </c>
      <c r="L223" s="6">
        <v>42306</v>
      </c>
    </row>
    <row r="224" spans="1:12" x14ac:dyDescent="0.3">
      <c r="A224" s="8" t="str">
        <f>HYPERLINK("http://www.accessdata.fda.gov/scripts/cder/daf/index.cfm?event=overview.process&amp;varApplNo=208114", "Defitelio")</f>
        <v>Defitelio</v>
      </c>
      <c r="B224" t="s">
        <v>2016</v>
      </c>
      <c r="C224" s="6">
        <v>42459</v>
      </c>
      <c r="D224" t="s">
        <v>2017</v>
      </c>
      <c r="E224" s="6">
        <v>42459</v>
      </c>
      <c r="F224" t="s">
        <v>1349</v>
      </c>
      <c r="G224" t="s">
        <v>1350</v>
      </c>
      <c r="H224" t="s">
        <v>1351</v>
      </c>
      <c r="I224" t="s">
        <v>1376</v>
      </c>
      <c r="J224" s="8" t="s">
        <v>2018</v>
      </c>
      <c r="L224" s="6">
        <v>42215</v>
      </c>
    </row>
    <row r="225" spans="1:12" x14ac:dyDescent="0.3">
      <c r="A225" s="8" t="str">
        <f>HYPERLINK("http://www.accessdata.fda.gov/scripts/cder/daf/index.cfm?event=overview.process&amp;varApplNo=761033", "Cinqair")</f>
        <v>Cinqair</v>
      </c>
      <c r="B225" t="s">
        <v>2019</v>
      </c>
      <c r="C225" s="6">
        <v>42452</v>
      </c>
      <c r="D225" t="s">
        <v>2020</v>
      </c>
      <c r="E225" s="6">
        <v>42452</v>
      </c>
      <c r="F225" t="s">
        <v>1349</v>
      </c>
      <c r="G225" t="s">
        <v>1350</v>
      </c>
      <c r="I225" t="s">
        <v>1270</v>
      </c>
      <c r="J225" s="8" t="s">
        <v>2021</v>
      </c>
      <c r="L225" s="6">
        <v>42092</v>
      </c>
    </row>
    <row r="226" spans="1:12" x14ac:dyDescent="0.3">
      <c r="A226" s="8" t="str">
        <f>HYPERLINK("http://www.accessdata.fda.gov/scripts/cder/daf/index.cfm?event=overview.process&amp;varApplNo=125521", "Taltz")</f>
        <v>Taltz</v>
      </c>
      <c r="B226" t="s">
        <v>2022</v>
      </c>
      <c r="C226" s="6">
        <v>42451</v>
      </c>
      <c r="D226" t="s">
        <v>2023</v>
      </c>
      <c r="E226" s="6">
        <v>42451</v>
      </c>
      <c r="F226" t="s">
        <v>1349</v>
      </c>
      <c r="G226" t="s">
        <v>1350</v>
      </c>
      <c r="I226" t="s">
        <v>1270</v>
      </c>
      <c r="J226" s="8" t="s">
        <v>2024</v>
      </c>
      <c r="L226" s="6">
        <v>42086</v>
      </c>
    </row>
    <row r="227" spans="1:12" x14ac:dyDescent="0.3">
      <c r="A227" s="8" t="str">
        <f>HYPERLINK("http://www.accessdata.fda.gov/scripts/cder/daf/index.cfm?event=overview.process&amp;varApplNo=125509", "Anthim")</f>
        <v>Anthim</v>
      </c>
      <c r="B227" t="s">
        <v>2025</v>
      </c>
      <c r="C227" s="6">
        <v>42447</v>
      </c>
      <c r="D227" t="s">
        <v>2026</v>
      </c>
      <c r="E227" s="6">
        <v>42447</v>
      </c>
      <c r="F227" t="s">
        <v>1349</v>
      </c>
      <c r="G227" t="s">
        <v>1350</v>
      </c>
      <c r="I227" t="s">
        <v>1372</v>
      </c>
      <c r="J227" s="8" t="s">
        <v>2027</v>
      </c>
      <c r="L227" s="6">
        <v>42426</v>
      </c>
    </row>
    <row r="228" spans="1:12" x14ac:dyDescent="0.3">
      <c r="A228" s="8" t="str">
        <f>HYPERLINK("http://www.accessdata.fda.gov/scripts/cder/daf/index.cfm?event=overview.process&amp;varApplNo=205836", "Briviact")</f>
        <v>Briviact</v>
      </c>
      <c r="B228" t="s">
        <v>2028</v>
      </c>
      <c r="C228" s="6">
        <v>42418</v>
      </c>
      <c r="D228" t="s">
        <v>2029</v>
      </c>
      <c r="E228" s="6">
        <v>42418</v>
      </c>
      <c r="F228" t="s">
        <v>1349</v>
      </c>
      <c r="G228" t="s">
        <v>1350</v>
      </c>
      <c r="H228" t="s">
        <v>1351</v>
      </c>
      <c r="I228" t="s">
        <v>1360</v>
      </c>
      <c r="J228" s="8" t="s">
        <v>2030</v>
      </c>
      <c r="L228" s="6">
        <v>41962</v>
      </c>
    </row>
    <row r="229" spans="1:12" x14ac:dyDescent="0.3">
      <c r="A229" s="8" t="str">
        <f>HYPERLINK("http://www.accessdata.fda.gov/scripts/cder/daf/index.cfm?event=overview.process&amp;varApplNo=208261", "Zepatier")</f>
        <v>Zepatier</v>
      </c>
      <c r="B229" t="s">
        <v>2031</v>
      </c>
      <c r="C229" s="6">
        <v>42397</v>
      </c>
      <c r="D229" t="s">
        <v>2032</v>
      </c>
      <c r="E229" s="6">
        <v>42397</v>
      </c>
      <c r="F229" t="s">
        <v>1349</v>
      </c>
      <c r="G229" t="s">
        <v>1350</v>
      </c>
      <c r="H229" t="s">
        <v>1435</v>
      </c>
      <c r="I229" t="s">
        <v>1352</v>
      </c>
      <c r="J229" s="8" t="s">
        <v>2033</v>
      </c>
      <c r="L229" s="6">
        <v>42152</v>
      </c>
    </row>
    <row r="230" spans="1:12" x14ac:dyDescent="0.3">
      <c r="A230" s="8" t="str">
        <f>HYPERLINK("http://www.accessdata.fda.gov/scripts/cder/daf/index.cfm?event=overview.process&amp;varApplNo=207988", "Zurampic")</f>
        <v>Zurampic</v>
      </c>
      <c r="B230" t="s">
        <v>2034</v>
      </c>
      <c r="C230" s="6">
        <v>42360</v>
      </c>
      <c r="D230" t="s">
        <v>2035</v>
      </c>
      <c r="E230" s="6">
        <v>42360</v>
      </c>
      <c r="F230" t="s">
        <v>1349</v>
      </c>
      <c r="G230" t="s">
        <v>1350</v>
      </c>
      <c r="H230" t="s">
        <v>1351</v>
      </c>
      <c r="I230" t="s">
        <v>1360</v>
      </c>
      <c r="J230" s="8" t="s">
        <v>2036</v>
      </c>
      <c r="L230" s="6">
        <v>41998</v>
      </c>
    </row>
    <row r="231" spans="1:12" x14ac:dyDescent="0.3">
      <c r="A231" s="8" t="str">
        <f>HYPERLINK("http://www.accessdata.fda.gov/scripts/cder/daf/index.cfm?event=overview.process&amp;varApplNo=207947", "Uptravi")</f>
        <v>Uptravi</v>
      </c>
      <c r="B231" t="s">
        <v>2037</v>
      </c>
      <c r="C231" s="6">
        <v>42359</v>
      </c>
      <c r="D231" t="s">
        <v>2038</v>
      </c>
      <c r="E231" s="6">
        <v>42359</v>
      </c>
      <c r="F231" t="s">
        <v>1349</v>
      </c>
      <c r="G231" t="s">
        <v>1350</v>
      </c>
      <c r="H231" t="s">
        <v>1351</v>
      </c>
      <c r="I231" t="s">
        <v>1364</v>
      </c>
      <c r="J231" s="8" t="s">
        <v>2039</v>
      </c>
      <c r="L231" s="6">
        <v>41995</v>
      </c>
    </row>
    <row r="232" spans="1:12" x14ac:dyDescent="0.3">
      <c r="A232" s="8" t="str">
        <f>HYPERLINK("http://www.accessdata.fda.gov/scripts/cder/daf/index.cfm?event=overview.process&amp;varApplNo=022225", "Bridion")</f>
        <v>Bridion</v>
      </c>
      <c r="B232" t="s">
        <v>2040</v>
      </c>
      <c r="C232" s="6">
        <v>42353</v>
      </c>
      <c r="D232" t="s">
        <v>2041</v>
      </c>
      <c r="E232" s="6">
        <v>42353</v>
      </c>
      <c r="F232" t="s">
        <v>1349</v>
      </c>
      <c r="G232" t="s">
        <v>1350</v>
      </c>
      <c r="H232" t="s">
        <v>1351</v>
      </c>
      <c r="I232" t="s">
        <v>1352</v>
      </c>
      <c r="J232" s="8" t="s">
        <v>2042</v>
      </c>
      <c r="L232" s="6">
        <v>39385</v>
      </c>
    </row>
    <row r="233" spans="1:12" x14ac:dyDescent="0.3">
      <c r="A233" s="8" t="str">
        <f>HYPERLINK("http://www.accessdata.fda.gov/scripts/cder/daf/index.cfm?event=overview.process&amp;varApplNo=208434", "Alecensa")</f>
        <v>Alecensa</v>
      </c>
      <c r="B233" t="s">
        <v>2043</v>
      </c>
      <c r="C233" s="6">
        <v>42349</v>
      </c>
      <c r="D233" t="s">
        <v>2044</v>
      </c>
      <c r="E233" s="6">
        <v>42349</v>
      </c>
      <c r="F233" t="s">
        <v>1349</v>
      </c>
      <c r="G233" t="s">
        <v>1350</v>
      </c>
      <c r="H233" t="s">
        <v>1351</v>
      </c>
      <c r="I233" t="s">
        <v>1376</v>
      </c>
      <c r="J233" s="8" t="s">
        <v>2045</v>
      </c>
      <c r="L233" s="6" t="s">
        <v>1393</v>
      </c>
    </row>
    <row r="234" spans="1:12" x14ac:dyDescent="0.3">
      <c r="A234" s="8" t="str">
        <f>HYPERLINK("http://www.accessdata.fda.gov/scripts/cder/daf/index.cfm?event=overview.process&amp;varApplNo=125561", "Kanuma")</f>
        <v>Kanuma</v>
      </c>
      <c r="B234" t="s">
        <v>2046</v>
      </c>
      <c r="C234" s="6">
        <v>42346</v>
      </c>
      <c r="D234" t="s">
        <v>2047</v>
      </c>
      <c r="E234" s="6">
        <v>42346</v>
      </c>
      <c r="F234" t="s">
        <v>1349</v>
      </c>
      <c r="G234" t="s">
        <v>1350</v>
      </c>
      <c r="I234" t="s">
        <v>1372</v>
      </c>
      <c r="J234" s="8" t="s">
        <v>2048</v>
      </c>
      <c r="L234" s="6">
        <v>42249</v>
      </c>
    </row>
    <row r="235" spans="1:12" x14ac:dyDescent="0.3">
      <c r="A235" s="8" t="str">
        <f>HYPERLINK("http://www.accessdata.fda.gov/scripts/cder/daf/index.cfm?event=overview.process&amp;varApplNo=761035", "Empliciti")</f>
        <v>Empliciti</v>
      </c>
      <c r="B235" t="s">
        <v>2049</v>
      </c>
      <c r="C235" s="6">
        <v>42338</v>
      </c>
      <c r="D235" t="s">
        <v>2050</v>
      </c>
      <c r="E235" s="6">
        <v>42338</v>
      </c>
      <c r="F235" t="s">
        <v>1349</v>
      </c>
      <c r="G235" t="s">
        <v>1350</v>
      </c>
      <c r="I235" t="s">
        <v>1372</v>
      </c>
      <c r="J235" s="8" t="s">
        <v>2051</v>
      </c>
      <c r="L235" s="6">
        <v>42182</v>
      </c>
    </row>
    <row r="236" spans="1:12" x14ac:dyDescent="0.3">
      <c r="A236" s="8" t="str">
        <f>HYPERLINK("http://www.accessdata.fda.gov/scripts/cder/daf/index.cfm?event=overview.process&amp;varApplNo=125547", "Portrazza")</f>
        <v>Portrazza</v>
      </c>
      <c r="B236" t="s">
        <v>2052</v>
      </c>
      <c r="C236" s="6">
        <v>42332</v>
      </c>
      <c r="D236" t="s">
        <v>2053</v>
      </c>
      <c r="E236" s="6">
        <v>42332</v>
      </c>
      <c r="F236" t="s">
        <v>1349</v>
      </c>
      <c r="G236" t="s">
        <v>1350</v>
      </c>
      <c r="I236" t="s">
        <v>1270</v>
      </c>
      <c r="J236" s="8" t="s">
        <v>2054</v>
      </c>
      <c r="L236" s="6">
        <v>41975</v>
      </c>
    </row>
    <row r="237" spans="1:12" x14ac:dyDescent="0.3">
      <c r="A237" s="8" t="str">
        <f>HYPERLINK("http://www.accessdata.fda.gov/scripts/cder/daf/index.cfm?event=overview.process&amp;varApplNo=208462", "Ninlaro")</f>
        <v>Ninlaro</v>
      </c>
      <c r="B237" t="s">
        <v>2055</v>
      </c>
      <c r="C237" s="6">
        <v>42328</v>
      </c>
      <c r="D237" t="s">
        <v>2056</v>
      </c>
      <c r="E237" s="6">
        <v>42328</v>
      </c>
      <c r="F237" t="s">
        <v>1349</v>
      </c>
      <c r="G237" t="s">
        <v>1350</v>
      </c>
      <c r="H237" t="s">
        <v>1351</v>
      </c>
      <c r="I237" t="s">
        <v>1376</v>
      </c>
      <c r="J237" s="8" t="s">
        <v>2057</v>
      </c>
      <c r="L237" s="6">
        <v>42195</v>
      </c>
    </row>
    <row r="238" spans="1:12" x14ac:dyDescent="0.3">
      <c r="A238" s="8" t="str">
        <f>HYPERLINK("http://www.accessdata.fda.gov/scripts/cder/daf/index.cfm?event=overview.process&amp;varApplNo=761036", "Darzalex")</f>
        <v>Darzalex</v>
      </c>
      <c r="B238" t="s">
        <v>2058</v>
      </c>
      <c r="C238" s="6">
        <v>42324</v>
      </c>
      <c r="D238" t="s">
        <v>2059</v>
      </c>
      <c r="E238" s="6">
        <v>42324</v>
      </c>
      <c r="F238" t="s">
        <v>1349</v>
      </c>
      <c r="G238" t="s">
        <v>1350</v>
      </c>
      <c r="I238" t="s">
        <v>1372</v>
      </c>
      <c r="J238" s="8" t="s">
        <v>2060</v>
      </c>
      <c r="L238" s="6">
        <v>42194</v>
      </c>
    </row>
    <row r="239" spans="1:12" x14ac:dyDescent="0.3">
      <c r="A239" s="8" t="str">
        <f>HYPERLINK("http://www.accessdata.fda.gov/scripts/cder/daf/index.cfm?event=overview.process&amp;varApplNo=208065", "Tagrisso")</f>
        <v>Tagrisso</v>
      </c>
      <c r="B239" t="s">
        <v>2061</v>
      </c>
      <c r="C239" s="6">
        <v>42321</v>
      </c>
      <c r="D239" t="s">
        <v>2062</v>
      </c>
      <c r="E239" s="6">
        <v>42321</v>
      </c>
      <c r="F239" t="s">
        <v>1349</v>
      </c>
      <c r="G239" t="s">
        <v>1350</v>
      </c>
      <c r="H239" t="s">
        <v>1351</v>
      </c>
      <c r="I239" t="s">
        <v>1376</v>
      </c>
      <c r="J239" s="8" t="s">
        <v>2063</v>
      </c>
      <c r="L239" s="6">
        <v>42160</v>
      </c>
    </row>
    <row r="240" spans="1:12" x14ac:dyDescent="0.3">
      <c r="A240" s="8" t="str">
        <f>HYPERLINK("http://www.accessdata.fda.gov/scripts/cder/daf/index.cfm?event=overview.process&amp;varApplNo=206192", "Cotellic")</f>
        <v>Cotellic</v>
      </c>
      <c r="B240" t="s">
        <v>2064</v>
      </c>
      <c r="C240" s="6">
        <v>42318</v>
      </c>
      <c r="D240" t="s">
        <v>2065</v>
      </c>
      <c r="E240" s="6">
        <v>42318</v>
      </c>
      <c r="F240" t="s">
        <v>1349</v>
      </c>
      <c r="G240" t="s">
        <v>1350</v>
      </c>
      <c r="H240" t="s">
        <v>1351</v>
      </c>
      <c r="I240" t="s">
        <v>1376</v>
      </c>
      <c r="J240" s="8" t="s">
        <v>2066</v>
      </c>
      <c r="L240" s="6">
        <v>41984</v>
      </c>
    </row>
    <row r="241" spans="1:12" x14ac:dyDescent="0.3">
      <c r="A241" s="8" t="str">
        <f>HYPERLINK("http://www.accessdata.fda.gov/scripts/cder/daf/index.cfm?event=overview.process&amp;varApplNo=207561", "Genvoya")</f>
        <v>Genvoya</v>
      </c>
      <c r="B241" t="s">
        <v>2067</v>
      </c>
      <c r="C241" s="6">
        <v>42313</v>
      </c>
      <c r="D241" t="s">
        <v>2068</v>
      </c>
      <c r="E241" s="6">
        <v>42313</v>
      </c>
      <c r="F241" t="s">
        <v>1349</v>
      </c>
      <c r="G241" t="s">
        <v>1350</v>
      </c>
      <c r="H241" t="s">
        <v>1435</v>
      </c>
      <c r="I241" t="s">
        <v>1360</v>
      </c>
      <c r="J241" s="8" t="s">
        <v>2069</v>
      </c>
      <c r="L241" s="6">
        <v>41948</v>
      </c>
    </row>
    <row r="242" spans="1:12" x14ac:dyDescent="0.3">
      <c r="A242" s="8" t="str">
        <f>HYPERLINK("http://www.accessdata.fda.gov/scripts/cder/daf/index.cfm?event=overview.process&amp;varApplNo=125526", "Nucala")</f>
        <v>Nucala</v>
      </c>
      <c r="B242" t="s">
        <v>2070</v>
      </c>
      <c r="C242" s="6">
        <v>42312</v>
      </c>
      <c r="D242" t="s">
        <v>2071</v>
      </c>
      <c r="E242" s="6">
        <v>42312</v>
      </c>
      <c r="F242" t="s">
        <v>1349</v>
      </c>
      <c r="G242" t="s">
        <v>1350</v>
      </c>
      <c r="I242" t="s">
        <v>1270</v>
      </c>
      <c r="J242" s="8" t="s">
        <v>2072</v>
      </c>
      <c r="L242" s="6">
        <v>41947</v>
      </c>
    </row>
    <row r="243" spans="1:12" x14ac:dyDescent="0.3">
      <c r="A243" s="8" t="str">
        <f>HYPERLINK("http://www.accessdata.fda.gov/scripts/cder/daf/index.cfm?event=overview.process&amp;varApplNo=125513", "Strensiq")</f>
        <v>Strensiq</v>
      </c>
      <c r="B243" t="s">
        <v>2073</v>
      </c>
      <c r="C243" s="6">
        <v>42300</v>
      </c>
      <c r="D243" t="s">
        <v>2074</v>
      </c>
      <c r="E243" s="6">
        <v>42300</v>
      </c>
      <c r="F243" t="s">
        <v>1349</v>
      </c>
      <c r="G243" t="s">
        <v>1350</v>
      </c>
      <c r="I243" t="s">
        <v>1372</v>
      </c>
      <c r="J243" s="8" t="s">
        <v>2075</v>
      </c>
      <c r="L243" s="6">
        <v>41996</v>
      </c>
    </row>
    <row r="244" spans="1:12" x14ac:dyDescent="0.3">
      <c r="A244" s="8" t="str">
        <f>HYPERLINK("http://www.accessdata.fda.gov/scripts/cder/daf/index.cfm?event=overview.process&amp;varApplNo=207953", "Yondelis")</f>
        <v>Yondelis</v>
      </c>
      <c r="B244" t="s">
        <v>2076</v>
      </c>
      <c r="C244" s="6">
        <v>42300</v>
      </c>
      <c r="D244" t="s">
        <v>2077</v>
      </c>
      <c r="E244" s="6">
        <v>42300</v>
      </c>
      <c r="F244" t="s">
        <v>1349</v>
      </c>
      <c r="G244" t="s">
        <v>1350</v>
      </c>
      <c r="H244" t="s">
        <v>1351</v>
      </c>
      <c r="I244" t="s">
        <v>1376</v>
      </c>
      <c r="J244" s="8" t="s">
        <v>2078</v>
      </c>
      <c r="L244" s="6">
        <v>41967</v>
      </c>
    </row>
    <row r="245" spans="1:12" x14ac:dyDescent="0.3">
      <c r="A245" s="8" t="str">
        <f>HYPERLINK("http://www.accessdata.fda.gov/scripts/cder/daf/index.cfm?event=overview.process&amp;varApplNo=205739", "Veltassa")</f>
        <v>Veltassa</v>
      </c>
      <c r="B245" t="s">
        <v>2079</v>
      </c>
      <c r="C245" s="6">
        <v>42298</v>
      </c>
      <c r="D245" t="s">
        <v>2080</v>
      </c>
      <c r="E245" s="6">
        <v>42298</v>
      </c>
      <c r="F245" t="s">
        <v>1349</v>
      </c>
      <c r="G245" t="s">
        <v>1350</v>
      </c>
      <c r="H245" t="s">
        <v>1351</v>
      </c>
      <c r="I245" t="s">
        <v>1360</v>
      </c>
      <c r="J245" s="8" t="s">
        <v>2081</v>
      </c>
      <c r="L245" s="6">
        <v>41933</v>
      </c>
    </row>
    <row r="246" spans="1:12" x14ac:dyDescent="0.3">
      <c r="A246" s="8" t="str">
        <f>HYPERLINK("http://www.accessdata.fda.gov/scripts/cder/daf/index.cfm?event=overview.process&amp;varApplNo=761025", "Praxbind")</f>
        <v>Praxbind</v>
      </c>
      <c r="B246" t="s">
        <v>2082</v>
      </c>
      <c r="C246" s="6">
        <v>42293</v>
      </c>
      <c r="D246" t="s">
        <v>2083</v>
      </c>
      <c r="E246" s="6">
        <v>42293</v>
      </c>
      <c r="F246" t="s">
        <v>1349</v>
      </c>
      <c r="G246" t="s">
        <v>1350</v>
      </c>
      <c r="I246" t="s">
        <v>1270</v>
      </c>
      <c r="J246" s="8" t="s">
        <v>2084</v>
      </c>
      <c r="L246" s="6">
        <v>42054</v>
      </c>
    </row>
    <row r="247" spans="1:12" x14ac:dyDescent="0.3">
      <c r="A247" s="8" t="str">
        <f>HYPERLINK("http://www.accessdata.fda.gov/scripts/cder/daf/index.cfm?event=overview.process&amp;varApplNo=207533", "Aristada")</f>
        <v>Aristada</v>
      </c>
      <c r="B247" t="s">
        <v>2085</v>
      </c>
      <c r="C247" s="6">
        <v>42282</v>
      </c>
      <c r="D247" t="s">
        <v>2086</v>
      </c>
      <c r="E247" s="6">
        <v>42282</v>
      </c>
      <c r="F247" t="s">
        <v>1349</v>
      </c>
      <c r="G247" t="s">
        <v>1350</v>
      </c>
      <c r="H247" t="s">
        <v>1351</v>
      </c>
      <c r="I247" t="s">
        <v>1360</v>
      </c>
      <c r="J247" s="8" t="s">
        <v>2087</v>
      </c>
      <c r="L247" s="6">
        <v>41873</v>
      </c>
    </row>
    <row r="248" spans="1:12" x14ac:dyDescent="0.3">
      <c r="A248" s="8" t="str">
        <f>HYPERLINK("http://www.accessdata.fda.gov/scripts/cder/daf/index.cfm?event=overview.process&amp;varApplNo=203314", "Tresiba")</f>
        <v>Tresiba</v>
      </c>
      <c r="B248" t="s">
        <v>2088</v>
      </c>
      <c r="C248" s="6">
        <v>42272</v>
      </c>
      <c r="D248" t="s">
        <v>2089</v>
      </c>
      <c r="E248" s="6">
        <v>42272</v>
      </c>
      <c r="F248" t="s">
        <v>1349</v>
      </c>
      <c r="G248" t="s">
        <v>1350</v>
      </c>
      <c r="I248" t="s">
        <v>1270</v>
      </c>
      <c r="J248" s="8" t="s">
        <v>2090</v>
      </c>
      <c r="L248" s="6">
        <v>40815</v>
      </c>
    </row>
    <row r="249" spans="1:12" x14ac:dyDescent="0.3">
      <c r="A249" s="8" t="str">
        <f>HYPERLINK("http://www.accessdata.fda.gov/scripts/cder/daf/index.cfm?event=overview.process&amp;varApplNo=207981", "Lonsurf")</f>
        <v>Lonsurf</v>
      </c>
      <c r="B249" t="s">
        <v>2091</v>
      </c>
      <c r="C249" s="6">
        <v>42269</v>
      </c>
      <c r="D249" t="s">
        <v>2092</v>
      </c>
      <c r="E249" s="6">
        <v>42269</v>
      </c>
      <c r="F249" t="s">
        <v>1349</v>
      </c>
      <c r="G249" t="s">
        <v>1350</v>
      </c>
      <c r="H249" t="s">
        <v>1351</v>
      </c>
      <c r="I249" t="s">
        <v>1360</v>
      </c>
      <c r="J249" s="8" t="s">
        <v>2093</v>
      </c>
      <c r="L249" s="6">
        <v>41992</v>
      </c>
    </row>
    <row r="250" spans="1:12" x14ac:dyDescent="0.3">
      <c r="A250" s="8" t="str">
        <f>HYPERLINK("http://www.accessdata.fda.gov/scripts/cder/daf/index.cfm?event=overview.process&amp;varApplNo=204370", "Vraylar")</f>
        <v>Vraylar</v>
      </c>
      <c r="B250" t="s">
        <v>2094</v>
      </c>
      <c r="C250" s="6">
        <v>42264</v>
      </c>
      <c r="D250" t="s">
        <v>2095</v>
      </c>
      <c r="E250" s="6">
        <v>42264</v>
      </c>
      <c r="F250" t="s">
        <v>1349</v>
      </c>
      <c r="G250" t="s">
        <v>1350</v>
      </c>
      <c r="H250" t="s">
        <v>1351</v>
      </c>
      <c r="I250" t="s">
        <v>1360</v>
      </c>
      <c r="J250" s="8" t="s">
        <v>2096</v>
      </c>
      <c r="L250" s="6">
        <v>41232</v>
      </c>
    </row>
    <row r="251" spans="1:12" x14ac:dyDescent="0.3">
      <c r="A251" s="8" t="str">
        <f>HYPERLINK("http://www.accessdata.fda.gov/scripts/cder/daf/index.cfm?event=overview.process&amp;varApplNo=208169", "Xuriden")</f>
        <v>Xuriden</v>
      </c>
      <c r="B251" t="s">
        <v>2097</v>
      </c>
      <c r="C251" s="6">
        <v>42251</v>
      </c>
      <c r="D251" t="s">
        <v>2098</v>
      </c>
      <c r="E251" s="6">
        <v>42251</v>
      </c>
      <c r="F251" t="s">
        <v>1349</v>
      </c>
      <c r="G251" t="s">
        <v>1350</v>
      </c>
      <c r="H251" t="s">
        <v>1351</v>
      </c>
      <c r="I251" t="s">
        <v>1376</v>
      </c>
      <c r="J251" s="8" t="s">
        <v>2099</v>
      </c>
      <c r="L251" s="6">
        <v>42012</v>
      </c>
    </row>
    <row r="252" spans="1:12" x14ac:dyDescent="0.3">
      <c r="A252" s="8" t="str">
        <f>HYPERLINK("http://www.accessdata.fda.gov/scripts/cder/daf/index.cfm?event=overview.process&amp;varApplNo=206500", "Varubi")</f>
        <v>Varubi</v>
      </c>
      <c r="B252" t="s">
        <v>2100</v>
      </c>
      <c r="C252" s="6">
        <v>42248</v>
      </c>
      <c r="D252" t="s">
        <v>2101</v>
      </c>
      <c r="E252" s="6">
        <v>42248</v>
      </c>
      <c r="F252" t="s">
        <v>1349</v>
      </c>
      <c r="G252" t="s">
        <v>1350</v>
      </c>
      <c r="H252" t="s">
        <v>1351</v>
      </c>
      <c r="I252" t="s">
        <v>1360</v>
      </c>
      <c r="J252" s="8" t="s">
        <v>2102</v>
      </c>
      <c r="L252" s="6">
        <v>41887</v>
      </c>
    </row>
    <row r="253" spans="1:12" x14ac:dyDescent="0.3">
      <c r="A253" s="8" t="str">
        <f>HYPERLINK("http://www.accessdata.fda.gov/scripts/cder/daf/index.cfm?event=overview.process&amp;varApplNo=125522", "Repatha")</f>
        <v>Repatha</v>
      </c>
      <c r="B253" t="s">
        <v>2103</v>
      </c>
      <c r="C253" s="6">
        <v>42243</v>
      </c>
      <c r="D253" t="s">
        <v>2104</v>
      </c>
      <c r="E253" s="6">
        <v>42243</v>
      </c>
      <c r="F253" t="s">
        <v>1349</v>
      </c>
      <c r="G253" t="s">
        <v>1350</v>
      </c>
      <c r="I253" t="s">
        <v>1372</v>
      </c>
      <c r="J253" s="8" t="s">
        <v>2105</v>
      </c>
      <c r="L253" s="6">
        <v>41878</v>
      </c>
    </row>
    <row r="254" spans="1:12" x14ac:dyDescent="0.3">
      <c r="A254" s="8" t="str">
        <f>HYPERLINK("http://www.accessdata.fda.gov/scripts/cder/daf/index.cfm?event=overview.process&amp;varApplNo=022526", "Addyi")</f>
        <v>Addyi</v>
      </c>
      <c r="B254" t="s">
        <v>2106</v>
      </c>
      <c r="C254" s="6">
        <v>42234</v>
      </c>
      <c r="D254" t="s">
        <v>2107</v>
      </c>
      <c r="E254" s="6">
        <v>42234</v>
      </c>
      <c r="F254" t="s">
        <v>1349</v>
      </c>
      <c r="G254" t="s">
        <v>1350</v>
      </c>
      <c r="H254" t="s">
        <v>1351</v>
      </c>
      <c r="I254" t="s">
        <v>1360</v>
      </c>
      <c r="J254" s="8" t="s">
        <v>2108</v>
      </c>
      <c r="L254" s="6">
        <v>40113</v>
      </c>
    </row>
    <row r="255" spans="1:12" x14ac:dyDescent="0.3">
      <c r="A255" s="8" t="str">
        <f>HYPERLINK("http://www.accessdata.fda.gov/scripts/cder/daf/index.cfm?event=overview.process&amp;varApplNo=206843", "Daklinza")</f>
        <v>Daklinza</v>
      </c>
      <c r="B255" t="s">
        <v>2109</v>
      </c>
      <c r="C255" s="6">
        <v>42209</v>
      </c>
      <c r="D255" t="s">
        <v>2110</v>
      </c>
      <c r="E255" s="6">
        <v>42209</v>
      </c>
      <c r="F255" t="s">
        <v>1349</v>
      </c>
      <c r="G255" t="s">
        <v>1350</v>
      </c>
      <c r="H255" t="s">
        <v>1351</v>
      </c>
      <c r="I255" t="s">
        <v>1352</v>
      </c>
      <c r="J255" s="8" t="s">
        <v>2111</v>
      </c>
      <c r="L255" s="6">
        <v>41729</v>
      </c>
    </row>
    <row r="256" spans="1:12" x14ac:dyDescent="0.3">
      <c r="A256" s="8" t="str">
        <f>HYPERLINK("http://www.accessdata.fda.gov/scripts/cder/daf/index.cfm?event=overview.process&amp;varApplNo=205266", "Odomzo")</f>
        <v>Odomzo</v>
      </c>
      <c r="B256" t="s">
        <v>2112</v>
      </c>
      <c r="C256" s="6">
        <v>42209</v>
      </c>
      <c r="D256" t="s">
        <v>2113</v>
      </c>
      <c r="E256" s="6">
        <v>42209</v>
      </c>
      <c r="F256" t="s">
        <v>1349</v>
      </c>
      <c r="G256" t="s">
        <v>1350</v>
      </c>
      <c r="H256" t="s">
        <v>1351</v>
      </c>
      <c r="I256" t="s">
        <v>1360</v>
      </c>
      <c r="J256" s="8" t="s">
        <v>2114</v>
      </c>
      <c r="L256" s="6">
        <v>41908</v>
      </c>
    </row>
    <row r="257" spans="1:12" x14ac:dyDescent="0.3">
      <c r="A257" s="8" t="str">
        <f>HYPERLINK("http://www.accessdata.fda.gov/scripts/cder/daf/index.cfm?event=overview.process&amp;varApplNo=125559", "Praluent")</f>
        <v>Praluent</v>
      </c>
      <c r="B257" t="s">
        <v>2115</v>
      </c>
      <c r="C257" s="6">
        <v>42209</v>
      </c>
      <c r="D257" t="s">
        <v>2104</v>
      </c>
      <c r="E257" s="6">
        <v>42209</v>
      </c>
      <c r="F257" t="s">
        <v>1349</v>
      </c>
      <c r="G257" t="s">
        <v>1350</v>
      </c>
      <c r="I257" t="s">
        <v>1270</v>
      </c>
      <c r="J257" s="8" t="s">
        <v>2116</v>
      </c>
      <c r="L257" s="6">
        <v>41967</v>
      </c>
    </row>
    <row r="258" spans="1:12" x14ac:dyDescent="0.3">
      <c r="A258" s="8" t="str">
        <f>HYPERLINK("http://www.accessdata.fda.gov/scripts/cder/daf/index.cfm?event=overview.process&amp;varApplNo=205422", "Rexulti")</f>
        <v>Rexulti</v>
      </c>
      <c r="B258" t="s">
        <v>2117</v>
      </c>
      <c r="C258" s="6">
        <v>42195</v>
      </c>
      <c r="D258" t="s">
        <v>2118</v>
      </c>
      <c r="E258" s="6">
        <v>42195</v>
      </c>
      <c r="F258" t="s">
        <v>1349</v>
      </c>
      <c r="G258" t="s">
        <v>1350</v>
      </c>
      <c r="H258" t="s">
        <v>1351</v>
      </c>
      <c r="I258" t="s">
        <v>1360</v>
      </c>
      <c r="J258" s="8" t="s">
        <v>2119</v>
      </c>
      <c r="L258" s="6">
        <v>41831</v>
      </c>
    </row>
    <row r="259" spans="1:12" x14ac:dyDescent="0.3">
      <c r="A259" s="8" t="str">
        <f>HYPERLINK("http://www.accessdata.fda.gov/scripts/cder/daf/index.cfm?event=overview.process&amp;varApplNo=207620", "Entresto")</f>
        <v>Entresto</v>
      </c>
      <c r="B259" t="s">
        <v>2120</v>
      </c>
      <c r="C259" s="6">
        <v>42192</v>
      </c>
      <c r="D259" t="s">
        <v>2121</v>
      </c>
      <c r="E259" s="6">
        <v>42192</v>
      </c>
      <c r="F259" t="s">
        <v>1349</v>
      </c>
      <c r="G259" t="s">
        <v>1350</v>
      </c>
      <c r="H259" t="s">
        <v>1351</v>
      </c>
      <c r="I259" t="s">
        <v>1352</v>
      </c>
      <c r="J259" s="8" t="s">
        <v>2122</v>
      </c>
      <c r="L259" s="6">
        <v>41990</v>
      </c>
    </row>
    <row r="260" spans="1:12" x14ac:dyDescent="0.3">
      <c r="A260" s="8" t="str">
        <f>HYPERLINK("http://www.accessdata.fda.gov/scripts/cder/daf/index.cfm?event=overview.process&amp;varApplNo=206038", "Orkambi")</f>
        <v>Orkambi</v>
      </c>
      <c r="B260" t="s">
        <v>2123</v>
      </c>
      <c r="C260" s="6">
        <v>42187</v>
      </c>
      <c r="D260" t="s">
        <v>2124</v>
      </c>
      <c r="E260" s="6">
        <v>42187</v>
      </c>
      <c r="F260" t="s">
        <v>1349</v>
      </c>
      <c r="G260" t="s">
        <v>1350</v>
      </c>
      <c r="H260" t="s">
        <v>1351</v>
      </c>
      <c r="I260" t="s">
        <v>1376</v>
      </c>
      <c r="J260" s="8" t="s">
        <v>2125</v>
      </c>
      <c r="L260" s="6">
        <v>41948</v>
      </c>
    </row>
    <row r="261" spans="1:12" x14ac:dyDescent="0.3">
      <c r="A261" s="8" t="str">
        <f>HYPERLINK("http://www.accessdata.fda.gov/scripts/cder/daf/index.cfm?event=overview.process&amp;varApplNo=204958", "Kengreal")</f>
        <v>Kengreal</v>
      </c>
      <c r="B261" t="s">
        <v>2126</v>
      </c>
      <c r="C261" s="6">
        <v>42177</v>
      </c>
      <c r="D261" t="s">
        <v>2127</v>
      </c>
      <c r="E261" s="6">
        <v>42177</v>
      </c>
      <c r="F261" t="s">
        <v>1349</v>
      </c>
      <c r="G261" t="s">
        <v>1350</v>
      </c>
      <c r="H261" t="s">
        <v>1351</v>
      </c>
      <c r="I261" t="s">
        <v>1360</v>
      </c>
      <c r="J261" s="8" t="s">
        <v>2128</v>
      </c>
      <c r="L261" s="6">
        <v>41996</v>
      </c>
    </row>
    <row r="262" spans="1:12" x14ac:dyDescent="0.3">
      <c r="A262" s="8" t="str">
        <f>HYPERLINK("http://www.accessdata.fda.gov/scripts/cder/daf/index.cfm?event=overview.process&amp;varApplNo=206940", "Viberzi")</f>
        <v>Viberzi</v>
      </c>
      <c r="B262" t="s">
        <v>2129</v>
      </c>
      <c r="C262" s="6">
        <v>42151</v>
      </c>
      <c r="D262" t="s">
        <v>2130</v>
      </c>
      <c r="E262" s="6">
        <v>42151</v>
      </c>
      <c r="F262" t="s">
        <v>1349</v>
      </c>
      <c r="G262" t="s">
        <v>1350</v>
      </c>
      <c r="H262" t="s">
        <v>1351</v>
      </c>
      <c r="I262" t="s">
        <v>1352</v>
      </c>
      <c r="J262" s="8" t="s">
        <v>2131</v>
      </c>
      <c r="L262" s="6">
        <v>41816</v>
      </c>
    </row>
    <row r="263" spans="1:12" x14ac:dyDescent="0.3">
      <c r="A263" s="8" t="str">
        <f>HYPERLINK("http://www.accessdata.fda.gov/scripts/cder/daf/index.cfm?event=overview.process&amp;varApplNo=206333", "Kybella")</f>
        <v>Kybella</v>
      </c>
      <c r="B263" t="s">
        <v>2132</v>
      </c>
      <c r="C263" s="6">
        <v>42123</v>
      </c>
      <c r="D263" t="s">
        <v>2133</v>
      </c>
      <c r="E263" s="6">
        <v>42123</v>
      </c>
      <c r="F263" t="s">
        <v>1349</v>
      </c>
      <c r="G263" t="s">
        <v>1350</v>
      </c>
      <c r="H263" t="s">
        <v>1351</v>
      </c>
      <c r="I263" t="s">
        <v>1360</v>
      </c>
      <c r="J263" s="8" t="s">
        <v>2134</v>
      </c>
      <c r="L263" s="6">
        <v>41772</v>
      </c>
    </row>
    <row r="264" spans="1:12" x14ac:dyDescent="0.3">
      <c r="A264" s="8" t="str">
        <f>HYPERLINK("http://www.accessdata.fda.gov/scripts/cder/daf/index.cfm?event=overview.process&amp;varApplNo=206143", "Corlanor")</f>
        <v>Corlanor</v>
      </c>
      <c r="B264" t="s">
        <v>2135</v>
      </c>
      <c r="C264" s="6">
        <v>42109</v>
      </c>
      <c r="D264" t="s">
        <v>2136</v>
      </c>
      <c r="E264" s="6">
        <v>42109</v>
      </c>
      <c r="F264" t="s">
        <v>1349</v>
      </c>
      <c r="G264" t="s">
        <v>1350</v>
      </c>
      <c r="H264" t="s">
        <v>1351</v>
      </c>
      <c r="I264" t="s">
        <v>1352</v>
      </c>
      <c r="J264" s="8" t="s">
        <v>2137</v>
      </c>
      <c r="L264" s="6">
        <v>41817</v>
      </c>
    </row>
    <row r="265" spans="1:12" x14ac:dyDescent="0.3">
      <c r="A265" s="8" t="str">
        <f>HYPERLINK("http://www.accessdata.fda.gov/scripts/cder/daf/index.cfm?event=overview.process&amp;varApplNo=205750", "Cholbam")</f>
        <v>Cholbam</v>
      </c>
      <c r="B265" t="s">
        <v>2138</v>
      </c>
      <c r="C265" s="6">
        <v>42080</v>
      </c>
      <c r="D265" t="s">
        <v>2139</v>
      </c>
      <c r="E265" s="6">
        <v>42080</v>
      </c>
      <c r="F265" t="s">
        <v>1349</v>
      </c>
      <c r="G265" t="s">
        <v>1350</v>
      </c>
      <c r="H265" t="s">
        <v>1351</v>
      </c>
      <c r="I265" t="s">
        <v>1376</v>
      </c>
      <c r="J265" s="8" t="s">
        <v>2140</v>
      </c>
      <c r="L265" s="6">
        <v>41599</v>
      </c>
    </row>
    <row r="266" spans="1:12" x14ac:dyDescent="0.3">
      <c r="A266" s="8" t="str">
        <f>HYPERLINK("http://www.accessdata.fda.gov/scripts/cder/daf/index.cfm?event=overview.process&amp;varApplNo=125516", "Unituxin")</f>
        <v>Unituxin</v>
      </c>
      <c r="B266" t="s">
        <v>2141</v>
      </c>
      <c r="C266" s="6">
        <v>42073</v>
      </c>
      <c r="D266" t="s">
        <v>2142</v>
      </c>
      <c r="E266" s="6">
        <v>42073</v>
      </c>
      <c r="F266" t="s">
        <v>1349</v>
      </c>
      <c r="G266" t="s">
        <v>1350</v>
      </c>
      <c r="I266" t="s">
        <v>1372</v>
      </c>
      <c r="J266" s="8" t="s">
        <v>2143</v>
      </c>
      <c r="L266" s="6">
        <v>41740</v>
      </c>
    </row>
    <row r="267" spans="1:12" x14ac:dyDescent="0.3">
      <c r="A267" s="8" t="str">
        <f>HYPERLINK("http://www.accessdata.fda.gov/scripts/cder/daf/index.cfm?event=overview.process&amp;varApplNo=207500", "Cresembacapsuleinjection")</f>
        <v>Cresembacapsuleinjection</v>
      </c>
      <c r="B267" t="s">
        <v>2144</v>
      </c>
      <c r="C267" s="6">
        <v>42069</v>
      </c>
      <c r="D267" t="s">
        <v>2145</v>
      </c>
      <c r="E267" s="6">
        <v>42069</v>
      </c>
      <c r="F267" t="s">
        <v>1349</v>
      </c>
      <c r="G267" t="s">
        <v>1350</v>
      </c>
      <c r="H267" t="s">
        <v>1351</v>
      </c>
      <c r="I267" t="s">
        <v>1376</v>
      </c>
      <c r="J267" s="8" t="s">
        <v>2146</v>
      </c>
      <c r="L267" s="6">
        <v>41828</v>
      </c>
    </row>
    <row r="268" spans="1:12" x14ac:dyDescent="0.3">
      <c r="A268" s="8" t="str">
        <f>HYPERLINK("http://www.accessdata.fda.gov/scripts/cder/daf/index.cfm?event=overview.process&amp;varApplNo=206494", "Avycaz")</f>
        <v>Avycaz</v>
      </c>
      <c r="B268" t="s">
        <v>2147</v>
      </c>
      <c r="C268" s="6">
        <v>42060</v>
      </c>
      <c r="D268" t="s">
        <v>2148</v>
      </c>
      <c r="E268" s="6">
        <v>42060</v>
      </c>
      <c r="F268" t="s">
        <v>1349</v>
      </c>
      <c r="G268" t="s">
        <v>1350</v>
      </c>
      <c r="H268" t="s">
        <v>1435</v>
      </c>
      <c r="I268" t="s">
        <v>1352</v>
      </c>
      <c r="J268" s="8" t="s">
        <v>2149</v>
      </c>
      <c r="L268" s="6">
        <v>41815</v>
      </c>
    </row>
    <row r="269" spans="1:12" x14ac:dyDescent="0.3">
      <c r="A269" s="8" t="str">
        <f>HYPERLINK("http://www.accessdata.fda.gov/scripts/cder/daf/index.cfm?event=overview.process&amp;varApplNo=205353", "Farydak")</f>
        <v>Farydak</v>
      </c>
      <c r="B269" t="s">
        <v>2150</v>
      </c>
      <c r="C269" s="6">
        <v>42058</v>
      </c>
      <c r="D269" t="s">
        <v>2151</v>
      </c>
      <c r="E269" s="6">
        <v>42058</v>
      </c>
      <c r="F269" t="s">
        <v>1349</v>
      </c>
      <c r="G269" t="s">
        <v>1350</v>
      </c>
      <c r="H269" t="s">
        <v>1351</v>
      </c>
      <c r="I269" t="s">
        <v>1376</v>
      </c>
      <c r="J269" s="8" t="s">
        <v>2152</v>
      </c>
      <c r="L269" s="6">
        <v>41720</v>
      </c>
    </row>
    <row r="270" spans="1:12" x14ac:dyDescent="0.3">
      <c r="A270" s="8" t="str">
        <f>HYPERLINK("http://www.accessdata.fda.gov/scripts/cder/daf/index.cfm?event=overview.process&amp;varApplNo=206947", "Lenvima")</f>
        <v>Lenvima</v>
      </c>
      <c r="B270" t="s">
        <v>2153</v>
      </c>
      <c r="C270" s="6">
        <v>42048</v>
      </c>
      <c r="D270" t="s">
        <v>2154</v>
      </c>
      <c r="E270" s="6">
        <v>42048</v>
      </c>
      <c r="F270" t="s">
        <v>1349</v>
      </c>
      <c r="G270" t="s">
        <v>1350</v>
      </c>
      <c r="H270" t="s">
        <v>1351</v>
      </c>
      <c r="I270" t="s">
        <v>1376</v>
      </c>
      <c r="J270" s="8" t="s">
        <v>2155</v>
      </c>
      <c r="L270" s="6">
        <v>41865</v>
      </c>
    </row>
    <row r="271" spans="1:12" x14ac:dyDescent="0.3">
      <c r="A271" s="8" t="str">
        <f>HYPERLINK("http://www.accessdata.fda.gov/scripts/cder/daf/index.cfm?event=overview.process&amp;varApplNo=207103", "Ibrance")</f>
        <v>Ibrance</v>
      </c>
      <c r="B271" t="s">
        <v>2156</v>
      </c>
      <c r="C271" s="6">
        <v>42038</v>
      </c>
      <c r="D271" t="s">
        <v>2157</v>
      </c>
      <c r="E271" s="6">
        <v>42038</v>
      </c>
      <c r="F271" t="s">
        <v>1349</v>
      </c>
      <c r="G271" t="s">
        <v>1350</v>
      </c>
      <c r="H271" t="s">
        <v>1351</v>
      </c>
      <c r="I271" t="s">
        <v>1352</v>
      </c>
      <c r="J271" s="8" t="s">
        <v>2158</v>
      </c>
      <c r="L271" s="6">
        <v>41864</v>
      </c>
    </row>
    <row r="272" spans="1:12" x14ac:dyDescent="0.3">
      <c r="A272" s="8" t="str">
        <f>HYPERLINK("http://www.accessdata.fda.gov/scripts/cder/daf/index.cfm?event=overview.process&amp;varApplNo=125511", "Natpara")</f>
        <v>Natpara</v>
      </c>
      <c r="B272" t="s">
        <v>2159</v>
      </c>
      <c r="C272" s="6">
        <v>42027</v>
      </c>
      <c r="D272" t="s">
        <v>2160</v>
      </c>
      <c r="E272" s="6">
        <v>42027</v>
      </c>
      <c r="F272" t="s">
        <v>1349</v>
      </c>
      <c r="G272" t="s">
        <v>1350</v>
      </c>
      <c r="I272" t="s">
        <v>1372</v>
      </c>
      <c r="J272" s="8" t="s">
        <v>2161</v>
      </c>
      <c r="L272" s="6">
        <v>41570</v>
      </c>
    </row>
    <row r="273" spans="1:12" x14ac:dyDescent="0.3">
      <c r="A273" s="8" t="str">
        <f>HYPERLINK("http://www.accessdata.fda.gov/scripts/cder/daf/index.cfm?event=overview.process&amp;varApplNo=125504", "Cosentyx")</f>
        <v>Cosentyx</v>
      </c>
      <c r="B273" t="s">
        <v>2162</v>
      </c>
      <c r="C273" s="6">
        <v>42025</v>
      </c>
      <c r="D273" t="s">
        <v>2163</v>
      </c>
      <c r="E273" s="6">
        <v>42025</v>
      </c>
      <c r="F273" t="s">
        <v>1349</v>
      </c>
      <c r="G273" t="s">
        <v>1350</v>
      </c>
      <c r="I273" t="s">
        <v>1270</v>
      </c>
      <c r="J273" s="8" t="s">
        <v>2164</v>
      </c>
      <c r="L273" s="6">
        <v>41571</v>
      </c>
    </row>
    <row r="274" spans="1:12" x14ac:dyDescent="0.3">
      <c r="A274" s="8" t="str">
        <f>HYPERLINK("http://www.accessdata.fda.gov/scripts/cder/daf/index.cfm?event=overview.process&amp;varApplNo=206316", "Savaysa")</f>
        <v>Savaysa</v>
      </c>
      <c r="B274" t="s">
        <v>2165</v>
      </c>
      <c r="C274" s="6">
        <v>42012</v>
      </c>
      <c r="D274" t="s">
        <v>2166</v>
      </c>
      <c r="E274" s="6">
        <v>42012</v>
      </c>
      <c r="F274" t="s">
        <v>1349</v>
      </c>
      <c r="G274" t="s">
        <v>1350</v>
      </c>
      <c r="H274" t="s">
        <v>1351</v>
      </c>
      <c r="I274" t="s">
        <v>1360</v>
      </c>
      <c r="J274" s="8" t="s">
        <v>2167</v>
      </c>
      <c r="L274" s="6" t="s">
        <v>1366</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4" r:id="rId1"/>
    <hyperlink ref="J5" r:id="rId2"/>
    <hyperlink ref="J6" r:id="rId3"/>
    <hyperlink ref="J7" r:id="rId4"/>
    <hyperlink ref="J8" r:id="rId5"/>
    <hyperlink ref="J9" r:id="rId6"/>
    <hyperlink ref="J10" r:id="rId7"/>
    <hyperlink ref="J11"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2" r:id="rId29"/>
    <hyperlink ref="J33" r:id="rId30"/>
    <hyperlink ref="J34" r:id="rId31"/>
    <hyperlink ref="J35" r:id="rId32"/>
    <hyperlink ref="J36" r:id="rId33"/>
    <hyperlink ref="J37" r:id="rId34"/>
    <hyperlink ref="J38" r:id="rId35"/>
    <hyperlink ref="J39" r:id="rId36"/>
    <hyperlink ref="J40" r:id="rId37"/>
    <hyperlink ref="J41" r:id="rId38"/>
    <hyperlink ref="J42" r:id="rId39"/>
    <hyperlink ref="J43" r:id="rId40"/>
    <hyperlink ref="J44" r:id="rId41"/>
    <hyperlink ref="J45" r:id="rId42"/>
    <hyperlink ref="J46" r:id="rId43"/>
    <hyperlink ref="J47" r:id="rId44"/>
    <hyperlink ref="J48" r:id="rId45"/>
    <hyperlink ref="J49" r:id="rId46"/>
    <hyperlink ref="J50" r:id="rId47"/>
    <hyperlink ref="J51" r:id="rId48"/>
    <hyperlink ref="J52" r:id="rId49"/>
    <hyperlink ref="J53" r:id="rId50"/>
    <hyperlink ref="J54" r:id="rId51"/>
    <hyperlink ref="J55" r:id="rId52"/>
    <hyperlink ref="J56" r:id="rId53"/>
    <hyperlink ref="J57" r:id="rId54"/>
    <hyperlink ref="J58" r:id="rId55"/>
    <hyperlink ref="J59" r:id="rId56"/>
    <hyperlink ref="J60" r:id="rId57"/>
    <hyperlink ref="J61" r:id="rId58"/>
    <hyperlink ref="J62" r:id="rId59"/>
    <hyperlink ref="J63" r:id="rId60"/>
    <hyperlink ref="J64" r:id="rId61"/>
    <hyperlink ref="J65" r:id="rId62"/>
    <hyperlink ref="J66" r:id="rId63"/>
    <hyperlink ref="J67" r:id="rId64"/>
    <hyperlink ref="J68" r:id="rId65"/>
    <hyperlink ref="J69" r:id="rId66"/>
    <hyperlink ref="J70" r:id="rId67"/>
    <hyperlink ref="J71" r:id="rId68"/>
    <hyperlink ref="J72" r:id="rId69"/>
    <hyperlink ref="J73" r:id="rId70"/>
    <hyperlink ref="J74" r:id="rId71"/>
    <hyperlink ref="J75" r:id="rId72"/>
    <hyperlink ref="J76" r:id="rId73"/>
    <hyperlink ref="J77" r:id="rId74"/>
    <hyperlink ref="J78" r:id="rId75"/>
    <hyperlink ref="J79" r:id="rId76"/>
    <hyperlink ref="J80" r:id="rId77"/>
    <hyperlink ref="J81" r:id="rId78"/>
    <hyperlink ref="J82" r:id="rId79"/>
    <hyperlink ref="J84" r:id="rId80"/>
    <hyperlink ref="J85" r:id="rId81"/>
    <hyperlink ref="J86" r:id="rId82"/>
    <hyperlink ref="J87" r:id="rId83"/>
    <hyperlink ref="J88" r:id="rId84"/>
    <hyperlink ref="J89" r:id="rId85"/>
    <hyperlink ref="J90" r:id="rId86"/>
    <hyperlink ref="J91" r:id="rId87"/>
    <hyperlink ref="J92" r:id="rId88"/>
    <hyperlink ref="J93" r:id="rId89"/>
    <hyperlink ref="J94" r:id="rId90"/>
    <hyperlink ref="J95" r:id="rId91"/>
    <hyperlink ref="J96" r:id="rId92"/>
    <hyperlink ref="J97" r:id="rId93"/>
    <hyperlink ref="J98" r:id="rId94"/>
    <hyperlink ref="J99" r:id="rId95"/>
    <hyperlink ref="J100" r:id="rId96"/>
    <hyperlink ref="J101" r:id="rId97"/>
    <hyperlink ref="J102" r:id="rId98"/>
    <hyperlink ref="J103" r:id="rId99"/>
    <hyperlink ref="J104" r:id="rId100"/>
    <hyperlink ref="J105" r:id="rId101"/>
    <hyperlink ref="J106" r:id="rId102"/>
    <hyperlink ref="J107" r:id="rId103"/>
    <hyperlink ref="J108" r:id="rId104"/>
    <hyperlink ref="J109" r:id="rId105"/>
    <hyperlink ref="J110" r:id="rId106"/>
    <hyperlink ref="J111" r:id="rId107"/>
    <hyperlink ref="J112" r:id="rId108"/>
    <hyperlink ref="J113" r:id="rId109"/>
    <hyperlink ref="J114" r:id="rId110"/>
    <hyperlink ref="J115" r:id="rId111"/>
    <hyperlink ref="J116" r:id="rId112"/>
    <hyperlink ref="J117" r:id="rId113"/>
    <hyperlink ref="J118" r:id="rId114"/>
    <hyperlink ref="J119" r:id="rId115"/>
    <hyperlink ref="J120" r:id="rId116"/>
    <hyperlink ref="J121" r:id="rId117"/>
    <hyperlink ref="J122" r:id="rId118"/>
    <hyperlink ref="J123" r:id="rId119"/>
    <hyperlink ref="J124" r:id="rId120"/>
    <hyperlink ref="J125" r:id="rId121"/>
    <hyperlink ref="J126" r:id="rId122"/>
    <hyperlink ref="J127" r:id="rId123"/>
    <hyperlink ref="J128" r:id="rId124"/>
    <hyperlink ref="J129" r:id="rId125"/>
    <hyperlink ref="J130" r:id="rId126"/>
    <hyperlink ref="J131" r:id="rId127"/>
    <hyperlink ref="J132" r:id="rId128"/>
    <hyperlink ref="J133" r:id="rId129"/>
    <hyperlink ref="J134" r:id="rId130"/>
    <hyperlink ref="J135" r:id="rId131"/>
    <hyperlink ref="J136" r:id="rId132"/>
    <hyperlink ref="J137" r:id="rId133"/>
    <hyperlink ref="J138" r:id="rId134"/>
    <hyperlink ref="J139" r:id="rId135"/>
    <hyperlink ref="J140" r:id="rId136"/>
    <hyperlink ref="J141" r:id="rId137"/>
    <hyperlink ref="J142" r:id="rId138"/>
    <hyperlink ref="J143" r:id="rId139"/>
    <hyperlink ref="J144" r:id="rId140"/>
    <hyperlink ref="J145" r:id="rId141"/>
    <hyperlink ref="J146" r:id="rId142"/>
    <hyperlink ref="J147" r:id="rId143"/>
    <hyperlink ref="J148" r:id="rId144"/>
    <hyperlink ref="J149" r:id="rId145"/>
    <hyperlink ref="J150" r:id="rId146"/>
    <hyperlink ref="J151" r:id="rId147"/>
    <hyperlink ref="J152" r:id="rId148"/>
    <hyperlink ref="J153" r:id="rId149"/>
    <hyperlink ref="J154" r:id="rId150"/>
    <hyperlink ref="J155" r:id="rId151"/>
    <hyperlink ref="J156" r:id="rId152"/>
    <hyperlink ref="J157" r:id="rId153"/>
    <hyperlink ref="J158" r:id="rId154"/>
    <hyperlink ref="J159" r:id="rId155"/>
    <hyperlink ref="J160" r:id="rId156"/>
    <hyperlink ref="J161" r:id="rId157"/>
    <hyperlink ref="J162" r:id="rId158"/>
    <hyperlink ref="J163" r:id="rId159"/>
    <hyperlink ref="J164" r:id="rId160"/>
    <hyperlink ref="J166" r:id="rId161"/>
    <hyperlink ref="J167" r:id="rId162"/>
    <hyperlink ref="J168" r:id="rId163"/>
    <hyperlink ref="J169" r:id="rId164"/>
    <hyperlink ref="J170" r:id="rId165"/>
    <hyperlink ref="J171" r:id="rId166"/>
    <hyperlink ref="J172" r:id="rId167"/>
    <hyperlink ref="J173" r:id="rId168"/>
    <hyperlink ref="J174" r:id="rId169"/>
    <hyperlink ref="J175" r:id="rId170"/>
    <hyperlink ref="J176" r:id="rId171"/>
    <hyperlink ref="J177" r:id="rId172"/>
    <hyperlink ref="J178" r:id="rId173"/>
    <hyperlink ref="K178" r:id="rId174"/>
    <hyperlink ref="J179" r:id="rId175"/>
    <hyperlink ref="J180" r:id="rId176"/>
    <hyperlink ref="J181" r:id="rId177"/>
    <hyperlink ref="J182" r:id="rId178"/>
    <hyperlink ref="J183" r:id="rId179"/>
    <hyperlink ref="J184" r:id="rId180"/>
    <hyperlink ref="J185" r:id="rId181"/>
    <hyperlink ref="J186" r:id="rId182"/>
    <hyperlink ref="K186" r:id="rId183"/>
    <hyperlink ref="J187" r:id="rId184"/>
    <hyperlink ref="J188" r:id="rId185"/>
    <hyperlink ref="J189" r:id="rId186"/>
    <hyperlink ref="J190" r:id="rId187"/>
    <hyperlink ref="J191" r:id="rId188"/>
    <hyperlink ref="J192" r:id="rId189"/>
    <hyperlink ref="J193" r:id="rId190"/>
    <hyperlink ref="J194" r:id="rId191"/>
    <hyperlink ref="J195" r:id="rId192"/>
    <hyperlink ref="J196" r:id="rId193"/>
    <hyperlink ref="J197" r:id="rId194"/>
    <hyperlink ref="J199" r:id="rId195"/>
    <hyperlink ref="J200" r:id="rId196"/>
    <hyperlink ref="J201" r:id="rId197"/>
    <hyperlink ref="J202" r:id="rId198"/>
    <hyperlink ref="J203" r:id="rId199"/>
    <hyperlink ref="J204" r:id="rId200"/>
    <hyperlink ref="J205" r:id="rId201"/>
    <hyperlink ref="J206" r:id="rId202"/>
    <hyperlink ref="J207" r:id="rId203"/>
    <hyperlink ref="J208" r:id="rId204"/>
    <hyperlink ref="J209" r:id="rId205"/>
    <hyperlink ref="J210" r:id="rId206"/>
    <hyperlink ref="J211" r:id="rId207"/>
    <hyperlink ref="J212" r:id="rId208"/>
    <hyperlink ref="J213" r:id="rId209"/>
    <hyperlink ref="J214" r:id="rId210"/>
    <hyperlink ref="J215" r:id="rId211"/>
    <hyperlink ref="J216" r:id="rId212"/>
    <hyperlink ref="J217" r:id="rId213"/>
    <hyperlink ref="J218" r:id="rId214"/>
    <hyperlink ref="J219" r:id="rId215"/>
    <hyperlink ref="J220" r:id="rId216"/>
    <hyperlink ref="J221" r:id="rId217"/>
    <hyperlink ref="J222" r:id="rId218"/>
    <hyperlink ref="J223" r:id="rId219"/>
    <hyperlink ref="J224" r:id="rId220"/>
    <hyperlink ref="J225" r:id="rId221"/>
    <hyperlink ref="J226" r:id="rId222"/>
    <hyperlink ref="J227" r:id="rId223"/>
    <hyperlink ref="J228" r:id="rId224"/>
    <hyperlink ref="J229" r:id="rId225"/>
    <hyperlink ref="J230" r:id="rId226"/>
    <hyperlink ref="J231" r:id="rId227"/>
    <hyperlink ref="J232" r:id="rId228"/>
    <hyperlink ref="J233" r:id="rId229"/>
    <hyperlink ref="J234" r:id="rId230"/>
    <hyperlink ref="J235" r:id="rId231"/>
    <hyperlink ref="J236" r:id="rId232"/>
    <hyperlink ref="J237" r:id="rId233"/>
    <hyperlink ref="J238" r:id="rId234"/>
    <hyperlink ref="J239" r:id="rId235"/>
    <hyperlink ref="J240" r:id="rId236"/>
    <hyperlink ref="J241" r:id="rId237"/>
    <hyperlink ref="J242" r:id="rId238"/>
    <hyperlink ref="J243" r:id="rId239"/>
    <hyperlink ref="J244" r:id="rId240"/>
    <hyperlink ref="J245" r:id="rId241"/>
    <hyperlink ref="J246" r:id="rId242"/>
    <hyperlink ref="J247" r:id="rId243"/>
    <hyperlink ref="J248" r:id="rId244"/>
    <hyperlink ref="J249" r:id="rId245"/>
    <hyperlink ref="J250" r:id="rId246"/>
    <hyperlink ref="J251" r:id="rId247"/>
    <hyperlink ref="J252" r:id="rId248"/>
    <hyperlink ref="J253" r:id="rId249"/>
    <hyperlink ref="J254" r:id="rId250"/>
    <hyperlink ref="J255" r:id="rId251"/>
    <hyperlink ref="J256" r:id="rId252"/>
    <hyperlink ref="J257" r:id="rId253"/>
    <hyperlink ref="J258" r:id="rId254"/>
    <hyperlink ref="J259" r:id="rId255"/>
    <hyperlink ref="J260" r:id="rId256"/>
    <hyperlink ref="J261" r:id="rId257"/>
    <hyperlink ref="J262" r:id="rId258"/>
    <hyperlink ref="J263" r:id="rId259"/>
    <hyperlink ref="J264" r:id="rId260"/>
    <hyperlink ref="J265" r:id="rId261"/>
    <hyperlink ref="J266" r:id="rId262"/>
    <hyperlink ref="J267" r:id="rId263"/>
    <hyperlink ref="J268" r:id="rId264"/>
    <hyperlink ref="J269" r:id="rId265"/>
    <hyperlink ref="J270" r:id="rId266"/>
    <hyperlink ref="J271" r:id="rId267"/>
    <hyperlink ref="J272" r:id="rId268"/>
    <hyperlink ref="J273" r:id="rId269"/>
    <hyperlink ref="J274"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2020-12-27T11:26:42Z</dcterms:created>
  <dcterms:modified xsi:type="dcterms:W3CDTF">2020-12-27T11:26:45Z</dcterms:modified>
</cp:coreProperties>
</file>