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dist\"/>
    </mc:Choice>
  </mc:AlternateContent>
  <xr:revisionPtr revIDLastSave="0" documentId="13_ncr:1_{7617F964-9C0C-49EF-ABF9-F411BDFE1F34}" xr6:coauthVersionLast="46" xr6:coauthVersionMax="46" xr10:uidLastSave="{00000000-0000-0000-0000-000000000000}"/>
  <bookViews>
    <workbookView xWindow="384" yWindow="384" windowWidth="17280" windowHeight="8964"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<sst xmlns="http://schemas.openxmlformats.org/spreadsheetml/2006/main" count="3597" uniqueCount="2080">
  <si>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</si>
  <si>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</si>
  <si>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</si>
  <si>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</si>
  <si>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</si>
  <si>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</si>
  <si>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</si>
  <si>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</si>
  <si>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</si>
  <si>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</si>
  <si>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</si>
  <si>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</si>
  <si>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</si>
  <si>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</si>
  <si>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</si>
  <si>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</si>
  <si>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</si>
  <si>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</si>
  <si>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</si>
  <si>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</si>
  <si>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</si>
  <si>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</si>
  <si>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</si>
  <si>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</si>
  <si>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</si>
  <si>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</si>
  <si>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</si>
  <si>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</si>
  <si>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</si>
  <si>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</si>
  <si>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</si>
  <si>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</si>
  <si>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</si>
  <si>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</si>
  <si>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</si>
  <si>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</si>
  <si>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</si>
  <si>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</si>
  <si>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</si>
  <si>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</si>
  <si>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</si>
  <si>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</si>
  <si>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</si>
  <si>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</si>
  <si>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</si>
  <si>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</si>
  <si>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</si>
  <si>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</si>
  <si>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</si>
  <si>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</si>
  <si>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</si>
  <si>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</si>
  <si>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</si>
  <si>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</si>
  <si>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</si>
  <si>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</si>
  <si>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</si>
  <si>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</si>
  <si>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</si>
  <si>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</si>
  <si>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</si>
  <si>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</si>
  <si>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</si>
  <si>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</si>
  <si>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</si>
  <si>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</si>
  <si>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</si>
  <si>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</si>
  <si>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</si>
  <si>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</si>
  <si>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</si>
  <si>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</si>
  <si>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</si>
  <si>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</si>
  <si>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</si>
  <si>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</si>
  <si>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</si>
  <si>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</si>
  <si>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</si>
  <si>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</si>
  <si>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</si>
  <si>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</si>
  <si>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</si>
  <si>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</si>
  <si>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</si>
  <si>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</si>
  <si>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</si>
  <si>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</si>
  <si>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</si>
  <si>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</si>
  <si>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</si>
  <si>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</si>
  <si>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</si>
  <si>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</si>
  <si>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</si>
  <si>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</si>
  <si>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</si>
  <si>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</si>
  <si>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</si>
  <si>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</si>
  <si>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</si>
  <si>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</si>
  <si>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</si>
  <si>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</si>
  <si>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</si>
  <si>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</si>
  <si>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</si>
  <si>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</si>
  <si>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</si>
  <si>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</si>
  <si>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</si>
  <si>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</si>
  <si>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</si>
  <si>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</si>
  <si>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</si>
  <si>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</si>
  <si>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</si>
  <si>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</si>
  <si>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</si>
  <si>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</si>
  <si>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</si>
  <si>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</si>
  <si>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</si>
  <si>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</si>
  <si>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</si>
  <si>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</si>
  <si>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</si>
  <si>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</si>
  <si>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</si>
  <si>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</si>
  <si>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</si>
  <si>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</si>
  <si>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</si>
  <si>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</si>
  <si>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</si>
  <si>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</si>
  <si>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</si>
  <si>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</si>
  <si>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</si>
  <si>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</si>
  <si>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</si>
  <si>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</si>
  <si>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</si>
  <si>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</si>
  <si>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</si>
  <si>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</si>
  <si>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</si>
  <si>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</si>
  <si>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</si>
  <si>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</si>
  <si>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</si>
  <si>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</si>
  <si>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</si>
  <si>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</si>
  <si>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</si>
  <si>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</si>
  <si>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</si>
  <si>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</si>
  <si>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</si>
  <si>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</si>
  <si>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</si>
  <si>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</si>
  <si>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</si>
  <si>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</si>
  <si>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</si>
  <si>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</si>
  <si>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</si>
  <si>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</si>
  <si>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</si>
  <si>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</si>
  <si>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</si>
  <si>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</si>
  <si>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</si>
  <si>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</si>
  <si>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</si>
  <si>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</si>
  <si>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</si>
  <si>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</si>
  <si>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</si>
  <si>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</si>
  <si>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</si>
  <si>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</si>
  <si>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</si>
  <si>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</si>
  <si>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</si>
  <si>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</si>
  <si>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</si>
  <si>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</si>
  <si>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</si>
  <si>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</si>
  <si>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</si>
  <si>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</si>
  <si>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</si>
  <si>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</si>
  <si>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</si>
  <si>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</si>
  <si>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</si>
  <si>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</si>
  <si>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</si>
  <si>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</si>
  <si>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</si>
  <si>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</si>
  <si>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</si>
  <si>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</si>
  <si>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</si>
  <si>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</si>
  <si>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</si>
  <si>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</si>
  <si>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</si>
  <si>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</si>
  <si>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</si>
  <si>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</si>
  <si>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</si>
  <si>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</si>
  <si>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</si>
  <si>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</si>
  <si>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</si>
  <si>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</si>
  <si>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</si>
  <si>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</si>
  <si>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</si>
  <si>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</si>
  <si>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</si>
  <si>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</si>
  <si>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</si>
  <si>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</si>
  <si>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</si>
  <si>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</si>
  <si>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</si>
  <si>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</si>
  <si>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</si>
  <si>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</si>
  <si>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</si>
  <si>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</si>
  <si>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</si>
  <si>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</si>
  <si>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</si>
  <si>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</si>
  <si>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</si>
  <si>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</si>
  <si>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</si>
  <si>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</si>
  <si>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</si>
  <si>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</si>
  <si>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</si>
  <si>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</si>
  <si>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</si>
  <si>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</si>
  <si>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</si>
  <si>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</si>
  <si>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</si>
  <si>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</si>
  <si>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</si>
  <si>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</si>
  <si>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</si>
  <si>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</si>
  <si>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</si>
  <si>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</si>
  <si>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</si>
  <si>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</si>
  <si>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</si>
  <si>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</si>
  <si>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</si>
  <si>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</si>
  <si>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</si>
  <si>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</si>
  <si>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</si>
  <si>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</si>
  <si>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</si>
  <si>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</si>
  <si>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</si>
  <si>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</si>
  <si>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</si>
  <si>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</si>
  <si>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</si>
  <si>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</si>
  <si>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</si>
  <si>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</si>
  <si>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</si>
  <si>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</si>
  <si>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</si>
  <si>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</si>
  <si>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</si>
  <si>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</si>
  <si>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</si>
  <si>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</si>
  <si>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</si>
  <si>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</si>
  <si>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</si>
  <si>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</si>
  <si>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</si>
  <si>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</si>
  <si>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</si>
  <si>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</si>
  <si>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</si>
  <si>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</si>
  <si>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</si>
  <si>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</si>
  <si>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</si>
  <si>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</si>
  <si>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</si>
  <si>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</si>
  <si>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</si>
  <si>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</si>
  <si>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</si>
  <si>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</si>
  <si>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</si>
  <si>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</si>
  <si>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</si>
  <si>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</si>
  <si>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</si>
  <si>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</si>
  <si>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</si>
  <si>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</si>
  <si>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</si>
  <si>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</si>
  <si>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</si>
  <si>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</si>
  <si>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</si>
  <si>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</si>
  <si>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</si>
  <si>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</si>
  <si>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</si>
  <si>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</si>
  <si>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</si>
  <si>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</si>
  <si>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</si>
  <si>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</si>
  <si>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</si>
  <si>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</si>
  <si>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</si>
  <si>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</si>
  <si>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</si>
  <si>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</si>
  <si>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</si>
  <si>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</si>
  <si>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</si>
  <si>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</si>
  <si>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</si>
  <si>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</si>
  <si>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</si>
  <si>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</si>
  <si>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</si>
  <si>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</si>
  <si>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</si>
  <si>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</si>
  <si>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</si>
  <si>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</si>
  <si>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</si>
  <si>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</si>
  <si>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</si>
  <si>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</si>
  <si>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</si>
  <si>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</si>
  <si>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</si>
  <si>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</si>
  <si>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</si>
  <si>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</si>
  <si>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</si>
  <si>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</si>
  <si>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</si>
  <si>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</si>
  <si>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</si>
  <si>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</si>
  <si>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</si>
  <si>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</si>
  <si>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</si>
  <si>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</si>
  <si>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</si>
  <si>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</si>
  <si>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</si>
  <si>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</si>
  <si>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</si>
  <si>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</si>
  <si>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</si>
  <si>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</si>
  <si>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</si>
  <si>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</si>
  <si>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</si>
  <si>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</si>
  <si>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</si>
  <si>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</si>
  <si>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</si>
  <si>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</si>
  <si>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</si>
  <si>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</si>
  <si>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</si>
  <si>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</si>
  <si>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</si>
  <si>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</si>
  <si>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</si>
  <si>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</si>
  <si>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</si>
  <si>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</si>
  <si>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</si>
  <si>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</si>
  <si>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</si>
  <si>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</si>
  <si>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</si>
  <si>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</si>
  <si>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</si>
  <si>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</si>
  <si>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</si>
  <si>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</si>
  <si>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</si>
  <si>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</si>
  <si>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</si>
  <si>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</si>
  <si>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</si>
  <si>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</si>
  <si>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</si>
  <si>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</si>
  <si>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</si>
  <si>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</si>
  <si>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</si>
  <si>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</si>
  <si>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</si>
  <si>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</si>
  <si>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</si>
  <si>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</si>
  <si>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</si>
  <si>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</si>
  <si>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</si>
  <si>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</si>
  <si>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</si>
  <si>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</si>
  <si>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</si>
  <si>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</si>
  <si>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</si>
  <si>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</si>
  <si>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</si>
  <si>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</si>
  <si>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</si>
  <si>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</si>
  <si>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</si>
  <si>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</si>
  <si>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</si>
  <si>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</si>
  <si>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</si>
  <si>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</si>
  <si>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</si>
  <si>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</si>
  <si>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</si>
  <si>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</si>
  <si>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</si>
  <si>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</si>
  <si>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</si>
  <si>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</si>
  <si>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</si>
  <si>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</si>
  <si>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</si>
  <si>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</si>
  <si>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</si>
  <si>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</si>
  <si>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</si>
  <si>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</si>
  <si>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</si>
  <si>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</si>
  <si>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</si>
  <si>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</si>
  <si>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</si>
  <si>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</si>
  <si>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</si>
  <si>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</si>
  <si>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</si>
  <si>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</si>
  <si>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</si>
  <si>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</si>
  <si>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</si>
  <si>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</si>
  <si>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</si>
  <si>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</si>
  <si>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</si>
  <si>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</si>
  <si>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</si>
  <si>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</si>
  <si>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</si>
  <si>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</si>
  <si>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</si>
  <si>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</si>
  <si>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</si>
  <si>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</si>
  <si>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</si>
  <si>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</si>
  <si>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</si>
  <si>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</si>
  <si>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</si>
  <si>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</si>
  <si>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</si>
  <si>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</si>
  <si>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</si>
  <si>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</si>
  <si>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</si>
  <si>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</si>
  <si>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</si>
  <si>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</si>
  <si>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</si>
  <si>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</si>
  <si>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</si>
  <si>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</si>
  <si>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</si>
  <si>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</si>
  <si>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</si>
  <si>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</si>
  <si>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</si>
  <si>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</si>
  <si>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</si>
  <si>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</si>
  <si>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</si>
  <si>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</si>
  <si>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</si>
  <si>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</si>
  <si>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</si>
  <si>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</si>
  <si>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</si>
  <si>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</si>
  <si>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</si>
  <si>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</si>
  <si>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</si>
  <si>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</si>
  <si>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</si>
  <si>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</si>
  <si>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</si>
  <si>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</si>
  <si>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</si>
  <si>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</si>
  <si>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</si>
  <si>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</si>
  <si>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</si>
  <si>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</si>
  <si>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</si>
  <si>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</si>
  <si>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</si>
  <si>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</si>
  <si>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</si>
  <si>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</si>
  <si>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</si>
  <si>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</si>
  <si>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</si>
  <si>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</si>
  <si>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</si>
  <si>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</si>
  <si>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</si>
  <si>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</si>
  <si>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</si>
  <si>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</si>
  <si>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</si>
  <si>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</si>
  <si>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</si>
  <si>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</si>
  <si>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</si>
  <si>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</si>
  <si>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</si>
  <si>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</si>
  <si>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</si>
  <si>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</si>
  <si>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</si>
  <si>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</si>
  <si>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</si>
  <si>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</si>
  <si>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</si>
  <si>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</si>
  <si>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</si>
  <si>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</si>
  <si>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</si>
  <si>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</si>
  <si>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</si>
  <si>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</si>
  <si>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</si>
  <si>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</si>
  <si>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</si>
  <si>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</si>
  <si>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</si>
  <si>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</si>
  <si>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</si>
  <si>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</si>
  <si>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</si>
  <si>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</si>
  <si>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</si>
  <si>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</si>
  <si>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</si>
  <si>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</si>
  <si>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</si>
  <si>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</si>
  <si>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</si>
  <si>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</si>
  <si>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</si>
  <si>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</si>
  <si>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</si>
  <si>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</si>
  <si>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</si>
  <si>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</si>
  <si>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</si>
  <si>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</si>
  <si>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</si>
  <si>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</si>
  <si>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</si>
  <si>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</si>
  <si>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</si>
  <si>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</si>
  <si>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</si>
  <si>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</si>
  <si>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</si>
  <si>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</si>
  <si>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</si>
  <si>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</si>
  <si>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</si>
  <si>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</si>
  <si>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</si>
  <si>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</si>
  <si>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</si>
  <si>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</si>
  <si>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</si>
  <si>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</si>
  <si>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</si>
  <si>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</si>
  <si>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</si>
  <si>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</si>
  <si>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</si>
  <si>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</si>
  <si>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</si>
  <si>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</si>
  <si>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</si>
  <si>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</si>
  <si>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</si>
  <si>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</si>
  <si>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</si>
  <si>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</si>
  <si>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</si>
  <si>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</si>
  <si>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</si>
  <si>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</si>
  <si>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</si>
  <si>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</si>
  <si>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</si>
  <si>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</si>
  <si>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</si>
  <si>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</si>
  <si>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</si>
  <si>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</si>
  <si>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</si>
  <si>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</si>
  <si>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</si>
  <si>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</si>
  <si>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Ponatinib (supplied as ponatinib hydrochloride)</t>
  </si>
  <si>
    <t>ARIAD Pharmaceuticals, Inc</t>
  </si>
  <si>
    <t>SBD00251</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</si>
  <si>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</si>
  <si>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</si>
  <si>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</si>
  <si>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</si>
  <si>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</si>
  <si>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</si>
  <si>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</si>
  <si>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</si>
  <si>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</si>
  <si>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</si>
  <si>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</si>
  <si>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</si>
  <si>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</si>
  <si>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</si>
  <si>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</si>
  <si>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</si>
  <si>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</si>
  <si>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</si>
  <si>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</si>
  <si>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</si>
  <si>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</si>
  <si>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</si>
  <si>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</si>
  <si>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</si>
  <si>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</si>
  <si>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</si>
  <si>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</si>
  <si>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</si>
  <si>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</si>
  <si>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</si>
  <si>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</si>
  <si>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</si>
  <si>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</si>
  <si>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Dulaglutide</t>
  </si>
  <si>
    <t>SBD00244</t>
  </si>
  <si>
    <t>Polidocanol</t>
  </si>
  <si>
    <t>Provensis Ltd.</t>
  </si>
  <si>
    <t>SBD00245</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</si>
  <si>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</si>
  <si>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</si>
  <si>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</si>
  <si>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</si>
  <si>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</si>
  <si>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</si>
  <si>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</si>
  <si>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</si>
  <si>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</si>
  <si>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</si>
  <si>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</si>
  <si>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Ibrutinib</t>
  </si>
  <si>
    <t>SBD00252</t>
  </si>
  <si>
    <t>Infliximab</t>
  </si>
  <si>
    <t>Celltrion Healthcare Co. Ltd.</t>
  </si>
  <si>
    <t>SBD00253</t>
  </si>
  <si>
    <t>Guanfacine (as guanfacine hydrochloride)</t>
  </si>
  <si>
    <t>Shire Canada Inc.</t>
  </si>
  <si>
    <t>SBD00254</t>
  </si>
  <si>
    <t>Canagliflozin</t>
  </si>
  <si>
    <t>SBD00255</t>
  </si>
  <si>
    <t>Romidepsin</t>
  </si>
  <si>
    <t>SBD00256</t>
  </si>
  <si>
    <t>Empagliflozin</t>
  </si>
  <si>
    <t>SBD00257</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</si>
  <si>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</si>
  <si>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</si>
  <si>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</si>
  <si>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</si>
  <si>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</si>
  <si>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</si>
  <si>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</si>
  <si>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</si>
  <si>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</si>
  <si>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</si>
  <si>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</si>
  <si>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</si>
  <si>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</si>
  <si>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</si>
  <si>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</si>
  <si>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</si>
  <si>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</si>
  <si>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</si>
  <si>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</si>
  <si>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</si>
  <si>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</si>
  <si>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</si>
  <si>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</si>
  <si>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</si>
  <si>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Pasireotide (as pasireotide diaspartate)</t>
  </si>
  <si>
    <t>SBD00269</t>
  </si>
  <si>
    <t>Umeclidinium bromide and vilanterol trifenatate</t>
  </si>
  <si>
    <t>SBD00270</t>
  </si>
  <si>
    <t>Eslicarbazepine acetate</t>
  </si>
  <si>
    <t>SBD00271</t>
  </si>
  <si>
    <t>Ofatumumab</t>
  </si>
  <si>
    <t>SBD00273</t>
  </si>
  <si>
    <t>Solifenacin succinate</t>
  </si>
  <si>
    <t>SBD00300</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</si>
  <si>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</si>
  <si>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</si>
  <si>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</si>
  <si>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</si>
  <si>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</si>
  <si>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</si>
  <si>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</si>
  <si>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</si>
  <si>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</si>
  <si>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</si>
  <si>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</si>
  <si>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</si>
  <si>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</si>
  <si>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</si>
  <si>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Mepolizumab</t>
  </si>
  <si>
    <t>SBD00279</t>
  </si>
  <si>
    <t>Telavancin hydrochloride</t>
  </si>
  <si>
    <t>Astellas Pharma Canada, Inc.</t>
  </si>
  <si>
    <t>SBD00301</t>
  </si>
  <si>
    <t>AS03-Adjuvanted H5N1 Influenza Vaccine</t>
  </si>
  <si>
    <t>ID Biomedical Corporation of Quebec</t>
  </si>
  <si>
    <t>SBD00280</t>
  </si>
  <si>
    <t>Insulin glargine</t>
  </si>
  <si>
    <t>SBD00281</t>
  </si>
  <si>
    <t>Liraglutide</t>
  </si>
  <si>
    <t>SBD00302</t>
  </si>
  <si>
    <t>Bilastine</t>
  </si>
  <si>
    <t>Aralez Pharamaceuticals Trading DAC</t>
  </si>
  <si>
    <t>SBD00282</t>
  </si>
  <si>
    <t>Sugammadex sodium</t>
  </si>
  <si>
    <t>SBD00283</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</si>
  <si>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</si>
  <si>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</si>
  <si>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</si>
  <si>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</si>
  <si>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</si>
  <si>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</si>
  <si>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</si>
  <si>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</si>
  <si>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</si>
  <si>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</si>
  <si>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</si>
  <si>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</si>
  <si>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</si>
  <si>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</si>
  <si>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Nivolumab</t>
  </si>
  <si>
    <t>SBD00293</t>
  </si>
  <si>
    <t>Lumacaftor and ivacaftor</t>
  </si>
  <si>
    <t>SBD00294</t>
  </si>
  <si>
    <t>Ambrisentan</t>
  </si>
  <si>
    <t>SBD00307</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</si>
  <si>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</si>
  <si>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</si>
  <si>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</si>
  <si>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</si>
  <si>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</si>
  <si>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</si>
  <si>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</si>
  <si>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</si>
  <si>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</si>
  <si>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</si>
  <si>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</si>
  <si>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</si>
  <si>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</si>
  <si>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</si>
  <si>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</si>
  <si>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Diclofenac diethylamine</t>
  </si>
  <si>
    <t>Novartis Consumer Health Canada Inc.</t>
  </si>
  <si>
    <t>SBD00308</t>
  </si>
  <si>
    <t>Pazopanib hydrochloride</t>
  </si>
  <si>
    <t>SBD00309</t>
  </si>
  <si>
    <t>Velaglucerase alfa</t>
  </si>
  <si>
    <t>SBD00310</t>
  </si>
  <si>
    <t>Lisdexamfetamine dimesylate</t>
  </si>
  <si>
    <t>SBD00311</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</si>
  <si>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</si>
  <si>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</si>
  <si>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</si>
  <si>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</si>
  <si>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</si>
  <si>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</si>
  <si>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</si>
  <si>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</si>
  <si>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</si>
  <si>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</si>
  <si>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</si>
  <si>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</si>
  <si>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</si>
  <si>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</si>
  <si>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</si>
  <si>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</si>
  <si>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</si>
  <si>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</si>
  <si>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</si>
  <si>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</si>
  <si>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</si>
  <si>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</si>
  <si>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</si>
  <si>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</si>
  <si>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</si>
  <si>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</si>
  <si>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</si>
  <si>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</si>
  <si>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</si>
  <si>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</si>
  <si>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</si>
  <si>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Propiverine hydrochloride</t>
  </si>
  <si>
    <t>Duchesnay Inc.</t>
  </si>
  <si>
    <t>SBD00350</t>
  </si>
  <si>
    <t>Ixekizumab</t>
  </si>
  <si>
    <t>SBD00327</t>
  </si>
  <si>
    <t>Osimertinib, as osimertinib mesylate</t>
  </si>
  <si>
    <t>SBD00328</t>
  </si>
  <si>
    <t>Antihemophilic Factor VIII (Recombinant), SingleChain</t>
  </si>
  <si>
    <t>SBD00343</t>
  </si>
  <si>
    <t>Sofosbuvir&lt;br /&gt;Velpatasvir</t>
  </si>
  <si>
    <t>SBD00329</t>
  </si>
  <si>
    <t>SBD00330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</si>
  <si>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</si>
  <si>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</si>
  <si>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</si>
  <si>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</si>
  <si>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</si>
  <si>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</si>
  <si>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</si>
  <si>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</si>
  <si>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</si>
  <si>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</si>
  <si>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</si>
  <si>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</si>
  <si>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</si>
  <si>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</si>
  <si>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</si>
  <si>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</si>
  <si>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</si>
  <si>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</si>
  <si>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</si>
  <si>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</si>
  <si>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</si>
  <si>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</si>
  <si>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</si>
  <si>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</si>
  <si>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</si>
  <si>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</si>
  <si>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</si>
  <si>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</si>
  <si>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</si>
  <si>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</si>
  <si>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</si>
  <si>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</si>
  <si>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</si>
  <si>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</si>
  <si>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</si>
  <si>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</si>
  <si>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</si>
  <si>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</si>
  <si>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</si>
  <si>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</si>
  <si>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</si>
  <si>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</si>
  <si>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</si>
  <si>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</si>
  <si>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</si>
  <si>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</si>
  <si>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</si>
  <si>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</si>
  <si>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</si>
  <si>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</si>
  <si>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</si>
  <si>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</si>
  <si>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</si>
  <si>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</si>
  <si>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</si>
  <si>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</si>
  <si>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</si>
  <si>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</si>
  <si>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</si>
  <si>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</si>
  <si>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</si>
  <si>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</si>
  <si>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</si>
  <si>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</si>
  <si>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</si>
  <si>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</si>
  <si>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</si>
  <si>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</si>
  <si>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</si>
  <si>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</si>
  <si>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</si>
  <si>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</si>
  <si>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</si>
  <si>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</si>
  <si>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</si>
  <si>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</si>
  <si>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</si>
  <si>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</si>
  <si>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</si>
  <si>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</si>
  <si>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</si>
  <si>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</si>
  <si>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</si>
  <si>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</si>
  <si>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</si>
  <si>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</si>
  <si>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</si>
  <si>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</si>
  <si>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</si>
  <si>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</si>
  <si>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</si>
  <si>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</si>
  <si>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</si>
  <si>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</si>
  <si>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</si>
  <si>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</si>
  <si>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</si>
  <si>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</si>
  <si>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</si>
  <si>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</si>
  <si>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</si>
  <si>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</si>
  <si>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</si>
  <si>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</si>
  <si>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</si>
  <si>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</si>
  <si>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</si>
  <si>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</si>
  <si>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</si>
  <si>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</si>
  <si>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</si>
  <si>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</si>
  <si>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</si>
  <si>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</si>
  <si>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</si>
  <si>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</si>
  <si>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</si>
  <si>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</si>
  <si>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</si>
  <si>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</si>
  <si>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</si>
  <si>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</si>
  <si>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</si>
  <si>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</si>
  <si>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</si>
  <si>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</si>
  <si>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</si>
  <si>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</si>
  <si>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</si>
  <si>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</si>
  <si>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</si>
  <si>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</si>
  <si>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</si>
  <si>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</si>
  <si>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</si>
  <si>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</si>
  <si>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</si>
  <si>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</si>
  <si>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</si>
  <si>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</si>
  <si>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</si>
  <si>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</si>
  <si>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</si>
  <si>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</si>
  <si>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</si>
  <si>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</si>
  <si>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</si>
  <si>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</si>
  <si>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</si>
  <si>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</si>
  <si>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</si>
  <si>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</si>
  <si>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</si>
  <si>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</si>
  <si>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</si>
  <si>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</si>
  <si>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</si>
  <si>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</si>
  <si>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</si>
  <si>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</si>
  <si>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</si>
  <si>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</si>
  <si>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</si>
  <si>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</si>
  <si>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</si>
  <si>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</si>
  <si>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</si>
  <si>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</si>
  <si>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</si>
  <si>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</si>
  <si>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</si>
  <si>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</si>
  <si>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</si>
  <si>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</si>
  <si>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</si>
  <si>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</si>
  <si>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</si>
  <si>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</si>
  <si>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</si>
  <si>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</si>
  <si>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</si>
  <si>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</si>
  <si>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</si>
  <si>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</si>
  <si>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</si>
  <si>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</si>
  <si>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</si>
  <si>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</si>
  <si>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</si>
  <si>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</si>
  <si>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</si>
  <si>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</si>
  <si>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</si>
  <si>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</si>
  <si>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</si>
  <si>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</si>
  <si>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</si>
  <si>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</si>
  <si>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</si>
  <si>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</si>
  <si>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</si>
  <si>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</si>
  <si>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</si>
  <si>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</si>
  <si>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</si>
  <si>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</si>
  <si>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</si>
  <si>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</si>
  <si>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</si>
  <si>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</si>
  <si>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</si>
  <si>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</si>
  <si>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</si>
  <si>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</si>
  <si>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</si>
  <si>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</si>
  <si>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</si>
  <si>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</si>
  <si>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</si>
  <si>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</si>
  <si>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</si>
  <si>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</si>
  <si>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</si>
  <si>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</si>
  <si>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</si>
  <si>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</si>
  <si>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</si>
  <si>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</si>
  <si>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</si>
  <si>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</si>
  <si>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</si>
  <si>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</si>
  <si>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</si>
  <si>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</si>
  <si>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</si>
  <si>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</si>
  <si>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</si>
  <si>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</si>
  <si>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</si>
  <si>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</si>
  <si>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</si>
  <si>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</si>
  <si>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</si>
  <si>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</si>
  <si>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</si>
  <si>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</si>
  <si>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</si>
  <si>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</si>
  <si>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</si>
  <si>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</si>
  <si>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</si>
  <si>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</si>
  <si>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</si>
  <si>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</si>
  <si>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</si>
  <si>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</si>
  <si>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</si>
  <si>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</si>
  <si>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</si>
  <si>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</si>
  <si>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</si>
  <si>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</si>
  <si>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</si>
  <si>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</si>
  <si>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</si>
  <si>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</si>
  <si>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</si>
  <si>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</si>
  <si>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</si>
  <si>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</si>
  <si>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</si>
  <si>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</si>
  <si>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</si>
  <si>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</si>
  <si>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</si>
  <si>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</si>
  <si>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</si>
  <si>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</si>
  <si>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</si>
  <si>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</si>
  <si>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</si>
  <si>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</si>
  <si>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</si>
  <si>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</si>
  <si>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</si>
  <si>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</si>
  <si>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</si>
  <si>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</si>
  <si>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</si>
  <si>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</si>
  <si>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</si>
  <si>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</si>
  <si>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</si>
  <si>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</si>
  <si>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</si>
  <si>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</si>
  <si>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</si>
  <si>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</si>
  <si>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</si>
  <si>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</si>
  <si>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</si>
  <si>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</si>
  <si>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</si>
  <si>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</si>
  <si>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</si>
  <si>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</si>
  <si>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</si>
  <si>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</si>
  <si>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</si>
  <si>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</si>
  <si>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</si>
  <si>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</si>
  <si>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</si>
  <si>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</si>
  <si>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</si>
  <si>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</si>
  <si>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</si>
  <si>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</si>
  <si>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</si>
  <si>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</si>
  <si>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</si>
  <si>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</si>
  <si>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</si>
  <si>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</si>
  <si>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</si>
  <si>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</si>
  <si>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</si>
  <si>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</si>
  <si>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</si>
  <si>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</si>
  <si>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</si>
  <si>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</si>
  <si>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</si>
  <si>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</si>
  <si>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</si>
  <si>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</si>
  <si>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</si>
  <si>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</si>
  <si>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</si>
  <si>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</si>
  <si>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</si>
  <si>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</si>
  <si>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</si>
  <si>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</si>
  <si>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</si>
  <si>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</si>
  <si>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</si>
  <si>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</si>
  <si>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</si>
  <si>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</si>
  <si>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</si>
  <si>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</si>
  <si>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</si>
  <si>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</si>
  <si>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</si>
  <si>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</si>
  <si>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</si>
  <si>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</si>
  <si>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</si>
  <si>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</si>
  <si>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</si>
  <si>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</si>
  <si>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</si>
  <si>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</si>
  <si>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</si>
  <si>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</si>
  <si>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</si>
  <si>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</si>
  <si>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</si>
  <si>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</si>
  <si>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</si>
  <si>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</si>
  <si>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</si>
  <si>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</si>
  <si>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</si>
  <si>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</si>
  <si>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</si>
  <si>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</si>
  <si>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</si>
  <si>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</si>
  <si>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</si>
  <si>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</si>
  <si>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</si>
  <si>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</si>
  <si>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</si>
  <si>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</si>
  <si>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</si>
  <si>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</si>
  <si>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</si>
  <si>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</si>
  <si>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</si>
  <si>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</si>
  <si>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</si>
  <si>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</si>
  <si>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</si>
  <si>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</si>
  <si>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</si>
  <si>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</si>
  <si>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</si>
  <si>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</si>
  <si>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</si>
  <si>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</si>
  <si>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</si>
  <si>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</si>
  <si>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</si>
  <si>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</si>
  <si>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</si>
  <si>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</si>
  <si>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</si>
  <si>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</si>
  <si>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</si>
  <si>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</si>
  <si>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</si>
  <si>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</si>
  <si>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</si>
  <si>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</si>
  <si>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</si>
  <si>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Enoxaparin sodium</t>
  </si>
  <si>
    <t>Juno Pharmaceuticals Corp.</t>
  </si>
  <si>
    <t>SBD00513</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</si>
  <si>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</si>
  <si>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</si>
  <si>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</si>
  <si>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</si>
  <si>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</si>
  <si>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</si>
  <si>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</si>
  <si>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</si>
  <si>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</si>
  <si>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</si>
  <si>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</si>
  <si>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</si>
  <si>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</si>
  <si>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</si>
  <si>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</si>
  <si>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</si>
  <si>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</si>
  <si>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</si>
  <si>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</si>
  <si>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</si>
  <si>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</si>
  <si>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</si>
  <si>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</si>
  <si>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</si>
  <si>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</si>
  <si>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</si>
  <si>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</si>
  <si>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</si>
  <si>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</si>
  <si>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</si>
  <si>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</si>
  <si>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</si>
  <si>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</si>
  <si>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</si>
  <si>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</si>
  <si>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</si>
  <si>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</si>
  <si>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</si>
  <si>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</si>
  <si>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</si>
  <si>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</si>
  <si>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</si>
  <si>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</si>
  <si>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</si>
  <si>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</si>
  <si>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</si>
  <si>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</si>
  <si>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</si>
  <si>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</si>
  <si>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</si>
  <si>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</si>
  <si>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</si>
  <si>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</si>
  <si>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</si>
  <si>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</si>
  <si>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</si>
  <si>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</si>
  <si>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</si>
  <si>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</si>
  <si>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</si>
  <si>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</si>
  <si>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</si>
  <si>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</si>
  <si>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</si>
  <si>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</si>
  <si>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</si>
  <si>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</si>
  <si>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</si>
  <si>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</si>
  <si>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</si>
  <si>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</si>
  <si>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</si>
  <si>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</si>
  <si>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</si>
  <si>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</si>
  <si>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</si>
  <si>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
 https://www.accessdata.fda.gov/drugsatfda_docs/nda/2020/213006Orig1s000TOC.cfm</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</si>
  <si>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</si>
  <si>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</si>
  <si>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</si>
  <si>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</si>
  <si>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</si>
  <si>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</si>
  <si>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</si>
  <si>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</si>
  <si>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</si>
  <si>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</si>
  <si>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Unable to fetch data</t>
  </si>
  <si>
    <t>No letter issued</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</si>
  <si>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</si>
  <si>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</si>
  <si>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</si>
  <si>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</si>
  <si>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</si>
  <si>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</si>
  <si>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</si>
  <si>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Unable to retrieve date from Letter PDF</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</si>
  <si>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</si>
  <si>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</si>
  <si>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</si>
  <si>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</si>
  <si>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</si>
  <si>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</si>
  <si>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</si>
  <si>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</si>
  <si>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lumasiran</t>
  </si>
  <si>
    <t>To treat hyperoxaluria type 1Press ReleaseDrug Trials Snapshot</t>
  </si>
  <si>
    <t>lonafarnib</t>
  </si>
  <si>
    <t>To treat rare conditions related to premature agingPress ReleaseDrug Trials Snapshot</t>
  </si>
  <si>
    <t>remdesivir</t>
  </si>
  <si>
    <t>To treat COVID-19Press ReleaseDrug Trials Snapshot</t>
  </si>
  <si>
    <t>atoltivimab, maftivimab, and odesivimab-ebgn</t>
  </si>
  <si>
    <t>To treat ebola virusPress ReleaseDrug Trials Snapshot</t>
  </si>
  <si>
    <t>pralsetinib</t>
  </si>
  <si>
    <t>To treat non-small lung cancerDrug Trials Snapshot</t>
  </si>
  <si>
    <t>PRIORITY; Orphan</t>
  </si>
  <si>
    <t>https://www.accessdata.fda.gov/drugsatfda_docs/nda/2020/213721Orig1s000TOC.cfm</t>
  </si>
  <si>
    <t>Label is not available on this site.</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</si>
  <si>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</si>
  <si>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</si>
  <si>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</si>
  <si>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</si>
  <si>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</si>
  <si>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</si>
  <si>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</si>
  <si>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</si>
  <si>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</si>
  <si>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</si>
  <si>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</si>
  <si>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</si>
  <si>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</si>
  <si>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</si>
  <si>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</si>
  <si>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</si>
  <si>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</si>
  <si>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</si>
  <si>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</si>
  <si>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</si>
  <si>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</si>
  <si>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</si>
  <si>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</si>
  <si>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</si>
  <si>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</si>
  <si>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</si>
  <si>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</si>
  <si>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</si>
  <si>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</si>
  <si>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</si>
  <si>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</si>
  <si>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</si>
  <si>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</si>
  <si>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</si>
  <si>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</si>
  <si>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</si>
  <si>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</si>
  <si>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</si>
  <si>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</si>
  <si>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</si>
  <si>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</si>
  <si>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</si>
  <si>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</si>
  <si>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</si>
  <si>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</si>
  <si>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</si>
  <si>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</si>
  <si>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</si>
  <si>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</si>
  <si>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</si>
  <si>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</si>
  <si>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</si>
  <si>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</si>
  <si>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</si>
  <si>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fluoroestradiol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</si>
  <si>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</si>
  <si>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</si>
  <si>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</si>
  <si>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</si>
  <si>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</si>
  <si>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</si>
  <si>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</si>
  <si>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</si>
  <si>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</si>
  <si>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</si>
  <si>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</si>
  <si>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</si>
  <si>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</si>
  <si>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</si>
  <si>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</si>
  <si>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</si>
  <si>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</si>
  <si>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</si>
  <si>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</si>
  <si>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</si>
  <si>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</si>
  <si>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</si>
  <si>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</si>
  <si>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</si>
  <si>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</si>
  <si>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</si>
  <si>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</si>
  <si>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</si>
  <si>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</si>
  <si>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</si>
  <si>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</si>
  <si>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</si>
  <si>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</si>
  <si>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</si>
  <si>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</si>
  <si>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</si>
  <si>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</si>
  <si>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</si>
  <si>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</si>
  <si>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</si>
  <si>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</si>
  <si>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</si>
  <si>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</si>
  <si>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</si>
  <si>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lactitol</t>
  </si>
  <si>
    <t>To treat chronic idiopathic constipation (CIC) in adultsDrug Trials Snapshot</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</si>
  <si>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</si>
  <si>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</si>
  <si>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</si>
  <si>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</si>
  <si>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</si>
  <si>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</si>
  <si>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</si>
  <si>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</si>
  <si>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</si>
  <si>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</si>
  <si>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</si>
  <si>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</si>
  <si>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</si>
  <si>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</si>
  <si>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</si>
  <si>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</si>
  <si>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</si>
  <si>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</si>
  <si>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</si>
  <si>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</si>
  <si>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</si>
  <si>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</si>
  <si>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</si>
  <si>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</si>
  <si>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</si>
  <si>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</si>
  <si>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</si>
  <si>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</si>
  <si>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</si>
  <si>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</si>
  <si>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cenobamate</t>
  </si>
  <si>
    <t>To treat partial onset seizuresPress ReleaseDrug Trials Snapshot</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</si>
  <si>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</si>
  <si>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</si>
  <si>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</si>
  <si>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</si>
  <si>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</si>
  <si>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</si>
  <si>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</si>
  <si>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</si>
  <si>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</si>
  <si>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</si>
  <si>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</si>
  <si>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</si>
  <si>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</si>
  <si>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</si>
  <si>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</si>
  <si>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</si>
  <si>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</si>
  <si>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</si>
  <si>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</si>
  <si>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</si>
  <si>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</si>
  <si>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</si>
  <si>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</si>
  <si>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</si>
  <si>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</si>
  <si>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</si>
  <si>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</si>
  <si>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</si>
  <si>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</si>
  <si>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</si>
  <si>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</si>
  <si>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</si>
  <si>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</si>
  <si>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</si>
  <si>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</si>
  <si>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</si>
  <si>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</si>
  <si>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</si>
  <si>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</si>
  <si>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</si>
  <si>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</si>
  <si>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</si>
  <si>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lefamulin</t>
  </si>
  <si>
    <t>To treat adults with community-acquired bacterial pneumoniaPress ReleaseDrug Trials Snapshot</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</si>
  <si>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</si>
  <si>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</si>
  <si>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</si>
  <si>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</si>
  <si>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</si>
  <si>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</si>
  <si>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</si>
  <si>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</si>
  <si>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</si>
  <si>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</si>
  <si>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</si>
  <si>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pretomanid</t>
  </si>
  <si>
    <t>For treatment-resistant forms of tuberculosis that affects the lungsPress ReleaseDrug Trials Snapshot</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</si>
  <si>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</si>
  <si>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</si>
  <si>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</si>
  <si>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</si>
  <si>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</si>
  <si>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</si>
  <si>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</si>
  <si>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</si>
  <si>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</si>
  <si>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</si>
  <si>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</si>
  <si>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</si>
  <si>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</si>
  <si>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</si>
  <si>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</si>
  <si>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</si>
  <si>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polatuzumab vedotin-piiq</t>
  </si>
  <si>
    <t>To treat adult patients with relapsed or refractory diffuse large B-cell lymphomaPress ReleaseDrug Trials Snapshot</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</si>
  <si>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</si>
  <si>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</si>
  <si>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</si>
  <si>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</si>
  <si>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</si>
  <si>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risankizumab-rzaa</t>
  </si>
  <si>
    <t>To treat moderate-to-severe plaque psoriasis in adults who are candidates for systemic therapy or phototherapyDrug Trials Snapshot</t>
  </si>
  <si>
    <t>erdafitinib</t>
  </si>
  <si>
    <t>To treat adult patients with locally advanced or metastatic bladder cancerPress ReleaseDrug Trials Snapshot</t>
  </si>
  <si>
    <t>romosozumab-aqqg</t>
  </si>
  <si>
    <t>To treat osteoporosis in postmenopausal women at high risk of fracturePress ReleaseDrug Trials Snapshot</t>
  </si>
  <si>
    <t>siponimod</t>
  </si>
  <si>
    <t>To treat adults with relapsing forms of multiple sclerosisPress ReleaseDrug Trials Snapshot</t>
  </si>
  <si>
    <t>solriamfetol</t>
  </si>
  <si>
    <t>To treat excessive sleepiness in adult patients with narcolepsy or obstructive sleep apneaDrug Trials Snapshot</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</si>
  <si>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</si>
  <si>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</si>
  <si>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</si>
  <si>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</si>
  <si>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</si>
  <si>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caplacizumab-yhdp</t>
  </si>
  <si>
    <t>To treat adult patients with acquired thrombotic thrombocytopenic purpura (aTTP)Press ReleaseDrug Trials Snapshot</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</si>
  <si>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</si>
  <si>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</si>
  <si>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</si>
  <si>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</si>
  <si>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</si>
  <si>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tagraxofusp-erzs</t>
  </si>
  <si>
    <t>To treat blastic plasmacytoid dendritic cell neoplasm (BPDCN)Press ReleaseDrug Trials Snapshot</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</si>
  <si>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</si>
  <si>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</si>
  <si>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</si>
  <si>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</si>
  <si>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</si>
  <si>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gilteritinib</t>
  </si>
  <si>
    <t>To treat patients who have relapsed or refractory acute myeloid leukemia (AML)Press ReleaseDrug Trials Snapshot</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</si>
  <si>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</si>
  <si>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</si>
  <si>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</si>
  <si>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</si>
  <si>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</si>
  <si>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</si>
  <si>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</si>
  <si>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</si>
  <si>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emapalumab-lzsgemapalumab-lzsg</t>
  </si>
  <si>
    <t>To treat primary hemophagocytic lymphohistiocytosis (HLH)
			Press ReleaseDrug Trials Snapshot</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</si>
  <si>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</si>
  <si>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</si>
  <si>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</si>
  <si>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</si>
  <si>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</si>
  <si>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</si>
  <si>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</si>
  <si>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</si>
  <si>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</si>
  <si>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</si>
  <si>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</si>
  <si>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</si>
  <si>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</si>
  <si>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</si>
  <si>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</si>
  <si>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</si>
  <si>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</si>
  <si>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</si>
  <si>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</si>
  <si>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</si>
  <si>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</si>
  <si>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</si>
  <si>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</si>
  <si>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</si>
  <si>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</si>
  <si>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</si>
  <si>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</si>
  <si>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dacomitinib</t>
  </si>
  <si>
    <t>To treat metastatic non-small-cell lung cancer
			Drug Trials Snapshot</t>
  </si>
  <si>
    <t>galcanezumab-gnlm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</si>
  <si>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</si>
  <si>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</si>
  <si>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</si>
  <si>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</si>
  <si>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</si>
  <si>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</si>
  <si>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</si>
  <si>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</si>
  <si>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</si>
  <si>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</si>
  <si>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</si>
  <si>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</si>
  <si>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</si>
  <si>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</si>
  <si>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</si>
  <si>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</si>
  <si>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</si>
  <si>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</si>
  <si>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</si>
  <si>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</si>
  <si>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</si>
  <si>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</si>
  <si>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</si>
  <si>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</si>
  <si>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</si>
  <si>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</si>
  <si>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</si>
  <si>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</si>
  <si>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</si>
  <si>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</si>
  <si>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</si>
  <si>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</si>
  <si>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</si>
  <si>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</si>
  <si>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</si>
  <si>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</si>
  <si>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</si>
  <si>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</si>
  <si>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</si>
  <si>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</si>
  <si>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</si>
  <si>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</si>
  <si>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</si>
  <si>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</si>
  <si>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</si>
  <si>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</si>
  <si>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</si>
  <si>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</si>
  <si>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</si>
  <si>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</si>
  <si>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</si>
  <si>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binimetinib</t>
  </si>
  <si>
    <t>plazomicin</t>
  </si>
  <si>
    <t>To treat adults with complicated urinary tract infectionsDrug Trials Snapshot</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</si>
  <si>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</si>
  <si>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</si>
  <si>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</si>
  <si>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</si>
  <si>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</si>
  <si>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</si>
  <si>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</si>
  <si>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</si>
  <si>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</si>
  <si>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</si>
  <si>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</si>
  <si>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</si>
  <si>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</si>
  <si>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</si>
  <si>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</si>
  <si>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</si>
  <si>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</si>
  <si>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</si>
  <si>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</si>
  <si>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</si>
  <si>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</si>
  <si>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</si>
  <si>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</si>
  <si>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</si>
  <si>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</si>
  <si>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</si>
  <si>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</si>
  <si>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</si>
  <si>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</si>
  <si>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</si>
  <si>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</si>
  <si>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</si>
  <si>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</si>
  <si>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</si>
  <si>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</si>
  <si>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</si>
  <si>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</si>
  <si>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</si>
  <si>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</si>
  <si>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</si>
  <si>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</si>
  <si>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</si>
  <si>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</si>
  <si>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bictegravir, embitcitabine, tenofovir alafenamide</t>
  </si>
  <si>
    <t>To treat infection in adults who have no antiretroviral treatment history or to replace the current antiretroviral regimenDrug Trials Snapshot</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</si>
  <si>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</si>
  <si>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</si>
  <si>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</si>
  <si>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</si>
  <si>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</si>
  <si>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</si>
  <si>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</si>
  <si>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</si>
  <si>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</si>
  <si>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</si>
  <si>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</si>
  <si>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</si>
  <si>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</si>
  <si>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</si>
  <si>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</si>
  <si>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</si>
  <si>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</si>
  <si>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</si>
  <si>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emicizumab</t>
  </si>
  <si>
    <t>To prevent or reduce the frequency of bleeding episodes in adult and pediatric patients with hemophilia A who have developed antibodies called Factor VIII (FVIII) inhibitors.Press ReleaseDrug Trials Snapshot</t>
  </si>
  <si>
    <t>vestronidase alfa-vjbk</t>
  </si>
  <si>
    <t>To treat pediatric and adult patients with an inherited metabolic condition called mucopolysaccharidosis type VII (MPS VII), also known as Sly syndrome.Press ReleaseDrug Trials Snapshot</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</si>
  <si>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</si>
  <si>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</si>
  <si>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</si>
  <si>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</si>
  <si>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</si>
  <si>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latanoprostene bunod ophthalmic solution</t>
  </si>
  <si>
    <t>To treat intraocular pressure in patients with open-angle glaucoma or ocular hypertension.Drug Trials Snapshot</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</si>
  <si>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</si>
  <si>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</si>
  <si>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</si>
  <si>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</si>
  <si>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</si>
  <si>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</si>
  <si>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</si>
  <si>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</si>
  <si>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</si>
  <si>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</si>
  <si>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</si>
  <si>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</si>
  <si>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</si>
  <si>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</si>
  <si>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</si>
  <si>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</si>
  <si>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</si>
  <si>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</si>
  <si>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</si>
  <si>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</si>
  <si>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</si>
  <si>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</si>
  <si>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</si>
  <si>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</si>
  <si>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</si>
  <si>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</si>
  <si>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</si>
  <si>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</si>
  <si>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</si>
  <si>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</si>
  <si>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</si>
  <si>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</si>
  <si>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</si>
  <si>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</si>
  <si>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</si>
  <si>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</si>
  <si>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</si>
  <si>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</si>
  <si>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</si>
  <si>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</si>
  <si>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</si>
  <si>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edaravone</t>
  </si>
  <si>
    <t>To treat patients with amyotrophic lateral sclerosis (ALS)Press ReleaseDrug Trials Snapshot</t>
  </si>
  <si>
    <t>durvalumab</t>
  </si>
  <si>
    <t>To treat patients with locally advanced or metastatic urothelial carcinomaWeb PostDrug Trials Snapshot</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</si>
  <si>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</si>
  <si>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</si>
  <si>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</si>
  <si>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</si>
  <si>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</si>
  <si>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brigatinib</t>
  </si>
  <si>
    <t>To treat patients with anaplastic lymphoma kinase (ALK)-positive metastatic non-small cell lung cancer (NSCLC) who have progressed on or are intolerant to crizotinibDrug Trials Snapshot</t>
  </si>
  <si>
    <t>cerliponase alfa</t>
  </si>
  <si>
    <t>To treat a specific form of Batten diseasePress ReleaseDrug Trials Snapshot</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</si>
  <si>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</si>
  <si>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</si>
  <si>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</si>
  <si>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</si>
  <si>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</si>
  <si>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</si>
  <si>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</si>
  <si>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</si>
  <si>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</si>
  <si>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</si>
  <si>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</si>
  <si>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</si>
  <si>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</si>
  <si>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</si>
  <si>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naldemedine</t>
  </si>
  <si>
    <t>For the treatment of opioid-induced constipationDrug Trials Snapshot</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</si>
  <si>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</si>
  <si>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</si>
  <si>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</si>
  <si>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</si>
  <si>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</si>
  <si>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</si>
  <si>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</si>
  <si>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</si>
  <si>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</si>
  <si>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</si>
  <si>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</si>
  <si>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</si>
  <si>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</si>
  <si>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</si>
  <si>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</si>
  <si>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</si>
  <si>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</si>
  <si>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</si>
  <si>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</si>
  <si>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</si>
  <si>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</si>
  <si>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</si>
  <si>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</si>
  <si>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</si>
  <si>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</si>
  <si>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</si>
  <si>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</si>
  <si>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</si>
  <si>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</si>
  <si>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</si>
  <si>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</si>
  <si>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</si>
  <si>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</si>
  <si>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</si>
  <si>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</si>
  <si>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</si>
  <si>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</si>
  <si>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lixisenatide</t>
  </si>
  <si>
    <t>To improve glycemic control (blood sugar levels)Press ReleaseDrug Trials Snapshot</t>
  </si>
  <si>
    <t>lifitegrast ophthalmic solution</t>
  </si>
  <si>
    <t>To treat the signs and symptoms of dry eye diseasePress ReleaseDrug Trials Snapshot</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</si>
  <si>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</si>
  <si>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</si>
  <si>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</si>
  <si>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</si>
  <si>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</si>
  <si>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</si>
  <si>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</si>
  <si>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</si>
  <si>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</si>
  <si>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</si>
  <si>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</si>
  <si>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</si>
  <si>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</si>
  <si>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</si>
  <si>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</si>
  <si>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</si>
  <si>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</si>
  <si>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</si>
  <si>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</si>
  <si>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</si>
  <si>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</si>
  <si>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</si>
  <si>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</si>
  <si>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</si>
  <si>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</si>
  <si>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</si>
  <si>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</si>
  <si>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</si>
  <si>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</si>
  <si>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</si>
  <si>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</si>
  <si>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obiltoxaximab</t>
  </si>
  <si>
    <t>To treat inhalational anthrax in combination with appropriate antibacterial drugs.Press ReleaseDrug Trials Snapshot</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</si>
  <si>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</si>
  <si>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</si>
  <si>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</si>
  <si>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</si>
  <si>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</si>
  <si>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</si>
  <si>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</si>
  <si>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</si>
  <si>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</si>
  <si>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</si>
  <si>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</si>
  <si>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</si>
  <si>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</si>
  <si>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</si>
  <si>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alectinib</t>
  </si>
  <si>
    <t>To treat ALK-positive lung cancerDrug Trials Snapshot</t>
  </si>
  <si>
    <t>sebelipase alfa</t>
  </si>
  <si>
    <t>To treat patients with a rare disease known as lysosomal acid lipase (LAL) deficiencyDrug Trials Snapshot</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</si>
  <si>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</si>
  <si>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</si>
  <si>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</si>
  <si>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</si>
  <si>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</si>
  <si>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</si>
  <si>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</si>
  <si>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</si>
  <si>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daratumumab</t>
  </si>
  <si>
    <t>To treat patients with multiple myeloma who have received at least three prior treatments.Drug Trials Snapshot</t>
  </si>
  <si>
    <t>osimertinib</t>
  </si>
  <si>
    <t>To treat certain patients with non-small cell lung cancerDrug Trials Snapshot</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</si>
  <si>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</si>
  <si>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</si>
  <si>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</si>
  <si>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</si>
  <si>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</si>
  <si>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</si>
  <si>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</si>
  <si>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</si>
  <si>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</si>
  <si>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</si>
  <si>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</si>
  <si>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</si>
  <si>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</si>
  <si>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</si>
  <si>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patiromer for oral suspension</t>
  </si>
  <si>
    <t>To treat hyperkalemia, a serious condition in which the amount of potassium in the blood is too high.Drug Trials Snapshot</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</si>
  <si>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</si>
  <si>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</si>
  <si>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</si>
  <si>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</si>
  <si>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</si>
  <si>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</si>
  <si>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</si>
  <si>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</si>
  <si>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</si>
  <si>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</si>
  <si>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</si>
  <si>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</si>
  <si>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</si>
  <si>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</si>
  <si>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</si>
  <si>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</si>
  <si>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</si>
  <si>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</si>
  <si>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</si>
  <si>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</si>
  <si>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</si>
  <si>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</si>
  <si>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</si>
  <si>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</si>
  <si>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</si>
  <si>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</si>
  <si>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</si>
  <si>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</si>
  <si>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</si>
  <si>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</si>
  <si>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</si>
  <si>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</si>
  <si>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brexpiprazole</t>
  </si>
  <si>
    <t>To treat schizophrenia and as an add on to an antidepressant to treat major depressive disorderDrug Trials Snapshot (treatment of major depressive disorder)Drug Trials Snapshot (treatment of schizophrenia)</t>
  </si>
  <si>
    <t>sacubitril/valsartan</t>
  </si>
  <si>
    <t>To treat heart failureDrug Trials Snapshot</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</si>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</sst>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21"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42"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63"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84"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138"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159"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170"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07"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1"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2"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53"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74"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28"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49"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5"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95"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60"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22"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43" Type="http://schemas.openxmlformats.org/officeDocument/2006/relationships/hyperlink" Target="https://www.accessdata.fda.gov/drugsatfda_docs/appletter/2019/209500Orig1s000ltr.pdf%0a%20https:/www.accessdata.fda.gov/drugsatfda_docs/nda/2019/209500Orig1s000TOC.cfm" TargetMode="External"/><Relationship Id="rId64"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18"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139"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85"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50"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171"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12"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33"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108"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29"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54"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75"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96"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140"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161"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1" Type="http://schemas.openxmlformats.org/officeDocument/2006/relationships/hyperlink" Target="https://www.accessdata.fda.gov/drugsatfda_docs/label/2020/213006s000lbl.pdf%0a%20https:/www.accessdata.fda.gov/drugsatfda_docs/appletter/2020/213006Orig1s000ltr.pdf%0a%20https:/www.accessdata.fda.gov/drugsatfda_docs/nda/2020/213006Orig1s000TOC.cfm" TargetMode="External"/><Relationship Id="rId6"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23"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28"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49"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114"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19"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44"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60"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65"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81"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86"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30"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135"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151"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156"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172"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13"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18"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39"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109"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34"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50"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55"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76"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97"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04"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20"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125"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141"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146"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167"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7"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71"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92"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162"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24"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40"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45"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66"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87"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110"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15"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131"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136"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157"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61"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82"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52"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173"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9"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14"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30"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35"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56"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77"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00"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05"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26"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147"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168"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8" Type="http://schemas.openxmlformats.org/officeDocument/2006/relationships/hyperlink" Target="https://www.accessdata.fda.gov/drugsatfda_docs/nda/2020/213721Orig1s000TOC.cfm" TargetMode="External"/><Relationship Id="rId51"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72"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93"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98"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21" Type="http://schemas.openxmlformats.org/officeDocument/2006/relationships/hyperlink" Target="https://www.fda.gov/STIC/" TargetMode="External"/><Relationship Id="rId142"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163"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5"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46"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67"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16"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37"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158"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20"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41"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62"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83"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88"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111"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32"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153"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174"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15"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36"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57"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106"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27"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10"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31"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52"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73"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78"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94"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99"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01"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22"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143"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148"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164"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169"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4"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26"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47"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68"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89"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12"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33"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154"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175"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16"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37"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58"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79"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102"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23"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144"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90"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165"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7"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48"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69"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 Id="rId113" Type="http://schemas.openxmlformats.org/officeDocument/2006/relationships/hyperlink" Target="https://www.fda.gov/STIC/" TargetMode="External"/><Relationship Id="rId134"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80"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55"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17"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38"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59"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03"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24"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70"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91"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45"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166"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heetViews>
  <sheetFormatPr baseColWidth="10" defaultColWidth="8.88671875"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v>39225.25</v>
      </c>
      <c r="F3" s="6"/>
      <c r="G3" s="6"/>
      <c r="H3" s="6">
        <v>39358.25</v>
      </c>
      <c r="I3" s="6"/>
      <c r="J3" s="6"/>
      <c r="K3" s="6"/>
      <c r="L3" s="6"/>
      <c r="M3" s="6"/>
      <c r="N3" s="6"/>
      <c r="O3" s="6"/>
      <c r="P3" s="6"/>
      <c r="Q3" s="6"/>
      <c r="R3" s="6"/>
      <c r="S3" s="6"/>
      <c r="T3" s="6"/>
      <c r="U3" s="6"/>
      <c r="V3" s="6"/>
      <c r="W3" s="6"/>
      <c r="X3" s="6"/>
      <c r="Y3" s="6"/>
      <c r="Z3" s="6">
        <v>39405.25</v>
      </c>
      <c r="AA3" s="6"/>
      <c r="AB3" s="6"/>
      <c r="AC3" s="6">
        <v>39451.25</v>
      </c>
      <c r="AD3" s="6"/>
      <c r="AE3" s="6"/>
      <c r="AF3" s="6">
        <v>39486.25</v>
      </c>
      <c r="AG3" s="6"/>
      <c r="AH3" s="6"/>
      <c r="AI3" s="6"/>
      <c r="AJ3" s="6"/>
      <c r="AK3" s="6"/>
      <c r="AL3" s="6"/>
      <c r="AM3" s="6"/>
      <c r="AN3" s="6"/>
      <c r="AO3" s="6"/>
      <c r="AP3" s="6"/>
      <c r="AQ3" s="6"/>
      <c r="AR3" s="6">
        <v>39800.25</v>
      </c>
      <c r="AS3" s="6"/>
      <c r="AT3" s="6"/>
      <c r="AU3" s="6"/>
      <c r="AV3" s="6">
        <v>39797.25</v>
      </c>
      <c r="AW3" s="6"/>
      <c r="AX3" s="6"/>
      <c r="AY3" s="6"/>
      <c r="AZ3" s="6">
        <v>39786.25</v>
      </c>
      <c r="BA3" s="6"/>
      <c r="BB3" s="6"/>
      <c r="BC3" s="6"/>
      <c r="BD3" s="6"/>
      <c r="BE3" s="6"/>
      <c r="BF3" s="6"/>
      <c r="BG3" s="6"/>
      <c r="BH3" s="6"/>
      <c r="BI3" s="6"/>
      <c r="BJ3" s="6"/>
      <c r="BK3" s="6"/>
      <c r="BL3" s="6"/>
      <c r="BM3" s="6">
        <v>39805.25</v>
      </c>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v>39427.25</v>
      </c>
      <c r="F4" s="6"/>
      <c r="G4" s="6"/>
      <c r="H4" s="6">
        <v>39547.25</v>
      </c>
      <c r="I4" s="6"/>
      <c r="J4" s="6"/>
      <c r="K4" s="6"/>
      <c r="L4" s="6"/>
      <c r="M4" s="6"/>
      <c r="N4" s="6"/>
      <c r="O4" s="6"/>
      <c r="P4" s="6"/>
      <c r="Q4" s="6"/>
      <c r="R4" s="6"/>
      <c r="S4" s="6"/>
      <c r="T4" s="6"/>
      <c r="U4" s="6"/>
      <c r="V4" s="6"/>
      <c r="W4" s="6"/>
      <c r="X4" s="6"/>
      <c r="Y4" s="6"/>
      <c r="Z4" s="6"/>
      <c r="AA4" s="6"/>
      <c r="AB4" s="6"/>
      <c r="AC4" s="6"/>
      <c r="AD4" s="6"/>
      <c r="AE4" s="6"/>
      <c r="AF4" s="6">
        <v>39588.25</v>
      </c>
      <c r="AG4" s="6"/>
      <c r="AH4" s="6"/>
      <c r="AI4" s="6"/>
      <c r="AJ4" s="6"/>
      <c r="AK4" s="6"/>
      <c r="AL4" s="6"/>
      <c r="AM4" s="6"/>
      <c r="AN4" s="6"/>
      <c r="AO4" s="6">
        <v>39762.25</v>
      </c>
      <c r="AP4" s="6"/>
      <c r="AQ4" s="6"/>
      <c r="AR4" s="6"/>
      <c r="AS4" s="6"/>
      <c r="AT4" s="6"/>
      <c r="AU4" s="6"/>
      <c r="AV4" s="6">
        <v>39906.25</v>
      </c>
      <c r="AW4" s="6"/>
      <c r="AX4" s="6">
        <v>39906.25</v>
      </c>
      <c r="AY4" s="6"/>
      <c r="AZ4" s="6"/>
      <c r="BA4" s="6"/>
      <c r="BB4" s="6"/>
      <c r="BC4" s="6"/>
      <c r="BD4" s="6"/>
      <c r="BE4" s="6"/>
      <c r="BF4" s="6"/>
      <c r="BG4" s="6"/>
      <c r="BH4" s="6"/>
      <c r="BI4" s="6"/>
      <c r="BJ4" s="6"/>
      <c r="BK4" s="6"/>
      <c r="BL4" s="6"/>
      <c r="BM4" s="6"/>
      <c r="BN4" s="6"/>
      <c r="BO4" s="6"/>
      <c r="BP4" s="6"/>
      <c r="BQ4" s="6"/>
      <c r="BR4" s="6"/>
      <c r="BS4" s="6"/>
      <c r="BT4" s="6"/>
      <c r="BU4" s="6"/>
      <c r="BV4" s="6"/>
      <c r="BW4" s="6"/>
      <c r="BX4" s="6"/>
      <c r="BY4" s="6">
        <v>40021.25</v>
      </c>
      <c r="BZ4" s="6"/>
      <c r="CA4" s="6"/>
      <c r="CB4" s="6"/>
      <c r="CC4" s="6"/>
      <c r="CD4" s="6"/>
      <c r="CE4" s="6"/>
      <c r="CF4" s="6"/>
      <c r="CG4" s="6"/>
      <c r="CH4" s="6"/>
      <c r="CI4" s="6"/>
      <c r="CJ4" s="6"/>
      <c r="CK4" s="6"/>
      <c r="CL4" s="6"/>
      <c r="CM4" s="6"/>
      <c r="CN4" s="6"/>
      <c r="CO4" s="6"/>
      <c r="CP4" s="6"/>
      <c r="CQ4" s="6"/>
      <c r="CR4" s="6">
        <v>40034.25</v>
      </c>
      <c r="CS4" s="6"/>
      <c r="CT4" s="6"/>
      <c r="CU4" s="6"/>
      <c r="CV4" s="6"/>
      <c r="CW4" s="6"/>
      <c r="CX4" s="6"/>
      <c r="CY4" s="6"/>
      <c r="CZ4" s="6"/>
      <c r="DA4" s="6"/>
      <c r="DB4" s="6"/>
      <c r="DC4" s="6"/>
      <c r="DD4" s="6">
        <v>40297.25</v>
      </c>
      <c r="DE4" s="6"/>
      <c r="DF4" s="6"/>
      <c r="DG4" s="6"/>
      <c r="DH4" s="6">
        <v>40298.25</v>
      </c>
      <c r="DI4" s="6"/>
      <c r="DJ4" s="6">
        <v>40298.25</v>
      </c>
      <c r="DK4" s="6"/>
      <c r="DL4" s="6">
        <v>40298.25</v>
      </c>
      <c r="DM4" s="6"/>
      <c r="DN4" s="6"/>
      <c r="DO4" s="6"/>
      <c r="DP4" s="6"/>
      <c r="DQ4" s="6"/>
      <c r="DR4" s="6"/>
      <c r="DS4" s="6"/>
      <c r="DT4" s="6"/>
      <c r="DU4" s="6"/>
      <c r="DV4" s="6"/>
      <c r="DW4" s="6"/>
      <c r="DX4" s="6"/>
      <c r="DY4" s="6">
        <v>40298.25</v>
      </c>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v>39611.25</v>
      </c>
      <c r="F5" s="6"/>
      <c r="G5" s="6"/>
      <c r="H5" s="6"/>
      <c r="I5" s="6"/>
      <c r="J5" s="6"/>
      <c r="K5" s="6"/>
      <c r="L5" s="6"/>
      <c r="M5" s="6"/>
      <c r="N5" s="6">
        <v>39706.25</v>
      </c>
      <c r="O5" s="6"/>
      <c r="P5" s="6"/>
      <c r="Q5" s="6"/>
      <c r="R5" s="6"/>
      <c r="S5" s="6">
        <v>39737.25</v>
      </c>
      <c r="T5" s="6"/>
      <c r="U5" s="6"/>
      <c r="V5" s="6">
        <v>39752.208333333343</v>
      </c>
      <c r="W5" s="6"/>
      <c r="X5" s="6"/>
      <c r="Y5" s="6"/>
      <c r="Z5" s="6">
        <v>39799.25</v>
      </c>
      <c r="AA5" s="6"/>
      <c r="AB5" s="6"/>
      <c r="AC5" s="6">
        <v>39840.25</v>
      </c>
      <c r="AD5" s="6"/>
      <c r="AE5" s="6"/>
      <c r="AF5" s="6">
        <v>39861.25</v>
      </c>
      <c r="AG5" s="6"/>
      <c r="AH5" s="6"/>
      <c r="AI5" s="6"/>
      <c r="AJ5" s="6"/>
      <c r="AK5" s="6"/>
      <c r="AL5" s="6"/>
      <c r="AM5" s="6"/>
      <c r="AN5" s="6"/>
      <c r="AO5" s="6"/>
      <c r="AP5" s="6"/>
      <c r="AQ5" s="6"/>
      <c r="AR5" s="6">
        <v>40155.25</v>
      </c>
      <c r="AS5" s="6"/>
      <c r="AT5" s="6"/>
      <c r="AU5" s="6"/>
      <c r="AV5" s="6">
        <v>40158.25</v>
      </c>
      <c r="AW5" s="6"/>
      <c r="AX5" s="6">
        <v>40088.25</v>
      </c>
      <c r="AY5" s="6"/>
      <c r="AZ5" s="6">
        <v>40161.25</v>
      </c>
      <c r="BA5" s="6"/>
      <c r="BB5" s="6"/>
      <c r="BC5" s="6"/>
      <c r="BD5" s="6"/>
      <c r="BE5" s="6"/>
      <c r="BF5" s="6"/>
      <c r="BG5" s="6"/>
      <c r="BH5" s="6">
        <v>40101.25</v>
      </c>
      <c r="BI5" s="6"/>
      <c r="BJ5" s="6"/>
      <c r="BK5" s="6"/>
      <c r="BL5" s="6"/>
      <c r="BM5" s="6">
        <v>40161.25</v>
      </c>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v>39107.25</v>
      </c>
      <c r="F6" s="6"/>
      <c r="G6" s="6"/>
      <c r="H6" s="6">
        <v>40633.25</v>
      </c>
      <c r="I6" s="6"/>
      <c r="J6" s="6"/>
      <c r="K6" s="6"/>
      <c r="L6" s="6"/>
      <c r="M6" s="6"/>
      <c r="N6" s="6"/>
      <c r="O6" s="6"/>
      <c r="P6" s="6"/>
      <c r="Q6" s="6"/>
      <c r="R6" s="6"/>
      <c r="S6" s="6"/>
      <c r="T6" s="6"/>
      <c r="U6" s="6"/>
      <c r="V6" s="6"/>
      <c r="W6" s="6"/>
      <c r="X6" s="6"/>
      <c r="Y6" s="6"/>
      <c r="Z6" s="6"/>
      <c r="AA6" s="6"/>
      <c r="AB6" s="6"/>
      <c r="AC6" s="6"/>
      <c r="AD6" s="6"/>
      <c r="AE6" s="6"/>
      <c r="AF6" s="6">
        <v>40683.25</v>
      </c>
      <c r="AG6" s="6"/>
      <c r="AH6" s="6"/>
      <c r="AI6" s="6"/>
      <c r="AJ6" s="6"/>
      <c r="AK6" s="6"/>
      <c r="AL6" s="6"/>
      <c r="AM6" s="6"/>
      <c r="AN6" s="6"/>
      <c r="AO6" s="6"/>
      <c r="AP6" s="6"/>
      <c r="AQ6" s="6"/>
      <c r="AR6" s="6">
        <v>40975.25</v>
      </c>
      <c r="AS6" s="6">
        <v>40949.25</v>
      </c>
      <c r="AT6" s="6"/>
      <c r="AU6" s="6"/>
      <c r="AV6" s="6">
        <v>40976.25</v>
      </c>
      <c r="AW6" s="6"/>
      <c r="AX6" s="6">
        <v>40924.25</v>
      </c>
      <c r="AY6" s="6"/>
      <c r="AZ6" s="6">
        <v>40977.25</v>
      </c>
      <c r="BA6" s="6"/>
      <c r="BB6" s="6"/>
      <c r="BC6" s="6"/>
      <c r="BD6" s="6"/>
      <c r="BE6" s="6"/>
      <c r="BF6" s="6"/>
      <c r="BG6" s="6"/>
      <c r="BH6" s="6"/>
      <c r="BI6" s="6"/>
      <c r="BJ6" s="6"/>
      <c r="BK6" s="6"/>
      <c r="BL6" s="6"/>
      <c r="BM6" s="6">
        <v>40982.208333333343</v>
      </c>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v>40275.25</v>
      </c>
      <c r="F7" s="6"/>
      <c r="G7" s="6"/>
      <c r="H7" s="6"/>
      <c r="I7" s="6"/>
      <c r="J7" s="6"/>
      <c r="K7" s="6"/>
      <c r="L7" s="6"/>
      <c r="M7" s="6"/>
      <c r="N7" s="6">
        <v>40338.25</v>
      </c>
      <c r="O7" s="6"/>
      <c r="P7" s="6"/>
      <c r="Q7" s="6"/>
      <c r="R7" s="6"/>
      <c r="S7" s="6"/>
      <c r="T7" s="6">
        <v>40366.25</v>
      </c>
      <c r="U7" s="6"/>
      <c r="V7" s="6">
        <v>40374.25</v>
      </c>
      <c r="W7" s="6"/>
      <c r="X7" s="6"/>
      <c r="Y7" s="6"/>
      <c r="Z7" s="6"/>
      <c r="AA7" s="6"/>
      <c r="AB7" s="6"/>
      <c r="AC7" s="6"/>
      <c r="AD7" s="6"/>
      <c r="AE7" s="6"/>
      <c r="AF7" s="6">
        <v>40431.25</v>
      </c>
      <c r="AG7" s="6"/>
      <c r="AH7" s="6"/>
      <c r="AI7" s="6"/>
      <c r="AJ7" s="6"/>
      <c r="AK7" s="6"/>
      <c r="AL7" s="6"/>
      <c r="AM7" s="6"/>
      <c r="AN7" s="6"/>
      <c r="AO7" s="6">
        <v>40637.25</v>
      </c>
      <c r="AP7" s="6"/>
      <c r="AQ7" s="6"/>
      <c r="AR7" s="6">
        <v>40709.25</v>
      </c>
      <c r="AS7" s="6"/>
      <c r="AT7" s="6"/>
      <c r="AU7" s="6"/>
      <c r="AV7" s="6">
        <v>40730.25</v>
      </c>
      <c r="AW7" s="6"/>
      <c r="AX7" s="6"/>
      <c r="AY7" s="6"/>
      <c r="AZ7" s="6">
        <v>40729.25</v>
      </c>
      <c r="BA7" s="6"/>
      <c r="BB7" s="6"/>
      <c r="BC7" s="6"/>
      <c r="BD7" s="6"/>
      <c r="BE7" s="6"/>
      <c r="BF7" s="6"/>
      <c r="BG7" s="6"/>
      <c r="BH7" s="6"/>
      <c r="BI7" s="6"/>
      <c r="BJ7" s="6"/>
      <c r="BK7" s="6"/>
      <c r="BL7" s="6"/>
      <c r="BM7" s="6">
        <v>40730.25</v>
      </c>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c r="F8" s="6"/>
      <c r="G8" s="6"/>
      <c r="H8" s="6">
        <v>39122.25</v>
      </c>
      <c r="I8" s="6"/>
      <c r="J8" s="6"/>
      <c r="K8" s="6"/>
      <c r="L8" s="6"/>
      <c r="M8" s="6"/>
      <c r="N8" s="6"/>
      <c r="O8" s="6"/>
      <c r="P8" s="6"/>
      <c r="Q8" s="6"/>
      <c r="R8" s="6"/>
      <c r="S8" s="6"/>
      <c r="T8" s="6"/>
      <c r="U8" s="6"/>
      <c r="V8" s="6"/>
      <c r="W8" s="6"/>
      <c r="X8" s="6"/>
      <c r="Y8" s="6"/>
      <c r="Z8" s="6">
        <v>39177.25</v>
      </c>
      <c r="AA8" s="6"/>
      <c r="AB8" s="6"/>
      <c r="AC8" s="6">
        <v>39211.25</v>
      </c>
      <c r="AD8" s="6"/>
      <c r="AE8" s="6"/>
      <c r="AF8" s="6">
        <v>39230.25</v>
      </c>
      <c r="AG8" s="6"/>
      <c r="AH8" s="6"/>
      <c r="AI8" s="6"/>
      <c r="AJ8" s="6"/>
      <c r="AK8" s="6"/>
      <c r="AL8" s="6"/>
      <c r="AM8" s="6"/>
      <c r="AN8" s="6"/>
      <c r="AO8" s="6"/>
      <c r="AP8" s="6"/>
      <c r="AQ8" s="6"/>
      <c r="AR8" s="6">
        <v>39525.208333333343</v>
      </c>
      <c r="AS8" s="6"/>
      <c r="AT8" s="6"/>
      <c r="AU8" s="6"/>
      <c r="AV8" s="6">
        <v>39524.208333333343</v>
      </c>
      <c r="AW8" s="6"/>
      <c r="AX8" s="6"/>
      <c r="AY8" s="6"/>
      <c r="AZ8" s="6">
        <v>39524.208333333343</v>
      </c>
      <c r="BA8" s="6"/>
      <c r="BB8" s="6"/>
      <c r="BC8" s="6"/>
      <c r="BD8" s="6"/>
      <c r="BE8" s="6"/>
      <c r="BF8" s="6"/>
      <c r="BG8" s="6"/>
      <c r="BH8" s="6"/>
      <c r="BI8" s="6"/>
      <c r="BJ8" s="6"/>
      <c r="BK8" s="6"/>
      <c r="BL8" s="6"/>
      <c r="BM8" s="6">
        <v>39526.208333333343</v>
      </c>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v>37391.25</v>
      </c>
      <c r="F9" s="6"/>
      <c r="G9" s="6"/>
      <c r="H9" s="6"/>
      <c r="I9" s="6"/>
      <c r="J9" s="6"/>
      <c r="K9" s="6"/>
      <c r="L9" s="6"/>
      <c r="M9" s="6"/>
      <c r="N9" s="6">
        <v>37398.25</v>
      </c>
      <c r="O9" s="6"/>
      <c r="P9" s="6"/>
      <c r="Q9" s="6"/>
      <c r="R9" s="6"/>
      <c r="S9" s="6"/>
      <c r="T9" s="6">
        <v>37419.25</v>
      </c>
      <c r="U9" s="6"/>
      <c r="V9" s="6">
        <v>37417.25</v>
      </c>
      <c r="W9" s="6"/>
      <c r="X9" s="6"/>
      <c r="Y9" s="6"/>
      <c r="Z9" s="6">
        <v>37441.25</v>
      </c>
      <c r="AA9" s="6"/>
      <c r="AB9" s="6"/>
      <c r="AC9" s="6">
        <v>37454.25</v>
      </c>
      <c r="AD9" s="6"/>
      <c r="AE9" s="6"/>
      <c r="AF9" s="6">
        <v>37469.25</v>
      </c>
      <c r="AG9" s="6"/>
      <c r="AH9" s="6"/>
      <c r="AI9" s="6"/>
      <c r="AJ9" s="6"/>
      <c r="AK9" s="6"/>
      <c r="AL9" s="6"/>
      <c r="AM9" s="6"/>
      <c r="AN9" s="6"/>
      <c r="AO9" s="6"/>
      <c r="AP9" s="6"/>
      <c r="AQ9" s="6"/>
      <c r="AR9" s="6"/>
      <c r="AS9" s="6"/>
      <c r="AT9" s="6"/>
      <c r="AU9" s="6"/>
      <c r="AV9" s="6">
        <v>37754.25</v>
      </c>
      <c r="AW9" s="6"/>
      <c r="AX9" s="6"/>
      <c r="AY9" s="6"/>
      <c r="AZ9" s="6">
        <v>37824.25</v>
      </c>
      <c r="BA9" s="6"/>
      <c r="BB9" s="6"/>
      <c r="BC9" s="6"/>
      <c r="BD9" s="6"/>
      <c r="BE9" s="6"/>
      <c r="BF9" s="6"/>
      <c r="BG9" s="6"/>
      <c r="BH9" s="6"/>
      <c r="BI9" s="6"/>
      <c r="BJ9" s="6"/>
      <c r="BK9" s="6"/>
      <c r="BL9" s="6"/>
      <c r="BM9" s="6"/>
      <c r="BN9" s="6"/>
      <c r="BO9" s="6"/>
      <c r="BP9" s="6"/>
      <c r="BQ9" s="6"/>
      <c r="BR9" s="6"/>
      <c r="BS9" s="6"/>
      <c r="BT9" s="6">
        <v>37834.25</v>
      </c>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v>40101.25</v>
      </c>
      <c r="F10" s="6"/>
      <c r="G10" s="6"/>
      <c r="H10" s="6"/>
      <c r="I10" s="6"/>
      <c r="J10" s="6"/>
      <c r="K10" s="6"/>
      <c r="L10" s="6"/>
      <c r="M10" s="6"/>
      <c r="N10" s="6">
        <v>40096.25</v>
      </c>
      <c r="O10" s="6"/>
      <c r="P10" s="6"/>
      <c r="Q10" s="6"/>
      <c r="R10" s="6"/>
      <c r="S10" s="6">
        <v>40191.25</v>
      </c>
      <c r="T10" s="6"/>
      <c r="U10" s="6"/>
      <c r="V10" s="6">
        <v>40217.25</v>
      </c>
      <c r="W10" s="6"/>
      <c r="X10" s="6"/>
      <c r="Y10" s="6"/>
      <c r="Z10" s="6"/>
      <c r="AA10" s="6"/>
      <c r="AB10" s="6"/>
      <c r="AC10" s="6"/>
      <c r="AD10" s="6"/>
      <c r="AE10" s="6"/>
      <c r="AF10" s="6">
        <v>40242.25</v>
      </c>
      <c r="AG10" s="6"/>
      <c r="AH10" s="6"/>
      <c r="AI10" s="6"/>
      <c r="AJ10" s="6"/>
      <c r="AK10" s="6"/>
      <c r="AL10" s="6"/>
      <c r="AM10" s="6"/>
      <c r="AN10" s="6"/>
      <c r="AO10" s="6"/>
      <c r="AP10" s="6"/>
      <c r="AQ10" s="6"/>
      <c r="AR10" s="6"/>
      <c r="AS10" s="6">
        <v>40369.25</v>
      </c>
      <c r="AT10" s="6"/>
      <c r="AU10" s="6"/>
      <c r="AV10" s="6">
        <v>40374.25</v>
      </c>
      <c r="AW10" s="6"/>
      <c r="AX10" s="6">
        <v>40402.25</v>
      </c>
      <c r="AY10" s="6"/>
      <c r="AZ10" s="6">
        <v>40403.25</v>
      </c>
      <c r="BA10" s="6"/>
      <c r="BB10" s="6"/>
      <c r="BC10" s="6"/>
      <c r="BD10" s="6"/>
      <c r="BE10" s="6"/>
      <c r="BF10" s="6"/>
      <c r="BG10" s="6"/>
      <c r="BH10" s="6"/>
      <c r="BI10" s="6"/>
      <c r="BJ10" s="6"/>
      <c r="BK10" s="6"/>
      <c r="BL10" s="6"/>
      <c r="BM10" s="6"/>
      <c r="BN10" s="6"/>
      <c r="BO10" s="6"/>
      <c r="BP10" s="6">
        <v>40400.25</v>
      </c>
      <c r="BQ10" s="6"/>
      <c r="BR10" s="6"/>
      <c r="BS10" s="6"/>
      <c r="BT10" s="6"/>
      <c r="BU10" s="6"/>
      <c r="BV10" s="6"/>
      <c r="BW10" s="6"/>
      <c r="BX10" s="6"/>
      <c r="BY10" s="6">
        <v>40487.208333333343</v>
      </c>
      <c r="BZ10" s="6"/>
      <c r="CA10" s="6"/>
      <c r="CB10" s="6"/>
      <c r="CC10" s="6"/>
      <c r="CD10" s="6"/>
      <c r="CE10" s="6"/>
      <c r="CF10" s="6"/>
      <c r="CG10" s="6"/>
      <c r="CH10" s="6"/>
      <c r="CI10" s="6"/>
      <c r="CJ10" s="6"/>
      <c r="CK10" s="6"/>
      <c r="CL10" s="6"/>
      <c r="CM10" s="6"/>
      <c r="CN10" s="6"/>
      <c r="CO10" s="6"/>
      <c r="CP10" s="6"/>
      <c r="CQ10" s="6"/>
      <c r="CR10" s="6">
        <v>40514.25</v>
      </c>
      <c r="CS10" s="6"/>
      <c r="CT10" s="6"/>
      <c r="CU10" s="6"/>
      <c r="CV10" s="6"/>
      <c r="CW10" s="6"/>
      <c r="CX10" s="6"/>
      <c r="CY10" s="6"/>
      <c r="CZ10" s="6"/>
      <c r="DA10" s="6"/>
      <c r="DB10" s="6"/>
      <c r="DC10" s="6"/>
      <c r="DD10" s="6">
        <v>40689.25</v>
      </c>
      <c r="DE10" s="6">
        <v>40638.25</v>
      </c>
      <c r="DF10" s="6"/>
      <c r="DG10" s="6"/>
      <c r="DH10" s="6">
        <v>40687.25</v>
      </c>
      <c r="DI10" s="6"/>
      <c r="DJ10" s="6"/>
      <c r="DK10" s="6"/>
      <c r="DL10" s="6">
        <v>40687.25</v>
      </c>
      <c r="DM10" s="6"/>
      <c r="DN10" s="6"/>
      <c r="DO10" s="6"/>
      <c r="DP10" s="6"/>
      <c r="DQ10" s="6"/>
      <c r="DR10" s="6"/>
      <c r="DS10" s="6"/>
      <c r="DT10" s="6"/>
      <c r="DU10" s="6"/>
      <c r="DV10" s="6"/>
      <c r="DW10" s="6"/>
      <c r="DX10" s="6"/>
      <c r="DY10" s="6">
        <v>40693.25</v>
      </c>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c r="F11" s="6"/>
      <c r="G11" s="6"/>
      <c r="H11" s="6"/>
      <c r="I11" s="6"/>
      <c r="J11" s="6"/>
      <c r="K11" s="6"/>
      <c r="L11" s="6"/>
      <c r="M11" s="6"/>
      <c r="N11" s="6"/>
      <c r="O11" s="6"/>
      <c r="P11" s="6"/>
      <c r="Q11" s="6"/>
      <c r="R11" s="6"/>
      <c r="S11" s="6"/>
      <c r="T11" s="6"/>
      <c r="U11" s="6"/>
      <c r="V11" s="6"/>
      <c r="W11" s="6"/>
      <c r="X11" s="6"/>
      <c r="Y11" s="6"/>
      <c r="Z11" s="6">
        <v>37928.25</v>
      </c>
      <c r="AA11" s="6"/>
      <c r="AB11" s="6"/>
      <c r="AC11" s="6">
        <v>37945.25</v>
      </c>
      <c r="AD11" s="6"/>
      <c r="AE11" s="6"/>
      <c r="AF11" s="6">
        <v>37951.25</v>
      </c>
      <c r="AG11" s="6"/>
      <c r="AH11" s="6"/>
      <c r="AI11" s="6"/>
      <c r="AJ11" s="6"/>
      <c r="AK11" s="6"/>
      <c r="AL11" s="6"/>
      <c r="AM11" s="6"/>
      <c r="AN11" s="6"/>
      <c r="AO11" s="6"/>
      <c r="AP11" s="6"/>
      <c r="AQ11" s="6"/>
      <c r="AR11" s="6"/>
      <c r="AS11" s="6"/>
      <c r="AT11" s="6"/>
      <c r="AU11" s="6"/>
      <c r="AV11" s="6">
        <v>38253.25</v>
      </c>
      <c r="AW11" s="6"/>
      <c r="AX11" s="6"/>
      <c r="AY11" s="6"/>
      <c r="AZ11" s="6">
        <v>38343.25</v>
      </c>
      <c r="BA11" s="6"/>
      <c r="BB11" s="6"/>
      <c r="BC11" s="6"/>
      <c r="BD11" s="6"/>
      <c r="BE11" s="6"/>
      <c r="BF11" s="6"/>
      <c r="BG11" s="6"/>
      <c r="BH11" s="6"/>
      <c r="BI11" s="6"/>
      <c r="BJ11" s="6"/>
      <c r="BK11" s="6"/>
      <c r="BL11" s="6"/>
      <c r="BM11" s="6"/>
      <c r="BN11" s="6"/>
      <c r="BO11" s="6"/>
      <c r="BP11" s="6"/>
      <c r="BQ11" s="6"/>
      <c r="BR11" s="6"/>
      <c r="BS11" s="6"/>
      <c r="BT11" s="6">
        <v>38345.25</v>
      </c>
      <c r="BU11" s="6"/>
      <c r="BV11" s="6"/>
      <c r="BW11" s="6"/>
      <c r="BX11" s="6"/>
      <c r="BY11" s="6">
        <v>38457.25</v>
      </c>
      <c r="BZ11" s="6"/>
      <c r="CA11" s="6"/>
      <c r="CB11" s="6"/>
      <c r="CC11" s="6"/>
      <c r="CD11" s="6"/>
      <c r="CE11" s="6"/>
      <c r="CF11" s="6"/>
      <c r="CG11" s="6"/>
      <c r="CH11" s="6"/>
      <c r="CI11" s="6"/>
      <c r="CJ11" s="6"/>
      <c r="CK11" s="6"/>
      <c r="CL11" s="6"/>
      <c r="CM11" s="6"/>
      <c r="CN11" s="6"/>
      <c r="CO11" s="6"/>
      <c r="CP11" s="6"/>
      <c r="CQ11" s="6"/>
      <c r="CR11" s="6">
        <v>38488.25</v>
      </c>
      <c r="CS11" s="6"/>
      <c r="CT11" s="6"/>
      <c r="CU11" s="6"/>
      <c r="CV11" s="6"/>
      <c r="CW11" s="6"/>
      <c r="CX11" s="6"/>
      <c r="CY11" s="6"/>
      <c r="CZ11" s="6"/>
      <c r="DA11" s="6"/>
      <c r="DB11" s="6"/>
      <c r="DC11" s="6"/>
      <c r="DD11" s="6"/>
      <c r="DE11" s="6"/>
      <c r="DF11" s="6"/>
      <c r="DG11" s="6"/>
      <c r="DH11" s="6"/>
      <c r="DI11" s="6"/>
      <c r="DJ11" s="6"/>
      <c r="DK11" s="6"/>
      <c r="DL11" s="6">
        <v>38527.25</v>
      </c>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v>38636.25</v>
      </c>
      <c r="ES11" s="6"/>
      <c r="ET11" s="6"/>
      <c r="EU11" s="6"/>
      <c r="EV11" s="6"/>
      <c r="EW11" s="6"/>
      <c r="EX11" s="6"/>
      <c r="EY11" s="6"/>
      <c r="EZ11" s="6"/>
      <c r="FA11" s="6"/>
      <c r="FB11" s="6"/>
      <c r="FC11" s="6"/>
      <c r="FD11" s="6">
        <v>38687.25</v>
      </c>
      <c r="FE11" s="6"/>
      <c r="FF11" s="6"/>
      <c r="FG11" s="6"/>
      <c r="FH11" s="6"/>
      <c r="FI11" s="6"/>
      <c r="FJ11" s="6"/>
      <c r="FK11" s="6"/>
      <c r="FL11" s="6"/>
      <c r="FM11" s="6"/>
      <c r="FN11" s="6"/>
      <c r="FO11" s="6"/>
      <c r="FP11" s="6"/>
      <c r="FQ11" s="6"/>
      <c r="FR11" s="6"/>
      <c r="FS11" s="6"/>
      <c r="FT11" s="6">
        <v>38855.25</v>
      </c>
      <c r="FU11" s="6"/>
      <c r="FV11" s="6">
        <v>38896.25</v>
      </c>
      <c r="FW11" s="6"/>
      <c r="FX11" s="6">
        <v>38938.25</v>
      </c>
      <c r="FY11" s="6"/>
      <c r="FZ11" s="6"/>
      <c r="GA11" s="6"/>
      <c r="GB11" s="6"/>
      <c r="GC11" s="6">
        <v>38937.25</v>
      </c>
      <c r="GD11" s="6"/>
      <c r="GE11" s="6"/>
      <c r="GF11" s="6"/>
      <c r="GG11" s="6"/>
      <c r="GH11" s="6"/>
      <c r="GI11" s="6"/>
      <c r="GJ11" s="6"/>
      <c r="GK11" s="6">
        <v>38946.25</v>
      </c>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v>39112.25</v>
      </c>
      <c r="F12" s="6"/>
      <c r="G12" s="6"/>
      <c r="H12" s="6"/>
      <c r="I12" s="6"/>
      <c r="J12" s="6"/>
      <c r="K12" s="6">
        <v>40043.25</v>
      </c>
      <c r="L12" s="6"/>
      <c r="M12" s="6"/>
      <c r="N12" s="6"/>
      <c r="O12" s="6"/>
      <c r="P12" s="6"/>
      <c r="Q12" s="6"/>
      <c r="R12" s="6"/>
      <c r="S12" s="6"/>
      <c r="T12" s="6"/>
      <c r="U12" s="6"/>
      <c r="V12" s="6"/>
      <c r="W12" s="6"/>
      <c r="X12" s="6"/>
      <c r="Y12" s="6">
        <v>40086.25</v>
      </c>
      <c r="Z12" s="6"/>
      <c r="AA12" s="6"/>
      <c r="AB12" s="6"/>
      <c r="AC12" s="6"/>
      <c r="AD12" s="6"/>
      <c r="AE12" s="6"/>
      <c r="AF12" s="6">
        <v>40058.25</v>
      </c>
      <c r="AG12" s="6"/>
      <c r="AH12" s="6"/>
      <c r="AI12" s="6"/>
      <c r="AJ12" s="6"/>
      <c r="AK12" s="6"/>
      <c r="AL12" s="6">
        <v>40070.25</v>
      </c>
      <c r="AM12" s="6"/>
      <c r="AN12" s="6"/>
      <c r="AO12" s="6">
        <v>40086.25</v>
      </c>
      <c r="AP12" s="6"/>
      <c r="AQ12" s="6"/>
      <c r="AR12" s="6">
        <v>40014.25</v>
      </c>
      <c r="AS12" s="6"/>
      <c r="AT12" s="6"/>
      <c r="AU12" s="6"/>
      <c r="AV12" s="6">
        <v>40107.25</v>
      </c>
      <c r="AW12" s="6"/>
      <c r="AX12" s="6"/>
      <c r="AY12" s="6"/>
      <c r="AZ12" s="6">
        <v>40107.25</v>
      </c>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v>40099.25</v>
      </c>
      <c r="CE12" s="6">
        <v>40107.25</v>
      </c>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c r="F13" s="6"/>
      <c r="G13" s="6"/>
      <c r="H13" s="6"/>
      <c r="I13" s="6"/>
      <c r="J13" s="6"/>
      <c r="K13" s="6"/>
      <c r="L13" s="6"/>
      <c r="M13" s="6"/>
      <c r="N13" s="6">
        <v>38546.25</v>
      </c>
      <c r="O13" s="6"/>
      <c r="P13" s="6"/>
      <c r="Q13" s="6"/>
      <c r="R13" s="6"/>
      <c r="S13" s="6"/>
      <c r="T13" s="6">
        <v>38582.25</v>
      </c>
      <c r="U13" s="6"/>
      <c r="V13" s="6">
        <v>38623.25</v>
      </c>
      <c r="W13" s="6"/>
      <c r="X13" s="6"/>
      <c r="Y13" s="6"/>
      <c r="Z13" s="6">
        <v>38674.25</v>
      </c>
      <c r="AA13" s="6"/>
      <c r="AB13" s="6"/>
      <c r="AC13" s="6">
        <v>38733.25</v>
      </c>
      <c r="AD13" s="6"/>
      <c r="AE13" s="6"/>
      <c r="AF13" s="6">
        <v>38779.25</v>
      </c>
      <c r="AG13" s="6"/>
      <c r="AH13" s="6"/>
      <c r="AI13" s="6"/>
      <c r="AJ13" s="6"/>
      <c r="AK13" s="6"/>
      <c r="AL13" s="6"/>
      <c r="AM13" s="6"/>
      <c r="AN13" s="6"/>
      <c r="AO13" s="6"/>
      <c r="AP13" s="6"/>
      <c r="AQ13" s="6"/>
      <c r="AR13" s="6"/>
      <c r="AS13" s="6"/>
      <c r="AT13" s="6"/>
      <c r="AU13" s="6"/>
      <c r="AV13" s="6">
        <v>39070.25</v>
      </c>
      <c r="AW13" s="6"/>
      <c r="AX13" s="6"/>
      <c r="AY13" s="6"/>
      <c r="AZ13" s="6">
        <v>39056.25</v>
      </c>
      <c r="BA13" s="6"/>
      <c r="BB13" s="6"/>
      <c r="BC13" s="6"/>
      <c r="BD13" s="6"/>
      <c r="BE13" s="6"/>
      <c r="BF13" s="6"/>
      <c r="BG13" s="6"/>
      <c r="BH13" s="6"/>
      <c r="BI13" s="6"/>
      <c r="BJ13" s="6"/>
      <c r="BK13" s="6"/>
      <c r="BL13" s="6"/>
      <c r="BM13" s="6"/>
      <c r="BN13" s="6"/>
      <c r="BO13" s="6"/>
      <c r="BP13" s="6"/>
      <c r="BQ13" s="6"/>
      <c r="BR13" s="6"/>
      <c r="BS13" s="6"/>
      <c r="BT13" s="6">
        <v>39073.25</v>
      </c>
      <c r="BU13" s="6"/>
      <c r="BV13" s="6"/>
      <c r="BW13" s="6"/>
      <c r="BX13" s="6"/>
      <c r="BY13" s="6">
        <v>39149.25</v>
      </c>
      <c r="BZ13" s="6"/>
      <c r="CA13" s="6"/>
      <c r="CB13" s="6"/>
      <c r="CC13" s="6"/>
      <c r="CD13" s="6"/>
      <c r="CE13" s="6"/>
      <c r="CF13" s="6"/>
      <c r="CG13" s="6"/>
      <c r="CH13" s="6"/>
      <c r="CI13" s="6"/>
      <c r="CJ13" s="6"/>
      <c r="CK13" s="6"/>
      <c r="CL13" s="6"/>
      <c r="CM13" s="6"/>
      <c r="CN13" s="6"/>
      <c r="CO13" s="6"/>
      <c r="CP13" s="6"/>
      <c r="CQ13" s="6"/>
      <c r="CR13" s="6">
        <v>39156.208333333343</v>
      </c>
      <c r="CS13" s="6"/>
      <c r="CT13" s="6"/>
      <c r="CU13" s="6"/>
      <c r="CV13" s="6"/>
      <c r="CW13" s="6"/>
      <c r="CX13" s="6"/>
      <c r="CY13" s="6"/>
      <c r="CZ13" s="6"/>
      <c r="DA13" s="6"/>
      <c r="DB13" s="6"/>
      <c r="DC13" s="6"/>
      <c r="DD13" s="6">
        <v>39295.25</v>
      </c>
      <c r="DE13" s="6"/>
      <c r="DF13" s="6"/>
      <c r="DG13" s="6"/>
      <c r="DH13" s="6">
        <v>39287.25</v>
      </c>
      <c r="DI13" s="6"/>
      <c r="DJ13" s="6"/>
      <c r="DK13" s="6"/>
      <c r="DL13" s="6"/>
      <c r="DM13" s="6"/>
      <c r="DN13" s="6"/>
      <c r="DO13" s="6"/>
      <c r="DP13" s="6"/>
      <c r="DQ13" s="6"/>
      <c r="DR13" s="6"/>
      <c r="DS13" s="6"/>
      <c r="DT13" s="6"/>
      <c r="DU13" s="6"/>
      <c r="DV13" s="6"/>
      <c r="DW13" s="6">
        <v>39304.25</v>
      </c>
      <c r="DX13" s="6"/>
      <c r="DY13" s="6"/>
      <c r="DZ13" s="6"/>
      <c r="EA13" s="6"/>
      <c r="EB13" s="6"/>
      <c r="EC13" s="6"/>
      <c r="ED13" s="6"/>
      <c r="EE13" s="6"/>
      <c r="EF13" s="6"/>
      <c r="EG13" s="6"/>
      <c r="EH13" s="6"/>
      <c r="EI13" s="6"/>
      <c r="EJ13" s="6"/>
      <c r="EK13" s="6">
        <v>39317.25</v>
      </c>
      <c r="EL13" s="6"/>
      <c r="EM13" s="6"/>
      <c r="EN13" s="6"/>
      <c r="EO13" s="6"/>
      <c r="EP13" s="6"/>
      <c r="EQ13" s="6"/>
      <c r="ER13" s="6"/>
      <c r="ES13" s="6"/>
      <c r="ET13" s="6"/>
      <c r="EU13" s="6"/>
      <c r="EV13" s="6"/>
      <c r="EW13" s="6"/>
      <c r="EX13" s="6"/>
      <c r="EY13" s="6">
        <v>39345.25</v>
      </c>
      <c r="EZ13" s="6"/>
      <c r="FA13" s="6"/>
      <c r="FB13" s="6"/>
      <c r="FC13" s="6"/>
      <c r="FD13" s="6"/>
      <c r="FE13" s="6"/>
      <c r="FF13" s="6"/>
      <c r="FG13" s="6">
        <v>39345.25</v>
      </c>
      <c r="FH13" s="6"/>
      <c r="FI13" s="6"/>
      <c r="FJ13" s="6"/>
      <c r="FK13" s="6"/>
      <c r="FL13" s="6"/>
      <c r="FM13" s="6"/>
      <c r="FN13" s="6"/>
      <c r="FO13" s="6"/>
      <c r="FP13" s="6"/>
      <c r="FQ13" s="6"/>
      <c r="FR13" s="6"/>
      <c r="FS13" s="6">
        <v>39347.25</v>
      </c>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v>37971.25</v>
      </c>
      <c r="F15" s="6"/>
      <c r="G15" s="6"/>
      <c r="H15" s="6"/>
      <c r="I15" s="6"/>
      <c r="J15" s="6"/>
      <c r="K15" s="6"/>
      <c r="L15" s="6"/>
      <c r="M15" s="6"/>
      <c r="N15" s="6">
        <v>37977.25</v>
      </c>
      <c r="O15" s="6"/>
      <c r="P15" s="6"/>
      <c r="Q15" s="6"/>
      <c r="R15" s="6"/>
      <c r="S15" s="6">
        <v>37994.25</v>
      </c>
      <c r="T15" s="6"/>
      <c r="U15" s="6"/>
      <c r="V15" s="6">
        <v>38013.25</v>
      </c>
      <c r="W15" s="6"/>
      <c r="X15" s="6"/>
      <c r="Y15" s="6"/>
      <c r="Z15" s="6">
        <v>38041.25</v>
      </c>
      <c r="AA15" s="6"/>
      <c r="AB15" s="6"/>
      <c r="AC15" s="6">
        <v>38062.25</v>
      </c>
      <c r="AD15" s="6"/>
      <c r="AE15" s="6"/>
      <c r="AF15" s="6">
        <v>38075.291666666657</v>
      </c>
      <c r="AG15" s="6"/>
      <c r="AH15" s="6"/>
      <c r="AI15" s="6"/>
      <c r="AJ15" s="6"/>
      <c r="AK15" s="6"/>
      <c r="AL15" s="6"/>
      <c r="AM15" s="6"/>
      <c r="AN15" s="6"/>
      <c r="AO15" s="6">
        <v>38306.25</v>
      </c>
      <c r="AP15" s="6"/>
      <c r="AQ15" s="6"/>
      <c r="AR15" s="6">
        <v>38593.25</v>
      </c>
      <c r="AS15" s="6"/>
      <c r="AT15" s="6"/>
      <c r="AU15" s="6"/>
      <c r="AV15" s="6">
        <v>38524.25</v>
      </c>
      <c r="AW15" s="6"/>
      <c r="AX15" s="6"/>
      <c r="AY15" s="6"/>
      <c r="AZ15" s="6">
        <v>38602.25</v>
      </c>
      <c r="BA15" s="6"/>
      <c r="BB15" s="6"/>
      <c r="BC15" s="6"/>
      <c r="BD15" s="6"/>
      <c r="BE15" s="6"/>
      <c r="BF15" s="6"/>
      <c r="BG15" s="6"/>
      <c r="BH15" s="6"/>
      <c r="BI15" s="6"/>
      <c r="BJ15" s="6"/>
      <c r="BK15" s="6"/>
      <c r="BL15" s="6"/>
      <c r="BM15" s="6">
        <v>38604.25</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v>40211.25</v>
      </c>
      <c r="F17" s="6"/>
      <c r="G17" s="6"/>
      <c r="H17" s="6">
        <v>40365.25</v>
      </c>
      <c r="I17" s="6"/>
      <c r="J17" s="6"/>
      <c r="K17" s="6"/>
      <c r="L17" s="6"/>
      <c r="M17" s="6"/>
      <c r="N17" s="6"/>
      <c r="O17" s="6"/>
      <c r="P17" s="6"/>
      <c r="Q17" s="6"/>
      <c r="R17" s="6"/>
      <c r="S17" s="6"/>
      <c r="T17" s="6"/>
      <c r="U17" s="6"/>
      <c r="V17" s="6"/>
      <c r="W17" s="6"/>
      <c r="X17" s="6"/>
      <c r="Y17" s="6"/>
      <c r="Z17" s="6"/>
      <c r="AA17" s="6"/>
      <c r="AB17" s="6"/>
      <c r="AC17" s="6"/>
      <c r="AD17" s="6"/>
      <c r="AE17" s="6"/>
      <c r="AF17" s="6">
        <v>40415.25</v>
      </c>
      <c r="AG17" s="6"/>
      <c r="AH17" s="6"/>
      <c r="AI17" s="6"/>
      <c r="AJ17" s="6"/>
      <c r="AK17" s="6"/>
      <c r="AL17" s="6"/>
      <c r="AM17" s="6"/>
      <c r="AN17" s="6"/>
      <c r="AO17" s="6"/>
      <c r="AP17" s="6"/>
      <c r="AQ17" s="6"/>
      <c r="AR17" s="6">
        <v>40714.25</v>
      </c>
      <c r="AS17" s="6">
        <v>40702.25</v>
      </c>
      <c r="AT17" s="6"/>
      <c r="AU17" s="6"/>
      <c r="AV17" s="6">
        <v>40708.25</v>
      </c>
      <c r="AW17" s="6"/>
      <c r="AX17" s="6"/>
      <c r="AY17" s="6"/>
      <c r="AZ17" s="6">
        <v>40709.25</v>
      </c>
      <c r="BA17" s="6"/>
      <c r="BB17" s="6"/>
      <c r="BC17" s="6"/>
      <c r="BD17" s="6"/>
      <c r="BE17" s="6"/>
      <c r="BF17" s="6"/>
      <c r="BG17" s="6"/>
      <c r="BH17" s="6"/>
      <c r="BI17" s="6"/>
      <c r="BJ17" s="6"/>
      <c r="BK17" s="6"/>
      <c r="BL17" s="6"/>
      <c r="BM17" s="6">
        <v>40716.25</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c r="F18" s="6"/>
      <c r="G18" s="6"/>
      <c r="H18" s="6">
        <v>38666.25</v>
      </c>
      <c r="I18" s="6"/>
      <c r="J18" s="6"/>
      <c r="K18" s="6"/>
      <c r="L18" s="6"/>
      <c r="M18" s="6"/>
      <c r="N18" s="6"/>
      <c r="O18" s="6"/>
      <c r="P18" s="6"/>
      <c r="Q18" s="6"/>
      <c r="R18" s="6"/>
      <c r="S18" s="6"/>
      <c r="T18" s="6"/>
      <c r="U18" s="6"/>
      <c r="V18" s="6"/>
      <c r="W18" s="6"/>
      <c r="X18" s="6"/>
      <c r="Y18" s="6"/>
      <c r="Z18" s="6"/>
      <c r="AA18" s="6"/>
      <c r="AB18" s="6"/>
      <c r="AC18" s="6"/>
      <c r="AD18" s="6"/>
      <c r="AE18" s="6"/>
      <c r="AF18" s="6">
        <v>38705.25</v>
      </c>
      <c r="AG18" s="6"/>
      <c r="AH18" s="6"/>
      <c r="AI18" s="6"/>
      <c r="AJ18" s="6"/>
      <c r="AK18" s="6"/>
      <c r="AL18" s="6"/>
      <c r="AM18" s="6"/>
      <c r="AN18" s="6"/>
      <c r="AO18" s="6"/>
      <c r="AP18" s="6"/>
      <c r="AQ18" s="6"/>
      <c r="AR18" s="6">
        <v>38884.25</v>
      </c>
      <c r="AS18" s="6">
        <v>38882.25</v>
      </c>
      <c r="AT18" s="6"/>
      <c r="AU18" s="6"/>
      <c r="AV18" s="6">
        <v>38882.25</v>
      </c>
      <c r="AW18" s="6"/>
      <c r="AX18" s="6"/>
      <c r="AY18" s="6"/>
      <c r="AZ18" s="6">
        <v>38883.25</v>
      </c>
      <c r="BA18" s="6"/>
      <c r="BB18" s="6"/>
      <c r="BC18" s="6"/>
      <c r="BD18" s="6"/>
      <c r="BE18" s="6"/>
      <c r="BF18" s="6"/>
      <c r="BG18" s="6"/>
      <c r="BH18" s="6"/>
      <c r="BI18" s="6"/>
      <c r="BJ18" s="6"/>
      <c r="BK18" s="6"/>
      <c r="BL18" s="6"/>
      <c r="BM18" s="6">
        <v>38884.25</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v>37971.25</v>
      </c>
      <c r="F19" s="6"/>
      <c r="G19" s="6"/>
      <c r="H19" s="6"/>
      <c r="I19" s="6"/>
      <c r="J19" s="6"/>
      <c r="K19" s="6"/>
      <c r="L19" s="6"/>
      <c r="M19" s="6"/>
      <c r="N19" s="6">
        <v>37977.25</v>
      </c>
      <c r="O19" s="6"/>
      <c r="P19" s="6"/>
      <c r="Q19" s="6"/>
      <c r="R19" s="6"/>
      <c r="S19" s="6">
        <v>37994.25</v>
      </c>
      <c r="T19" s="6"/>
      <c r="U19" s="6"/>
      <c r="V19" s="6">
        <v>38013.25</v>
      </c>
      <c r="W19" s="6"/>
      <c r="X19" s="6"/>
      <c r="Y19" s="6"/>
      <c r="Z19" s="6">
        <v>38041.25</v>
      </c>
      <c r="AA19" s="6"/>
      <c r="AB19" s="6"/>
      <c r="AC19" s="6">
        <v>38062.25</v>
      </c>
      <c r="AD19" s="6"/>
      <c r="AE19" s="6"/>
      <c r="AF19" s="6">
        <v>38075.291666666657</v>
      </c>
      <c r="AG19" s="6"/>
      <c r="AH19" s="6"/>
      <c r="AI19" s="6"/>
      <c r="AJ19" s="6"/>
      <c r="AK19" s="6"/>
      <c r="AL19" s="6"/>
      <c r="AM19" s="6"/>
      <c r="AN19" s="6"/>
      <c r="AO19" s="6">
        <v>38306.25</v>
      </c>
      <c r="AP19" s="6"/>
      <c r="AQ19" s="6"/>
      <c r="AR19" s="6">
        <v>38593.25</v>
      </c>
      <c r="AS19" s="6"/>
      <c r="AT19" s="6"/>
      <c r="AU19" s="6"/>
      <c r="AV19" s="6">
        <v>38524.25</v>
      </c>
      <c r="AW19" s="6"/>
      <c r="AX19" s="6"/>
      <c r="AY19" s="6"/>
      <c r="AZ19" s="6">
        <v>38602.25</v>
      </c>
      <c r="BA19" s="6"/>
      <c r="BB19" s="6"/>
      <c r="BC19" s="6"/>
      <c r="BD19" s="6"/>
      <c r="BE19" s="6"/>
      <c r="BF19" s="6"/>
      <c r="BG19" s="6"/>
      <c r="BH19" s="6"/>
      <c r="BI19" s="6"/>
      <c r="BJ19" s="6"/>
      <c r="BK19" s="6"/>
      <c r="BL19" s="6"/>
      <c r="BM19" s="6">
        <v>38604.25</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v>38854.25</v>
      </c>
      <c r="F21" s="6"/>
      <c r="G21" s="6"/>
      <c r="H21" s="6">
        <v>38922.25</v>
      </c>
      <c r="I21" s="6"/>
      <c r="J21" s="6"/>
      <c r="K21" s="6"/>
      <c r="L21" s="6"/>
      <c r="M21" s="6"/>
      <c r="N21" s="6"/>
      <c r="O21" s="6"/>
      <c r="P21" s="6"/>
      <c r="Q21" s="6"/>
      <c r="R21" s="6"/>
      <c r="S21" s="6"/>
      <c r="T21" s="6"/>
      <c r="U21" s="6"/>
      <c r="V21" s="6"/>
      <c r="W21" s="6"/>
      <c r="X21" s="6"/>
      <c r="Y21" s="6"/>
      <c r="Z21" s="6">
        <v>38968.25</v>
      </c>
      <c r="AA21" s="6"/>
      <c r="AB21" s="6"/>
      <c r="AC21" s="6">
        <v>38972.25</v>
      </c>
      <c r="AD21" s="6"/>
      <c r="AE21" s="6"/>
      <c r="AF21" s="6">
        <v>39010.25</v>
      </c>
      <c r="AG21" s="6"/>
      <c r="AH21" s="6"/>
      <c r="AI21" s="6"/>
      <c r="AJ21" s="6"/>
      <c r="AK21" s="6"/>
      <c r="AL21" s="6"/>
      <c r="AM21" s="6"/>
      <c r="AN21" s="6"/>
      <c r="AO21" s="6"/>
      <c r="AP21" s="6"/>
      <c r="AQ21" s="6"/>
      <c r="AR21" s="6">
        <v>39304.25</v>
      </c>
      <c r="AS21" s="6"/>
      <c r="AT21" s="6"/>
      <c r="AU21" s="6"/>
      <c r="AV21" s="6">
        <v>39304.25</v>
      </c>
      <c r="AW21" s="6"/>
      <c r="AX21" s="6"/>
      <c r="AY21" s="6"/>
      <c r="AZ21" s="6">
        <v>39304.25</v>
      </c>
      <c r="BA21" s="6"/>
      <c r="BB21" s="6"/>
      <c r="BC21" s="6"/>
      <c r="BD21" s="6"/>
      <c r="BE21" s="6"/>
      <c r="BF21" s="6"/>
      <c r="BG21" s="6"/>
      <c r="BH21" s="6"/>
      <c r="BI21" s="6"/>
      <c r="BJ21" s="6"/>
      <c r="BK21" s="6"/>
      <c r="BL21" s="6"/>
      <c r="BM21" s="6">
        <v>39308.25</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v>39225.25</v>
      </c>
      <c r="F24" s="6"/>
      <c r="G24" s="6"/>
      <c r="H24" s="6">
        <v>39358.25</v>
      </c>
      <c r="I24" s="6"/>
      <c r="J24" s="6"/>
      <c r="K24" s="6"/>
      <c r="L24" s="6"/>
      <c r="M24" s="6"/>
      <c r="N24" s="6"/>
      <c r="O24" s="6"/>
      <c r="P24" s="6"/>
      <c r="Q24" s="6"/>
      <c r="R24" s="6"/>
      <c r="S24" s="6"/>
      <c r="T24" s="6"/>
      <c r="U24" s="6"/>
      <c r="V24" s="6"/>
      <c r="W24" s="6"/>
      <c r="X24" s="6"/>
      <c r="Y24" s="6"/>
      <c r="Z24" s="6">
        <v>39405.25</v>
      </c>
      <c r="AA24" s="6"/>
      <c r="AB24" s="6"/>
      <c r="AC24" s="6">
        <v>39451.25</v>
      </c>
      <c r="AD24" s="6"/>
      <c r="AE24" s="6"/>
      <c r="AF24" s="6">
        <v>39486.25</v>
      </c>
      <c r="AG24" s="6"/>
      <c r="AH24" s="6"/>
      <c r="AI24" s="6"/>
      <c r="AJ24" s="6"/>
      <c r="AK24" s="6"/>
      <c r="AL24" s="6"/>
      <c r="AM24" s="6"/>
      <c r="AN24" s="6"/>
      <c r="AO24" s="6"/>
      <c r="AP24" s="6"/>
      <c r="AQ24" s="6"/>
      <c r="AR24" s="6">
        <v>39800.25</v>
      </c>
      <c r="AS24" s="6"/>
      <c r="AT24" s="6"/>
      <c r="AU24" s="6"/>
      <c r="AV24" s="6">
        <v>39797.25</v>
      </c>
      <c r="AW24" s="6"/>
      <c r="AX24" s="6"/>
      <c r="AY24" s="6"/>
      <c r="AZ24" s="6">
        <v>39786.25</v>
      </c>
      <c r="BA24" s="6"/>
      <c r="BB24" s="6"/>
      <c r="BC24" s="6"/>
      <c r="BD24" s="6"/>
      <c r="BE24" s="6"/>
      <c r="BF24" s="6"/>
      <c r="BG24" s="6"/>
      <c r="BH24" s="6"/>
      <c r="BI24" s="6"/>
      <c r="BJ24" s="6"/>
      <c r="BK24" s="6"/>
      <c r="BL24" s="6"/>
      <c r="BM24" s="6">
        <v>39805.25</v>
      </c>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v>39225.25</v>
      </c>
      <c r="F25" s="6"/>
      <c r="G25" s="6"/>
      <c r="H25" s="6">
        <v>39358.25</v>
      </c>
      <c r="I25" s="6"/>
      <c r="J25" s="6"/>
      <c r="K25" s="6"/>
      <c r="L25" s="6"/>
      <c r="M25" s="6"/>
      <c r="N25" s="6"/>
      <c r="O25" s="6"/>
      <c r="P25" s="6"/>
      <c r="Q25" s="6"/>
      <c r="R25" s="6"/>
      <c r="S25" s="6"/>
      <c r="T25" s="6"/>
      <c r="U25" s="6"/>
      <c r="V25" s="6"/>
      <c r="W25" s="6"/>
      <c r="X25" s="6"/>
      <c r="Y25" s="6"/>
      <c r="Z25" s="6">
        <v>39405.25</v>
      </c>
      <c r="AA25" s="6"/>
      <c r="AB25" s="6"/>
      <c r="AC25" s="6">
        <v>39451.25</v>
      </c>
      <c r="AD25" s="6"/>
      <c r="AE25" s="6"/>
      <c r="AF25" s="6">
        <v>39486.25</v>
      </c>
      <c r="AG25" s="6"/>
      <c r="AH25" s="6"/>
      <c r="AI25" s="6"/>
      <c r="AJ25" s="6"/>
      <c r="AK25" s="6"/>
      <c r="AL25" s="6"/>
      <c r="AM25" s="6"/>
      <c r="AN25" s="6"/>
      <c r="AO25" s="6"/>
      <c r="AP25" s="6"/>
      <c r="AQ25" s="6"/>
      <c r="AR25" s="6">
        <v>39800.25</v>
      </c>
      <c r="AS25" s="6"/>
      <c r="AT25" s="6"/>
      <c r="AU25" s="6"/>
      <c r="AV25" s="6">
        <v>39797.25</v>
      </c>
      <c r="AW25" s="6"/>
      <c r="AX25" s="6"/>
      <c r="AY25" s="6"/>
      <c r="AZ25" s="6">
        <v>39786.25</v>
      </c>
      <c r="BA25" s="6"/>
      <c r="BB25" s="6"/>
      <c r="BC25" s="6"/>
      <c r="BD25" s="6"/>
      <c r="BE25" s="6"/>
      <c r="BF25" s="6"/>
      <c r="BG25" s="6"/>
      <c r="BH25" s="6"/>
      <c r="BI25" s="6"/>
      <c r="BJ25" s="6"/>
      <c r="BK25" s="6"/>
      <c r="BL25" s="6"/>
      <c r="BM25" s="6">
        <v>39805.25</v>
      </c>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c r="F26" s="6"/>
      <c r="G26" s="6"/>
      <c r="H26" s="6">
        <v>38751.25</v>
      </c>
      <c r="I26" s="6"/>
      <c r="J26" s="6"/>
      <c r="K26" s="6"/>
      <c r="L26" s="6"/>
      <c r="M26" s="6"/>
      <c r="N26" s="6"/>
      <c r="O26" s="6"/>
      <c r="P26" s="6"/>
      <c r="Q26" s="6"/>
      <c r="R26" s="6"/>
      <c r="S26" s="6"/>
      <c r="T26" s="6"/>
      <c r="U26" s="6"/>
      <c r="V26" s="6"/>
      <c r="W26" s="6"/>
      <c r="X26" s="6"/>
      <c r="Y26" s="6"/>
      <c r="Z26" s="6"/>
      <c r="AA26" s="6"/>
      <c r="AB26" s="6"/>
      <c r="AC26" s="6"/>
      <c r="AD26" s="6"/>
      <c r="AE26" s="6"/>
      <c r="AF26" s="6">
        <v>38807.291666666657</v>
      </c>
      <c r="AG26" s="6"/>
      <c r="AH26" s="6"/>
      <c r="AI26" s="6"/>
      <c r="AJ26" s="6"/>
      <c r="AK26" s="6"/>
      <c r="AL26" s="6"/>
      <c r="AM26" s="6"/>
      <c r="AN26" s="6"/>
      <c r="AO26" s="6"/>
      <c r="AP26" s="6"/>
      <c r="AQ26" s="6"/>
      <c r="AR26" s="6">
        <v>39100.25</v>
      </c>
      <c r="AS26" s="6">
        <v>39020.25</v>
      </c>
      <c r="AT26" s="6"/>
      <c r="AU26" s="6"/>
      <c r="AV26" s="6">
        <v>39101.25</v>
      </c>
      <c r="AW26" s="6"/>
      <c r="AX26" s="6"/>
      <c r="AY26" s="6"/>
      <c r="AZ26" s="6">
        <v>39105.25</v>
      </c>
      <c r="BA26" s="6"/>
      <c r="BB26" s="6"/>
      <c r="BC26" s="6"/>
      <c r="BD26" s="6"/>
      <c r="BE26" s="6"/>
      <c r="BF26" s="6"/>
      <c r="BG26" s="6"/>
      <c r="BH26" s="6"/>
      <c r="BI26" s="6"/>
      <c r="BJ26" s="6"/>
      <c r="BK26" s="6"/>
      <c r="BL26" s="6"/>
      <c r="BM26" s="6">
        <v>39106.25</v>
      </c>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c r="F27" s="6"/>
      <c r="G27" s="6"/>
      <c r="H27" s="6">
        <v>37929.25</v>
      </c>
      <c r="I27" s="6"/>
      <c r="J27" s="6"/>
      <c r="K27" s="6"/>
      <c r="L27" s="6"/>
      <c r="M27" s="6"/>
      <c r="N27" s="6"/>
      <c r="O27" s="6"/>
      <c r="P27" s="6"/>
      <c r="Q27" s="6"/>
      <c r="R27" s="6"/>
      <c r="S27" s="6"/>
      <c r="T27" s="6"/>
      <c r="U27" s="6"/>
      <c r="V27" s="6"/>
      <c r="W27" s="6"/>
      <c r="X27" s="6"/>
      <c r="Y27" s="6"/>
      <c r="Z27" s="6"/>
      <c r="AA27" s="6"/>
      <c r="AB27" s="6"/>
      <c r="AC27" s="6"/>
      <c r="AD27" s="6"/>
      <c r="AE27" s="6"/>
      <c r="AF27" s="6">
        <v>37999.25</v>
      </c>
      <c r="AG27" s="6"/>
      <c r="AH27" s="6"/>
      <c r="AI27" s="6"/>
      <c r="AJ27" s="6"/>
      <c r="AK27" s="6"/>
      <c r="AL27" s="6"/>
      <c r="AM27" s="6"/>
      <c r="AN27" s="6"/>
      <c r="AO27" s="6"/>
      <c r="AP27" s="6"/>
      <c r="AQ27" s="6"/>
      <c r="AR27" s="6">
        <v>38812.25</v>
      </c>
      <c r="AS27" s="6"/>
      <c r="AT27" s="6"/>
      <c r="AU27" s="6"/>
      <c r="AV27" s="6">
        <v>38807.291666666657</v>
      </c>
      <c r="AW27" s="6"/>
      <c r="AX27" s="6"/>
      <c r="AY27" s="6"/>
      <c r="AZ27" s="6">
        <v>38805.291666666657</v>
      </c>
      <c r="BA27" s="6"/>
      <c r="BB27" s="6"/>
      <c r="BC27" s="6"/>
      <c r="BD27" s="6"/>
      <c r="BE27" s="6"/>
      <c r="BF27" s="6"/>
      <c r="BG27" s="6"/>
      <c r="BH27" s="6"/>
      <c r="BI27" s="6"/>
      <c r="BJ27" s="6"/>
      <c r="BK27" s="6"/>
      <c r="BL27" s="6"/>
      <c r="BM27" s="6">
        <v>38819.25</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v>37942.25</v>
      </c>
      <c r="O28" s="6"/>
      <c r="P28" s="6"/>
      <c r="Q28" s="6"/>
      <c r="R28" s="6"/>
      <c r="S28" s="6"/>
      <c r="T28" s="6">
        <v>37972.25</v>
      </c>
      <c r="U28" s="6"/>
      <c r="V28" s="6">
        <v>38110.25</v>
      </c>
      <c r="W28" s="6"/>
      <c r="X28" s="6"/>
      <c r="Y28" s="6"/>
      <c r="Z28" s="6"/>
      <c r="AA28" s="6"/>
      <c r="AB28" s="6"/>
      <c r="AC28" s="6"/>
      <c r="AD28" s="6"/>
      <c r="AE28" s="6"/>
      <c r="AF28" s="6">
        <v>38146.25</v>
      </c>
      <c r="AG28" s="6"/>
      <c r="AH28" s="6"/>
      <c r="AI28" s="6"/>
      <c r="AJ28" s="6"/>
      <c r="AK28" s="6"/>
      <c r="AL28" s="6"/>
      <c r="AM28" s="6"/>
      <c r="AN28" s="6"/>
      <c r="AO28" s="6"/>
      <c r="AP28" s="6"/>
      <c r="AQ28" s="6"/>
      <c r="AR28" s="6"/>
      <c r="AS28" s="6"/>
      <c r="AT28" s="6"/>
      <c r="AU28" s="6"/>
      <c r="AV28" s="6">
        <v>38632.25</v>
      </c>
      <c r="AW28" s="6"/>
      <c r="AX28" s="6"/>
      <c r="AY28" s="6"/>
      <c r="AZ28" s="6">
        <v>38646.25</v>
      </c>
      <c r="BA28" s="6"/>
      <c r="BB28" s="6"/>
      <c r="BC28" s="6"/>
      <c r="BD28" s="6"/>
      <c r="BE28" s="6"/>
      <c r="BF28" s="6"/>
      <c r="BG28" s="6"/>
      <c r="BH28" s="6"/>
      <c r="BI28" s="6"/>
      <c r="BJ28" s="6"/>
      <c r="BK28" s="6"/>
      <c r="BL28" s="6"/>
      <c r="BM28" s="6"/>
      <c r="BN28" s="6"/>
      <c r="BO28" s="6"/>
      <c r="BP28" s="6"/>
      <c r="BQ28" s="6"/>
      <c r="BR28" s="6"/>
      <c r="BS28" s="6"/>
      <c r="BT28" s="6">
        <v>38651.25</v>
      </c>
      <c r="BU28" s="6"/>
      <c r="BV28" s="6"/>
      <c r="BW28" s="6"/>
      <c r="BX28" s="6"/>
      <c r="BY28" s="6">
        <v>38825.25</v>
      </c>
      <c r="BZ28" s="6"/>
      <c r="CA28" s="6"/>
      <c r="CB28" s="6"/>
      <c r="CC28" s="6"/>
      <c r="CD28" s="6"/>
      <c r="CE28" s="6"/>
      <c r="CF28" s="6"/>
      <c r="CG28" s="6"/>
      <c r="CH28" s="6"/>
      <c r="CI28" s="6"/>
      <c r="CJ28" s="6"/>
      <c r="CK28" s="6"/>
      <c r="CL28" s="6"/>
      <c r="CM28" s="6"/>
      <c r="CN28" s="6"/>
      <c r="CO28" s="6"/>
      <c r="CP28" s="6"/>
      <c r="CQ28" s="6"/>
      <c r="CR28" s="6">
        <v>38835.25</v>
      </c>
      <c r="CS28" s="6"/>
      <c r="CT28" s="6"/>
      <c r="CU28" s="6"/>
      <c r="CV28" s="6"/>
      <c r="CW28" s="6"/>
      <c r="CX28" s="6"/>
      <c r="CY28" s="6"/>
      <c r="CZ28" s="6"/>
      <c r="DA28" s="6"/>
      <c r="DB28" s="6"/>
      <c r="DC28" s="6"/>
      <c r="DD28" s="6">
        <v>38923.25</v>
      </c>
      <c r="DE28" s="6"/>
      <c r="DF28" s="6"/>
      <c r="DG28" s="6"/>
      <c r="DH28" s="6">
        <v>38925.25</v>
      </c>
      <c r="DI28" s="6"/>
      <c r="DJ28" s="6"/>
      <c r="DK28" s="6"/>
      <c r="DL28" s="6">
        <v>38925.25</v>
      </c>
      <c r="DM28" s="6"/>
      <c r="DN28" s="6"/>
      <c r="DO28" s="6"/>
      <c r="DP28" s="6"/>
      <c r="DQ28" s="6"/>
      <c r="DR28" s="6"/>
      <c r="DS28" s="6"/>
      <c r="DT28" s="6"/>
      <c r="DU28" s="6"/>
      <c r="DV28" s="6"/>
      <c r="DW28" s="6"/>
      <c r="DX28" s="6"/>
      <c r="DY28" s="6">
        <v>38925.25</v>
      </c>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c r="F29" s="6"/>
      <c r="G29" s="6"/>
      <c r="H29" s="6">
        <v>40570.25</v>
      </c>
      <c r="I29" s="6"/>
      <c r="J29" s="6"/>
      <c r="K29" s="6"/>
      <c r="L29" s="6"/>
      <c r="M29" s="6"/>
      <c r="N29" s="6"/>
      <c r="O29" s="6"/>
      <c r="P29" s="6"/>
      <c r="Q29" s="6"/>
      <c r="R29" s="6"/>
      <c r="S29" s="6"/>
      <c r="T29" s="6"/>
      <c r="U29" s="6"/>
      <c r="V29" s="6"/>
      <c r="W29" s="6"/>
      <c r="X29" s="6"/>
      <c r="Y29" s="6"/>
      <c r="Z29" s="6"/>
      <c r="AA29" s="6"/>
      <c r="AB29" s="6"/>
      <c r="AC29" s="6"/>
      <c r="AD29" s="6"/>
      <c r="AE29" s="6"/>
      <c r="AF29" s="6">
        <v>40620.208333333343</v>
      </c>
      <c r="AG29" s="6"/>
      <c r="AH29" s="6"/>
      <c r="AI29" s="6"/>
      <c r="AJ29" s="6"/>
      <c r="AK29" s="6"/>
      <c r="AL29" s="6"/>
      <c r="AM29" s="6"/>
      <c r="AN29" s="6"/>
      <c r="AO29" s="6"/>
      <c r="AP29" s="6"/>
      <c r="AQ29" s="6"/>
      <c r="AR29" s="6">
        <v>40919.25</v>
      </c>
      <c r="AS29" s="6"/>
      <c r="AT29" s="6"/>
      <c r="AU29" s="6"/>
      <c r="AV29" s="6">
        <v>40917.25</v>
      </c>
      <c r="AW29" s="6"/>
      <c r="AX29" s="6">
        <v>40875.25</v>
      </c>
      <c r="AY29" s="6"/>
      <c r="AZ29" s="6">
        <v>40919.25</v>
      </c>
      <c r="BA29" s="6"/>
      <c r="BB29" s="6"/>
      <c r="BC29" s="6"/>
      <c r="BD29" s="6"/>
      <c r="BE29" s="6"/>
      <c r="BF29" s="6"/>
      <c r="BG29" s="6"/>
      <c r="BH29" s="6"/>
      <c r="BI29" s="6"/>
      <c r="BJ29" s="6"/>
      <c r="BK29" s="6"/>
      <c r="BL29" s="6"/>
      <c r="BM29" s="6">
        <v>40920.25</v>
      </c>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v>39315.25</v>
      </c>
      <c r="F30" s="6"/>
      <c r="G30" s="6">
        <v>39315.25</v>
      </c>
      <c r="H30" s="6">
        <v>39381.25</v>
      </c>
      <c r="I30" s="6"/>
      <c r="J30" s="6"/>
      <c r="K30" s="6"/>
      <c r="L30" s="6"/>
      <c r="M30" s="6"/>
      <c r="N30" s="6"/>
      <c r="O30" s="6"/>
      <c r="P30" s="6"/>
      <c r="Q30" s="6"/>
      <c r="R30" s="6"/>
      <c r="S30" s="6"/>
      <c r="T30" s="6"/>
      <c r="U30" s="6"/>
      <c r="V30" s="6"/>
      <c r="W30" s="6"/>
      <c r="X30" s="6"/>
      <c r="Y30" s="6"/>
      <c r="Z30" s="6"/>
      <c r="AA30" s="6"/>
      <c r="AB30" s="6"/>
      <c r="AC30" s="6"/>
      <c r="AD30" s="6"/>
      <c r="AE30" s="6"/>
      <c r="AF30" s="6">
        <v>39408.25</v>
      </c>
      <c r="AG30" s="6"/>
      <c r="AH30" s="6"/>
      <c r="AI30" s="6"/>
      <c r="AJ30" s="6"/>
      <c r="AK30" s="6"/>
      <c r="AL30" s="6"/>
      <c r="AM30" s="6"/>
      <c r="AN30" s="6"/>
      <c r="AO30" s="6"/>
      <c r="AP30" s="6"/>
      <c r="AQ30" s="6"/>
      <c r="AR30" s="6">
        <v>39605.25</v>
      </c>
      <c r="AS30" s="6">
        <v>39588.25</v>
      </c>
      <c r="AT30" s="6"/>
      <c r="AU30" s="6"/>
      <c r="AV30" s="6">
        <v>39409.25</v>
      </c>
      <c r="AW30" s="6"/>
      <c r="AX30" s="6"/>
      <c r="AY30" s="6"/>
      <c r="AZ30" s="6">
        <v>39647.25</v>
      </c>
      <c r="BA30" s="6"/>
      <c r="BB30" s="6"/>
      <c r="BC30" s="6"/>
      <c r="BD30" s="6"/>
      <c r="BE30" s="6"/>
      <c r="BF30" s="6"/>
      <c r="BG30" s="6"/>
      <c r="BH30" s="6"/>
      <c r="BI30" s="6"/>
      <c r="BJ30" s="6"/>
      <c r="BK30" s="6">
        <v>39608.25</v>
      </c>
      <c r="BL30" s="6">
        <v>39652.25</v>
      </c>
      <c r="BM30" s="6"/>
      <c r="BN30" s="6"/>
      <c r="BO30" s="6"/>
      <c r="BP30" s="6"/>
      <c r="BQ30" s="6"/>
      <c r="BR30" s="6"/>
      <c r="BS30" s="6"/>
      <c r="BT30" s="6"/>
      <c r="BU30" s="6"/>
      <c r="BV30" s="6"/>
      <c r="BW30" s="6"/>
      <c r="BX30" s="6"/>
      <c r="BY30" s="6">
        <v>39625.25</v>
      </c>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v>39315.25</v>
      </c>
      <c r="F31" s="6"/>
      <c r="G31" s="6">
        <v>39315.25</v>
      </c>
      <c r="H31" s="6">
        <v>39381.25</v>
      </c>
      <c r="I31" s="6"/>
      <c r="J31" s="6"/>
      <c r="K31" s="6"/>
      <c r="L31" s="6"/>
      <c r="M31" s="6"/>
      <c r="N31" s="6"/>
      <c r="O31" s="6"/>
      <c r="P31" s="6"/>
      <c r="Q31" s="6"/>
      <c r="R31" s="6"/>
      <c r="S31" s="6"/>
      <c r="T31" s="6"/>
      <c r="U31" s="6"/>
      <c r="V31" s="6"/>
      <c r="W31" s="6"/>
      <c r="X31" s="6"/>
      <c r="Y31" s="6"/>
      <c r="Z31" s="6"/>
      <c r="AA31" s="6"/>
      <c r="AB31" s="6"/>
      <c r="AC31" s="6"/>
      <c r="AD31" s="6"/>
      <c r="AE31" s="6"/>
      <c r="AF31" s="6">
        <v>39408.25</v>
      </c>
      <c r="AG31" s="6"/>
      <c r="AH31" s="6"/>
      <c r="AI31" s="6"/>
      <c r="AJ31" s="6"/>
      <c r="AK31" s="6"/>
      <c r="AL31" s="6"/>
      <c r="AM31" s="6"/>
      <c r="AN31" s="6"/>
      <c r="AO31" s="6"/>
      <c r="AP31" s="6"/>
      <c r="AQ31" s="6"/>
      <c r="AR31" s="6">
        <v>39605.25</v>
      </c>
      <c r="AS31" s="6">
        <v>39588.25</v>
      </c>
      <c r="AT31" s="6"/>
      <c r="AU31" s="6"/>
      <c r="AV31" s="6">
        <v>39409.25</v>
      </c>
      <c r="AW31" s="6"/>
      <c r="AX31" s="6"/>
      <c r="AY31" s="6"/>
      <c r="AZ31" s="6">
        <v>39647.25</v>
      </c>
      <c r="BA31" s="6"/>
      <c r="BB31" s="6"/>
      <c r="BC31" s="6"/>
      <c r="BD31" s="6"/>
      <c r="BE31" s="6"/>
      <c r="BF31" s="6"/>
      <c r="BG31" s="6"/>
      <c r="BH31" s="6"/>
      <c r="BI31" s="6"/>
      <c r="BJ31" s="6"/>
      <c r="BK31" s="6">
        <v>39608.25</v>
      </c>
      <c r="BL31" s="6">
        <v>39652.25</v>
      </c>
      <c r="BM31" s="6"/>
      <c r="BN31" s="6"/>
      <c r="BO31" s="6"/>
      <c r="BP31" s="6"/>
      <c r="BQ31" s="6"/>
      <c r="BR31" s="6"/>
      <c r="BS31" s="6"/>
      <c r="BT31" s="6"/>
      <c r="BU31" s="6"/>
      <c r="BV31" s="6"/>
      <c r="BW31" s="6"/>
      <c r="BX31" s="6"/>
      <c r="BY31" s="6">
        <v>39625.25</v>
      </c>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v>38861.25</v>
      </c>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v>39014.25</v>
      </c>
      <c r="BQ32" s="6"/>
      <c r="BR32" s="6"/>
      <c r="BS32" s="6"/>
      <c r="BT32" s="6"/>
      <c r="BU32" s="6"/>
      <c r="BV32" s="6"/>
      <c r="BW32" s="6"/>
      <c r="BX32" s="6"/>
      <c r="BY32" s="6">
        <v>39101.25</v>
      </c>
      <c r="BZ32" s="6"/>
      <c r="CA32" s="6"/>
      <c r="CB32" s="6"/>
      <c r="CC32" s="6"/>
      <c r="CD32" s="6"/>
      <c r="CE32" s="6"/>
      <c r="CF32" s="6"/>
      <c r="CG32" s="6"/>
      <c r="CH32" s="6"/>
      <c r="CI32" s="6"/>
      <c r="CJ32" s="6"/>
      <c r="CK32" s="6"/>
      <c r="CL32" s="6"/>
      <c r="CM32" s="6"/>
      <c r="CN32" s="6"/>
      <c r="CO32" s="6"/>
      <c r="CP32" s="6"/>
      <c r="CQ32" s="6"/>
      <c r="CR32" s="6">
        <v>39142.25</v>
      </c>
      <c r="CS32" s="6"/>
      <c r="CT32" s="6"/>
      <c r="CU32" s="6"/>
      <c r="CV32" s="6"/>
      <c r="CW32" s="6"/>
      <c r="CX32" s="6"/>
      <c r="CY32" s="6"/>
      <c r="CZ32" s="6"/>
      <c r="DA32" s="6">
        <v>39374.25</v>
      </c>
      <c r="DB32" s="6"/>
      <c r="DC32" s="6"/>
      <c r="DD32" s="6"/>
      <c r="DE32" s="6"/>
      <c r="DF32" s="6"/>
      <c r="DG32" s="6"/>
      <c r="DH32" s="6"/>
      <c r="DI32" s="6"/>
      <c r="DJ32" s="6"/>
      <c r="DK32" s="6"/>
      <c r="DL32" s="6">
        <v>39423.25</v>
      </c>
      <c r="DM32" s="6"/>
      <c r="DN32" s="6"/>
      <c r="DO32" s="6"/>
      <c r="DP32" s="6"/>
      <c r="DQ32" s="6"/>
      <c r="DR32" s="6"/>
      <c r="DS32" s="6"/>
      <c r="DT32" s="6"/>
      <c r="DU32" s="6"/>
      <c r="DV32" s="6"/>
      <c r="DW32" s="6"/>
      <c r="DX32" s="6"/>
      <c r="DY32" s="6"/>
      <c r="DZ32" s="6"/>
      <c r="EA32" s="6"/>
      <c r="EB32" s="6"/>
      <c r="EC32" s="6"/>
      <c r="ED32" s="6"/>
      <c r="EE32" s="6"/>
      <c r="EF32" s="6">
        <v>39436.25</v>
      </c>
      <c r="EG32" s="6"/>
      <c r="EH32" s="6"/>
      <c r="EI32" s="6"/>
      <c r="EJ32" s="6"/>
      <c r="EK32" s="6"/>
      <c r="EL32" s="6"/>
      <c r="EM32" s="6"/>
      <c r="EN32" s="6"/>
      <c r="EO32" s="6"/>
      <c r="EP32" s="6"/>
      <c r="EQ32" s="6"/>
      <c r="ER32" s="6"/>
      <c r="ES32" s="6"/>
      <c r="ET32" s="6"/>
      <c r="EU32" s="6"/>
      <c r="EV32" s="6"/>
      <c r="EW32" s="6"/>
      <c r="EX32" s="6"/>
      <c r="EY32" s="6"/>
      <c r="EZ32" s="6"/>
      <c r="FA32" s="6"/>
      <c r="FB32" s="6"/>
      <c r="FC32" s="6"/>
      <c r="FD32" s="6">
        <v>39584.25</v>
      </c>
      <c r="FE32" s="6"/>
      <c r="FF32" s="6"/>
      <c r="FG32" s="6"/>
      <c r="FH32" s="6">
        <v>39527.208333333343</v>
      </c>
      <c r="FI32" s="6"/>
      <c r="FJ32" s="6"/>
      <c r="FK32" s="6"/>
      <c r="FL32" s="6"/>
      <c r="FM32" s="6"/>
      <c r="FN32" s="6"/>
      <c r="FO32" s="6"/>
      <c r="FP32" s="6"/>
      <c r="FQ32" s="6"/>
      <c r="FR32" s="6"/>
      <c r="FS32" s="6"/>
      <c r="FT32" s="6">
        <v>39650.25</v>
      </c>
      <c r="FU32" s="6"/>
      <c r="FV32" s="6"/>
      <c r="FW32" s="6"/>
      <c r="FX32" s="6">
        <v>39736.25</v>
      </c>
      <c r="FY32" s="6"/>
      <c r="FZ32" s="6"/>
      <c r="GA32" s="6"/>
      <c r="GB32" s="6"/>
      <c r="GC32" s="6"/>
      <c r="GD32" s="6"/>
      <c r="GE32" s="6"/>
      <c r="GF32" s="6"/>
      <c r="GG32" s="6"/>
      <c r="GH32" s="6"/>
      <c r="GI32" s="6"/>
      <c r="GJ32" s="6"/>
      <c r="GK32" s="6"/>
      <c r="GL32" s="6"/>
      <c r="GM32" s="6"/>
      <c r="GN32" s="6"/>
      <c r="GO32" s="6"/>
      <c r="GP32" s="6"/>
      <c r="GQ32" s="6"/>
      <c r="GR32" s="6">
        <v>39737.25</v>
      </c>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v>39597.25</v>
      </c>
      <c r="F33" s="6"/>
      <c r="G33" s="6"/>
      <c r="H33" s="6">
        <v>40095.25</v>
      </c>
      <c r="I33" s="6"/>
      <c r="J33" s="6"/>
      <c r="K33" s="6"/>
      <c r="L33" s="6"/>
      <c r="M33" s="6"/>
      <c r="N33" s="6"/>
      <c r="O33" s="6"/>
      <c r="P33" s="6"/>
      <c r="Q33" s="6"/>
      <c r="R33" s="6"/>
      <c r="S33" s="6"/>
      <c r="T33" s="6"/>
      <c r="U33" s="6"/>
      <c r="V33" s="6"/>
      <c r="W33" s="6"/>
      <c r="X33" s="6"/>
      <c r="Y33" s="6"/>
      <c r="Z33" s="6">
        <v>40144.25</v>
      </c>
      <c r="AA33" s="6"/>
      <c r="AB33" s="6"/>
      <c r="AC33" s="6">
        <v>40186.25</v>
      </c>
      <c r="AD33" s="6"/>
      <c r="AE33" s="6"/>
      <c r="AF33" s="6">
        <v>40234.25</v>
      </c>
      <c r="AG33" s="6"/>
      <c r="AH33" s="6"/>
      <c r="AI33" s="6"/>
      <c r="AJ33" s="6"/>
      <c r="AK33" s="6"/>
      <c r="AL33" s="6"/>
      <c r="AM33" s="6"/>
      <c r="AN33" s="6"/>
      <c r="AO33" s="6"/>
      <c r="AP33" s="6"/>
      <c r="AQ33" s="6"/>
      <c r="AR33" s="6"/>
      <c r="AS33" s="6"/>
      <c r="AT33" s="6"/>
      <c r="AU33" s="6"/>
      <c r="AV33" s="6">
        <v>40532.25</v>
      </c>
      <c r="AW33" s="6"/>
      <c r="AX33" s="6"/>
      <c r="AY33" s="6"/>
      <c r="AZ33" s="6">
        <v>40534.25</v>
      </c>
      <c r="BA33" s="6"/>
      <c r="BB33" s="6"/>
      <c r="BC33" s="6"/>
      <c r="BD33" s="6"/>
      <c r="BE33" s="6"/>
      <c r="BF33" s="6"/>
      <c r="BG33" s="6"/>
      <c r="BH33" s="6"/>
      <c r="BI33" s="6"/>
      <c r="BJ33" s="6"/>
      <c r="BK33" s="6"/>
      <c r="BL33" s="6"/>
      <c r="BM33" s="6"/>
      <c r="BN33" s="6"/>
      <c r="BO33" s="6"/>
      <c r="BP33" s="6"/>
      <c r="BQ33" s="6"/>
      <c r="BR33" s="6"/>
      <c r="BS33" s="6"/>
      <c r="BT33" s="6">
        <v>40534.25</v>
      </c>
      <c r="BU33" s="6"/>
      <c r="BV33" s="6"/>
      <c r="BW33" s="6"/>
      <c r="BX33" s="6"/>
      <c r="BY33" s="6">
        <v>40624.208333333343</v>
      </c>
      <c r="BZ33" s="6"/>
      <c r="CA33" s="6"/>
      <c r="CB33" s="6"/>
      <c r="CC33" s="6"/>
      <c r="CD33" s="6"/>
      <c r="CE33" s="6"/>
      <c r="CF33" s="6"/>
      <c r="CG33" s="6"/>
      <c r="CH33" s="6"/>
      <c r="CI33" s="6"/>
      <c r="CJ33" s="6"/>
      <c r="CK33" s="6"/>
      <c r="CL33" s="6"/>
      <c r="CM33" s="6"/>
      <c r="CN33" s="6"/>
      <c r="CO33" s="6"/>
      <c r="CP33" s="6"/>
      <c r="CQ33" s="6"/>
      <c r="CR33" s="6">
        <v>40659.25</v>
      </c>
      <c r="CS33" s="6"/>
      <c r="CT33" s="6"/>
      <c r="CU33" s="6"/>
      <c r="CV33" s="6"/>
      <c r="CW33" s="6"/>
      <c r="CX33" s="6"/>
      <c r="CY33" s="6"/>
      <c r="CZ33" s="6"/>
      <c r="DA33" s="6"/>
      <c r="DB33" s="6"/>
      <c r="DC33" s="6"/>
      <c r="DD33" s="6">
        <v>40800.25</v>
      </c>
      <c r="DE33" s="6"/>
      <c r="DF33" s="6"/>
      <c r="DG33" s="6"/>
      <c r="DH33" s="6">
        <v>40795.25</v>
      </c>
      <c r="DI33" s="6"/>
      <c r="DJ33" s="6"/>
      <c r="DK33" s="6"/>
      <c r="DL33" s="6">
        <v>40802.25</v>
      </c>
      <c r="DM33" s="6"/>
      <c r="DN33" s="6"/>
      <c r="DO33" s="6"/>
      <c r="DP33" s="6"/>
      <c r="DQ33" s="6"/>
      <c r="DR33" s="6"/>
      <c r="DS33" s="6"/>
      <c r="DT33" s="6"/>
      <c r="DU33" s="6"/>
      <c r="DV33" s="6"/>
      <c r="DW33" s="6"/>
      <c r="DX33" s="6"/>
      <c r="DY33" s="6">
        <v>40808.25</v>
      </c>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v>39597.25</v>
      </c>
      <c r="F35" s="6"/>
      <c r="G35" s="6"/>
      <c r="H35" s="6">
        <v>40095.25</v>
      </c>
      <c r="I35" s="6"/>
      <c r="J35" s="6"/>
      <c r="K35" s="6"/>
      <c r="L35" s="6"/>
      <c r="M35" s="6"/>
      <c r="N35" s="6"/>
      <c r="O35" s="6"/>
      <c r="P35" s="6"/>
      <c r="Q35" s="6"/>
      <c r="R35" s="6"/>
      <c r="S35" s="6"/>
      <c r="T35" s="6"/>
      <c r="U35" s="6"/>
      <c r="V35" s="6"/>
      <c r="W35" s="6"/>
      <c r="X35" s="6"/>
      <c r="Y35" s="6"/>
      <c r="Z35" s="6">
        <v>40144.25</v>
      </c>
      <c r="AA35" s="6"/>
      <c r="AB35" s="6"/>
      <c r="AC35" s="6">
        <v>40186.25</v>
      </c>
      <c r="AD35" s="6"/>
      <c r="AE35" s="6"/>
      <c r="AF35" s="6">
        <v>40234.25</v>
      </c>
      <c r="AG35" s="6"/>
      <c r="AH35" s="6"/>
      <c r="AI35" s="6"/>
      <c r="AJ35" s="6"/>
      <c r="AK35" s="6"/>
      <c r="AL35" s="6"/>
      <c r="AM35" s="6"/>
      <c r="AN35" s="6"/>
      <c r="AO35" s="6"/>
      <c r="AP35" s="6"/>
      <c r="AQ35" s="6"/>
      <c r="AR35" s="6"/>
      <c r="AS35" s="6"/>
      <c r="AT35" s="6"/>
      <c r="AU35" s="6"/>
      <c r="AV35" s="6">
        <v>40532.25</v>
      </c>
      <c r="AW35" s="6"/>
      <c r="AX35" s="6"/>
      <c r="AY35" s="6"/>
      <c r="AZ35" s="6">
        <v>40534.25</v>
      </c>
      <c r="BA35" s="6"/>
      <c r="BB35" s="6"/>
      <c r="BC35" s="6"/>
      <c r="BD35" s="6"/>
      <c r="BE35" s="6"/>
      <c r="BF35" s="6"/>
      <c r="BG35" s="6"/>
      <c r="BH35" s="6"/>
      <c r="BI35" s="6"/>
      <c r="BJ35" s="6"/>
      <c r="BK35" s="6"/>
      <c r="BL35" s="6"/>
      <c r="BM35" s="6"/>
      <c r="BN35" s="6"/>
      <c r="BO35" s="6"/>
      <c r="BP35" s="6"/>
      <c r="BQ35" s="6"/>
      <c r="BR35" s="6"/>
      <c r="BS35" s="6"/>
      <c r="BT35" s="6">
        <v>40534.25</v>
      </c>
      <c r="BU35" s="6"/>
      <c r="BV35" s="6"/>
      <c r="BW35" s="6"/>
      <c r="BX35" s="6"/>
      <c r="BY35" s="6">
        <v>40624.208333333343</v>
      </c>
      <c r="BZ35" s="6"/>
      <c r="CA35" s="6"/>
      <c r="CB35" s="6"/>
      <c r="CC35" s="6"/>
      <c r="CD35" s="6"/>
      <c r="CE35" s="6"/>
      <c r="CF35" s="6"/>
      <c r="CG35" s="6"/>
      <c r="CH35" s="6"/>
      <c r="CI35" s="6"/>
      <c r="CJ35" s="6"/>
      <c r="CK35" s="6"/>
      <c r="CL35" s="6"/>
      <c r="CM35" s="6"/>
      <c r="CN35" s="6"/>
      <c r="CO35" s="6"/>
      <c r="CP35" s="6"/>
      <c r="CQ35" s="6"/>
      <c r="CR35" s="6">
        <v>40659.25</v>
      </c>
      <c r="CS35" s="6"/>
      <c r="CT35" s="6"/>
      <c r="CU35" s="6"/>
      <c r="CV35" s="6"/>
      <c r="CW35" s="6"/>
      <c r="CX35" s="6"/>
      <c r="CY35" s="6"/>
      <c r="CZ35" s="6"/>
      <c r="DA35" s="6"/>
      <c r="DB35" s="6"/>
      <c r="DC35" s="6"/>
      <c r="DD35" s="6">
        <v>40800.25</v>
      </c>
      <c r="DE35" s="6"/>
      <c r="DF35" s="6"/>
      <c r="DG35" s="6"/>
      <c r="DH35" s="6">
        <v>40795.25</v>
      </c>
      <c r="DI35" s="6"/>
      <c r="DJ35" s="6"/>
      <c r="DK35" s="6"/>
      <c r="DL35" s="6">
        <v>40802.25</v>
      </c>
      <c r="DM35" s="6"/>
      <c r="DN35" s="6"/>
      <c r="DO35" s="6"/>
      <c r="DP35" s="6"/>
      <c r="DQ35" s="6"/>
      <c r="DR35" s="6"/>
      <c r="DS35" s="6"/>
      <c r="DT35" s="6"/>
      <c r="DU35" s="6"/>
      <c r="DV35" s="6"/>
      <c r="DW35" s="6"/>
      <c r="DX35" s="6"/>
      <c r="DY35" s="6">
        <v>40808.25</v>
      </c>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v>39597.25</v>
      </c>
      <c r="F36" s="6"/>
      <c r="G36" s="6"/>
      <c r="H36" s="6">
        <v>40095.25</v>
      </c>
      <c r="I36" s="6"/>
      <c r="J36" s="6"/>
      <c r="K36" s="6"/>
      <c r="L36" s="6"/>
      <c r="M36" s="6"/>
      <c r="N36" s="6"/>
      <c r="O36" s="6"/>
      <c r="P36" s="6"/>
      <c r="Q36" s="6"/>
      <c r="R36" s="6"/>
      <c r="S36" s="6"/>
      <c r="T36" s="6"/>
      <c r="U36" s="6"/>
      <c r="V36" s="6"/>
      <c r="W36" s="6"/>
      <c r="X36" s="6"/>
      <c r="Y36" s="6"/>
      <c r="Z36" s="6">
        <v>40144.25</v>
      </c>
      <c r="AA36" s="6"/>
      <c r="AB36" s="6"/>
      <c r="AC36" s="6">
        <v>40186.25</v>
      </c>
      <c r="AD36" s="6"/>
      <c r="AE36" s="6"/>
      <c r="AF36" s="6">
        <v>40234.25</v>
      </c>
      <c r="AG36" s="6"/>
      <c r="AH36" s="6"/>
      <c r="AI36" s="6"/>
      <c r="AJ36" s="6"/>
      <c r="AK36" s="6"/>
      <c r="AL36" s="6"/>
      <c r="AM36" s="6"/>
      <c r="AN36" s="6"/>
      <c r="AO36" s="6"/>
      <c r="AP36" s="6"/>
      <c r="AQ36" s="6"/>
      <c r="AR36" s="6"/>
      <c r="AS36" s="6"/>
      <c r="AT36" s="6"/>
      <c r="AU36" s="6"/>
      <c r="AV36" s="6">
        <v>40532.25</v>
      </c>
      <c r="AW36" s="6"/>
      <c r="AX36" s="6"/>
      <c r="AY36" s="6"/>
      <c r="AZ36" s="6">
        <v>40534.25</v>
      </c>
      <c r="BA36" s="6"/>
      <c r="BB36" s="6"/>
      <c r="BC36" s="6"/>
      <c r="BD36" s="6"/>
      <c r="BE36" s="6"/>
      <c r="BF36" s="6"/>
      <c r="BG36" s="6"/>
      <c r="BH36" s="6"/>
      <c r="BI36" s="6"/>
      <c r="BJ36" s="6"/>
      <c r="BK36" s="6"/>
      <c r="BL36" s="6"/>
      <c r="BM36" s="6"/>
      <c r="BN36" s="6"/>
      <c r="BO36" s="6"/>
      <c r="BP36" s="6"/>
      <c r="BQ36" s="6"/>
      <c r="BR36" s="6"/>
      <c r="BS36" s="6"/>
      <c r="BT36" s="6">
        <v>40534.25</v>
      </c>
      <c r="BU36" s="6"/>
      <c r="BV36" s="6"/>
      <c r="BW36" s="6"/>
      <c r="BX36" s="6"/>
      <c r="BY36" s="6">
        <v>40624.208333333343</v>
      </c>
      <c r="BZ36" s="6"/>
      <c r="CA36" s="6"/>
      <c r="CB36" s="6"/>
      <c r="CC36" s="6"/>
      <c r="CD36" s="6"/>
      <c r="CE36" s="6"/>
      <c r="CF36" s="6"/>
      <c r="CG36" s="6"/>
      <c r="CH36" s="6"/>
      <c r="CI36" s="6"/>
      <c r="CJ36" s="6"/>
      <c r="CK36" s="6"/>
      <c r="CL36" s="6"/>
      <c r="CM36" s="6"/>
      <c r="CN36" s="6"/>
      <c r="CO36" s="6"/>
      <c r="CP36" s="6"/>
      <c r="CQ36" s="6"/>
      <c r="CR36" s="6">
        <v>40659.25</v>
      </c>
      <c r="CS36" s="6"/>
      <c r="CT36" s="6"/>
      <c r="CU36" s="6"/>
      <c r="CV36" s="6"/>
      <c r="CW36" s="6"/>
      <c r="CX36" s="6"/>
      <c r="CY36" s="6"/>
      <c r="CZ36" s="6"/>
      <c r="DA36" s="6"/>
      <c r="DB36" s="6"/>
      <c r="DC36" s="6"/>
      <c r="DD36" s="6">
        <v>40800.25</v>
      </c>
      <c r="DE36" s="6"/>
      <c r="DF36" s="6"/>
      <c r="DG36" s="6"/>
      <c r="DH36" s="6">
        <v>40795.25</v>
      </c>
      <c r="DI36" s="6"/>
      <c r="DJ36" s="6"/>
      <c r="DK36" s="6"/>
      <c r="DL36" s="6">
        <v>40802.25</v>
      </c>
      <c r="DM36" s="6"/>
      <c r="DN36" s="6"/>
      <c r="DO36" s="6"/>
      <c r="DP36" s="6"/>
      <c r="DQ36" s="6"/>
      <c r="DR36" s="6"/>
      <c r="DS36" s="6"/>
      <c r="DT36" s="6"/>
      <c r="DU36" s="6"/>
      <c r="DV36" s="6"/>
      <c r="DW36" s="6"/>
      <c r="DX36" s="6"/>
      <c r="DY36" s="6">
        <v>40808.25</v>
      </c>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v>38930.25</v>
      </c>
      <c r="F37" s="6"/>
      <c r="G37" s="6"/>
      <c r="H37" s="6"/>
      <c r="I37" s="6"/>
      <c r="J37" s="6"/>
      <c r="K37" s="6"/>
      <c r="L37" s="6"/>
      <c r="M37" s="6"/>
      <c r="N37" s="6">
        <v>39006.25</v>
      </c>
      <c r="O37" s="6"/>
      <c r="P37" s="6"/>
      <c r="Q37" s="6"/>
      <c r="R37" s="6"/>
      <c r="S37" s="6">
        <v>39038.25</v>
      </c>
      <c r="T37" s="6"/>
      <c r="U37" s="6"/>
      <c r="V37" s="6">
        <v>39041.25</v>
      </c>
      <c r="W37" s="6"/>
      <c r="X37" s="6"/>
      <c r="Y37" s="6"/>
      <c r="Z37" s="6"/>
      <c r="AA37" s="6"/>
      <c r="AB37" s="6"/>
      <c r="AC37" s="6"/>
      <c r="AD37" s="6"/>
      <c r="AE37" s="6"/>
      <c r="AF37" s="6">
        <v>39073.25</v>
      </c>
      <c r="AG37" s="6"/>
      <c r="AH37" s="6"/>
      <c r="AI37" s="6"/>
      <c r="AJ37" s="6"/>
      <c r="AK37" s="6"/>
      <c r="AL37" s="6"/>
      <c r="AM37" s="6"/>
      <c r="AN37" s="6"/>
      <c r="AO37" s="6"/>
      <c r="AP37" s="6"/>
      <c r="AQ37" s="6"/>
      <c r="AR37" s="6">
        <v>39246.25</v>
      </c>
      <c r="AS37" s="6"/>
      <c r="AT37" s="6"/>
      <c r="AU37" s="6"/>
      <c r="AV37" s="6">
        <v>39237.25</v>
      </c>
      <c r="AW37" s="6"/>
      <c r="AX37" s="6">
        <v>39196.25</v>
      </c>
      <c r="AY37" s="6"/>
      <c r="AZ37" s="6">
        <v>39248.25</v>
      </c>
      <c r="BA37" s="6"/>
      <c r="BB37" s="6"/>
      <c r="BC37" s="6"/>
      <c r="BD37" s="6"/>
      <c r="BE37" s="6"/>
      <c r="BF37" s="6"/>
      <c r="BG37" s="6"/>
      <c r="BH37" s="6"/>
      <c r="BI37" s="6"/>
      <c r="BJ37" s="6"/>
      <c r="BK37" s="6"/>
      <c r="BL37" s="6"/>
      <c r="BM37" s="6">
        <v>39248.25</v>
      </c>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v>37271.25</v>
      </c>
      <c r="F38" s="6">
        <v>39044.25</v>
      </c>
      <c r="G38" s="6"/>
      <c r="H38" s="6"/>
      <c r="I38" s="6">
        <v>37328.25</v>
      </c>
      <c r="J38" s="6"/>
      <c r="K38" s="6"/>
      <c r="L38" s="6"/>
      <c r="M38" s="6"/>
      <c r="N38" s="6"/>
      <c r="O38" s="6"/>
      <c r="P38" s="6"/>
      <c r="Q38" s="6"/>
      <c r="R38" s="6"/>
      <c r="S38" s="6"/>
      <c r="T38" s="6"/>
      <c r="U38" s="6"/>
      <c r="V38" s="6"/>
      <c r="W38" s="6"/>
      <c r="X38" s="6">
        <v>37799.25</v>
      </c>
      <c r="Y38" s="6">
        <v>37992.25</v>
      </c>
      <c r="Z38" s="6">
        <v>37309.25</v>
      </c>
      <c r="AA38" s="6">
        <v>38006.25</v>
      </c>
      <c r="AB38" s="6"/>
      <c r="AC38" s="6">
        <v>37326.25</v>
      </c>
      <c r="AD38" s="6"/>
      <c r="AE38" s="6"/>
      <c r="AF38" s="6">
        <v>38224.25</v>
      </c>
      <c r="AG38" s="6"/>
      <c r="AH38" s="6"/>
      <c r="AI38" s="6">
        <v>39386.208333333343</v>
      </c>
      <c r="AJ38" s="6"/>
      <c r="AK38" s="6"/>
      <c r="AL38" s="6"/>
      <c r="AM38" s="6">
        <v>39387.208333333343</v>
      </c>
      <c r="AN38" s="6"/>
      <c r="AO38" s="6"/>
      <c r="AP38" s="6"/>
      <c r="AQ38" s="6"/>
      <c r="AR38" s="6"/>
      <c r="AS38" s="6">
        <v>37875.25</v>
      </c>
      <c r="AT38" s="6"/>
      <c r="AU38" s="6"/>
      <c r="AV38" s="6">
        <v>39385.208333333343</v>
      </c>
      <c r="AW38" s="6"/>
      <c r="AX38" s="6"/>
      <c r="AY38" s="6"/>
      <c r="AZ38" s="6">
        <v>39385.208333333343</v>
      </c>
      <c r="BA38" s="6"/>
      <c r="BB38" s="6"/>
      <c r="BC38" s="6"/>
      <c r="BD38" s="6"/>
      <c r="BE38" s="6"/>
      <c r="BF38" s="6">
        <v>39087.25</v>
      </c>
      <c r="BG38" s="6"/>
      <c r="BH38" s="6"/>
      <c r="BI38" s="6"/>
      <c r="BJ38" s="6"/>
      <c r="BK38" s="6"/>
      <c r="BL38" s="6"/>
      <c r="BM38" s="6"/>
      <c r="BN38" s="6"/>
      <c r="BO38" s="6"/>
      <c r="BP38" s="6"/>
      <c r="BQ38" s="6"/>
      <c r="BR38" s="6">
        <v>38181.25</v>
      </c>
      <c r="BS38" s="6"/>
      <c r="BT38" s="6"/>
      <c r="BU38" s="6"/>
      <c r="BV38" s="6"/>
      <c r="BW38" s="6"/>
      <c r="BX38" s="6"/>
      <c r="BY38" s="6"/>
      <c r="BZ38" s="6"/>
      <c r="CA38" s="6"/>
      <c r="CB38" s="6"/>
      <c r="CC38" s="6"/>
      <c r="CD38" s="6"/>
      <c r="CE38" s="6"/>
      <c r="CF38" s="6"/>
      <c r="CG38" s="6"/>
      <c r="CH38" s="6">
        <v>38414.25</v>
      </c>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v>37271.25</v>
      </c>
      <c r="F39" s="6">
        <v>39044.25</v>
      </c>
      <c r="G39" s="6"/>
      <c r="H39" s="6"/>
      <c r="I39" s="6">
        <v>37328.25</v>
      </c>
      <c r="J39" s="6"/>
      <c r="K39" s="6"/>
      <c r="L39" s="6"/>
      <c r="M39" s="6"/>
      <c r="N39" s="6"/>
      <c r="O39" s="6"/>
      <c r="P39" s="6"/>
      <c r="Q39" s="6"/>
      <c r="R39" s="6"/>
      <c r="S39" s="6"/>
      <c r="T39" s="6"/>
      <c r="U39" s="6"/>
      <c r="V39" s="6"/>
      <c r="W39" s="6"/>
      <c r="X39" s="6">
        <v>37799.25</v>
      </c>
      <c r="Y39" s="6">
        <v>37992.25</v>
      </c>
      <c r="Z39" s="6">
        <v>37309.25</v>
      </c>
      <c r="AA39" s="6">
        <v>38006.25</v>
      </c>
      <c r="AB39" s="6"/>
      <c r="AC39" s="6">
        <v>37326.25</v>
      </c>
      <c r="AD39" s="6"/>
      <c r="AE39" s="6"/>
      <c r="AF39" s="6">
        <v>38224.25</v>
      </c>
      <c r="AG39" s="6"/>
      <c r="AH39" s="6"/>
      <c r="AI39" s="6">
        <v>39386.208333333343</v>
      </c>
      <c r="AJ39" s="6"/>
      <c r="AK39" s="6"/>
      <c r="AL39" s="6"/>
      <c r="AM39" s="6">
        <v>39387.208333333343</v>
      </c>
      <c r="AN39" s="6"/>
      <c r="AO39" s="6"/>
      <c r="AP39" s="6"/>
      <c r="AQ39" s="6"/>
      <c r="AR39" s="6"/>
      <c r="AS39" s="6">
        <v>37875.25</v>
      </c>
      <c r="AT39" s="6"/>
      <c r="AU39" s="6"/>
      <c r="AV39" s="6">
        <v>39385.208333333343</v>
      </c>
      <c r="AW39" s="6"/>
      <c r="AX39" s="6"/>
      <c r="AY39" s="6"/>
      <c r="AZ39" s="6">
        <v>39385.208333333343</v>
      </c>
      <c r="BA39" s="6"/>
      <c r="BB39" s="6"/>
      <c r="BC39" s="6"/>
      <c r="BD39" s="6"/>
      <c r="BE39" s="6"/>
      <c r="BF39" s="6">
        <v>39087.25</v>
      </c>
      <c r="BG39" s="6"/>
      <c r="BH39" s="6"/>
      <c r="BI39" s="6"/>
      <c r="BJ39" s="6"/>
      <c r="BK39" s="6"/>
      <c r="BL39" s="6"/>
      <c r="BM39" s="6"/>
      <c r="BN39" s="6"/>
      <c r="BO39" s="6"/>
      <c r="BP39" s="6"/>
      <c r="BQ39" s="6"/>
      <c r="BR39" s="6">
        <v>38181.25</v>
      </c>
      <c r="BS39" s="6"/>
      <c r="BT39" s="6"/>
      <c r="BU39" s="6"/>
      <c r="BV39" s="6"/>
      <c r="BW39" s="6"/>
      <c r="BX39" s="6"/>
      <c r="BY39" s="6"/>
      <c r="BZ39" s="6"/>
      <c r="CA39" s="6"/>
      <c r="CB39" s="6"/>
      <c r="CC39" s="6"/>
      <c r="CD39" s="6"/>
      <c r="CE39" s="6"/>
      <c r="CF39" s="6"/>
      <c r="CG39" s="6"/>
      <c r="CH39" s="6">
        <v>38414.25</v>
      </c>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v>39317.25</v>
      </c>
      <c r="F40" s="6"/>
      <c r="G40" s="6"/>
      <c r="H40" s="6">
        <v>39519.208333333343</v>
      </c>
      <c r="I40" s="6"/>
      <c r="J40" s="6"/>
      <c r="K40" s="6"/>
      <c r="L40" s="6"/>
      <c r="M40" s="6"/>
      <c r="N40" s="6"/>
      <c r="O40" s="6"/>
      <c r="P40" s="6"/>
      <c r="Q40" s="6"/>
      <c r="R40" s="6"/>
      <c r="S40" s="6"/>
      <c r="T40" s="6"/>
      <c r="U40" s="6"/>
      <c r="V40" s="6"/>
      <c r="W40" s="6"/>
      <c r="X40" s="6"/>
      <c r="Y40" s="6"/>
      <c r="Z40" s="6"/>
      <c r="AA40" s="6"/>
      <c r="AB40" s="6"/>
      <c r="AC40" s="6"/>
      <c r="AD40" s="6"/>
      <c r="AE40" s="6"/>
      <c r="AF40" s="6">
        <v>39563.25</v>
      </c>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v>39708.25</v>
      </c>
      <c r="BQ40" s="6"/>
      <c r="BR40" s="6"/>
      <c r="BS40" s="6"/>
      <c r="BT40" s="6"/>
      <c r="BU40" s="6"/>
      <c r="BV40" s="6"/>
      <c r="BW40" s="6"/>
      <c r="BX40" s="6"/>
      <c r="BY40" s="6">
        <v>39736.25</v>
      </c>
      <c r="BZ40" s="6"/>
      <c r="CA40" s="6"/>
      <c r="CB40" s="6"/>
      <c r="CC40" s="6"/>
      <c r="CD40" s="6"/>
      <c r="CE40" s="6"/>
      <c r="CF40" s="6"/>
      <c r="CG40" s="6"/>
      <c r="CH40" s="6"/>
      <c r="CI40" s="6"/>
      <c r="CJ40" s="6"/>
      <c r="CK40" s="6"/>
      <c r="CL40" s="6"/>
      <c r="CM40" s="6"/>
      <c r="CN40" s="6"/>
      <c r="CO40" s="6"/>
      <c r="CP40" s="6"/>
      <c r="CQ40" s="6"/>
      <c r="CR40" s="6">
        <v>39738.25</v>
      </c>
      <c r="CS40" s="6"/>
      <c r="CT40" s="6"/>
      <c r="CU40" s="6"/>
      <c r="CV40" s="6"/>
      <c r="CW40" s="6"/>
      <c r="CX40" s="6"/>
      <c r="CY40" s="6"/>
      <c r="CZ40" s="6"/>
      <c r="DA40" s="6"/>
      <c r="DB40" s="6"/>
      <c r="DC40" s="6"/>
      <c r="DD40" s="6">
        <v>40015.25</v>
      </c>
      <c r="DE40" s="6"/>
      <c r="DF40" s="6"/>
      <c r="DG40" s="6"/>
      <c r="DH40" s="6">
        <v>40021.25</v>
      </c>
      <c r="DI40" s="6"/>
      <c r="DJ40" s="6"/>
      <c r="DK40" s="6"/>
      <c r="DL40" s="6">
        <v>40032.25</v>
      </c>
      <c r="DM40" s="6"/>
      <c r="DN40" s="6"/>
      <c r="DO40" s="6"/>
      <c r="DP40" s="6"/>
      <c r="DQ40" s="6"/>
      <c r="DR40" s="6"/>
      <c r="DS40" s="6"/>
      <c r="DT40" s="6"/>
      <c r="DU40" s="6"/>
      <c r="DV40" s="6"/>
      <c r="DW40" s="6"/>
      <c r="DX40" s="6"/>
      <c r="DY40" s="6">
        <v>40037.25</v>
      </c>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38930.25</v>
      </c>
      <c r="F41" s="6"/>
      <c r="G41" s="6"/>
      <c r="H41" s="6"/>
      <c r="I41" s="6"/>
      <c r="J41" s="6"/>
      <c r="K41" s="6"/>
      <c r="L41" s="6"/>
      <c r="M41" s="6"/>
      <c r="N41" s="6">
        <v>39006.25</v>
      </c>
      <c r="O41" s="6"/>
      <c r="P41" s="6"/>
      <c r="Q41" s="6"/>
      <c r="R41" s="6"/>
      <c r="S41" s="6">
        <v>39038.25</v>
      </c>
      <c r="T41" s="6"/>
      <c r="U41" s="6"/>
      <c r="V41" s="6">
        <v>39041.25</v>
      </c>
      <c r="W41" s="6"/>
      <c r="X41" s="6"/>
      <c r="Y41" s="6"/>
      <c r="Z41" s="6"/>
      <c r="AA41" s="6"/>
      <c r="AB41" s="6"/>
      <c r="AC41" s="6"/>
      <c r="AD41" s="6"/>
      <c r="AE41" s="6"/>
      <c r="AF41" s="6">
        <v>39073.25</v>
      </c>
      <c r="AG41" s="6"/>
      <c r="AH41" s="6"/>
      <c r="AI41" s="6"/>
      <c r="AJ41" s="6"/>
      <c r="AK41" s="6"/>
      <c r="AL41" s="6"/>
      <c r="AM41" s="6"/>
      <c r="AN41" s="6"/>
      <c r="AO41" s="6"/>
      <c r="AP41" s="6"/>
      <c r="AQ41" s="6"/>
      <c r="AR41" s="6">
        <v>39246.25</v>
      </c>
      <c r="AS41" s="6"/>
      <c r="AT41" s="6"/>
      <c r="AU41" s="6"/>
      <c r="AV41" s="6">
        <v>39237.25</v>
      </c>
      <c r="AW41" s="6"/>
      <c r="AX41" s="6">
        <v>39196.25</v>
      </c>
      <c r="AY41" s="6"/>
      <c r="AZ41" s="6">
        <v>39248.25</v>
      </c>
      <c r="BA41" s="6"/>
      <c r="BB41" s="6"/>
      <c r="BC41" s="6"/>
      <c r="BD41" s="6"/>
      <c r="BE41" s="6"/>
      <c r="BF41" s="6"/>
      <c r="BG41" s="6"/>
      <c r="BH41" s="6"/>
      <c r="BI41" s="6"/>
      <c r="BJ41" s="6"/>
      <c r="BK41" s="6"/>
      <c r="BL41" s="6"/>
      <c r="BM41" s="6">
        <v>39248.25</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v>40781.25</v>
      </c>
      <c r="F42" s="6"/>
      <c r="G42" s="6"/>
      <c r="H42" s="6"/>
      <c r="I42" s="6"/>
      <c r="J42" s="6"/>
      <c r="K42" s="6"/>
      <c r="L42" s="6"/>
      <c r="M42" s="6"/>
      <c r="N42" s="6">
        <v>40799.25</v>
      </c>
      <c r="O42" s="6"/>
      <c r="P42" s="6"/>
      <c r="Q42" s="6"/>
      <c r="R42" s="6"/>
      <c r="S42" s="6">
        <v>40829.25</v>
      </c>
      <c r="T42" s="6"/>
      <c r="U42" s="6"/>
      <c r="V42" s="6">
        <v>40849.208333333343</v>
      </c>
      <c r="W42" s="6"/>
      <c r="X42" s="6"/>
      <c r="Y42" s="6"/>
      <c r="Z42" s="6"/>
      <c r="AA42" s="6"/>
      <c r="AB42" s="6"/>
      <c r="AC42" s="6"/>
      <c r="AD42" s="6"/>
      <c r="AE42" s="6"/>
      <c r="AF42" s="6">
        <v>40891.25</v>
      </c>
      <c r="AG42" s="6"/>
      <c r="AH42" s="6"/>
      <c r="AI42" s="6"/>
      <c r="AJ42" s="6"/>
      <c r="AK42" s="6"/>
      <c r="AL42" s="6"/>
      <c r="AM42" s="6"/>
      <c r="AN42" s="6"/>
      <c r="AO42" s="6"/>
      <c r="AP42" s="6"/>
      <c r="AQ42" s="6"/>
      <c r="AR42" s="6">
        <v>41059.25</v>
      </c>
      <c r="AS42" s="6"/>
      <c r="AT42" s="6"/>
      <c r="AU42" s="6"/>
      <c r="AV42" s="6">
        <v>41019.25</v>
      </c>
      <c r="AW42" s="6"/>
      <c r="AX42" s="6"/>
      <c r="AY42" s="6"/>
      <c r="AZ42" s="6">
        <v>41064.25</v>
      </c>
      <c r="BA42" s="6"/>
      <c r="BB42" s="6"/>
      <c r="BC42" s="6"/>
      <c r="BD42" s="6"/>
      <c r="BE42" s="6"/>
      <c r="BF42" s="6"/>
      <c r="BG42" s="6"/>
      <c r="BH42" s="6"/>
      <c r="BI42" s="6"/>
      <c r="BJ42" s="6"/>
      <c r="BK42" s="6"/>
      <c r="BL42" s="6"/>
      <c r="BM42" s="6">
        <v>41067.25</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v>37271.25</v>
      </c>
      <c r="F43" s="6">
        <v>39044.25</v>
      </c>
      <c r="G43" s="6"/>
      <c r="H43" s="6"/>
      <c r="I43" s="6">
        <v>37328.25</v>
      </c>
      <c r="J43" s="6"/>
      <c r="K43" s="6"/>
      <c r="L43" s="6"/>
      <c r="M43" s="6"/>
      <c r="N43" s="6"/>
      <c r="O43" s="6"/>
      <c r="P43" s="6"/>
      <c r="Q43" s="6"/>
      <c r="R43" s="6"/>
      <c r="S43" s="6"/>
      <c r="T43" s="6"/>
      <c r="U43" s="6"/>
      <c r="V43" s="6"/>
      <c r="W43" s="6"/>
      <c r="X43" s="6">
        <v>37799.25</v>
      </c>
      <c r="Y43" s="6">
        <v>37992.25</v>
      </c>
      <c r="Z43" s="6">
        <v>37309.25</v>
      </c>
      <c r="AA43" s="6">
        <v>38006.25</v>
      </c>
      <c r="AB43" s="6"/>
      <c r="AC43" s="6">
        <v>37326.25</v>
      </c>
      <c r="AD43" s="6"/>
      <c r="AE43" s="6"/>
      <c r="AF43" s="6">
        <v>38224.25</v>
      </c>
      <c r="AG43" s="6"/>
      <c r="AH43" s="6"/>
      <c r="AI43" s="6">
        <v>39386.208333333343</v>
      </c>
      <c r="AJ43" s="6"/>
      <c r="AK43" s="6"/>
      <c r="AL43" s="6"/>
      <c r="AM43" s="6">
        <v>39387.208333333343</v>
      </c>
      <c r="AN43" s="6"/>
      <c r="AO43" s="6"/>
      <c r="AP43" s="6"/>
      <c r="AQ43" s="6"/>
      <c r="AR43" s="6"/>
      <c r="AS43" s="6">
        <v>37875.25</v>
      </c>
      <c r="AT43" s="6"/>
      <c r="AU43" s="6"/>
      <c r="AV43" s="6">
        <v>39385.208333333343</v>
      </c>
      <c r="AW43" s="6"/>
      <c r="AX43" s="6"/>
      <c r="AY43" s="6"/>
      <c r="AZ43" s="6">
        <v>39385.208333333343</v>
      </c>
      <c r="BA43" s="6"/>
      <c r="BB43" s="6"/>
      <c r="BC43" s="6"/>
      <c r="BD43" s="6"/>
      <c r="BE43" s="6"/>
      <c r="BF43" s="6">
        <v>39087.25</v>
      </c>
      <c r="BG43" s="6"/>
      <c r="BH43" s="6"/>
      <c r="BI43" s="6"/>
      <c r="BJ43" s="6"/>
      <c r="BK43" s="6"/>
      <c r="BL43" s="6"/>
      <c r="BM43" s="6"/>
      <c r="BN43" s="6"/>
      <c r="BO43" s="6"/>
      <c r="BP43" s="6"/>
      <c r="BQ43" s="6"/>
      <c r="BR43" s="6">
        <v>38181.25</v>
      </c>
      <c r="BS43" s="6"/>
      <c r="BT43" s="6"/>
      <c r="BU43" s="6"/>
      <c r="BV43" s="6"/>
      <c r="BW43" s="6"/>
      <c r="BX43" s="6"/>
      <c r="BY43" s="6"/>
      <c r="BZ43" s="6"/>
      <c r="CA43" s="6"/>
      <c r="CB43" s="6"/>
      <c r="CC43" s="6"/>
      <c r="CD43" s="6"/>
      <c r="CE43" s="6"/>
      <c r="CF43" s="6"/>
      <c r="CG43" s="6"/>
      <c r="CH43" s="6">
        <v>38414.25</v>
      </c>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v>40781.25</v>
      </c>
      <c r="F44" s="6"/>
      <c r="G44" s="6"/>
      <c r="H44" s="6"/>
      <c r="I44" s="6"/>
      <c r="J44" s="6"/>
      <c r="K44" s="6"/>
      <c r="L44" s="6"/>
      <c r="M44" s="6"/>
      <c r="N44" s="6">
        <v>40799.25</v>
      </c>
      <c r="O44" s="6"/>
      <c r="P44" s="6"/>
      <c r="Q44" s="6"/>
      <c r="R44" s="6"/>
      <c r="S44" s="6">
        <v>40829.25</v>
      </c>
      <c r="T44" s="6"/>
      <c r="U44" s="6"/>
      <c r="V44" s="6">
        <v>40849.208333333343</v>
      </c>
      <c r="W44" s="6"/>
      <c r="X44" s="6"/>
      <c r="Y44" s="6"/>
      <c r="Z44" s="6"/>
      <c r="AA44" s="6"/>
      <c r="AB44" s="6"/>
      <c r="AC44" s="6"/>
      <c r="AD44" s="6"/>
      <c r="AE44" s="6"/>
      <c r="AF44" s="6">
        <v>40891.25</v>
      </c>
      <c r="AG44" s="6"/>
      <c r="AH44" s="6"/>
      <c r="AI44" s="6"/>
      <c r="AJ44" s="6"/>
      <c r="AK44" s="6"/>
      <c r="AL44" s="6"/>
      <c r="AM44" s="6"/>
      <c r="AN44" s="6"/>
      <c r="AO44" s="6"/>
      <c r="AP44" s="6"/>
      <c r="AQ44" s="6"/>
      <c r="AR44" s="6">
        <v>41059.25</v>
      </c>
      <c r="AS44" s="6"/>
      <c r="AT44" s="6"/>
      <c r="AU44" s="6"/>
      <c r="AV44" s="6">
        <v>41019.25</v>
      </c>
      <c r="AW44" s="6"/>
      <c r="AX44" s="6"/>
      <c r="AY44" s="6"/>
      <c r="AZ44" s="6">
        <v>41064.25</v>
      </c>
      <c r="BA44" s="6"/>
      <c r="BB44" s="6"/>
      <c r="BC44" s="6"/>
      <c r="BD44" s="6"/>
      <c r="BE44" s="6"/>
      <c r="BF44" s="6"/>
      <c r="BG44" s="6"/>
      <c r="BH44" s="6"/>
      <c r="BI44" s="6"/>
      <c r="BJ44" s="6"/>
      <c r="BK44" s="6"/>
      <c r="BL44" s="6"/>
      <c r="BM44" s="6">
        <v>41067.25</v>
      </c>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c r="F46" s="6"/>
      <c r="G46" s="6"/>
      <c r="H46" s="6">
        <v>39349.25</v>
      </c>
      <c r="I46" s="6"/>
      <c r="J46" s="6"/>
      <c r="K46" s="6"/>
      <c r="L46" s="6"/>
      <c r="M46" s="6"/>
      <c r="N46" s="6"/>
      <c r="O46" s="6"/>
      <c r="P46" s="6"/>
      <c r="Q46" s="6"/>
      <c r="R46" s="6"/>
      <c r="S46" s="6"/>
      <c r="T46" s="6"/>
      <c r="U46" s="6"/>
      <c r="V46" s="6"/>
      <c r="W46" s="6"/>
      <c r="X46" s="6"/>
      <c r="Y46" s="6"/>
      <c r="Z46" s="6"/>
      <c r="AA46" s="6"/>
      <c r="AB46" s="6"/>
      <c r="AC46" s="6"/>
      <c r="AD46" s="6"/>
      <c r="AE46" s="6"/>
      <c r="AF46" s="6">
        <v>39400.25</v>
      </c>
      <c r="AG46" s="6"/>
      <c r="AH46" s="6"/>
      <c r="AI46" s="6"/>
      <c r="AJ46" s="6"/>
      <c r="AK46" s="6"/>
      <c r="AL46" s="6"/>
      <c r="AM46" s="6"/>
      <c r="AN46" s="6"/>
      <c r="AO46" s="6"/>
      <c r="AP46" s="6"/>
      <c r="AQ46" s="6"/>
      <c r="AR46" s="6"/>
      <c r="AS46" s="6"/>
      <c r="AT46" s="6"/>
      <c r="AU46" s="6"/>
      <c r="AV46" s="6">
        <v>39638.25</v>
      </c>
      <c r="AW46" s="6"/>
      <c r="AX46" s="6"/>
      <c r="AY46" s="6"/>
      <c r="AZ46" s="6"/>
      <c r="BA46" s="6"/>
      <c r="BB46" s="6"/>
      <c r="BC46" s="6"/>
      <c r="BD46" s="6"/>
      <c r="BE46" s="6"/>
      <c r="BF46" s="6"/>
      <c r="BG46" s="6"/>
      <c r="BH46" s="6"/>
      <c r="BI46" s="6"/>
      <c r="BJ46" s="6"/>
      <c r="BK46" s="6"/>
      <c r="BL46" s="6"/>
      <c r="BM46" s="6"/>
      <c r="BN46" s="6"/>
      <c r="BO46" s="6"/>
      <c r="BP46" s="6">
        <v>39644.25</v>
      </c>
      <c r="BQ46" s="6"/>
      <c r="BR46" s="6"/>
      <c r="BS46" s="6"/>
      <c r="BT46" s="6"/>
      <c r="BU46" s="6"/>
      <c r="BV46" s="6"/>
      <c r="BW46" s="6"/>
      <c r="BX46" s="6"/>
      <c r="BY46" s="6">
        <v>39730.25</v>
      </c>
      <c r="BZ46" s="6"/>
      <c r="CA46" s="6"/>
      <c r="CB46" s="6"/>
      <c r="CC46" s="6"/>
      <c r="CD46" s="6"/>
      <c r="CE46" s="6"/>
      <c r="CF46" s="6"/>
      <c r="CG46" s="6"/>
      <c r="CH46" s="6"/>
      <c r="CI46" s="6"/>
      <c r="CJ46" s="6"/>
      <c r="CK46" s="6"/>
      <c r="CL46" s="6"/>
      <c r="CM46" s="6"/>
      <c r="CN46" s="6"/>
      <c r="CO46" s="6"/>
      <c r="CP46" s="6"/>
      <c r="CQ46" s="6"/>
      <c r="CR46" s="6">
        <v>39758.25</v>
      </c>
      <c r="CS46" s="6"/>
      <c r="CT46" s="6"/>
      <c r="CU46" s="6"/>
      <c r="CV46" s="6"/>
      <c r="CW46" s="6"/>
      <c r="CX46" s="6"/>
      <c r="CY46" s="6"/>
      <c r="CZ46" s="6"/>
      <c r="DA46" s="6"/>
      <c r="DB46" s="6"/>
      <c r="DC46" s="6"/>
      <c r="DD46" s="6">
        <v>40056.25</v>
      </c>
      <c r="DE46" s="6"/>
      <c r="DF46" s="6"/>
      <c r="DG46" s="6"/>
      <c r="DH46" s="6">
        <v>40056.25</v>
      </c>
      <c r="DI46" s="6"/>
      <c r="DJ46" s="6"/>
      <c r="DK46" s="6"/>
      <c r="DL46" s="6">
        <v>40045.25</v>
      </c>
      <c r="DM46" s="6"/>
      <c r="DN46" s="6"/>
      <c r="DO46" s="6"/>
      <c r="DP46" s="6"/>
      <c r="DQ46" s="6"/>
      <c r="DR46" s="6"/>
      <c r="DS46" s="6"/>
      <c r="DT46" s="6"/>
      <c r="DU46" s="6"/>
      <c r="DV46" s="6"/>
      <c r="DW46" s="6"/>
      <c r="DX46" s="6"/>
      <c r="DY46" s="6">
        <v>40058.25</v>
      </c>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v>40556.25</v>
      </c>
      <c r="F47" s="6"/>
      <c r="G47" s="6"/>
      <c r="H47" s="6">
        <v>40630.25</v>
      </c>
      <c r="I47" s="6"/>
      <c r="J47" s="6"/>
      <c r="K47" s="6"/>
      <c r="L47" s="6"/>
      <c r="M47" s="6"/>
      <c r="N47" s="6"/>
      <c r="O47" s="6"/>
      <c r="P47" s="6"/>
      <c r="Q47" s="6"/>
      <c r="R47" s="6"/>
      <c r="S47" s="6"/>
      <c r="T47" s="6"/>
      <c r="U47" s="6"/>
      <c r="V47" s="6"/>
      <c r="W47" s="6"/>
      <c r="X47" s="6"/>
      <c r="Y47" s="6"/>
      <c r="Z47" s="6"/>
      <c r="AA47" s="6"/>
      <c r="AB47" s="6"/>
      <c r="AC47" s="6"/>
      <c r="AD47" s="6"/>
      <c r="AE47" s="6"/>
      <c r="AF47" s="6">
        <v>40676.25</v>
      </c>
      <c r="AG47" s="6"/>
      <c r="AH47" s="6"/>
      <c r="AI47" s="6"/>
      <c r="AJ47" s="6"/>
      <c r="AK47" s="6"/>
      <c r="AL47" s="6"/>
      <c r="AM47" s="6"/>
      <c r="AN47" s="6"/>
      <c r="AO47" s="6"/>
      <c r="AP47" s="6"/>
      <c r="AQ47" s="6"/>
      <c r="AR47" s="6">
        <v>40969.25</v>
      </c>
      <c r="AS47" s="6">
        <v>40855.25</v>
      </c>
      <c r="AT47" s="6"/>
      <c r="AU47" s="6"/>
      <c r="AV47" s="6">
        <v>40975.25</v>
      </c>
      <c r="AW47" s="6"/>
      <c r="AX47" s="6"/>
      <c r="AY47" s="6"/>
      <c r="AZ47" s="6">
        <v>40975.25</v>
      </c>
      <c r="BA47" s="6"/>
      <c r="BB47" s="6"/>
      <c r="BC47" s="6"/>
      <c r="BD47" s="6"/>
      <c r="BE47" s="6"/>
      <c r="BF47" s="6"/>
      <c r="BG47" s="6"/>
      <c r="BH47" s="6"/>
      <c r="BI47" s="6"/>
      <c r="BJ47" s="6"/>
      <c r="BK47" s="6"/>
      <c r="BL47" s="6"/>
      <c r="BM47" s="6">
        <v>40969.25</v>
      </c>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v>39500.25</v>
      </c>
      <c r="F48" s="6"/>
      <c r="G48" s="6"/>
      <c r="H48" s="6"/>
      <c r="I48" s="6"/>
      <c r="J48" s="6"/>
      <c r="K48" s="6"/>
      <c r="L48" s="6"/>
      <c r="M48" s="6"/>
      <c r="N48" s="6">
        <v>39506.25</v>
      </c>
      <c r="O48" s="6"/>
      <c r="P48" s="6"/>
      <c r="Q48" s="6"/>
      <c r="R48" s="6"/>
      <c r="S48" s="6"/>
      <c r="T48" s="6">
        <v>39538.25</v>
      </c>
      <c r="U48" s="6"/>
      <c r="V48" s="6">
        <v>39541.25</v>
      </c>
      <c r="W48" s="6"/>
      <c r="X48" s="6"/>
      <c r="Y48" s="6"/>
      <c r="Z48" s="6"/>
      <c r="AA48" s="6"/>
      <c r="AB48" s="6"/>
      <c r="AC48" s="6"/>
      <c r="AD48" s="6"/>
      <c r="AE48" s="6"/>
      <c r="AF48" s="6">
        <v>39591.25</v>
      </c>
      <c r="AG48" s="6"/>
      <c r="AH48" s="6"/>
      <c r="AI48" s="6"/>
      <c r="AJ48" s="6"/>
      <c r="AK48" s="6"/>
      <c r="AL48" s="6"/>
      <c r="AM48" s="6"/>
      <c r="AN48" s="6"/>
      <c r="AO48" s="6"/>
      <c r="AP48" s="6"/>
      <c r="AQ48" s="6"/>
      <c r="AR48" s="6"/>
      <c r="AS48" s="6">
        <v>39917.25</v>
      </c>
      <c r="AT48" s="6"/>
      <c r="AU48" s="6"/>
      <c r="AV48" s="6">
        <v>39888.208333333343</v>
      </c>
      <c r="AW48" s="6"/>
      <c r="AX48" s="6"/>
      <c r="AY48" s="6"/>
      <c r="AZ48" s="6">
        <v>39891.208333333343</v>
      </c>
      <c r="BA48" s="6"/>
      <c r="BB48" s="6"/>
      <c r="BC48" s="6"/>
      <c r="BD48" s="6"/>
      <c r="BE48" s="6"/>
      <c r="BF48" s="6"/>
      <c r="BG48" s="6"/>
      <c r="BH48" s="6"/>
      <c r="BI48" s="6"/>
      <c r="BJ48" s="6"/>
      <c r="BK48" s="6"/>
      <c r="BL48" s="6"/>
      <c r="BM48" s="6"/>
      <c r="BN48" s="6"/>
      <c r="BO48" s="6"/>
      <c r="BP48" s="6"/>
      <c r="BQ48" s="6"/>
      <c r="BR48" s="6"/>
      <c r="BS48" s="6"/>
      <c r="BT48" s="6">
        <v>39996.25</v>
      </c>
      <c r="BU48" s="6"/>
      <c r="BV48" s="6"/>
      <c r="BW48" s="6"/>
      <c r="BX48" s="6"/>
      <c r="BY48" s="6">
        <v>40099.25</v>
      </c>
      <c r="BZ48" s="6"/>
      <c r="CA48" s="6"/>
      <c r="CB48" s="6"/>
      <c r="CC48" s="6"/>
      <c r="CD48" s="6"/>
      <c r="CE48" s="6"/>
      <c r="CF48" s="6"/>
      <c r="CG48" s="6"/>
      <c r="CH48" s="6"/>
      <c r="CI48" s="6"/>
      <c r="CJ48" s="6"/>
      <c r="CK48" s="6"/>
      <c r="CL48" s="6"/>
      <c r="CM48" s="6"/>
      <c r="CN48" s="6"/>
      <c r="CO48" s="6"/>
      <c r="CP48" s="6"/>
      <c r="CQ48" s="6"/>
      <c r="CR48" s="6">
        <v>40135.25</v>
      </c>
      <c r="CS48" s="6"/>
      <c r="CT48" s="6"/>
      <c r="CU48" s="6"/>
      <c r="CV48" s="6"/>
      <c r="CW48" s="6"/>
      <c r="CX48" s="6"/>
      <c r="CY48" s="6"/>
      <c r="CZ48" s="6"/>
      <c r="DA48" s="6"/>
      <c r="DB48" s="6"/>
      <c r="DC48" s="6"/>
      <c r="DD48" s="6">
        <v>40284.25</v>
      </c>
      <c r="DE48" s="6">
        <v>40283.25</v>
      </c>
      <c r="DF48" s="6"/>
      <c r="DG48" s="6"/>
      <c r="DH48" s="6">
        <v>40284.25</v>
      </c>
      <c r="DI48" s="6"/>
      <c r="DJ48" s="6"/>
      <c r="DK48" s="6"/>
      <c r="DL48" s="6">
        <v>40284.25</v>
      </c>
      <c r="DM48" s="6"/>
      <c r="DN48" s="6"/>
      <c r="DO48" s="6"/>
      <c r="DP48" s="6"/>
      <c r="DQ48" s="6"/>
      <c r="DR48" s="6"/>
      <c r="DS48" s="6"/>
      <c r="DT48" s="6"/>
      <c r="DU48" s="6"/>
      <c r="DV48" s="6"/>
      <c r="DW48" s="6"/>
      <c r="DX48" s="6"/>
      <c r="DY48" s="6">
        <v>40284.25</v>
      </c>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c r="F49" s="6"/>
      <c r="G49" s="6"/>
      <c r="H49" s="6">
        <v>40514.25</v>
      </c>
      <c r="I49" s="6"/>
      <c r="J49" s="6"/>
      <c r="K49" s="6"/>
      <c r="L49" s="6"/>
      <c r="M49" s="6"/>
      <c r="N49" s="6"/>
      <c r="O49" s="6"/>
      <c r="P49" s="6"/>
      <c r="Q49" s="6"/>
      <c r="R49" s="6"/>
      <c r="S49" s="6"/>
      <c r="T49" s="6"/>
      <c r="U49" s="6"/>
      <c r="V49" s="6"/>
      <c r="W49" s="6"/>
      <c r="X49" s="6"/>
      <c r="Y49" s="6"/>
      <c r="Z49" s="6"/>
      <c r="AA49" s="6"/>
      <c r="AB49" s="6"/>
      <c r="AC49" s="6"/>
      <c r="AD49" s="6"/>
      <c r="AE49" s="6"/>
      <c r="AF49" s="6">
        <v>40567.25</v>
      </c>
      <c r="AG49" s="6"/>
      <c r="AH49" s="6"/>
      <c r="AI49" s="6"/>
      <c r="AJ49" s="6"/>
      <c r="AK49" s="6"/>
      <c r="AL49" s="6"/>
      <c r="AM49" s="6"/>
      <c r="AN49" s="6"/>
      <c r="AO49" s="6"/>
      <c r="AP49" s="6"/>
      <c r="AQ49" s="6"/>
      <c r="AR49" s="6">
        <v>40851.208333333343</v>
      </c>
      <c r="AS49" s="6">
        <v>40840.25</v>
      </c>
      <c r="AT49" s="6"/>
      <c r="AU49" s="6"/>
      <c r="AV49" s="6">
        <v>40850.208333333343</v>
      </c>
      <c r="AW49" s="6"/>
      <c r="AX49" s="6"/>
      <c r="AY49" s="6"/>
      <c r="AZ49" s="6">
        <v>40855.25</v>
      </c>
      <c r="BA49" s="6"/>
      <c r="BB49" s="6"/>
      <c r="BC49" s="6"/>
      <c r="BD49" s="6"/>
      <c r="BE49" s="6"/>
      <c r="BF49" s="6"/>
      <c r="BG49" s="6"/>
      <c r="BH49" s="6"/>
      <c r="BI49" s="6"/>
      <c r="BJ49" s="6"/>
      <c r="BK49" s="6"/>
      <c r="BL49" s="6"/>
      <c r="BM49" s="6">
        <v>40861.25</v>
      </c>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c r="F50" s="6"/>
      <c r="G50" s="6"/>
      <c r="H50" s="6"/>
      <c r="I50" s="6"/>
      <c r="J50" s="6"/>
      <c r="K50" s="6"/>
      <c r="L50" s="6"/>
      <c r="M50" s="6"/>
      <c r="N50" s="6">
        <v>38979.25</v>
      </c>
      <c r="O50" s="6"/>
      <c r="P50" s="6"/>
      <c r="Q50" s="6"/>
      <c r="R50" s="6"/>
      <c r="S50" s="6">
        <v>38993.25</v>
      </c>
      <c r="T50" s="6"/>
      <c r="U50" s="6"/>
      <c r="V50" s="6">
        <v>39035.25</v>
      </c>
      <c r="W50" s="6"/>
      <c r="X50" s="6"/>
      <c r="Y50" s="6"/>
      <c r="Z50" s="6"/>
      <c r="AA50" s="6"/>
      <c r="AB50" s="6"/>
      <c r="AC50" s="6"/>
      <c r="AD50" s="6"/>
      <c r="AE50" s="6"/>
      <c r="AF50" s="6">
        <v>39066.25</v>
      </c>
      <c r="AG50" s="6"/>
      <c r="AH50" s="6"/>
      <c r="AI50" s="6"/>
      <c r="AJ50" s="6"/>
      <c r="AK50" s="6"/>
      <c r="AL50" s="6"/>
      <c r="AM50" s="6"/>
      <c r="AN50" s="6"/>
      <c r="AO50" s="6"/>
      <c r="AP50" s="6"/>
      <c r="AQ50" s="6"/>
      <c r="AR50" s="6">
        <v>39239.25</v>
      </c>
      <c r="AS50" s="6"/>
      <c r="AT50" s="6"/>
      <c r="AU50" s="6"/>
      <c r="AV50" s="6">
        <v>39244.25</v>
      </c>
      <c r="AW50" s="6"/>
      <c r="AX50" s="6"/>
      <c r="AY50" s="6"/>
      <c r="AZ50" s="6">
        <v>39246.25</v>
      </c>
      <c r="BA50" s="6"/>
      <c r="BB50" s="6"/>
      <c r="BC50" s="6"/>
      <c r="BD50" s="6"/>
      <c r="BE50" s="6"/>
      <c r="BF50" s="6"/>
      <c r="BG50" s="6"/>
      <c r="BH50" s="6"/>
      <c r="BI50" s="6"/>
      <c r="BJ50" s="6"/>
      <c r="BK50" s="6"/>
      <c r="BL50" s="6"/>
      <c r="BM50" s="6">
        <v>39246.25</v>
      </c>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38013.25</v>
      </c>
      <c r="F51" s="6"/>
      <c r="G51" s="6"/>
      <c r="H51" s="6"/>
      <c r="I51" s="6"/>
      <c r="J51" s="6"/>
      <c r="K51" s="6"/>
      <c r="L51" s="6"/>
      <c r="M51" s="6"/>
      <c r="N51" s="6">
        <v>39993.25</v>
      </c>
      <c r="O51" s="6"/>
      <c r="P51" s="6"/>
      <c r="Q51" s="6"/>
      <c r="R51" s="6"/>
      <c r="S51" s="6"/>
      <c r="T51" s="6">
        <v>40023.25</v>
      </c>
      <c r="U51" s="6"/>
      <c r="V51" s="6">
        <v>40035.25</v>
      </c>
      <c r="W51" s="6"/>
      <c r="X51" s="6"/>
      <c r="Y51" s="6"/>
      <c r="Z51" s="6"/>
      <c r="AA51" s="6"/>
      <c r="AB51" s="6"/>
      <c r="AC51" s="6"/>
      <c r="AD51" s="6"/>
      <c r="AE51" s="6"/>
      <c r="AF51" s="6">
        <v>40087.25</v>
      </c>
      <c r="AG51" s="6"/>
      <c r="AH51" s="6"/>
      <c r="AI51" s="6"/>
      <c r="AJ51" s="6"/>
      <c r="AK51" s="6"/>
      <c r="AL51" s="6"/>
      <c r="AM51" s="6"/>
      <c r="AN51" s="6"/>
      <c r="AO51" s="6"/>
      <c r="AP51" s="6"/>
      <c r="AQ51" s="6"/>
      <c r="AR51" s="6">
        <v>40498.25</v>
      </c>
      <c r="AS51" s="6">
        <v>40451.25</v>
      </c>
      <c r="AT51" s="6"/>
      <c r="AU51" s="6"/>
      <c r="AV51" s="6">
        <v>40480.25</v>
      </c>
      <c r="AW51" s="6"/>
      <c r="AX51" s="6"/>
      <c r="AY51" s="6"/>
      <c r="AZ51" s="6">
        <v>40498.25</v>
      </c>
      <c r="BA51" s="6"/>
      <c r="BB51" s="6"/>
      <c r="BC51" s="6"/>
      <c r="BD51" s="6"/>
      <c r="BE51" s="6"/>
      <c r="BF51" s="6"/>
      <c r="BG51" s="6"/>
      <c r="BH51" s="6"/>
      <c r="BI51" s="6"/>
      <c r="BJ51" s="6"/>
      <c r="BK51" s="6"/>
      <c r="BL51" s="6"/>
      <c r="BM51" s="6">
        <v>40505.25</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v>37698.25</v>
      </c>
      <c r="AG52" s="6"/>
      <c r="AH52" s="6"/>
      <c r="AI52" s="6"/>
      <c r="AJ52" s="6"/>
      <c r="AK52" s="6"/>
      <c r="AL52" s="6"/>
      <c r="AM52" s="6"/>
      <c r="AN52" s="6"/>
      <c r="AO52" s="6"/>
      <c r="AP52" s="6"/>
      <c r="AQ52" s="6"/>
      <c r="AR52" s="6"/>
      <c r="AS52" s="6"/>
      <c r="AT52" s="6"/>
      <c r="AU52" s="6"/>
      <c r="AV52" s="6">
        <v>37924.25</v>
      </c>
      <c r="AW52" s="6"/>
      <c r="AX52" s="6"/>
      <c r="AY52" s="6"/>
      <c r="AZ52" s="6">
        <v>38044.25</v>
      </c>
      <c r="BA52" s="6"/>
      <c r="BB52" s="6"/>
      <c r="BC52" s="6"/>
      <c r="BD52" s="6"/>
      <c r="BE52" s="6"/>
      <c r="BF52" s="6"/>
      <c r="BG52" s="6"/>
      <c r="BH52" s="6"/>
      <c r="BI52" s="6"/>
      <c r="BJ52" s="6"/>
      <c r="BK52" s="6"/>
      <c r="BL52" s="6"/>
      <c r="BM52" s="6"/>
      <c r="BN52" s="6"/>
      <c r="BO52" s="6"/>
      <c r="BP52" s="6"/>
      <c r="BQ52" s="6"/>
      <c r="BR52" s="6"/>
      <c r="BS52" s="6"/>
      <c r="BT52" s="6">
        <v>38061.25</v>
      </c>
      <c r="BU52" s="6"/>
      <c r="BV52" s="6"/>
      <c r="BW52" s="6"/>
      <c r="BX52" s="6"/>
      <c r="BY52" s="6">
        <v>38145.25</v>
      </c>
      <c r="BZ52" s="6"/>
      <c r="CA52" s="6"/>
      <c r="CB52" s="6"/>
      <c r="CC52" s="6"/>
      <c r="CD52" s="6"/>
      <c r="CE52" s="6"/>
      <c r="CF52" s="6"/>
      <c r="CG52" s="6"/>
      <c r="CH52" s="6"/>
      <c r="CI52" s="6"/>
      <c r="CJ52" s="6"/>
      <c r="CK52" s="6"/>
      <c r="CL52" s="6"/>
      <c r="CM52" s="6"/>
      <c r="CN52" s="6"/>
      <c r="CO52" s="6"/>
      <c r="CP52" s="6"/>
      <c r="CQ52" s="6"/>
      <c r="CR52" s="6">
        <v>38190.25</v>
      </c>
      <c r="CS52" s="6"/>
      <c r="CT52" s="6"/>
      <c r="CU52" s="6"/>
      <c r="CV52" s="6"/>
      <c r="CW52" s="6"/>
      <c r="CX52" s="6"/>
      <c r="CY52" s="6"/>
      <c r="CZ52" s="6"/>
      <c r="DA52" s="6"/>
      <c r="DB52" s="6"/>
      <c r="DC52" s="6"/>
      <c r="DD52" s="6"/>
      <c r="DE52" s="6"/>
      <c r="DF52" s="6"/>
      <c r="DG52" s="6"/>
      <c r="DH52" s="6"/>
      <c r="DI52" s="6"/>
      <c r="DJ52" s="6"/>
      <c r="DK52" s="6"/>
      <c r="DL52" s="6">
        <v>38363.25</v>
      </c>
      <c r="DM52" s="6"/>
      <c r="DN52" s="6"/>
      <c r="DO52" s="6"/>
      <c r="DP52" s="6"/>
      <c r="DQ52" s="6"/>
      <c r="DR52" s="6"/>
      <c r="DS52" s="6"/>
      <c r="DT52" s="6"/>
      <c r="DU52" s="6"/>
      <c r="DV52" s="6"/>
      <c r="DW52" s="6"/>
      <c r="DX52" s="6"/>
      <c r="DY52" s="6"/>
      <c r="DZ52" s="6"/>
      <c r="EA52" s="6"/>
      <c r="EB52" s="6"/>
      <c r="EC52" s="6"/>
      <c r="ED52" s="6"/>
      <c r="EE52" s="6">
        <v>38365.25</v>
      </c>
      <c r="EF52" s="6"/>
      <c r="EG52" s="6"/>
      <c r="EH52" s="6"/>
      <c r="EI52" s="6"/>
      <c r="EJ52" s="6">
        <v>38737.25</v>
      </c>
      <c r="EK52" s="6"/>
      <c r="EL52" s="6"/>
      <c r="EM52" s="6"/>
      <c r="EN52" s="6"/>
      <c r="EO52" s="6">
        <v>38453.25</v>
      </c>
      <c r="EP52" s="6"/>
      <c r="EQ52" s="6"/>
      <c r="ER52" s="6"/>
      <c r="ES52" s="6"/>
      <c r="ET52" s="6"/>
      <c r="EU52" s="6"/>
      <c r="EV52" s="6"/>
      <c r="EW52" s="6"/>
      <c r="EX52" s="6"/>
      <c r="EY52" s="6"/>
      <c r="EZ52" s="6"/>
      <c r="FA52" s="6"/>
      <c r="FB52" s="6"/>
      <c r="FC52" s="6"/>
      <c r="FD52" s="6">
        <v>39022.25</v>
      </c>
      <c r="FE52" s="6"/>
      <c r="FF52" s="6"/>
      <c r="FG52" s="6"/>
      <c r="FH52" s="6"/>
      <c r="FI52" s="6"/>
      <c r="FJ52" s="6"/>
      <c r="FK52" s="6"/>
      <c r="FL52" s="6"/>
      <c r="FM52" s="6"/>
      <c r="FN52" s="6"/>
      <c r="FO52" s="6"/>
      <c r="FP52" s="6">
        <v>39310.25</v>
      </c>
      <c r="FQ52" s="6"/>
      <c r="FR52" s="6"/>
      <c r="FS52" s="6"/>
      <c r="FT52" s="6">
        <v>39309.25</v>
      </c>
      <c r="FU52" s="6"/>
      <c r="FV52" s="6">
        <v>39129.25</v>
      </c>
      <c r="FW52" s="6"/>
      <c r="FX52" s="6">
        <v>39259.25</v>
      </c>
      <c r="FY52" s="6"/>
      <c r="FZ52" s="6"/>
      <c r="GA52" s="6"/>
      <c r="GB52" s="6"/>
      <c r="GC52" s="6"/>
      <c r="GD52" s="6"/>
      <c r="GE52" s="6"/>
      <c r="GF52" s="6"/>
      <c r="GG52" s="6"/>
      <c r="GH52" s="6"/>
      <c r="GI52" s="6"/>
      <c r="GJ52" s="6"/>
      <c r="GK52" s="6">
        <v>39318.25</v>
      </c>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v>38217.25</v>
      </c>
      <c r="F54" s="6"/>
      <c r="G54" s="6"/>
      <c r="H54" s="6">
        <v>38251.25</v>
      </c>
      <c r="I54" s="6"/>
      <c r="J54" s="6"/>
      <c r="K54" s="6"/>
      <c r="L54" s="6"/>
      <c r="M54" s="6"/>
      <c r="N54" s="6"/>
      <c r="O54" s="6"/>
      <c r="P54" s="6"/>
      <c r="Q54" s="6"/>
      <c r="R54" s="6"/>
      <c r="S54" s="6"/>
      <c r="T54" s="6"/>
      <c r="U54" s="6"/>
      <c r="V54" s="6"/>
      <c r="W54" s="6"/>
      <c r="X54" s="6"/>
      <c r="Y54" s="6"/>
      <c r="Z54" s="6">
        <v>38303.25</v>
      </c>
      <c r="AA54" s="6"/>
      <c r="AB54" s="6"/>
      <c r="AC54" s="6">
        <v>38343.25</v>
      </c>
      <c r="AD54" s="6"/>
      <c r="AE54" s="6"/>
      <c r="AF54" s="6">
        <v>38385.25</v>
      </c>
      <c r="AG54" s="6"/>
      <c r="AH54" s="6"/>
      <c r="AI54" s="6"/>
      <c r="AJ54" s="6"/>
      <c r="AK54" s="6"/>
      <c r="AL54" s="6"/>
      <c r="AM54" s="6"/>
      <c r="AN54" s="6"/>
      <c r="AO54" s="6"/>
      <c r="AP54" s="6"/>
      <c r="AQ54" s="6"/>
      <c r="AR54" s="6">
        <v>38653.25</v>
      </c>
      <c r="AS54" s="6">
        <v>38638.25</v>
      </c>
      <c r="AT54" s="6"/>
      <c r="AU54" s="6"/>
      <c r="AV54" s="6">
        <v>38586.25</v>
      </c>
      <c r="AW54" s="6"/>
      <c r="AX54" s="6"/>
      <c r="AY54" s="6"/>
      <c r="AZ54" s="6">
        <v>38629.25</v>
      </c>
      <c r="BA54" s="6"/>
      <c r="BB54" s="6"/>
      <c r="BC54" s="6"/>
      <c r="BD54" s="6"/>
      <c r="BE54" s="6"/>
      <c r="BF54" s="6"/>
      <c r="BG54" s="6"/>
      <c r="BH54" s="6"/>
      <c r="BI54" s="6"/>
      <c r="BJ54" s="6"/>
      <c r="BK54" s="6"/>
      <c r="BL54" s="6"/>
      <c r="BM54" s="6">
        <v>38677.25</v>
      </c>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v>37893.25</v>
      </c>
      <c r="F55" s="6"/>
      <c r="G55" s="6"/>
      <c r="H55" s="6"/>
      <c r="I55" s="6"/>
      <c r="J55" s="6"/>
      <c r="K55" s="6"/>
      <c r="L55" s="6"/>
      <c r="M55" s="6"/>
      <c r="N55" s="6">
        <v>37895.25</v>
      </c>
      <c r="O55" s="6"/>
      <c r="P55" s="6"/>
      <c r="Q55" s="6"/>
      <c r="R55" s="6"/>
      <c r="S55" s="6">
        <v>37909.25</v>
      </c>
      <c r="T55" s="6"/>
      <c r="U55" s="6"/>
      <c r="V55" s="6">
        <v>37949.25</v>
      </c>
      <c r="W55" s="6"/>
      <c r="X55" s="6"/>
      <c r="Y55" s="6"/>
      <c r="Z55" s="6"/>
      <c r="AA55" s="6"/>
      <c r="AB55" s="6"/>
      <c r="AC55" s="6"/>
      <c r="AD55" s="6"/>
      <c r="AE55" s="6"/>
      <c r="AF55" s="6">
        <v>37979.25</v>
      </c>
      <c r="AG55" s="6"/>
      <c r="AH55" s="6"/>
      <c r="AI55" s="6"/>
      <c r="AJ55" s="6"/>
      <c r="AK55" s="6"/>
      <c r="AL55" s="6"/>
      <c r="AM55" s="6"/>
      <c r="AN55" s="6"/>
      <c r="AO55" s="6">
        <v>38377.25</v>
      </c>
      <c r="AP55" s="6"/>
      <c r="AQ55" s="6"/>
      <c r="AR55" s="6">
        <v>38594.25</v>
      </c>
      <c r="AS55" s="6"/>
      <c r="AT55" s="6"/>
      <c r="AU55" s="6"/>
      <c r="AV55" s="6">
        <v>38601.25</v>
      </c>
      <c r="AW55" s="6"/>
      <c r="AX55" s="6"/>
      <c r="AY55" s="6"/>
      <c r="AZ55" s="6">
        <v>38602.25</v>
      </c>
      <c r="BA55" s="6"/>
      <c r="BB55" s="6"/>
      <c r="BC55" s="6"/>
      <c r="BD55" s="6"/>
      <c r="BE55" s="6"/>
      <c r="BF55" s="6"/>
      <c r="BG55" s="6"/>
      <c r="BH55" s="6"/>
      <c r="BI55" s="6"/>
      <c r="BJ55" s="6"/>
      <c r="BK55" s="6"/>
      <c r="BL55" s="6"/>
      <c r="BM55" s="6">
        <v>38604.25</v>
      </c>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v>40556.25</v>
      </c>
      <c r="F56" s="6"/>
      <c r="G56" s="6"/>
      <c r="H56" s="6">
        <v>40630.25</v>
      </c>
      <c r="I56" s="6"/>
      <c r="J56" s="6"/>
      <c r="K56" s="6"/>
      <c r="L56" s="6"/>
      <c r="M56" s="6"/>
      <c r="N56" s="6"/>
      <c r="O56" s="6"/>
      <c r="P56" s="6"/>
      <c r="Q56" s="6"/>
      <c r="R56" s="6"/>
      <c r="S56" s="6"/>
      <c r="T56" s="6"/>
      <c r="U56" s="6"/>
      <c r="V56" s="6"/>
      <c r="W56" s="6"/>
      <c r="X56" s="6"/>
      <c r="Y56" s="6"/>
      <c r="Z56" s="6"/>
      <c r="AA56" s="6"/>
      <c r="AB56" s="6"/>
      <c r="AC56" s="6"/>
      <c r="AD56" s="6"/>
      <c r="AE56" s="6"/>
      <c r="AF56" s="6">
        <v>40676.25</v>
      </c>
      <c r="AG56" s="6"/>
      <c r="AH56" s="6"/>
      <c r="AI56" s="6"/>
      <c r="AJ56" s="6"/>
      <c r="AK56" s="6"/>
      <c r="AL56" s="6"/>
      <c r="AM56" s="6"/>
      <c r="AN56" s="6"/>
      <c r="AO56" s="6"/>
      <c r="AP56" s="6"/>
      <c r="AQ56" s="6"/>
      <c r="AR56" s="6">
        <v>40969.25</v>
      </c>
      <c r="AS56" s="6">
        <v>40855.25</v>
      </c>
      <c r="AT56" s="6"/>
      <c r="AU56" s="6"/>
      <c r="AV56" s="6">
        <v>40975.25</v>
      </c>
      <c r="AW56" s="6"/>
      <c r="AX56" s="6"/>
      <c r="AY56" s="6"/>
      <c r="AZ56" s="6">
        <v>40975.25</v>
      </c>
      <c r="BA56" s="6"/>
      <c r="BB56" s="6"/>
      <c r="BC56" s="6"/>
      <c r="BD56" s="6"/>
      <c r="BE56" s="6"/>
      <c r="BF56" s="6"/>
      <c r="BG56" s="6"/>
      <c r="BH56" s="6"/>
      <c r="BI56" s="6"/>
      <c r="BJ56" s="6"/>
      <c r="BK56" s="6"/>
      <c r="BL56" s="6"/>
      <c r="BM56" s="6">
        <v>40969.25</v>
      </c>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v>37893.25</v>
      </c>
      <c r="F57" s="6"/>
      <c r="G57" s="6"/>
      <c r="H57" s="6"/>
      <c r="I57" s="6"/>
      <c r="J57" s="6"/>
      <c r="K57" s="6"/>
      <c r="L57" s="6"/>
      <c r="M57" s="6"/>
      <c r="N57" s="6">
        <v>37895.25</v>
      </c>
      <c r="O57" s="6"/>
      <c r="P57" s="6"/>
      <c r="Q57" s="6"/>
      <c r="R57" s="6"/>
      <c r="S57" s="6">
        <v>37909.25</v>
      </c>
      <c r="T57" s="6"/>
      <c r="U57" s="6"/>
      <c r="V57" s="6">
        <v>37949.25</v>
      </c>
      <c r="W57" s="6"/>
      <c r="X57" s="6"/>
      <c r="Y57" s="6"/>
      <c r="Z57" s="6"/>
      <c r="AA57" s="6"/>
      <c r="AB57" s="6"/>
      <c r="AC57" s="6"/>
      <c r="AD57" s="6"/>
      <c r="AE57" s="6"/>
      <c r="AF57" s="6">
        <v>37979.25</v>
      </c>
      <c r="AG57" s="6"/>
      <c r="AH57" s="6"/>
      <c r="AI57" s="6"/>
      <c r="AJ57" s="6"/>
      <c r="AK57" s="6"/>
      <c r="AL57" s="6"/>
      <c r="AM57" s="6"/>
      <c r="AN57" s="6"/>
      <c r="AO57" s="6">
        <v>38377.25</v>
      </c>
      <c r="AP57" s="6"/>
      <c r="AQ57" s="6"/>
      <c r="AR57" s="6">
        <v>38594.25</v>
      </c>
      <c r="AS57" s="6"/>
      <c r="AT57" s="6"/>
      <c r="AU57" s="6"/>
      <c r="AV57" s="6">
        <v>38601.25</v>
      </c>
      <c r="AW57" s="6"/>
      <c r="AX57" s="6"/>
      <c r="AY57" s="6"/>
      <c r="AZ57" s="6">
        <v>38602.25</v>
      </c>
      <c r="BA57" s="6"/>
      <c r="BB57" s="6"/>
      <c r="BC57" s="6"/>
      <c r="BD57" s="6"/>
      <c r="BE57" s="6"/>
      <c r="BF57" s="6"/>
      <c r="BG57" s="6"/>
      <c r="BH57" s="6"/>
      <c r="BI57" s="6"/>
      <c r="BJ57" s="6"/>
      <c r="BK57" s="6"/>
      <c r="BL57" s="6"/>
      <c r="BM57" s="6">
        <v>38604.25</v>
      </c>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v>37893.25</v>
      </c>
      <c r="F58" s="6"/>
      <c r="G58" s="6"/>
      <c r="H58" s="6"/>
      <c r="I58" s="6"/>
      <c r="J58" s="6"/>
      <c r="K58" s="6"/>
      <c r="L58" s="6"/>
      <c r="M58" s="6"/>
      <c r="N58" s="6">
        <v>37895.25</v>
      </c>
      <c r="O58" s="6"/>
      <c r="P58" s="6"/>
      <c r="Q58" s="6"/>
      <c r="R58" s="6"/>
      <c r="S58" s="6">
        <v>37909.25</v>
      </c>
      <c r="T58" s="6"/>
      <c r="U58" s="6"/>
      <c r="V58" s="6">
        <v>37949.25</v>
      </c>
      <c r="W58" s="6"/>
      <c r="X58" s="6"/>
      <c r="Y58" s="6"/>
      <c r="Z58" s="6"/>
      <c r="AA58" s="6"/>
      <c r="AB58" s="6"/>
      <c r="AC58" s="6"/>
      <c r="AD58" s="6"/>
      <c r="AE58" s="6"/>
      <c r="AF58" s="6">
        <v>37979.25</v>
      </c>
      <c r="AG58" s="6"/>
      <c r="AH58" s="6"/>
      <c r="AI58" s="6"/>
      <c r="AJ58" s="6"/>
      <c r="AK58" s="6"/>
      <c r="AL58" s="6"/>
      <c r="AM58" s="6"/>
      <c r="AN58" s="6"/>
      <c r="AO58" s="6">
        <v>38377.25</v>
      </c>
      <c r="AP58" s="6"/>
      <c r="AQ58" s="6"/>
      <c r="AR58" s="6">
        <v>38594.25</v>
      </c>
      <c r="AS58" s="6"/>
      <c r="AT58" s="6"/>
      <c r="AU58" s="6"/>
      <c r="AV58" s="6">
        <v>38601.25</v>
      </c>
      <c r="AW58" s="6"/>
      <c r="AX58" s="6"/>
      <c r="AY58" s="6"/>
      <c r="AZ58" s="6">
        <v>38602.25</v>
      </c>
      <c r="BA58" s="6"/>
      <c r="BB58" s="6"/>
      <c r="BC58" s="6"/>
      <c r="BD58" s="6"/>
      <c r="BE58" s="6"/>
      <c r="BF58" s="6"/>
      <c r="BG58" s="6"/>
      <c r="BH58" s="6"/>
      <c r="BI58" s="6"/>
      <c r="BJ58" s="6"/>
      <c r="BK58" s="6"/>
      <c r="BL58" s="6"/>
      <c r="BM58" s="6">
        <v>38604.25</v>
      </c>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c r="F59" s="6"/>
      <c r="G59" s="6"/>
      <c r="H59" s="6">
        <v>39022.25</v>
      </c>
      <c r="I59" s="6"/>
      <c r="J59" s="6"/>
      <c r="K59" s="6"/>
      <c r="L59" s="6"/>
      <c r="M59" s="6"/>
      <c r="N59" s="6"/>
      <c r="O59" s="6"/>
      <c r="P59" s="6"/>
      <c r="Q59" s="6"/>
      <c r="R59" s="6"/>
      <c r="S59" s="6"/>
      <c r="T59" s="6"/>
      <c r="U59" s="6"/>
      <c r="V59" s="6"/>
      <c r="W59" s="6"/>
      <c r="X59" s="6"/>
      <c r="Y59" s="6"/>
      <c r="Z59" s="6">
        <v>39066.25</v>
      </c>
      <c r="AA59" s="6"/>
      <c r="AB59" s="6"/>
      <c r="AC59" s="6">
        <v>39078.25</v>
      </c>
      <c r="AD59" s="6"/>
      <c r="AE59" s="6"/>
      <c r="AF59" s="6">
        <v>39115.25</v>
      </c>
      <c r="AG59" s="6"/>
      <c r="AH59" s="6"/>
      <c r="AI59" s="6"/>
      <c r="AJ59" s="6"/>
      <c r="AK59" s="6"/>
      <c r="AL59" s="6"/>
      <c r="AM59" s="6"/>
      <c r="AN59" s="6"/>
      <c r="AO59" s="6"/>
      <c r="AP59" s="6"/>
      <c r="AQ59" s="6"/>
      <c r="AR59" s="6">
        <v>39413.25</v>
      </c>
      <c r="AS59" s="6">
        <v>39394.25</v>
      </c>
      <c r="AT59" s="6"/>
      <c r="AU59" s="6"/>
      <c r="AV59" s="6">
        <v>39414.25</v>
      </c>
      <c r="AW59" s="6"/>
      <c r="AX59" s="6"/>
      <c r="AY59" s="6"/>
      <c r="AZ59" s="6">
        <v>39413.25</v>
      </c>
      <c r="BA59" s="6"/>
      <c r="BB59" s="6"/>
      <c r="BC59" s="6"/>
      <c r="BD59" s="6"/>
      <c r="BE59" s="6"/>
      <c r="BF59" s="6"/>
      <c r="BG59" s="6"/>
      <c r="BH59" s="6"/>
      <c r="BI59" s="6"/>
      <c r="BJ59" s="6"/>
      <c r="BK59" s="6"/>
      <c r="BL59" s="6"/>
      <c r="BM59" s="6">
        <v>39415.25</v>
      </c>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v>40464.25</v>
      </c>
      <c r="F60" s="6"/>
      <c r="G60" s="6"/>
      <c r="H60" s="6"/>
      <c r="I60" s="6"/>
      <c r="J60" s="6"/>
      <c r="K60" s="6"/>
      <c r="L60" s="6"/>
      <c r="M60" s="6"/>
      <c r="N60" s="6">
        <v>40521.25</v>
      </c>
      <c r="O60" s="6">
        <v>40557.25</v>
      </c>
      <c r="P60" s="6"/>
      <c r="Q60" s="6"/>
      <c r="R60" s="6"/>
      <c r="S60" s="6">
        <v>40191.25</v>
      </c>
      <c r="T60" s="6"/>
      <c r="U60" s="6"/>
      <c r="V60" s="6"/>
      <c r="W60" s="6"/>
      <c r="X60" s="6"/>
      <c r="Y60" s="6"/>
      <c r="Z60" s="6"/>
      <c r="AA60" s="6"/>
      <c r="AB60" s="6"/>
      <c r="AC60" s="6"/>
      <c r="AD60" s="6"/>
      <c r="AE60" s="6"/>
      <c r="AF60" s="6">
        <v>40592.25</v>
      </c>
      <c r="AG60" s="6"/>
      <c r="AH60" s="6"/>
      <c r="AI60" s="6"/>
      <c r="AJ60" s="6"/>
      <c r="AK60" s="6"/>
      <c r="AL60" s="6"/>
      <c r="AM60" s="6"/>
      <c r="AN60" s="6"/>
      <c r="AO60" s="6"/>
      <c r="AP60" s="6"/>
      <c r="AQ60" s="6"/>
      <c r="AR60" s="6">
        <v>40765.25</v>
      </c>
      <c r="AS60" s="6">
        <v>40728.25</v>
      </c>
      <c r="AT60" s="6"/>
      <c r="AU60" s="6"/>
      <c r="AV60" s="6">
        <v>40757.25</v>
      </c>
      <c r="AW60" s="6"/>
      <c r="AX60" s="6"/>
      <c r="AY60" s="6"/>
      <c r="AZ60" s="6">
        <v>40765.25</v>
      </c>
      <c r="BA60" s="6"/>
      <c r="BB60" s="6"/>
      <c r="BC60" s="6"/>
      <c r="BD60" s="6"/>
      <c r="BE60" s="6"/>
      <c r="BF60" s="6"/>
      <c r="BG60" s="6"/>
      <c r="BH60" s="6"/>
      <c r="BI60" s="6"/>
      <c r="BJ60" s="6"/>
      <c r="BK60" s="6"/>
      <c r="BL60" s="6"/>
      <c r="BM60" s="6">
        <v>40771.25</v>
      </c>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v>37698.25</v>
      </c>
      <c r="AG61" s="6"/>
      <c r="AH61" s="6"/>
      <c r="AI61" s="6"/>
      <c r="AJ61" s="6"/>
      <c r="AK61" s="6"/>
      <c r="AL61" s="6"/>
      <c r="AM61" s="6"/>
      <c r="AN61" s="6"/>
      <c r="AO61" s="6"/>
      <c r="AP61" s="6"/>
      <c r="AQ61" s="6"/>
      <c r="AR61" s="6"/>
      <c r="AS61" s="6"/>
      <c r="AT61" s="6"/>
      <c r="AU61" s="6"/>
      <c r="AV61" s="6">
        <v>37924.25</v>
      </c>
      <c r="AW61" s="6"/>
      <c r="AX61" s="6"/>
      <c r="AY61" s="6"/>
      <c r="AZ61" s="6">
        <v>38044.25</v>
      </c>
      <c r="BA61" s="6"/>
      <c r="BB61" s="6"/>
      <c r="BC61" s="6"/>
      <c r="BD61" s="6"/>
      <c r="BE61" s="6"/>
      <c r="BF61" s="6"/>
      <c r="BG61" s="6"/>
      <c r="BH61" s="6"/>
      <c r="BI61" s="6"/>
      <c r="BJ61" s="6"/>
      <c r="BK61" s="6"/>
      <c r="BL61" s="6"/>
      <c r="BM61" s="6"/>
      <c r="BN61" s="6"/>
      <c r="BO61" s="6"/>
      <c r="BP61" s="6"/>
      <c r="BQ61" s="6"/>
      <c r="BR61" s="6"/>
      <c r="BS61" s="6"/>
      <c r="BT61" s="6">
        <v>38061.25</v>
      </c>
      <c r="BU61" s="6"/>
      <c r="BV61" s="6"/>
      <c r="BW61" s="6"/>
      <c r="BX61" s="6"/>
      <c r="BY61" s="6">
        <v>38145.25</v>
      </c>
      <c r="BZ61" s="6"/>
      <c r="CA61" s="6"/>
      <c r="CB61" s="6"/>
      <c r="CC61" s="6"/>
      <c r="CD61" s="6"/>
      <c r="CE61" s="6"/>
      <c r="CF61" s="6"/>
      <c r="CG61" s="6"/>
      <c r="CH61" s="6"/>
      <c r="CI61" s="6"/>
      <c r="CJ61" s="6"/>
      <c r="CK61" s="6"/>
      <c r="CL61" s="6"/>
      <c r="CM61" s="6"/>
      <c r="CN61" s="6"/>
      <c r="CO61" s="6"/>
      <c r="CP61" s="6"/>
      <c r="CQ61" s="6"/>
      <c r="CR61" s="6">
        <v>38190.25</v>
      </c>
      <c r="CS61" s="6"/>
      <c r="CT61" s="6"/>
      <c r="CU61" s="6"/>
      <c r="CV61" s="6"/>
      <c r="CW61" s="6"/>
      <c r="CX61" s="6"/>
      <c r="CY61" s="6"/>
      <c r="CZ61" s="6"/>
      <c r="DA61" s="6"/>
      <c r="DB61" s="6"/>
      <c r="DC61" s="6"/>
      <c r="DD61" s="6"/>
      <c r="DE61" s="6"/>
      <c r="DF61" s="6"/>
      <c r="DG61" s="6"/>
      <c r="DH61" s="6"/>
      <c r="DI61" s="6"/>
      <c r="DJ61" s="6"/>
      <c r="DK61" s="6"/>
      <c r="DL61" s="6">
        <v>38363.25</v>
      </c>
      <c r="DM61" s="6"/>
      <c r="DN61" s="6"/>
      <c r="DO61" s="6"/>
      <c r="DP61" s="6"/>
      <c r="DQ61" s="6"/>
      <c r="DR61" s="6"/>
      <c r="DS61" s="6"/>
      <c r="DT61" s="6"/>
      <c r="DU61" s="6"/>
      <c r="DV61" s="6"/>
      <c r="DW61" s="6"/>
      <c r="DX61" s="6"/>
      <c r="DY61" s="6"/>
      <c r="DZ61" s="6"/>
      <c r="EA61" s="6"/>
      <c r="EB61" s="6"/>
      <c r="EC61" s="6"/>
      <c r="ED61" s="6"/>
      <c r="EE61" s="6">
        <v>38365.25</v>
      </c>
      <c r="EF61" s="6"/>
      <c r="EG61" s="6"/>
      <c r="EH61" s="6"/>
      <c r="EI61" s="6"/>
      <c r="EJ61" s="6">
        <v>38737.25</v>
      </c>
      <c r="EK61" s="6"/>
      <c r="EL61" s="6"/>
      <c r="EM61" s="6"/>
      <c r="EN61" s="6"/>
      <c r="EO61" s="6">
        <v>38453.25</v>
      </c>
      <c r="EP61" s="6"/>
      <c r="EQ61" s="6"/>
      <c r="ER61" s="6"/>
      <c r="ES61" s="6"/>
      <c r="ET61" s="6"/>
      <c r="EU61" s="6"/>
      <c r="EV61" s="6"/>
      <c r="EW61" s="6"/>
      <c r="EX61" s="6"/>
      <c r="EY61" s="6"/>
      <c r="EZ61" s="6"/>
      <c r="FA61" s="6"/>
      <c r="FB61" s="6"/>
      <c r="FC61" s="6"/>
      <c r="FD61" s="6">
        <v>39022.25</v>
      </c>
      <c r="FE61" s="6"/>
      <c r="FF61" s="6"/>
      <c r="FG61" s="6"/>
      <c r="FH61" s="6"/>
      <c r="FI61" s="6"/>
      <c r="FJ61" s="6"/>
      <c r="FK61" s="6"/>
      <c r="FL61" s="6"/>
      <c r="FM61" s="6"/>
      <c r="FN61" s="6"/>
      <c r="FO61" s="6"/>
      <c r="FP61" s="6">
        <v>39310.25</v>
      </c>
      <c r="FQ61" s="6"/>
      <c r="FR61" s="6"/>
      <c r="FS61" s="6"/>
      <c r="FT61" s="6">
        <v>39309.25</v>
      </c>
      <c r="FU61" s="6"/>
      <c r="FV61" s="6">
        <v>39129.25</v>
      </c>
      <c r="FW61" s="6"/>
      <c r="FX61" s="6">
        <v>39259.25</v>
      </c>
      <c r="FY61" s="6"/>
      <c r="FZ61" s="6"/>
      <c r="GA61" s="6"/>
      <c r="GB61" s="6"/>
      <c r="GC61" s="6"/>
      <c r="GD61" s="6"/>
      <c r="GE61" s="6"/>
      <c r="GF61" s="6"/>
      <c r="GG61" s="6"/>
      <c r="GH61" s="6"/>
      <c r="GI61" s="6"/>
      <c r="GJ61" s="6"/>
      <c r="GK61" s="6">
        <v>39318.25</v>
      </c>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v>39893.208333333343</v>
      </c>
      <c r="F62" s="6"/>
      <c r="G62" s="6"/>
      <c r="H62" s="6">
        <v>40154.25</v>
      </c>
      <c r="I62" s="6"/>
      <c r="J62" s="6"/>
      <c r="K62" s="6"/>
      <c r="L62" s="6"/>
      <c r="M62" s="6"/>
      <c r="N62" s="6"/>
      <c r="O62" s="6"/>
      <c r="P62" s="6"/>
      <c r="Q62" s="6"/>
      <c r="R62" s="6"/>
      <c r="S62" s="6"/>
      <c r="T62" s="6"/>
      <c r="U62" s="6"/>
      <c r="V62" s="6"/>
      <c r="W62" s="6"/>
      <c r="X62" s="6"/>
      <c r="Y62" s="6"/>
      <c r="Z62" s="6">
        <v>40200.25</v>
      </c>
      <c r="AA62" s="6"/>
      <c r="AB62" s="6"/>
      <c r="AC62" s="6">
        <v>40210.25</v>
      </c>
      <c r="AD62" s="6"/>
      <c r="AE62" s="6"/>
      <c r="AF62" s="6">
        <v>40233.25</v>
      </c>
      <c r="AG62" s="6"/>
      <c r="AH62" s="6"/>
      <c r="AI62" s="6"/>
      <c r="AJ62" s="6"/>
      <c r="AK62" s="6"/>
      <c r="AL62" s="6"/>
      <c r="AM62" s="6"/>
      <c r="AN62" s="6"/>
      <c r="AO62" s="6"/>
      <c r="AP62" s="6"/>
      <c r="AQ62" s="6"/>
      <c r="AR62" s="6"/>
      <c r="AS62" s="6">
        <v>40512.25</v>
      </c>
      <c r="AT62" s="6"/>
      <c r="AU62" s="6"/>
      <c r="AV62" s="6">
        <v>40484.208333333343</v>
      </c>
      <c r="AW62" s="6"/>
      <c r="AX62" s="6"/>
      <c r="AY62" s="6"/>
      <c r="AZ62" s="6">
        <v>40532.25</v>
      </c>
      <c r="BA62" s="6"/>
      <c r="BB62" s="6"/>
      <c r="BC62" s="6"/>
      <c r="BD62" s="6"/>
      <c r="BE62" s="6"/>
      <c r="BF62" s="6"/>
      <c r="BG62" s="6"/>
      <c r="BH62" s="6"/>
      <c r="BI62" s="6"/>
      <c r="BJ62" s="6"/>
      <c r="BK62" s="6"/>
      <c r="BL62" s="6"/>
      <c r="BM62" s="6"/>
      <c r="BN62" s="6"/>
      <c r="BO62" s="6"/>
      <c r="BP62" s="6"/>
      <c r="BQ62" s="6"/>
      <c r="BR62" s="6"/>
      <c r="BS62" s="6"/>
      <c r="BT62" s="6">
        <v>40533.25</v>
      </c>
      <c r="BU62" s="6"/>
      <c r="BV62" s="6"/>
      <c r="BW62" s="6"/>
      <c r="BX62" s="6"/>
      <c r="BY62" s="6">
        <v>40638.25</v>
      </c>
      <c r="BZ62" s="6"/>
      <c r="CA62" s="6"/>
      <c r="CB62" s="6"/>
      <c r="CC62" s="6"/>
      <c r="CD62" s="6"/>
      <c r="CE62" s="6"/>
      <c r="CF62" s="6"/>
      <c r="CG62" s="6"/>
      <c r="CH62" s="6"/>
      <c r="CI62" s="6"/>
      <c r="CJ62" s="6"/>
      <c r="CK62" s="6"/>
      <c r="CL62" s="6"/>
      <c r="CM62" s="6"/>
      <c r="CN62" s="6"/>
      <c r="CO62" s="6"/>
      <c r="CP62" s="6"/>
      <c r="CQ62" s="6"/>
      <c r="CR62" s="6">
        <v>40654.25</v>
      </c>
      <c r="CS62" s="6"/>
      <c r="CT62" s="6"/>
      <c r="CU62" s="6"/>
      <c r="CV62" s="6"/>
      <c r="CW62" s="6"/>
      <c r="CX62" s="6"/>
      <c r="CY62" s="6"/>
      <c r="CZ62" s="6"/>
      <c r="DA62" s="6"/>
      <c r="DB62" s="6"/>
      <c r="DC62" s="6"/>
      <c r="DD62" s="6">
        <v>40946.25</v>
      </c>
      <c r="DE62" s="6"/>
      <c r="DF62" s="6"/>
      <c r="DG62" s="6"/>
      <c r="DH62" s="6">
        <v>40938.25</v>
      </c>
      <c r="DI62" s="6"/>
      <c r="DJ62" s="6">
        <v>40921.25</v>
      </c>
      <c r="DK62" s="6"/>
      <c r="DL62" s="6">
        <v>40949.25</v>
      </c>
      <c r="DM62" s="6"/>
      <c r="DN62" s="6"/>
      <c r="DO62" s="6"/>
      <c r="DP62" s="6"/>
      <c r="DQ62" s="6"/>
      <c r="DR62" s="6"/>
      <c r="DS62" s="6"/>
      <c r="DT62" s="6"/>
      <c r="DU62" s="6"/>
      <c r="DV62" s="6"/>
      <c r="DW62" s="6"/>
      <c r="DX62" s="6"/>
      <c r="DY62" s="6">
        <v>40949.25</v>
      </c>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39827.25</v>
      </c>
      <c r="F63" s="6"/>
      <c r="G63" s="6"/>
      <c r="H63" s="6">
        <v>40165.25</v>
      </c>
      <c r="I63" s="6"/>
      <c r="J63" s="6"/>
      <c r="K63" s="6"/>
      <c r="L63" s="6"/>
      <c r="M63" s="6"/>
      <c r="N63" s="6"/>
      <c r="O63" s="6"/>
      <c r="P63" s="6"/>
      <c r="Q63" s="6"/>
      <c r="R63" s="6"/>
      <c r="S63" s="6"/>
      <c r="T63" s="6"/>
      <c r="U63" s="6"/>
      <c r="V63" s="6"/>
      <c r="W63" s="6"/>
      <c r="X63" s="6"/>
      <c r="Y63" s="6"/>
      <c r="Z63" s="6">
        <v>40213.25</v>
      </c>
      <c r="AA63" s="6"/>
      <c r="AB63" s="6"/>
      <c r="AC63" s="6">
        <v>40227.25</v>
      </c>
      <c r="AD63" s="6"/>
      <c r="AE63" s="6"/>
      <c r="AF63" s="6">
        <v>40269.25</v>
      </c>
      <c r="AG63" s="6"/>
      <c r="AH63" s="6"/>
      <c r="AI63" s="6"/>
      <c r="AJ63" s="6"/>
      <c r="AK63" s="6"/>
      <c r="AL63" s="6"/>
      <c r="AM63" s="6"/>
      <c r="AN63" s="6"/>
      <c r="AO63" s="6"/>
      <c r="AP63" s="6"/>
      <c r="AQ63" s="6"/>
      <c r="AR63" s="6">
        <v>40569.25</v>
      </c>
      <c r="AS63" s="6"/>
      <c r="AT63" s="6"/>
      <c r="AU63" s="6"/>
      <c r="AV63" s="6">
        <v>40569.25</v>
      </c>
      <c r="AW63" s="6"/>
      <c r="AX63" s="6"/>
      <c r="AY63" s="6"/>
      <c r="AZ63" s="6">
        <v>40569.25</v>
      </c>
      <c r="BA63" s="6"/>
      <c r="BB63" s="6"/>
      <c r="BC63" s="6"/>
      <c r="BD63" s="6"/>
      <c r="BE63" s="6"/>
      <c r="BF63" s="6"/>
      <c r="BG63" s="6"/>
      <c r="BH63" s="6"/>
      <c r="BI63" s="6"/>
      <c r="BJ63" s="6"/>
      <c r="BK63" s="6"/>
      <c r="BL63" s="6"/>
      <c r="BM63" s="6"/>
      <c r="BN63" s="6"/>
      <c r="BO63" s="6"/>
      <c r="BP63" s="6"/>
      <c r="BQ63" s="6"/>
      <c r="BR63" s="6"/>
      <c r="BS63" s="6"/>
      <c r="BT63" s="6">
        <v>40569.25</v>
      </c>
      <c r="BU63" s="6"/>
      <c r="BV63" s="6"/>
      <c r="BW63" s="6"/>
      <c r="BX63" s="6"/>
      <c r="BY63" s="6">
        <v>40569.25</v>
      </c>
      <c r="BZ63" s="6"/>
      <c r="CA63" s="6"/>
      <c r="CB63" s="6"/>
      <c r="CC63" s="6"/>
      <c r="CD63" s="6"/>
      <c r="CE63" s="6"/>
      <c r="CF63" s="6"/>
      <c r="CG63" s="6"/>
      <c r="CH63" s="6"/>
      <c r="CI63" s="6"/>
      <c r="CJ63" s="6"/>
      <c r="CK63" s="6"/>
      <c r="CL63" s="6"/>
      <c r="CM63" s="6"/>
      <c r="CN63" s="6"/>
      <c r="CO63" s="6"/>
      <c r="CP63" s="6"/>
      <c r="CQ63" s="6"/>
      <c r="CR63" s="6">
        <v>40735.25</v>
      </c>
      <c r="CS63" s="6"/>
      <c r="CT63" s="6"/>
      <c r="CU63" s="6"/>
      <c r="CV63" s="6"/>
      <c r="CW63" s="6"/>
      <c r="CX63" s="6"/>
      <c r="CY63" s="6"/>
      <c r="CZ63" s="6"/>
      <c r="DA63" s="6"/>
      <c r="DB63" s="6"/>
      <c r="DC63" s="6"/>
      <c r="DD63" s="6">
        <v>40884.25</v>
      </c>
      <c r="DE63" s="6"/>
      <c r="DF63" s="6"/>
      <c r="DG63" s="6"/>
      <c r="DH63" s="6">
        <v>40883.25</v>
      </c>
      <c r="DI63" s="6"/>
      <c r="DJ63" s="6"/>
      <c r="DK63" s="6"/>
      <c r="DL63" s="6">
        <v>40884.25</v>
      </c>
      <c r="DM63" s="6"/>
      <c r="DN63" s="6"/>
      <c r="DO63" s="6"/>
      <c r="DP63" s="6"/>
      <c r="DQ63" s="6"/>
      <c r="DR63" s="6"/>
      <c r="DS63" s="6"/>
      <c r="DT63" s="6"/>
      <c r="DU63" s="6"/>
      <c r="DV63" s="6"/>
      <c r="DW63" s="6"/>
      <c r="DX63" s="6"/>
      <c r="DY63" s="6">
        <v>40885.25</v>
      </c>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v>39893.208333333343</v>
      </c>
      <c r="F64" s="6"/>
      <c r="G64" s="6"/>
      <c r="H64" s="6">
        <v>40154.25</v>
      </c>
      <c r="I64" s="6"/>
      <c r="J64" s="6"/>
      <c r="K64" s="6"/>
      <c r="L64" s="6"/>
      <c r="M64" s="6"/>
      <c r="N64" s="6"/>
      <c r="O64" s="6"/>
      <c r="P64" s="6"/>
      <c r="Q64" s="6"/>
      <c r="R64" s="6"/>
      <c r="S64" s="6"/>
      <c r="T64" s="6"/>
      <c r="U64" s="6"/>
      <c r="V64" s="6"/>
      <c r="W64" s="6"/>
      <c r="X64" s="6"/>
      <c r="Y64" s="6"/>
      <c r="Z64" s="6">
        <v>40200.25</v>
      </c>
      <c r="AA64" s="6"/>
      <c r="AB64" s="6"/>
      <c r="AC64" s="6">
        <v>40210.25</v>
      </c>
      <c r="AD64" s="6"/>
      <c r="AE64" s="6"/>
      <c r="AF64" s="6">
        <v>40233.25</v>
      </c>
      <c r="AG64" s="6"/>
      <c r="AH64" s="6"/>
      <c r="AI64" s="6"/>
      <c r="AJ64" s="6"/>
      <c r="AK64" s="6"/>
      <c r="AL64" s="6"/>
      <c r="AM64" s="6"/>
      <c r="AN64" s="6"/>
      <c r="AO64" s="6"/>
      <c r="AP64" s="6"/>
      <c r="AQ64" s="6"/>
      <c r="AR64" s="6"/>
      <c r="AS64" s="6">
        <v>40512.25</v>
      </c>
      <c r="AT64" s="6"/>
      <c r="AU64" s="6"/>
      <c r="AV64" s="6">
        <v>40484.208333333343</v>
      </c>
      <c r="AW64" s="6"/>
      <c r="AX64" s="6"/>
      <c r="AY64" s="6"/>
      <c r="AZ64" s="6">
        <v>40532.25</v>
      </c>
      <c r="BA64" s="6"/>
      <c r="BB64" s="6"/>
      <c r="BC64" s="6"/>
      <c r="BD64" s="6"/>
      <c r="BE64" s="6"/>
      <c r="BF64" s="6"/>
      <c r="BG64" s="6"/>
      <c r="BH64" s="6"/>
      <c r="BI64" s="6"/>
      <c r="BJ64" s="6"/>
      <c r="BK64" s="6"/>
      <c r="BL64" s="6"/>
      <c r="BM64" s="6"/>
      <c r="BN64" s="6"/>
      <c r="BO64" s="6"/>
      <c r="BP64" s="6"/>
      <c r="BQ64" s="6"/>
      <c r="BR64" s="6"/>
      <c r="BS64" s="6"/>
      <c r="BT64" s="6">
        <v>40533.25</v>
      </c>
      <c r="BU64" s="6"/>
      <c r="BV64" s="6"/>
      <c r="BW64" s="6"/>
      <c r="BX64" s="6"/>
      <c r="BY64" s="6">
        <v>40638.25</v>
      </c>
      <c r="BZ64" s="6"/>
      <c r="CA64" s="6"/>
      <c r="CB64" s="6"/>
      <c r="CC64" s="6"/>
      <c r="CD64" s="6"/>
      <c r="CE64" s="6"/>
      <c r="CF64" s="6"/>
      <c r="CG64" s="6"/>
      <c r="CH64" s="6"/>
      <c r="CI64" s="6"/>
      <c r="CJ64" s="6"/>
      <c r="CK64" s="6"/>
      <c r="CL64" s="6"/>
      <c r="CM64" s="6"/>
      <c r="CN64" s="6"/>
      <c r="CO64" s="6"/>
      <c r="CP64" s="6"/>
      <c r="CQ64" s="6"/>
      <c r="CR64" s="6">
        <v>40654.25</v>
      </c>
      <c r="CS64" s="6"/>
      <c r="CT64" s="6"/>
      <c r="CU64" s="6"/>
      <c r="CV64" s="6"/>
      <c r="CW64" s="6"/>
      <c r="CX64" s="6"/>
      <c r="CY64" s="6"/>
      <c r="CZ64" s="6"/>
      <c r="DA64" s="6"/>
      <c r="DB64" s="6"/>
      <c r="DC64" s="6"/>
      <c r="DD64" s="6">
        <v>40946.25</v>
      </c>
      <c r="DE64" s="6"/>
      <c r="DF64" s="6"/>
      <c r="DG64" s="6"/>
      <c r="DH64" s="6">
        <v>40938.25</v>
      </c>
      <c r="DI64" s="6"/>
      <c r="DJ64" s="6">
        <v>40921.25</v>
      </c>
      <c r="DK64" s="6"/>
      <c r="DL64" s="6">
        <v>40949.25</v>
      </c>
      <c r="DM64" s="6"/>
      <c r="DN64" s="6"/>
      <c r="DO64" s="6"/>
      <c r="DP64" s="6"/>
      <c r="DQ64" s="6"/>
      <c r="DR64" s="6"/>
      <c r="DS64" s="6"/>
      <c r="DT64" s="6"/>
      <c r="DU64" s="6"/>
      <c r="DV64" s="6"/>
      <c r="DW64" s="6"/>
      <c r="DX64" s="6"/>
      <c r="DY64" s="6">
        <v>40949.25</v>
      </c>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v>39893.208333333343</v>
      </c>
      <c r="F65" s="6"/>
      <c r="G65" s="6"/>
      <c r="H65" s="6">
        <v>40154.25</v>
      </c>
      <c r="I65" s="6"/>
      <c r="J65" s="6"/>
      <c r="K65" s="6"/>
      <c r="L65" s="6"/>
      <c r="M65" s="6"/>
      <c r="N65" s="6"/>
      <c r="O65" s="6"/>
      <c r="P65" s="6"/>
      <c r="Q65" s="6"/>
      <c r="R65" s="6"/>
      <c r="S65" s="6"/>
      <c r="T65" s="6"/>
      <c r="U65" s="6"/>
      <c r="V65" s="6"/>
      <c r="W65" s="6"/>
      <c r="X65" s="6"/>
      <c r="Y65" s="6"/>
      <c r="Z65" s="6">
        <v>40200.25</v>
      </c>
      <c r="AA65" s="6"/>
      <c r="AB65" s="6"/>
      <c r="AC65" s="6">
        <v>40210.25</v>
      </c>
      <c r="AD65" s="6"/>
      <c r="AE65" s="6"/>
      <c r="AF65" s="6">
        <v>40233.25</v>
      </c>
      <c r="AG65" s="6"/>
      <c r="AH65" s="6"/>
      <c r="AI65" s="6"/>
      <c r="AJ65" s="6"/>
      <c r="AK65" s="6"/>
      <c r="AL65" s="6"/>
      <c r="AM65" s="6"/>
      <c r="AN65" s="6"/>
      <c r="AO65" s="6"/>
      <c r="AP65" s="6"/>
      <c r="AQ65" s="6"/>
      <c r="AR65" s="6"/>
      <c r="AS65" s="6">
        <v>40512.25</v>
      </c>
      <c r="AT65" s="6"/>
      <c r="AU65" s="6"/>
      <c r="AV65" s="6">
        <v>40484.208333333343</v>
      </c>
      <c r="AW65" s="6"/>
      <c r="AX65" s="6"/>
      <c r="AY65" s="6"/>
      <c r="AZ65" s="6">
        <v>40532.25</v>
      </c>
      <c r="BA65" s="6"/>
      <c r="BB65" s="6"/>
      <c r="BC65" s="6"/>
      <c r="BD65" s="6"/>
      <c r="BE65" s="6"/>
      <c r="BF65" s="6"/>
      <c r="BG65" s="6"/>
      <c r="BH65" s="6"/>
      <c r="BI65" s="6"/>
      <c r="BJ65" s="6"/>
      <c r="BK65" s="6"/>
      <c r="BL65" s="6"/>
      <c r="BM65" s="6"/>
      <c r="BN65" s="6"/>
      <c r="BO65" s="6"/>
      <c r="BP65" s="6"/>
      <c r="BQ65" s="6"/>
      <c r="BR65" s="6"/>
      <c r="BS65" s="6"/>
      <c r="BT65" s="6">
        <v>40533.25</v>
      </c>
      <c r="BU65" s="6"/>
      <c r="BV65" s="6"/>
      <c r="BW65" s="6"/>
      <c r="BX65" s="6"/>
      <c r="BY65" s="6">
        <v>40638.25</v>
      </c>
      <c r="BZ65" s="6"/>
      <c r="CA65" s="6"/>
      <c r="CB65" s="6"/>
      <c r="CC65" s="6"/>
      <c r="CD65" s="6"/>
      <c r="CE65" s="6"/>
      <c r="CF65" s="6"/>
      <c r="CG65" s="6"/>
      <c r="CH65" s="6"/>
      <c r="CI65" s="6"/>
      <c r="CJ65" s="6"/>
      <c r="CK65" s="6"/>
      <c r="CL65" s="6"/>
      <c r="CM65" s="6"/>
      <c r="CN65" s="6"/>
      <c r="CO65" s="6"/>
      <c r="CP65" s="6"/>
      <c r="CQ65" s="6"/>
      <c r="CR65" s="6">
        <v>40654.25</v>
      </c>
      <c r="CS65" s="6"/>
      <c r="CT65" s="6"/>
      <c r="CU65" s="6"/>
      <c r="CV65" s="6"/>
      <c r="CW65" s="6"/>
      <c r="CX65" s="6"/>
      <c r="CY65" s="6"/>
      <c r="CZ65" s="6"/>
      <c r="DA65" s="6"/>
      <c r="DB65" s="6"/>
      <c r="DC65" s="6"/>
      <c r="DD65" s="6">
        <v>40946.25</v>
      </c>
      <c r="DE65" s="6"/>
      <c r="DF65" s="6"/>
      <c r="DG65" s="6"/>
      <c r="DH65" s="6">
        <v>40938.25</v>
      </c>
      <c r="DI65" s="6"/>
      <c r="DJ65" s="6">
        <v>40921.25</v>
      </c>
      <c r="DK65" s="6"/>
      <c r="DL65" s="6">
        <v>40949.25</v>
      </c>
      <c r="DM65" s="6"/>
      <c r="DN65" s="6"/>
      <c r="DO65" s="6"/>
      <c r="DP65" s="6"/>
      <c r="DQ65" s="6"/>
      <c r="DR65" s="6"/>
      <c r="DS65" s="6"/>
      <c r="DT65" s="6"/>
      <c r="DU65" s="6"/>
      <c r="DV65" s="6"/>
      <c r="DW65" s="6"/>
      <c r="DX65" s="6"/>
      <c r="DY65" s="6">
        <v>40949.25</v>
      </c>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37419.25</v>
      </c>
      <c r="F66" s="6"/>
      <c r="G66" s="6"/>
      <c r="H66" s="6"/>
      <c r="I66" s="6"/>
      <c r="J66" s="6"/>
      <c r="K66" s="6"/>
      <c r="L66" s="6"/>
      <c r="M66" s="6"/>
      <c r="N66" s="6"/>
      <c r="O66" s="6"/>
      <c r="P66" s="6"/>
      <c r="Q66" s="6"/>
      <c r="R66" s="6"/>
      <c r="S66" s="6"/>
      <c r="T66" s="6"/>
      <c r="U66" s="6"/>
      <c r="V66" s="6"/>
      <c r="W66" s="6"/>
      <c r="X66" s="6"/>
      <c r="Y66" s="6"/>
      <c r="Z66" s="6"/>
      <c r="AA66" s="6"/>
      <c r="AB66" s="6"/>
      <c r="AC66" s="6"/>
      <c r="AD66" s="6"/>
      <c r="AE66" s="6"/>
      <c r="AF66" s="6">
        <v>37445.25</v>
      </c>
      <c r="AG66" s="6"/>
      <c r="AH66" s="6"/>
      <c r="AI66" s="6"/>
      <c r="AJ66" s="6"/>
      <c r="AK66" s="6"/>
      <c r="AL66" s="6"/>
      <c r="AM66" s="6"/>
      <c r="AN66" s="6">
        <v>38482.25</v>
      </c>
      <c r="AO66" s="6">
        <v>38660.25</v>
      </c>
      <c r="AP66" s="6"/>
      <c r="AQ66" s="6"/>
      <c r="AR66" s="6"/>
      <c r="AS66" s="6"/>
      <c r="AT66" s="6"/>
      <c r="AU66" s="6"/>
      <c r="AV66" s="6">
        <v>37798.25</v>
      </c>
      <c r="AW66" s="6"/>
      <c r="AX66" s="6"/>
      <c r="AY66" s="6"/>
      <c r="AZ66" s="6">
        <v>37748.25</v>
      </c>
      <c r="BA66" s="6"/>
      <c r="BB66" s="6"/>
      <c r="BC66" s="6"/>
      <c r="BD66" s="6"/>
      <c r="BE66" s="6"/>
      <c r="BF66" s="6"/>
      <c r="BG66" s="6"/>
      <c r="BH66" s="6"/>
      <c r="BI66" s="6"/>
      <c r="BJ66" s="6"/>
      <c r="BK66" s="6"/>
      <c r="BL66" s="6"/>
      <c r="BM66" s="6"/>
      <c r="BN66" s="6"/>
      <c r="BO66" s="6"/>
      <c r="BP66" s="6"/>
      <c r="BQ66" s="6"/>
      <c r="BR66" s="6"/>
      <c r="BS66" s="6">
        <v>37937.25</v>
      </c>
      <c r="BT66" s="6">
        <v>37823.25</v>
      </c>
      <c r="BU66" s="6"/>
      <c r="BV66" s="6"/>
      <c r="BW66" s="6"/>
      <c r="BX66" s="6"/>
      <c r="BY66" s="6"/>
      <c r="BZ66" s="6"/>
      <c r="CA66" s="6"/>
      <c r="CB66" s="6"/>
      <c r="CC66" s="6">
        <v>38643.25</v>
      </c>
      <c r="CD66" s="6"/>
      <c r="CE66" s="6"/>
      <c r="CF66" s="6"/>
      <c r="CG66" s="6">
        <v>38660.25</v>
      </c>
      <c r="CH66" s="6"/>
      <c r="CI66" s="6"/>
      <c r="CJ66" s="6"/>
      <c r="CK66" s="6"/>
      <c r="CL66" s="6"/>
      <c r="CM66" s="6"/>
      <c r="CN66" s="6"/>
      <c r="CO66" s="6"/>
      <c r="CP66" s="6"/>
      <c r="CQ66" s="6"/>
      <c r="CR66" s="6">
        <v>38708.25</v>
      </c>
      <c r="CS66" s="6"/>
      <c r="CT66" s="6"/>
      <c r="CU66" s="6"/>
      <c r="CV66" s="6"/>
      <c r="CW66" s="6"/>
      <c r="CX66" s="6"/>
      <c r="CY66" s="6"/>
      <c r="CZ66" s="6"/>
      <c r="DA66" s="6"/>
      <c r="DB66" s="6"/>
      <c r="DC66" s="6"/>
      <c r="DD66" s="6">
        <v>39006.25</v>
      </c>
      <c r="DE66" s="6"/>
      <c r="DF66" s="6"/>
      <c r="DG66" s="6"/>
      <c r="DH66" s="6">
        <v>38995.25</v>
      </c>
      <c r="DI66" s="6"/>
      <c r="DJ66" s="6"/>
      <c r="DK66" s="6"/>
      <c r="DL66" s="6">
        <v>39003.25</v>
      </c>
      <c r="DM66" s="6"/>
      <c r="DN66" s="6"/>
      <c r="DO66" s="6"/>
      <c r="DP66" s="6"/>
      <c r="DQ66" s="6"/>
      <c r="DR66" s="6"/>
      <c r="DS66" s="6"/>
      <c r="DT66" s="6"/>
      <c r="DU66" s="6"/>
      <c r="DV66" s="6"/>
      <c r="DW66" s="6"/>
      <c r="DX66" s="6"/>
      <c r="DY66" s="6">
        <v>39007.25</v>
      </c>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37419.25</v>
      </c>
      <c r="F67" s="6"/>
      <c r="G67" s="6"/>
      <c r="H67" s="6"/>
      <c r="I67" s="6"/>
      <c r="J67" s="6"/>
      <c r="K67" s="6"/>
      <c r="L67" s="6"/>
      <c r="M67" s="6"/>
      <c r="N67" s="6"/>
      <c r="O67" s="6"/>
      <c r="P67" s="6"/>
      <c r="Q67" s="6"/>
      <c r="R67" s="6"/>
      <c r="S67" s="6"/>
      <c r="T67" s="6"/>
      <c r="U67" s="6"/>
      <c r="V67" s="6"/>
      <c r="W67" s="6"/>
      <c r="X67" s="6"/>
      <c r="Y67" s="6"/>
      <c r="Z67" s="6"/>
      <c r="AA67" s="6"/>
      <c r="AB67" s="6"/>
      <c r="AC67" s="6"/>
      <c r="AD67" s="6"/>
      <c r="AE67" s="6"/>
      <c r="AF67" s="6">
        <v>37445.25</v>
      </c>
      <c r="AG67" s="6"/>
      <c r="AH67" s="6"/>
      <c r="AI67" s="6"/>
      <c r="AJ67" s="6"/>
      <c r="AK67" s="6"/>
      <c r="AL67" s="6"/>
      <c r="AM67" s="6"/>
      <c r="AN67" s="6">
        <v>38482.25</v>
      </c>
      <c r="AO67" s="6">
        <v>38660.25</v>
      </c>
      <c r="AP67" s="6"/>
      <c r="AQ67" s="6"/>
      <c r="AR67" s="6"/>
      <c r="AS67" s="6"/>
      <c r="AT67" s="6"/>
      <c r="AU67" s="6"/>
      <c r="AV67" s="6">
        <v>37798.25</v>
      </c>
      <c r="AW67" s="6"/>
      <c r="AX67" s="6"/>
      <c r="AY67" s="6"/>
      <c r="AZ67" s="6">
        <v>37748.25</v>
      </c>
      <c r="BA67" s="6"/>
      <c r="BB67" s="6"/>
      <c r="BC67" s="6"/>
      <c r="BD67" s="6"/>
      <c r="BE67" s="6"/>
      <c r="BF67" s="6"/>
      <c r="BG67" s="6"/>
      <c r="BH67" s="6"/>
      <c r="BI67" s="6"/>
      <c r="BJ67" s="6"/>
      <c r="BK67" s="6"/>
      <c r="BL67" s="6"/>
      <c r="BM67" s="6"/>
      <c r="BN67" s="6"/>
      <c r="BO67" s="6"/>
      <c r="BP67" s="6"/>
      <c r="BQ67" s="6"/>
      <c r="BR67" s="6"/>
      <c r="BS67" s="6">
        <v>37937.25</v>
      </c>
      <c r="BT67" s="6">
        <v>37823.25</v>
      </c>
      <c r="BU67" s="6"/>
      <c r="BV67" s="6"/>
      <c r="BW67" s="6"/>
      <c r="BX67" s="6"/>
      <c r="BY67" s="6"/>
      <c r="BZ67" s="6"/>
      <c r="CA67" s="6"/>
      <c r="CB67" s="6"/>
      <c r="CC67" s="6">
        <v>38643.25</v>
      </c>
      <c r="CD67" s="6"/>
      <c r="CE67" s="6"/>
      <c r="CF67" s="6"/>
      <c r="CG67" s="6">
        <v>38660.25</v>
      </c>
      <c r="CH67" s="6"/>
      <c r="CI67" s="6"/>
      <c r="CJ67" s="6"/>
      <c r="CK67" s="6"/>
      <c r="CL67" s="6"/>
      <c r="CM67" s="6"/>
      <c r="CN67" s="6"/>
      <c r="CO67" s="6"/>
      <c r="CP67" s="6"/>
      <c r="CQ67" s="6"/>
      <c r="CR67" s="6">
        <v>38708.25</v>
      </c>
      <c r="CS67" s="6"/>
      <c r="CT67" s="6"/>
      <c r="CU67" s="6"/>
      <c r="CV67" s="6"/>
      <c r="CW67" s="6"/>
      <c r="CX67" s="6"/>
      <c r="CY67" s="6"/>
      <c r="CZ67" s="6"/>
      <c r="DA67" s="6"/>
      <c r="DB67" s="6"/>
      <c r="DC67" s="6"/>
      <c r="DD67" s="6">
        <v>39006.25</v>
      </c>
      <c r="DE67" s="6"/>
      <c r="DF67" s="6"/>
      <c r="DG67" s="6"/>
      <c r="DH67" s="6">
        <v>38995.25</v>
      </c>
      <c r="DI67" s="6"/>
      <c r="DJ67" s="6"/>
      <c r="DK67" s="6"/>
      <c r="DL67" s="6">
        <v>39003.25</v>
      </c>
      <c r="DM67" s="6"/>
      <c r="DN67" s="6"/>
      <c r="DO67" s="6"/>
      <c r="DP67" s="6"/>
      <c r="DQ67" s="6"/>
      <c r="DR67" s="6"/>
      <c r="DS67" s="6"/>
      <c r="DT67" s="6"/>
      <c r="DU67" s="6"/>
      <c r="DV67" s="6"/>
      <c r="DW67" s="6"/>
      <c r="DX67" s="6"/>
      <c r="DY67" s="6">
        <v>39007.25</v>
      </c>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40198.25</v>
      </c>
      <c r="F68" s="6"/>
      <c r="G68" s="6"/>
      <c r="H68" s="6"/>
      <c r="I68" s="6"/>
      <c r="J68" s="6"/>
      <c r="K68" s="6"/>
      <c r="L68" s="6"/>
      <c r="M68" s="6"/>
      <c r="N68" s="6">
        <v>40224.25</v>
      </c>
      <c r="O68" s="6"/>
      <c r="P68" s="6"/>
      <c r="Q68" s="6"/>
      <c r="R68" s="6"/>
      <c r="S68" s="6"/>
      <c r="T68" s="6">
        <v>40255.208333333343</v>
      </c>
      <c r="U68" s="6"/>
      <c r="V68" s="6">
        <v>40259.208333333343</v>
      </c>
      <c r="W68" s="6"/>
      <c r="X68" s="6"/>
      <c r="Y68" s="6"/>
      <c r="Z68" s="6"/>
      <c r="AA68" s="6"/>
      <c r="AB68" s="6"/>
      <c r="AC68" s="6"/>
      <c r="AD68" s="6"/>
      <c r="AE68" s="6"/>
      <c r="AF68" s="6">
        <v>40311.25</v>
      </c>
      <c r="AG68" s="6"/>
      <c r="AH68" s="6"/>
      <c r="AI68" s="6"/>
      <c r="AJ68" s="6"/>
      <c r="AK68" s="6"/>
      <c r="AL68" s="6"/>
      <c r="AM68" s="6"/>
      <c r="AN68" s="6"/>
      <c r="AO68" s="6"/>
      <c r="AP68" s="6"/>
      <c r="AQ68" s="6"/>
      <c r="AR68" s="6">
        <v>40609.25</v>
      </c>
      <c r="AS68" s="6"/>
      <c r="AT68" s="6"/>
      <c r="AU68" s="6"/>
      <c r="AV68" s="6">
        <v>40606.25</v>
      </c>
      <c r="AW68" s="6"/>
      <c r="AX68" s="6"/>
      <c r="AY68" s="6"/>
      <c r="AZ68" s="6">
        <v>40607.25</v>
      </c>
      <c r="BA68" s="6"/>
      <c r="BB68" s="6"/>
      <c r="BC68" s="6"/>
      <c r="BD68" s="6"/>
      <c r="BE68" s="6"/>
      <c r="BF68" s="6"/>
      <c r="BG68" s="6"/>
      <c r="BH68" s="6"/>
      <c r="BI68" s="6"/>
      <c r="BJ68" s="6"/>
      <c r="BK68" s="6"/>
      <c r="BL68" s="6"/>
      <c r="BM68" s="6">
        <v>40611.25</v>
      </c>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v>40198.25</v>
      </c>
      <c r="F69" s="6"/>
      <c r="G69" s="6"/>
      <c r="H69" s="6"/>
      <c r="I69" s="6"/>
      <c r="J69" s="6"/>
      <c r="K69" s="6"/>
      <c r="L69" s="6"/>
      <c r="M69" s="6"/>
      <c r="N69" s="6">
        <v>40224.25</v>
      </c>
      <c r="O69" s="6"/>
      <c r="P69" s="6"/>
      <c r="Q69" s="6"/>
      <c r="R69" s="6"/>
      <c r="S69" s="6"/>
      <c r="T69" s="6">
        <v>40255.208333333343</v>
      </c>
      <c r="U69" s="6"/>
      <c r="V69" s="6">
        <v>40259.208333333343</v>
      </c>
      <c r="W69" s="6"/>
      <c r="X69" s="6"/>
      <c r="Y69" s="6"/>
      <c r="Z69" s="6"/>
      <c r="AA69" s="6"/>
      <c r="AB69" s="6"/>
      <c r="AC69" s="6"/>
      <c r="AD69" s="6"/>
      <c r="AE69" s="6"/>
      <c r="AF69" s="6">
        <v>40311.25</v>
      </c>
      <c r="AG69" s="6"/>
      <c r="AH69" s="6"/>
      <c r="AI69" s="6"/>
      <c r="AJ69" s="6"/>
      <c r="AK69" s="6"/>
      <c r="AL69" s="6"/>
      <c r="AM69" s="6"/>
      <c r="AN69" s="6"/>
      <c r="AO69" s="6"/>
      <c r="AP69" s="6"/>
      <c r="AQ69" s="6"/>
      <c r="AR69" s="6">
        <v>40609.25</v>
      </c>
      <c r="AS69" s="6"/>
      <c r="AT69" s="6"/>
      <c r="AU69" s="6"/>
      <c r="AV69" s="6">
        <v>40606.25</v>
      </c>
      <c r="AW69" s="6"/>
      <c r="AX69" s="6"/>
      <c r="AY69" s="6"/>
      <c r="AZ69" s="6">
        <v>40607.25</v>
      </c>
      <c r="BA69" s="6"/>
      <c r="BB69" s="6"/>
      <c r="BC69" s="6"/>
      <c r="BD69" s="6"/>
      <c r="BE69" s="6"/>
      <c r="BF69" s="6"/>
      <c r="BG69" s="6"/>
      <c r="BH69" s="6"/>
      <c r="BI69" s="6"/>
      <c r="BJ69" s="6"/>
      <c r="BK69" s="6"/>
      <c r="BL69" s="6"/>
      <c r="BM69" s="6">
        <v>40611.25</v>
      </c>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v>37662.25</v>
      </c>
      <c r="F70" s="6"/>
      <c r="G70" s="6"/>
      <c r="H70" s="6"/>
      <c r="I70" s="6"/>
      <c r="J70" s="6"/>
      <c r="K70" s="6"/>
      <c r="L70" s="6"/>
      <c r="M70" s="6"/>
      <c r="N70" s="6">
        <v>37764.25</v>
      </c>
      <c r="O70" s="6"/>
      <c r="P70" s="6"/>
      <c r="Q70" s="6"/>
      <c r="R70" s="6"/>
      <c r="S70" s="6">
        <v>37796.25</v>
      </c>
      <c r="T70" s="6"/>
      <c r="U70" s="6"/>
      <c r="V70" s="6">
        <v>37804.25</v>
      </c>
      <c r="W70" s="6"/>
      <c r="X70" s="6">
        <v>38010.25</v>
      </c>
      <c r="Y70" s="6">
        <v>38190.25</v>
      </c>
      <c r="Z70" s="6"/>
      <c r="AA70" s="6">
        <v>38209.25</v>
      </c>
      <c r="AB70" s="6">
        <v>38287.25</v>
      </c>
      <c r="AC70" s="6">
        <v>38321.25</v>
      </c>
      <c r="AD70" s="6"/>
      <c r="AE70" s="6"/>
      <c r="AF70" s="6"/>
      <c r="AG70" s="6"/>
      <c r="AH70" s="6"/>
      <c r="AI70" s="6"/>
      <c r="AJ70" s="6"/>
      <c r="AK70" s="6"/>
      <c r="AL70" s="6"/>
      <c r="AM70" s="6"/>
      <c r="AN70" s="6"/>
      <c r="AO70" s="6"/>
      <c r="AP70" s="6"/>
      <c r="AQ70" s="6"/>
      <c r="AR70" s="6"/>
      <c r="AS70" s="6"/>
      <c r="AT70" s="6"/>
      <c r="AU70" s="6"/>
      <c r="AV70" s="6"/>
      <c r="AW70" s="6">
        <v>38330.25</v>
      </c>
      <c r="AX70" s="6"/>
      <c r="AY70" s="6"/>
      <c r="AZ70" s="6"/>
      <c r="BA70" s="6"/>
      <c r="BB70" s="6"/>
      <c r="BC70" s="6"/>
      <c r="BD70" s="6"/>
      <c r="BE70" s="6"/>
      <c r="BF70" s="6"/>
      <c r="BG70" s="6">
        <v>38513.25</v>
      </c>
      <c r="BH70" s="6"/>
      <c r="BI70" s="6">
        <v>38589.25</v>
      </c>
      <c r="BJ70" s="6"/>
      <c r="BK70" s="6"/>
      <c r="BL70" s="6"/>
      <c r="BM70" s="6"/>
      <c r="BN70" s="6"/>
      <c r="BO70" s="6"/>
      <c r="BP70" s="6"/>
      <c r="BQ70" s="6">
        <v>38589.25</v>
      </c>
      <c r="BR70" s="6"/>
      <c r="BS70" s="6"/>
      <c r="BT70" s="6"/>
      <c r="BU70" s="6"/>
      <c r="BV70" s="6"/>
      <c r="BW70" s="6"/>
      <c r="BX70" s="6"/>
      <c r="BY70" s="6"/>
      <c r="BZ70" s="6"/>
      <c r="CA70" s="6"/>
      <c r="CB70" s="6"/>
      <c r="CC70" s="6"/>
      <c r="CD70" s="6">
        <v>38618.25</v>
      </c>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v>37662.25</v>
      </c>
      <c r="F71" s="6"/>
      <c r="G71" s="6"/>
      <c r="H71" s="6"/>
      <c r="I71" s="6"/>
      <c r="J71" s="6"/>
      <c r="K71" s="6"/>
      <c r="L71" s="6"/>
      <c r="M71" s="6"/>
      <c r="N71" s="6">
        <v>37764.25</v>
      </c>
      <c r="O71" s="6"/>
      <c r="P71" s="6"/>
      <c r="Q71" s="6"/>
      <c r="R71" s="6"/>
      <c r="S71" s="6">
        <v>37796.25</v>
      </c>
      <c r="T71" s="6"/>
      <c r="U71" s="6"/>
      <c r="V71" s="6">
        <v>37804.25</v>
      </c>
      <c r="W71" s="6"/>
      <c r="X71" s="6">
        <v>38010.25</v>
      </c>
      <c r="Y71" s="6">
        <v>38190.25</v>
      </c>
      <c r="Z71" s="6"/>
      <c r="AA71" s="6">
        <v>38209.25</v>
      </c>
      <c r="AB71" s="6">
        <v>38287.25</v>
      </c>
      <c r="AC71" s="6">
        <v>38321.25</v>
      </c>
      <c r="AD71" s="6"/>
      <c r="AE71" s="6"/>
      <c r="AF71" s="6"/>
      <c r="AG71" s="6"/>
      <c r="AH71" s="6"/>
      <c r="AI71" s="6"/>
      <c r="AJ71" s="6"/>
      <c r="AK71" s="6"/>
      <c r="AL71" s="6"/>
      <c r="AM71" s="6"/>
      <c r="AN71" s="6"/>
      <c r="AO71" s="6"/>
      <c r="AP71" s="6"/>
      <c r="AQ71" s="6"/>
      <c r="AR71" s="6"/>
      <c r="AS71" s="6"/>
      <c r="AT71" s="6"/>
      <c r="AU71" s="6"/>
      <c r="AV71" s="6"/>
      <c r="AW71" s="6">
        <v>38330.25</v>
      </c>
      <c r="AX71" s="6"/>
      <c r="AY71" s="6"/>
      <c r="AZ71" s="6"/>
      <c r="BA71" s="6"/>
      <c r="BB71" s="6"/>
      <c r="BC71" s="6"/>
      <c r="BD71" s="6"/>
      <c r="BE71" s="6"/>
      <c r="BF71" s="6"/>
      <c r="BG71" s="6">
        <v>38513.25</v>
      </c>
      <c r="BH71" s="6"/>
      <c r="BI71" s="6">
        <v>38589.25</v>
      </c>
      <c r="BJ71" s="6"/>
      <c r="BK71" s="6"/>
      <c r="BL71" s="6"/>
      <c r="BM71" s="6"/>
      <c r="BN71" s="6"/>
      <c r="BO71" s="6"/>
      <c r="BP71" s="6"/>
      <c r="BQ71" s="6">
        <v>38589.25</v>
      </c>
      <c r="BR71" s="6"/>
      <c r="BS71" s="6"/>
      <c r="BT71" s="6"/>
      <c r="BU71" s="6"/>
      <c r="BV71" s="6"/>
      <c r="BW71" s="6"/>
      <c r="BX71" s="6"/>
      <c r="BY71" s="6"/>
      <c r="BZ71" s="6"/>
      <c r="CA71" s="6"/>
      <c r="CB71" s="6"/>
      <c r="CC71" s="6"/>
      <c r="CD71" s="6">
        <v>38618.25</v>
      </c>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v>37662.25</v>
      </c>
      <c r="F72" s="6"/>
      <c r="G72" s="6"/>
      <c r="H72" s="6"/>
      <c r="I72" s="6"/>
      <c r="J72" s="6"/>
      <c r="K72" s="6"/>
      <c r="L72" s="6"/>
      <c r="M72" s="6"/>
      <c r="N72" s="6">
        <v>37764.25</v>
      </c>
      <c r="O72" s="6"/>
      <c r="P72" s="6"/>
      <c r="Q72" s="6"/>
      <c r="R72" s="6"/>
      <c r="S72" s="6">
        <v>37796.25</v>
      </c>
      <c r="T72" s="6"/>
      <c r="U72" s="6"/>
      <c r="V72" s="6">
        <v>37804.25</v>
      </c>
      <c r="W72" s="6"/>
      <c r="X72" s="6">
        <v>38010.25</v>
      </c>
      <c r="Y72" s="6">
        <v>38190.25</v>
      </c>
      <c r="Z72" s="6"/>
      <c r="AA72" s="6">
        <v>38209.25</v>
      </c>
      <c r="AB72" s="6">
        <v>38287.25</v>
      </c>
      <c r="AC72" s="6">
        <v>38321.25</v>
      </c>
      <c r="AD72" s="6"/>
      <c r="AE72" s="6"/>
      <c r="AF72" s="6"/>
      <c r="AG72" s="6"/>
      <c r="AH72" s="6"/>
      <c r="AI72" s="6"/>
      <c r="AJ72" s="6"/>
      <c r="AK72" s="6"/>
      <c r="AL72" s="6"/>
      <c r="AM72" s="6"/>
      <c r="AN72" s="6"/>
      <c r="AO72" s="6"/>
      <c r="AP72" s="6"/>
      <c r="AQ72" s="6"/>
      <c r="AR72" s="6"/>
      <c r="AS72" s="6"/>
      <c r="AT72" s="6"/>
      <c r="AU72" s="6"/>
      <c r="AV72" s="6"/>
      <c r="AW72" s="6">
        <v>38330.25</v>
      </c>
      <c r="AX72" s="6"/>
      <c r="AY72" s="6"/>
      <c r="AZ72" s="6"/>
      <c r="BA72" s="6"/>
      <c r="BB72" s="6"/>
      <c r="BC72" s="6"/>
      <c r="BD72" s="6"/>
      <c r="BE72" s="6"/>
      <c r="BF72" s="6"/>
      <c r="BG72" s="6">
        <v>38513.25</v>
      </c>
      <c r="BH72" s="6"/>
      <c r="BI72" s="6">
        <v>38589.25</v>
      </c>
      <c r="BJ72" s="6"/>
      <c r="BK72" s="6"/>
      <c r="BL72" s="6"/>
      <c r="BM72" s="6"/>
      <c r="BN72" s="6"/>
      <c r="BO72" s="6"/>
      <c r="BP72" s="6"/>
      <c r="BQ72" s="6">
        <v>38589.25</v>
      </c>
      <c r="BR72" s="6"/>
      <c r="BS72" s="6"/>
      <c r="BT72" s="6"/>
      <c r="BU72" s="6"/>
      <c r="BV72" s="6"/>
      <c r="BW72" s="6"/>
      <c r="BX72" s="6"/>
      <c r="BY72" s="6"/>
      <c r="BZ72" s="6"/>
      <c r="CA72" s="6"/>
      <c r="CB72" s="6"/>
      <c r="CC72" s="6"/>
      <c r="CD72" s="6">
        <v>38618.25</v>
      </c>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v>39219.25</v>
      </c>
      <c r="F73" s="6"/>
      <c r="G73" s="6"/>
      <c r="H73" s="6">
        <v>39510.25</v>
      </c>
      <c r="I73" s="6"/>
      <c r="J73" s="6"/>
      <c r="K73" s="6"/>
      <c r="L73" s="6"/>
      <c r="M73" s="6"/>
      <c r="N73" s="6"/>
      <c r="O73" s="6"/>
      <c r="P73" s="6"/>
      <c r="Q73" s="6"/>
      <c r="R73" s="6"/>
      <c r="S73" s="6"/>
      <c r="T73" s="6"/>
      <c r="U73" s="6"/>
      <c r="V73" s="6"/>
      <c r="W73" s="6"/>
      <c r="X73" s="6"/>
      <c r="Y73" s="6"/>
      <c r="Z73" s="6"/>
      <c r="AA73" s="6"/>
      <c r="AB73" s="6"/>
      <c r="AC73" s="6"/>
      <c r="AD73" s="6"/>
      <c r="AE73" s="6"/>
      <c r="AF73" s="6">
        <v>39570.25</v>
      </c>
      <c r="AG73" s="6"/>
      <c r="AH73" s="6"/>
      <c r="AI73" s="6"/>
      <c r="AJ73" s="6"/>
      <c r="AK73" s="6"/>
      <c r="AL73" s="6"/>
      <c r="AM73" s="6"/>
      <c r="AN73" s="6"/>
      <c r="AO73" s="6"/>
      <c r="AP73" s="6"/>
      <c r="AQ73" s="6"/>
      <c r="AR73" s="6">
        <v>39869.25</v>
      </c>
      <c r="AS73" s="6">
        <v>39868.25</v>
      </c>
      <c r="AT73" s="6"/>
      <c r="AU73" s="6"/>
      <c r="AV73" s="6">
        <v>39870.25</v>
      </c>
      <c r="AW73" s="6"/>
      <c r="AX73" s="6"/>
      <c r="AY73" s="6"/>
      <c r="AZ73" s="6">
        <v>39869.25</v>
      </c>
      <c r="BA73" s="6"/>
      <c r="BB73" s="6"/>
      <c r="BC73" s="6"/>
      <c r="BD73" s="6"/>
      <c r="BE73" s="6"/>
      <c r="BF73" s="6"/>
      <c r="BG73" s="6"/>
      <c r="BH73" s="6"/>
      <c r="BI73" s="6"/>
      <c r="BJ73" s="6"/>
      <c r="BK73" s="6"/>
      <c r="BL73" s="6"/>
      <c r="BM73" s="6">
        <v>39870.25</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HYPERLINK("https://hpr-rps.hres.ca/reg-content/summary-basis-decision-detailOne.php?lang=en&amp;linkID=SBD00074", "Intelence")</f>
        <v>Intelence</v>
      </c>
      <c r="B74" s="6" t="s">
        <v>268</v>
      </c>
      <c r="C74" s="6" t="s">
        <v>196</v>
      </c>
      <c r="D74" s="6" t="s">
        <v>269</v>
      </c>
      <c r="E74" s="6">
        <v>39273.25</v>
      </c>
      <c r="F74" s="6"/>
      <c r="G74" s="6"/>
      <c r="H74" s="6"/>
      <c r="I74" s="6"/>
      <c r="J74" s="6"/>
      <c r="K74" s="6"/>
      <c r="L74" s="6"/>
      <c r="M74" s="6"/>
      <c r="N74" s="6">
        <v>39272.25</v>
      </c>
      <c r="O74" s="6"/>
      <c r="P74" s="6"/>
      <c r="Q74" s="6"/>
      <c r="R74" s="6"/>
      <c r="S74" s="6">
        <v>39290.25</v>
      </c>
      <c r="T74" s="6"/>
      <c r="U74" s="6"/>
      <c r="V74" s="6">
        <v>39317.25</v>
      </c>
      <c r="W74" s="6"/>
      <c r="X74" s="6"/>
      <c r="Y74" s="6"/>
      <c r="Z74" s="6"/>
      <c r="AA74" s="6"/>
      <c r="AB74" s="6"/>
      <c r="AC74" s="6"/>
      <c r="AD74" s="6"/>
      <c r="AE74" s="6"/>
      <c r="AF74" s="6">
        <v>39357.25</v>
      </c>
      <c r="AG74" s="6"/>
      <c r="AH74" s="6"/>
      <c r="AI74" s="6"/>
      <c r="AJ74" s="6"/>
      <c r="AK74" s="6"/>
      <c r="AL74" s="6"/>
      <c r="AM74" s="6"/>
      <c r="AN74" s="6"/>
      <c r="AO74" s="6"/>
      <c r="AP74" s="6"/>
      <c r="AQ74" s="6"/>
      <c r="AR74" s="6">
        <v>39526.208333333343</v>
      </c>
      <c r="AS74" s="6"/>
      <c r="AT74" s="6"/>
      <c r="AU74" s="6"/>
      <c r="AV74" s="6">
        <v>39499.25</v>
      </c>
      <c r="AW74" s="6"/>
      <c r="AX74" s="6"/>
      <c r="AY74" s="6">
        <v>39487.25</v>
      </c>
      <c r="AZ74" s="6">
        <v>39511.25</v>
      </c>
      <c r="BA74" s="6"/>
      <c r="BB74" s="6"/>
      <c r="BC74" s="6"/>
      <c r="BD74" s="6"/>
      <c r="BE74" s="6"/>
      <c r="BF74" s="6"/>
      <c r="BG74" s="6"/>
      <c r="BH74" s="6"/>
      <c r="BI74" s="6"/>
      <c r="BJ74" s="6"/>
      <c r="BK74" s="6"/>
      <c r="BL74" s="6"/>
      <c r="BM74" s="6">
        <v>39534.208333333343</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HYPERLINK("https://hpr-rps.hres.ca/reg-content/summary-basis-decision-detailOne.php?lang=en&amp;linkID=SBD00075", "Invega")</f>
        <v>Invega</v>
      </c>
      <c r="B75" s="6" t="s">
        <v>270</v>
      </c>
      <c r="C75" s="6" t="s">
        <v>196</v>
      </c>
      <c r="D75" s="6" t="s">
        <v>271</v>
      </c>
      <c r="E75" s="6"/>
      <c r="F75" s="6"/>
      <c r="G75" s="6"/>
      <c r="H75" s="6">
        <v>38987.25</v>
      </c>
      <c r="I75" s="6"/>
      <c r="J75" s="6"/>
      <c r="K75" s="6"/>
      <c r="L75" s="6"/>
      <c r="M75" s="6"/>
      <c r="N75" s="6"/>
      <c r="O75" s="6"/>
      <c r="P75" s="6"/>
      <c r="Q75" s="6"/>
      <c r="R75" s="6"/>
      <c r="S75" s="6"/>
      <c r="T75" s="6"/>
      <c r="U75" s="6"/>
      <c r="V75" s="6"/>
      <c r="W75" s="6"/>
      <c r="X75" s="6"/>
      <c r="Y75" s="6"/>
      <c r="Z75" s="6">
        <v>39031.25</v>
      </c>
      <c r="AA75" s="6"/>
      <c r="AB75" s="6"/>
      <c r="AC75" s="6">
        <v>39035.25</v>
      </c>
      <c r="AD75" s="6"/>
      <c r="AE75" s="6"/>
      <c r="AF75" s="6">
        <v>39051.25</v>
      </c>
      <c r="AG75" s="6"/>
      <c r="AH75" s="6"/>
      <c r="AI75" s="6"/>
      <c r="AJ75" s="6"/>
      <c r="AK75" s="6"/>
      <c r="AL75" s="6"/>
      <c r="AM75" s="6"/>
      <c r="AN75" s="6"/>
      <c r="AO75" s="6"/>
      <c r="AP75" s="6"/>
      <c r="AQ75" s="6"/>
      <c r="AR75" s="6">
        <v>39351.25</v>
      </c>
      <c r="AS75" s="6">
        <v>39351.25</v>
      </c>
      <c r="AT75" s="6"/>
      <c r="AU75" s="6"/>
      <c r="AV75" s="6">
        <v>39346.25</v>
      </c>
      <c r="AW75" s="6"/>
      <c r="AX75" s="6"/>
      <c r="AY75" s="6"/>
      <c r="AZ75" s="6">
        <v>39351.25</v>
      </c>
      <c r="BA75" s="6"/>
      <c r="BB75" s="6"/>
      <c r="BC75" s="6"/>
      <c r="BD75" s="6"/>
      <c r="BE75" s="6"/>
      <c r="BF75" s="6"/>
      <c r="BG75" s="6"/>
      <c r="BH75" s="6"/>
      <c r="BI75" s="6"/>
      <c r="BJ75" s="6"/>
      <c r="BK75" s="6"/>
      <c r="BL75" s="6"/>
      <c r="BM75" s="6">
        <v>39351.25</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HYPERLINK("https://hpr-rps.hres.ca/reg-content/summary-basis-decision-detailOne.php?lang=en&amp;linkID=SBD00076", "Invega ®")</f>
        <v>Invega ®</v>
      </c>
      <c r="B76" s="6" t="s">
        <v>272</v>
      </c>
      <c r="C76" s="6" t="s">
        <v>196</v>
      </c>
      <c r="D76" s="6" t="s">
        <v>273</v>
      </c>
      <c r="E76" s="6">
        <v>39575.25</v>
      </c>
      <c r="F76" s="6">
        <v>39722.25</v>
      </c>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v>39927.25</v>
      </c>
      <c r="AM76" s="6"/>
      <c r="AN76" s="6"/>
      <c r="AO76" s="6"/>
      <c r="AP76" s="6"/>
      <c r="AQ76" s="6"/>
      <c r="AR76" s="6">
        <v>40347.25</v>
      </c>
      <c r="AS76" s="6">
        <v>40298.25</v>
      </c>
      <c r="AT76" s="6"/>
      <c r="AU76" s="6"/>
      <c r="AV76" s="6">
        <v>40339.25</v>
      </c>
      <c r="AW76" s="6"/>
      <c r="AX76" s="6"/>
      <c r="AY76" s="6"/>
      <c r="AZ76" s="6">
        <v>40357.25</v>
      </c>
      <c r="BA76" s="6"/>
      <c r="BB76" s="6"/>
      <c r="BC76" s="6"/>
      <c r="BD76" s="6"/>
      <c r="BE76" s="6"/>
      <c r="BF76" s="6">
        <v>39975.25</v>
      </c>
      <c r="BG76" s="6"/>
      <c r="BH76" s="6"/>
      <c r="BI76" s="6"/>
      <c r="BJ76" s="6"/>
      <c r="BK76" s="6"/>
      <c r="BL76" s="6"/>
      <c r="BM76" s="6">
        <v>40359.25</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HYPERLINK("https://hpr-rps.hres.ca/reg-content/summary-basis-decision-detailOne.php?lang=en&amp;linkID=SBD00077", "Isentress TM")</f>
        <v>Isentress TM</v>
      </c>
      <c r="B77" s="6" t="s">
        <v>274</v>
      </c>
      <c r="C77" s="6" t="s">
        <v>212</v>
      </c>
      <c r="D77" s="6" t="s">
        <v>275</v>
      </c>
      <c r="E77" s="6"/>
      <c r="F77" s="6"/>
      <c r="G77" s="6"/>
      <c r="H77" s="6"/>
      <c r="I77" s="6"/>
      <c r="J77" s="6"/>
      <c r="K77" s="6"/>
      <c r="L77" s="6"/>
      <c r="M77" s="6"/>
      <c r="N77" s="6">
        <v>39156.208333333343</v>
      </c>
      <c r="O77" s="6"/>
      <c r="P77" s="6"/>
      <c r="Q77" s="6"/>
      <c r="R77" s="6"/>
      <c r="S77" s="6">
        <v>39174.25</v>
      </c>
      <c r="T77" s="6"/>
      <c r="U77" s="6"/>
      <c r="V77" s="6">
        <v>39190.25</v>
      </c>
      <c r="W77" s="6"/>
      <c r="X77" s="6"/>
      <c r="Y77" s="6"/>
      <c r="Z77" s="6"/>
      <c r="AA77" s="6"/>
      <c r="AB77" s="6"/>
      <c r="AC77" s="6"/>
      <c r="AD77" s="6"/>
      <c r="AE77" s="6"/>
      <c r="AF77" s="6">
        <v>39216.25</v>
      </c>
      <c r="AG77" s="6"/>
      <c r="AH77" s="6"/>
      <c r="AI77" s="6"/>
      <c r="AJ77" s="6"/>
      <c r="AK77" s="6"/>
      <c r="AL77" s="6"/>
      <c r="AM77" s="6"/>
      <c r="AN77" s="6"/>
      <c r="AO77" s="6"/>
      <c r="AP77" s="6"/>
      <c r="AQ77" s="6"/>
      <c r="AR77" s="6">
        <v>39399.25</v>
      </c>
      <c r="AS77" s="6"/>
      <c r="AT77" s="6"/>
      <c r="AU77" s="6"/>
      <c r="AV77" s="6">
        <v>39393.25</v>
      </c>
      <c r="AW77" s="6"/>
      <c r="AX77" s="6"/>
      <c r="AY77" s="6"/>
      <c r="AZ77" s="6">
        <v>39392.25</v>
      </c>
      <c r="BA77" s="6"/>
      <c r="BB77" s="6"/>
      <c r="BC77" s="6"/>
      <c r="BD77" s="6"/>
      <c r="BE77" s="6"/>
      <c r="BF77" s="6"/>
      <c r="BG77" s="6"/>
      <c r="BH77" s="6"/>
      <c r="BI77" s="6"/>
      <c r="BJ77" s="6"/>
      <c r="BK77" s="6">
        <v>39395.25</v>
      </c>
      <c r="BL77" s="6">
        <v>39413.25</v>
      </c>
      <c r="BM77" s="6"/>
      <c r="BN77" s="6"/>
      <c r="BO77" s="6"/>
      <c r="BP77" s="6"/>
      <c r="BQ77" s="6"/>
      <c r="BR77" s="6"/>
      <c r="BS77" s="6"/>
      <c r="BT77" s="6"/>
      <c r="BU77" s="6"/>
      <c r="BV77" s="6"/>
      <c r="BW77" s="6"/>
      <c r="BX77" s="6"/>
      <c r="BY77" s="6">
        <v>39400.25</v>
      </c>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HYPERLINK("https://hpr-rps.hres.ca/reg-content/summary-basis-decision-detailOne.php?lang=en&amp;linkID=SBD00078", "Ixiaro ®")</f>
        <v>Ixiaro ®</v>
      </c>
      <c r="B78" s="6" t="s">
        <v>276</v>
      </c>
      <c r="C78" s="6" t="s">
        <v>277</v>
      </c>
      <c r="D78" s="6" t="s">
        <v>278</v>
      </c>
      <c r="E78" s="6"/>
      <c r="F78" s="6"/>
      <c r="G78" s="6"/>
      <c r="H78" s="6"/>
      <c r="I78" s="6"/>
      <c r="J78" s="6"/>
      <c r="K78" s="6"/>
      <c r="L78" s="6"/>
      <c r="M78" s="6"/>
      <c r="N78" s="6">
        <v>39156.208333333343</v>
      </c>
      <c r="O78" s="6"/>
      <c r="P78" s="6"/>
      <c r="Q78" s="6"/>
      <c r="R78" s="6"/>
      <c r="S78" s="6">
        <v>39174.25</v>
      </c>
      <c r="T78" s="6"/>
      <c r="U78" s="6"/>
      <c r="V78" s="6">
        <v>39190.25</v>
      </c>
      <c r="W78" s="6"/>
      <c r="X78" s="6"/>
      <c r="Y78" s="6"/>
      <c r="Z78" s="6"/>
      <c r="AA78" s="6"/>
      <c r="AB78" s="6"/>
      <c r="AC78" s="6"/>
      <c r="AD78" s="6"/>
      <c r="AE78" s="6"/>
      <c r="AF78" s="6">
        <v>39216.25</v>
      </c>
      <c r="AG78" s="6"/>
      <c r="AH78" s="6"/>
      <c r="AI78" s="6"/>
      <c r="AJ78" s="6"/>
      <c r="AK78" s="6"/>
      <c r="AL78" s="6"/>
      <c r="AM78" s="6"/>
      <c r="AN78" s="6"/>
      <c r="AO78" s="6"/>
      <c r="AP78" s="6"/>
      <c r="AQ78" s="6"/>
      <c r="AR78" s="6">
        <v>39399.25</v>
      </c>
      <c r="AS78" s="6"/>
      <c r="AT78" s="6"/>
      <c r="AU78" s="6"/>
      <c r="AV78" s="6">
        <v>39393.25</v>
      </c>
      <c r="AW78" s="6"/>
      <c r="AX78" s="6"/>
      <c r="AY78" s="6"/>
      <c r="AZ78" s="6">
        <v>39392.25</v>
      </c>
      <c r="BA78" s="6"/>
      <c r="BB78" s="6"/>
      <c r="BC78" s="6"/>
      <c r="BD78" s="6"/>
      <c r="BE78" s="6"/>
      <c r="BF78" s="6"/>
      <c r="BG78" s="6"/>
      <c r="BH78" s="6"/>
      <c r="BI78" s="6"/>
      <c r="BJ78" s="6"/>
      <c r="BK78" s="6">
        <v>39395.25</v>
      </c>
      <c r="BL78" s="6">
        <v>39413.25</v>
      </c>
      <c r="BM78" s="6"/>
      <c r="BN78" s="6"/>
      <c r="BO78" s="6"/>
      <c r="BP78" s="6"/>
      <c r="BQ78" s="6"/>
      <c r="BR78" s="6"/>
      <c r="BS78" s="6"/>
      <c r="BT78" s="6"/>
      <c r="BU78" s="6"/>
      <c r="BV78" s="6"/>
      <c r="BW78" s="6"/>
      <c r="BX78" s="6"/>
      <c r="BY78" s="6">
        <v>39400.25</v>
      </c>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HYPERLINK("https://hpr-rps.hres.ca/reg-content/summary-basis-decision-detailOne.php?lang=en&amp;linkID=SBD00079", "Jakavi")</f>
        <v>Jakavi</v>
      </c>
      <c r="B79" s="6" t="s">
        <v>279</v>
      </c>
      <c r="C79" s="6" t="s">
        <v>87</v>
      </c>
      <c r="D79" s="6" t="s">
        <v>280</v>
      </c>
      <c r="E79" s="6">
        <v>40738.25</v>
      </c>
      <c r="F79" s="6"/>
      <c r="G79" s="6"/>
      <c r="H79" s="6"/>
      <c r="I79" s="6"/>
      <c r="J79" s="6"/>
      <c r="K79" s="6"/>
      <c r="L79" s="6"/>
      <c r="M79" s="6"/>
      <c r="N79" s="6">
        <v>40766.25</v>
      </c>
      <c r="O79" s="6"/>
      <c r="P79" s="6"/>
      <c r="Q79" s="6"/>
      <c r="R79" s="6"/>
      <c r="S79" s="6">
        <v>40815.25</v>
      </c>
      <c r="T79" s="6"/>
      <c r="U79" s="6"/>
      <c r="V79" s="6">
        <v>40876.25</v>
      </c>
      <c r="W79" s="6"/>
      <c r="X79" s="6"/>
      <c r="Y79" s="6"/>
      <c r="Z79" s="6"/>
      <c r="AA79" s="6"/>
      <c r="AB79" s="6"/>
      <c r="AC79" s="6"/>
      <c r="AD79" s="6"/>
      <c r="AE79" s="6"/>
      <c r="AF79" s="6">
        <v>40899.25</v>
      </c>
      <c r="AG79" s="6"/>
      <c r="AH79" s="6"/>
      <c r="AI79" s="6">
        <v>41075.25</v>
      </c>
      <c r="AJ79" s="6"/>
      <c r="AK79" s="6"/>
      <c r="AL79" s="6"/>
      <c r="AM79" s="6">
        <v>41079.25</v>
      </c>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HYPERLINK("https://hpr-rps.hres.ca/reg-content/summary-basis-decision-detailOne.php?lang=en&amp;linkID=SBD00080", "Januvia TM")</f>
        <v>Januvia TM</v>
      </c>
      <c r="B80" s="6" t="s">
        <v>281</v>
      </c>
      <c r="C80" s="6" t="s">
        <v>212</v>
      </c>
      <c r="D80" s="6" t="s">
        <v>282</v>
      </c>
      <c r="E80" s="6">
        <v>40738.25</v>
      </c>
      <c r="F80" s="6"/>
      <c r="G80" s="6"/>
      <c r="H80" s="6"/>
      <c r="I80" s="6"/>
      <c r="J80" s="6"/>
      <c r="K80" s="6"/>
      <c r="L80" s="6"/>
      <c r="M80" s="6"/>
      <c r="N80" s="6">
        <v>40766.25</v>
      </c>
      <c r="O80" s="6"/>
      <c r="P80" s="6"/>
      <c r="Q80" s="6"/>
      <c r="R80" s="6"/>
      <c r="S80" s="6">
        <v>40815.25</v>
      </c>
      <c r="T80" s="6"/>
      <c r="U80" s="6"/>
      <c r="V80" s="6">
        <v>40876.25</v>
      </c>
      <c r="W80" s="6"/>
      <c r="X80" s="6"/>
      <c r="Y80" s="6"/>
      <c r="Z80" s="6"/>
      <c r="AA80" s="6"/>
      <c r="AB80" s="6"/>
      <c r="AC80" s="6"/>
      <c r="AD80" s="6"/>
      <c r="AE80" s="6"/>
      <c r="AF80" s="6">
        <v>40899.25</v>
      </c>
      <c r="AG80" s="6"/>
      <c r="AH80" s="6"/>
      <c r="AI80" s="6">
        <v>41075.25</v>
      </c>
      <c r="AJ80" s="6"/>
      <c r="AK80" s="6"/>
      <c r="AL80" s="6"/>
      <c r="AM80" s="6">
        <v>41079.25</v>
      </c>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HYPERLINK("https://hpr-rps.hres.ca/reg-content/summary-basis-decision-detailOne.php?lang=en&amp;linkID=SBD00081", "Jevtana TM")</f>
        <v>Jevtana TM</v>
      </c>
      <c r="B81" s="6" t="s">
        <v>283</v>
      </c>
      <c r="C81" s="6" t="s">
        <v>102</v>
      </c>
      <c r="D81" s="6" t="s">
        <v>284</v>
      </c>
      <c r="E81" s="6">
        <v>40311.25</v>
      </c>
      <c r="F81" s="6"/>
      <c r="G81" s="6"/>
      <c r="H81" s="6"/>
      <c r="I81" s="6"/>
      <c r="J81" s="6"/>
      <c r="K81" s="6"/>
      <c r="L81" s="6"/>
      <c r="M81" s="6"/>
      <c r="N81" s="6">
        <v>40323.25</v>
      </c>
      <c r="O81" s="6"/>
      <c r="P81" s="6"/>
      <c r="Q81" s="6"/>
      <c r="R81" s="6"/>
      <c r="S81" s="6"/>
      <c r="T81" s="6">
        <v>40359.25</v>
      </c>
      <c r="U81" s="6"/>
      <c r="V81" s="6">
        <v>40361.25</v>
      </c>
      <c r="W81" s="6"/>
      <c r="X81" s="6"/>
      <c r="Y81" s="6"/>
      <c r="Z81" s="6"/>
      <c r="AA81" s="6"/>
      <c r="AB81" s="6"/>
      <c r="AC81" s="6"/>
      <c r="AD81" s="6"/>
      <c r="AE81" s="6"/>
      <c r="AF81" s="6">
        <v>40410.25</v>
      </c>
      <c r="AG81" s="6"/>
      <c r="AH81" s="6"/>
      <c r="AI81" s="6"/>
      <c r="AJ81" s="6"/>
      <c r="AK81" s="6"/>
      <c r="AL81" s="6"/>
      <c r="AM81" s="6"/>
      <c r="AN81" s="6"/>
      <c r="AO81" s="6"/>
      <c r="AP81" s="6"/>
      <c r="AQ81" s="6"/>
      <c r="AR81" s="6">
        <v>40708.25</v>
      </c>
      <c r="AS81" s="6"/>
      <c r="AT81" s="6"/>
      <c r="AU81" s="6"/>
      <c r="AV81" s="6">
        <v>40709.25</v>
      </c>
      <c r="AW81" s="6"/>
      <c r="AX81" s="6">
        <v>40560.25</v>
      </c>
      <c r="AY81" s="6"/>
      <c r="AZ81" s="6">
        <v>40710.25</v>
      </c>
      <c r="BA81" s="6"/>
      <c r="BB81" s="6"/>
      <c r="BC81" s="6"/>
      <c r="BD81" s="6"/>
      <c r="BE81" s="6"/>
      <c r="BF81" s="6"/>
      <c r="BG81" s="6"/>
      <c r="BH81" s="6"/>
      <c r="BI81" s="6"/>
      <c r="BJ81" s="6"/>
      <c r="BK81" s="6"/>
      <c r="BL81" s="6"/>
      <c r="BM81" s="6">
        <v>40710.25</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HYPERLINK("https://hpr-rps.hres.ca/reg-content/summary-basis-decision-detailOne.php?lang=en&amp;linkID=SBD00082", "Kepivance ®")</f>
        <v>Kepivance ®</v>
      </c>
      <c r="B82" s="6" t="s">
        <v>285</v>
      </c>
      <c r="C82" s="6" t="s">
        <v>286</v>
      </c>
      <c r="D82" s="6" t="s">
        <v>287</v>
      </c>
      <c r="E82" s="6">
        <v>38167.25</v>
      </c>
      <c r="F82" s="6"/>
      <c r="G82" s="6"/>
      <c r="H82" s="6"/>
      <c r="I82" s="6"/>
      <c r="J82" s="6"/>
      <c r="K82" s="6"/>
      <c r="L82" s="6"/>
      <c r="M82" s="6"/>
      <c r="N82" s="6">
        <v>38152.25</v>
      </c>
      <c r="O82" s="6"/>
      <c r="P82" s="6"/>
      <c r="Q82" s="6"/>
      <c r="R82" s="6"/>
      <c r="S82" s="6">
        <v>38175.25</v>
      </c>
      <c r="T82" s="6"/>
      <c r="U82" s="6"/>
      <c r="V82" s="6">
        <v>38187.25</v>
      </c>
      <c r="W82" s="6"/>
      <c r="X82" s="6"/>
      <c r="Y82" s="6"/>
      <c r="Z82" s="6"/>
      <c r="AA82" s="6"/>
      <c r="AB82" s="6"/>
      <c r="AC82" s="6"/>
      <c r="AD82" s="6"/>
      <c r="AE82" s="6"/>
      <c r="AF82" s="6">
        <v>38212.25</v>
      </c>
      <c r="AG82" s="6"/>
      <c r="AH82" s="6"/>
      <c r="AI82" s="6"/>
      <c r="AJ82" s="6"/>
      <c r="AK82" s="6"/>
      <c r="AL82" s="6"/>
      <c r="AM82" s="6"/>
      <c r="AN82" s="6"/>
      <c r="AO82" s="6">
        <v>38251.25</v>
      </c>
      <c r="AP82" s="6"/>
      <c r="AQ82" s="6"/>
      <c r="AR82" s="6">
        <v>38680.25</v>
      </c>
      <c r="AS82" s="6"/>
      <c r="AT82" s="6"/>
      <c r="AU82" s="6"/>
      <c r="AV82" s="6">
        <v>38638.25</v>
      </c>
      <c r="AW82" s="6"/>
      <c r="AX82" s="6"/>
      <c r="AY82" s="6"/>
      <c r="AZ82" s="6">
        <v>38686.25</v>
      </c>
      <c r="BA82" s="6"/>
      <c r="BB82" s="6"/>
      <c r="BC82" s="6"/>
      <c r="BD82" s="6"/>
      <c r="BE82" s="6"/>
      <c r="BF82" s="6"/>
      <c r="BG82" s="6"/>
      <c r="BH82" s="6"/>
      <c r="BI82" s="6"/>
      <c r="BJ82" s="6"/>
      <c r="BK82" s="6"/>
      <c r="BL82" s="6"/>
      <c r="BM82" s="6">
        <v>38695.25</v>
      </c>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HYPERLINK("https://hpr-rps.hres.ca/reg-content/summary-basis-decision-detailOne.php?lang=en&amp;linkID=SBD00083", "Kuvan TM")</f>
        <v>Kuvan TM</v>
      </c>
      <c r="B83" s="6" t="s">
        <v>288</v>
      </c>
      <c r="C83" s="6" t="s">
        <v>289</v>
      </c>
      <c r="D83" s="6" t="s">
        <v>290</v>
      </c>
      <c r="E83" s="6">
        <v>40029.25</v>
      </c>
      <c r="F83" s="6"/>
      <c r="G83" s="6"/>
      <c r="H83" s="6"/>
      <c r="I83" s="6"/>
      <c r="J83" s="6"/>
      <c r="K83" s="6"/>
      <c r="L83" s="6"/>
      <c r="M83" s="6"/>
      <c r="N83" s="6">
        <v>39939.25</v>
      </c>
      <c r="O83" s="6"/>
      <c r="P83" s="6"/>
      <c r="Q83" s="6"/>
      <c r="R83" s="6"/>
      <c r="S83" s="6">
        <v>39994.25</v>
      </c>
      <c r="T83" s="6"/>
      <c r="U83" s="6"/>
      <c r="V83" s="6">
        <v>40024.25</v>
      </c>
      <c r="W83" s="6"/>
      <c r="X83" s="6"/>
      <c r="Y83" s="6"/>
      <c r="Z83" s="6">
        <v>40053.25</v>
      </c>
      <c r="AA83" s="6"/>
      <c r="AB83" s="6"/>
      <c r="AC83" s="6">
        <v>40094.25</v>
      </c>
      <c r="AD83" s="6"/>
      <c r="AE83" s="6"/>
      <c r="AF83" s="6">
        <v>40119.25</v>
      </c>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HYPERLINK("https://hpr-rps.hres.ca/reg-content/summary-basis-decision-detailOne.php?lang=en&amp;linkID=SBD00084", "Latuda TM")</f>
        <v>Latuda TM</v>
      </c>
      <c r="B84" s="6" t="s">
        <v>291</v>
      </c>
      <c r="C84" s="6" t="s">
        <v>292</v>
      </c>
      <c r="D84" s="6" t="s">
        <v>293</v>
      </c>
      <c r="E84" s="6"/>
      <c r="F84" s="6"/>
      <c r="G84" s="6"/>
      <c r="H84" s="6">
        <v>41090.25</v>
      </c>
      <c r="I84" s="6"/>
      <c r="J84" s="6"/>
      <c r="K84" s="6"/>
      <c r="L84" s="6"/>
      <c r="M84" s="6"/>
      <c r="N84" s="6"/>
      <c r="O84" s="6"/>
      <c r="P84" s="6"/>
      <c r="Q84" s="6"/>
      <c r="R84" s="6"/>
      <c r="S84" s="6"/>
      <c r="T84" s="6"/>
      <c r="U84" s="6"/>
      <c r="V84" s="6"/>
      <c r="W84" s="6"/>
      <c r="X84" s="6"/>
      <c r="Y84" s="6"/>
      <c r="Z84" s="6"/>
      <c r="AA84" s="6"/>
      <c r="AB84" s="6"/>
      <c r="AC84" s="6"/>
      <c r="AD84" s="6"/>
      <c r="AE84" s="6"/>
      <c r="AF84" s="6">
        <v>40774.25</v>
      </c>
      <c r="AG84" s="6"/>
      <c r="AH84" s="6"/>
      <c r="AI84" s="6"/>
      <c r="AJ84" s="6"/>
      <c r="AK84" s="6"/>
      <c r="AL84" s="6"/>
      <c r="AM84" s="6"/>
      <c r="AN84" s="6"/>
      <c r="AO84" s="6"/>
      <c r="AP84" s="6"/>
      <c r="AQ84" s="6"/>
      <c r="AR84" s="6">
        <v>41072.25</v>
      </c>
      <c r="AS84" s="6">
        <v>41040.25</v>
      </c>
      <c r="AT84" s="6"/>
      <c r="AU84" s="6"/>
      <c r="AV84" s="6">
        <v>41060.25</v>
      </c>
      <c r="AW84" s="6"/>
      <c r="AX84" s="6"/>
      <c r="AY84" s="6"/>
      <c r="AZ84" s="6">
        <v>41072.25</v>
      </c>
      <c r="BA84" s="6"/>
      <c r="BB84" s="6"/>
      <c r="BC84" s="6"/>
      <c r="BD84" s="6"/>
      <c r="BE84" s="6"/>
      <c r="BF84" s="6"/>
      <c r="BG84" s="6"/>
      <c r="BH84" s="6"/>
      <c r="BI84" s="6"/>
      <c r="BJ84" s="6"/>
      <c r="BK84" s="6"/>
      <c r="BL84" s="6"/>
      <c r="BM84" s="6">
        <v>41073.25</v>
      </c>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HYPERLINK("https://hpr-rps.hres.ca/reg-content/summary-basis-decision-detailOne.php?lang=en&amp;linkID=SBD00085", "Leukoscan ®")</f>
        <v>Leukoscan ®</v>
      </c>
      <c r="B85" s="6" t="s">
        <v>294</v>
      </c>
      <c r="C85" s="6" t="s">
        <v>295</v>
      </c>
      <c r="D85" s="6" t="s">
        <v>296</v>
      </c>
      <c r="E85" s="6">
        <v>35838.25</v>
      </c>
      <c r="F85" s="6"/>
      <c r="G85" s="6"/>
      <c r="H85" s="6"/>
      <c r="I85" s="6"/>
      <c r="J85" s="6"/>
      <c r="K85" s="6"/>
      <c r="L85" s="6"/>
      <c r="M85" s="6"/>
      <c r="N85" s="6">
        <v>35850.25</v>
      </c>
      <c r="O85" s="6"/>
      <c r="P85" s="6"/>
      <c r="Q85" s="6"/>
      <c r="R85" s="6"/>
      <c r="S85" s="6"/>
      <c r="T85" s="6">
        <v>35867.25</v>
      </c>
      <c r="U85" s="6"/>
      <c r="V85" s="6">
        <v>35879.25</v>
      </c>
      <c r="W85" s="6"/>
      <c r="X85" s="6"/>
      <c r="Y85" s="6"/>
      <c r="Z85" s="6">
        <v>35920.25</v>
      </c>
      <c r="AA85" s="6"/>
      <c r="AB85" s="6"/>
      <c r="AC85" s="6">
        <v>35927.25</v>
      </c>
      <c r="AD85" s="6"/>
      <c r="AE85" s="6"/>
      <c r="AF85" s="6">
        <v>35961.25</v>
      </c>
      <c r="AG85" s="6"/>
      <c r="AH85" s="6"/>
      <c r="AI85" s="6"/>
      <c r="AJ85" s="6"/>
      <c r="AK85" s="6"/>
      <c r="AL85" s="6"/>
      <c r="AM85" s="6"/>
      <c r="AN85" s="6"/>
      <c r="AO85" s="6">
        <v>36313.25</v>
      </c>
      <c r="AP85" s="6"/>
      <c r="AQ85" s="6"/>
      <c r="AR85" s="6"/>
      <c r="AS85" s="6"/>
      <c r="AT85" s="6"/>
      <c r="AU85" s="6"/>
      <c r="AV85" s="6">
        <v>36635.25</v>
      </c>
      <c r="AW85" s="6"/>
      <c r="AX85" s="6"/>
      <c r="AY85" s="6"/>
      <c r="AZ85" s="6">
        <v>36466.25</v>
      </c>
      <c r="BA85" s="6">
        <v>36245.25</v>
      </c>
      <c r="BB85" s="6"/>
      <c r="BC85" s="6"/>
      <c r="BD85" s="6"/>
      <c r="BE85" s="6"/>
      <c r="BF85" s="6"/>
      <c r="BG85" s="6"/>
      <c r="BH85" s="6"/>
      <c r="BI85" s="6"/>
      <c r="BJ85" s="6"/>
      <c r="BK85" s="6"/>
      <c r="BL85" s="6"/>
      <c r="BM85" s="6"/>
      <c r="BN85" s="6"/>
      <c r="BO85" s="6"/>
      <c r="BP85" s="6"/>
      <c r="BQ85" s="6"/>
      <c r="BR85" s="6"/>
      <c r="BS85" s="6"/>
      <c r="BT85" s="6">
        <v>36837.25</v>
      </c>
      <c r="BU85" s="6"/>
      <c r="BV85" s="6"/>
      <c r="BW85" s="6"/>
      <c r="BX85" s="6"/>
      <c r="BY85" s="6">
        <v>36924.25</v>
      </c>
      <c r="BZ85" s="6"/>
      <c r="CA85" s="6"/>
      <c r="CB85" s="6"/>
      <c r="CC85" s="6"/>
      <c r="CD85" s="6"/>
      <c r="CE85" s="6"/>
      <c r="CF85" s="6"/>
      <c r="CG85" s="6"/>
      <c r="CH85" s="6"/>
      <c r="CI85" s="6"/>
      <c r="CJ85" s="6"/>
      <c r="CK85" s="6"/>
      <c r="CL85" s="6"/>
      <c r="CM85" s="6"/>
      <c r="CN85" s="6"/>
      <c r="CO85" s="6"/>
      <c r="CP85" s="6"/>
      <c r="CQ85" s="6"/>
      <c r="CR85" s="6">
        <v>36963.25</v>
      </c>
      <c r="CS85" s="6"/>
      <c r="CT85" s="6"/>
      <c r="CU85" s="6"/>
      <c r="CV85" s="6"/>
      <c r="CW85" s="6"/>
      <c r="CX85" s="6"/>
      <c r="CY85" s="6"/>
      <c r="CZ85" s="6"/>
      <c r="DA85" s="6"/>
      <c r="DB85" s="6"/>
      <c r="DC85" s="6"/>
      <c r="DD85" s="6"/>
      <c r="DE85" s="6"/>
      <c r="DF85" s="6"/>
      <c r="DG85" s="6"/>
      <c r="DH85" s="6">
        <v>37645.25</v>
      </c>
      <c r="DI85" s="6"/>
      <c r="DJ85" s="6"/>
      <c r="DK85" s="6"/>
      <c r="DL85" s="6">
        <v>37634.25</v>
      </c>
      <c r="DM85" s="6">
        <v>37242.25</v>
      </c>
      <c r="DN85" s="6"/>
      <c r="DO85" s="6"/>
      <c r="DP85" s="6"/>
      <c r="DQ85" s="6"/>
      <c r="DR85" s="6"/>
      <c r="DS85" s="6"/>
      <c r="DT85" s="6"/>
      <c r="DU85" s="6"/>
      <c r="DV85" s="6"/>
      <c r="DW85" s="6"/>
      <c r="DX85" s="6"/>
      <c r="DY85" s="6"/>
      <c r="DZ85" s="6"/>
      <c r="EA85" s="6"/>
      <c r="EB85" s="6"/>
      <c r="EC85" s="6"/>
      <c r="ED85" s="6"/>
      <c r="EE85" s="6">
        <v>37655.25</v>
      </c>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HYPERLINK("https://hpr-rps.hres.ca/reg-content/summary-basis-decision-detailOne.php?lang=en&amp;linkID=SBD00086", "Levemir ®")</f>
        <v>Levemir ®</v>
      </c>
      <c r="B86" s="6" t="s">
        <v>297</v>
      </c>
      <c r="C86" s="6" t="s">
        <v>298</v>
      </c>
      <c r="D86" s="6" t="s">
        <v>299</v>
      </c>
      <c r="E86" s="6">
        <v>35838.25</v>
      </c>
      <c r="F86" s="6"/>
      <c r="G86" s="6"/>
      <c r="H86" s="6"/>
      <c r="I86" s="6"/>
      <c r="J86" s="6"/>
      <c r="K86" s="6"/>
      <c r="L86" s="6"/>
      <c r="M86" s="6"/>
      <c r="N86" s="6">
        <v>35850.25</v>
      </c>
      <c r="O86" s="6"/>
      <c r="P86" s="6"/>
      <c r="Q86" s="6"/>
      <c r="R86" s="6"/>
      <c r="S86" s="6"/>
      <c r="T86" s="6">
        <v>35867.25</v>
      </c>
      <c r="U86" s="6"/>
      <c r="V86" s="6">
        <v>35879.25</v>
      </c>
      <c r="W86" s="6"/>
      <c r="X86" s="6"/>
      <c r="Y86" s="6"/>
      <c r="Z86" s="6">
        <v>35920.25</v>
      </c>
      <c r="AA86" s="6"/>
      <c r="AB86" s="6"/>
      <c r="AC86" s="6">
        <v>35927.25</v>
      </c>
      <c r="AD86" s="6"/>
      <c r="AE86" s="6"/>
      <c r="AF86" s="6">
        <v>35961.25</v>
      </c>
      <c r="AG86" s="6"/>
      <c r="AH86" s="6"/>
      <c r="AI86" s="6"/>
      <c r="AJ86" s="6"/>
      <c r="AK86" s="6"/>
      <c r="AL86" s="6"/>
      <c r="AM86" s="6"/>
      <c r="AN86" s="6"/>
      <c r="AO86" s="6">
        <v>36313.25</v>
      </c>
      <c r="AP86" s="6"/>
      <c r="AQ86" s="6"/>
      <c r="AR86" s="6"/>
      <c r="AS86" s="6"/>
      <c r="AT86" s="6"/>
      <c r="AU86" s="6"/>
      <c r="AV86" s="6">
        <v>36635.25</v>
      </c>
      <c r="AW86" s="6"/>
      <c r="AX86" s="6"/>
      <c r="AY86" s="6"/>
      <c r="AZ86" s="6">
        <v>36466.25</v>
      </c>
      <c r="BA86" s="6">
        <v>36245.25</v>
      </c>
      <c r="BB86" s="6"/>
      <c r="BC86" s="6"/>
      <c r="BD86" s="6"/>
      <c r="BE86" s="6"/>
      <c r="BF86" s="6"/>
      <c r="BG86" s="6"/>
      <c r="BH86" s="6"/>
      <c r="BI86" s="6"/>
      <c r="BJ86" s="6"/>
      <c r="BK86" s="6"/>
      <c r="BL86" s="6"/>
      <c r="BM86" s="6"/>
      <c r="BN86" s="6"/>
      <c r="BO86" s="6"/>
      <c r="BP86" s="6"/>
      <c r="BQ86" s="6"/>
      <c r="BR86" s="6"/>
      <c r="BS86" s="6"/>
      <c r="BT86" s="6">
        <v>36837.25</v>
      </c>
      <c r="BU86" s="6"/>
      <c r="BV86" s="6"/>
      <c r="BW86" s="6"/>
      <c r="BX86" s="6"/>
      <c r="BY86" s="6">
        <v>36924.25</v>
      </c>
      <c r="BZ86" s="6"/>
      <c r="CA86" s="6"/>
      <c r="CB86" s="6"/>
      <c r="CC86" s="6"/>
      <c r="CD86" s="6"/>
      <c r="CE86" s="6"/>
      <c r="CF86" s="6"/>
      <c r="CG86" s="6"/>
      <c r="CH86" s="6"/>
      <c r="CI86" s="6"/>
      <c r="CJ86" s="6"/>
      <c r="CK86" s="6"/>
      <c r="CL86" s="6"/>
      <c r="CM86" s="6"/>
      <c r="CN86" s="6"/>
      <c r="CO86" s="6"/>
      <c r="CP86" s="6"/>
      <c r="CQ86" s="6"/>
      <c r="CR86" s="6">
        <v>36963.25</v>
      </c>
      <c r="CS86" s="6"/>
      <c r="CT86" s="6"/>
      <c r="CU86" s="6"/>
      <c r="CV86" s="6"/>
      <c r="CW86" s="6"/>
      <c r="CX86" s="6"/>
      <c r="CY86" s="6"/>
      <c r="CZ86" s="6"/>
      <c r="DA86" s="6"/>
      <c r="DB86" s="6"/>
      <c r="DC86" s="6"/>
      <c r="DD86" s="6"/>
      <c r="DE86" s="6"/>
      <c r="DF86" s="6"/>
      <c r="DG86" s="6"/>
      <c r="DH86" s="6">
        <v>37645.25</v>
      </c>
      <c r="DI86" s="6"/>
      <c r="DJ86" s="6"/>
      <c r="DK86" s="6"/>
      <c r="DL86" s="6">
        <v>37634.25</v>
      </c>
      <c r="DM86" s="6">
        <v>37242.25</v>
      </c>
      <c r="DN86" s="6"/>
      <c r="DO86" s="6"/>
      <c r="DP86" s="6"/>
      <c r="DQ86" s="6"/>
      <c r="DR86" s="6"/>
      <c r="DS86" s="6"/>
      <c r="DT86" s="6"/>
      <c r="DU86" s="6"/>
      <c r="DV86" s="6"/>
      <c r="DW86" s="6"/>
      <c r="DX86" s="6"/>
      <c r="DY86" s="6"/>
      <c r="DZ86" s="6"/>
      <c r="EA86" s="6"/>
      <c r="EB86" s="6"/>
      <c r="EC86" s="6"/>
      <c r="ED86" s="6"/>
      <c r="EE86" s="6">
        <v>37655.25</v>
      </c>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HYPERLINK("https://hpr-rps.hres.ca/reg-content/summary-basis-decision-detailOne.php?lang=en&amp;linkID=SBD00087", "Lucentis")</f>
        <v>Lucentis</v>
      </c>
      <c r="B87" s="6" t="s">
        <v>300</v>
      </c>
      <c r="C87" s="6" t="s">
        <v>301</v>
      </c>
      <c r="D87" s="6" t="s">
        <v>302</v>
      </c>
      <c r="E87" s="6">
        <v>35838.25</v>
      </c>
      <c r="F87" s="6"/>
      <c r="G87" s="6"/>
      <c r="H87" s="6"/>
      <c r="I87" s="6"/>
      <c r="J87" s="6"/>
      <c r="K87" s="6"/>
      <c r="L87" s="6"/>
      <c r="M87" s="6"/>
      <c r="N87" s="6">
        <v>35850.25</v>
      </c>
      <c r="O87" s="6"/>
      <c r="P87" s="6"/>
      <c r="Q87" s="6"/>
      <c r="R87" s="6"/>
      <c r="S87" s="6"/>
      <c r="T87" s="6">
        <v>35867.25</v>
      </c>
      <c r="U87" s="6"/>
      <c r="V87" s="6">
        <v>35879.25</v>
      </c>
      <c r="W87" s="6"/>
      <c r="X87" s="6"/>
      <c r="Y87" s="6"/>
      <c r="Z87" s="6">
        <v>35920.25</v>
      </c>
      <c r="AA87" s="6"/>
      <c r="AB87" s="6"/>
      <c r="AC87" s="6">
        <v>35927.25</v>
      </c>
      <c r="AD87" s="6"/>
      <c r="AE87" s="6"/>
      <c r="AF87" s="6">
        <v>35961.25</v>
      </c>
      <c r="AG87" s="6"/>
      <c r="AH87" s="6"/>
      <c r="AI87" s="6"/>
      <c r="AJ87" s="6"/>
      <c r="AK87" s="6"/>
      <c r="AL87" s="6"/>
      <c r="AM87" s="6"/>
      <c r="AN87" s="6"/>
      <c r="AO87" s="6">
        <v>36313.25</v>
      </c>
      <c r="AP87" s="6"/>
      <c r="AQ87" s="6"/>
      <c r="AR87" s="6"/>
      <c r="AS87" s="6"/>
      <c r="AT87" s="6"/>
      <c r="AU87" s="6"/>
      <c r="AV87" s="6">
        <v>36635.25</v>
      </c>
      <c r="AW87" s="6"/>
      <c r="AX87" s="6"/>
      <c r="AY87" s="6"/>
      <c r="AZ87" s="6">
        <v>36466.25</v>
      </c>
      <c r="BA87" s="6">
        <v>36245.25</v>
      </c>
      <c r="BB87" s="6"/>
      <c r="BC87" s="6"/>
      <c r="BD87" s="6"/>
      <c r="BE87" s="6"/>
      <c r="BF87" s="6"/>
      <c r="BG87" s="6"/>
      <c r="BH87" s="6"/>
      <c r="BI87" s="6"/>
      <c r="BJ87" s="6"/>
      <c r="BK87" s="6"/>
      <c r="BL87" s="6"/>
      <c r="BM87" s="6"/>
      <c r="BN87" s="6"/>
      <c r="BO87" s="6"/>
      <c r="BP87" s="6"/>
      <c r="BQ87" s="6"/>
      <c r="BR87" s="6"/>
      <c r="BS87" s="6"/>
      <c r="BT87" s="6">
        <v>36837.25</v>
      </c>
      <c r="BU87" s="6"/>
      <c r="BV87" s="6"/>
      <c r="BW87" s="6"/>
      <c r="BX87" s="6"/>
      <c r="BY87" s="6">
        <v>36924.25</v>
      </c>
      <c r="BZ87" s="6"/>
      <c r="CA87" s="6"/>
      <c r="CB87" s="6"/>
      <c r="CC87" s="6"/>
      <c r="CD87" s="6"/>
      <c r="CE87" s="6"/>
      <c r="CF87" s="6"/>
      <c r="CG87" s="6"/>
      <c r="CH87" s="6"/>
      <c r="CI87" s="6"/>
      <c r="CJ87" s="6"/>
      <c r="CK87" s="6"/>
      <c r="CL87" s="6"/>
      <c r="CM87" s="6"/>
      <c r="CN87" s="6"/>
      <c r="CO87" s="6"/>
      <c r="CP87" s="6"/>
      <c r="CQ87" s="6"/>
      <c r="CR87" s="6">
        <v>36963.25</v>
      </c>
      <c r="CS87" s="6"/>
      <c r="CT87" s="6"/>
      <c r="CU87" s="6"/>
      <c r="CV87" s="6"/>
      <c r="CW87" s="6"/>
      <c r="CX87" s="6"/>
      <c r="CY87" s="6"/>
      <c r="CZ87" s="6"/>
      <c r="DA87" s="6"/>
      <c r="DB87" s="6"/>
      <c r="DC87" s="6"/>
      <c r="DD87" s="6"/>
      <c r="DE87" s="6"/>
      <c r="DF87" s="6"/>
      <c r="DG87" s="6"/>
      <c r="DH87" s="6">
        <v>37645.25</v>
      </c>
      <c r="DI87" s="6"/>
      <c r="DJ87" s="6"/>
      <c r="DK87" s="6"/>
      <c r="DL87" s="6">
        <v>37634.25</v>
      </c>
      <c r="DM87" s="6">
        <v>37242.25</v>
      </c>
      <c r="DN87" s="6"/>
      <c r="DO87" s="6"/>
      <c r="DP87" s="6"/>
      <c r="DQ87" s="6"/>
      <c r="DR87" s="6"/>
      <c r="DS87" s="6"/>
      <c r="DT87" s="6"/>
      <c r="DU87" s="6"/>
      <c r="DV87" s="6"/>
      <c r="DW87" s="6"/>
      <c r="DX87" s="6"/>
      <c r="DY87" s="6"/>
      <c r="DZ87" s="6"/>
      <c r="EA87" s="6"/>
      <c r="EB87" s="6"/>
      <c r="EC87" s="6"/>
      <c r="ED87" s="6"/>
      <c r="EE87" s="6">
        <v>37655.25</v>
      </c>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HYPERLINK("https://hpr-rps.hres.ca/reg-content/summary-basis-decision-detailOne.php?lang=en&amp;linkID=SBD00088", "Luveris ®")</f>
        <v>Luveris ®</v>
      </c>
      <c r="B88" s="6" t="s">
        <v>303</v>
      </c>
      <c r="C88" s="6" t="s">
        <v>304</v>
      </c>
      <c r="D88" s="6" t="s">
        <v>305</v>
      </c>
      <c r="E88" s="6"/>
      <c r="F88" s="6"/>
      <c r="G88" s="6"/>
      <c r="H88" s="6"/>
      <c r="I88" s="6"/>
      <c r="J88" s="6"/>
      <c r="K88" s="6"/>
      <c r="L88" s="6"/>
      <c r="M88" s="6"/>
      <c r="N88" s="6">
        <v>36550.25</v>
      </c>
      <c r="O88" s="6"/>
      <c r="P88" s="6"/>
      <c r="Q88" s="6"/>
      <c r="R88" s="6"/>
      <c r="S88" s="6"/>
      <c r="T88" s="6">
        <v>36578.25</v>
      </c>
      <c r="U88" s="6"/>
      <c r="V88" s="6">
        <v>36598.25</v>
      </c>
      <c r="W88" s="6"/>
      <c r="X88" s="6"/>
      <c r="Y88" s="6"/>
      <c r="Z88" s="6"/>
      <c r="AA88" s="6"/>
      <c r="AB88" s="6"/>
      <c r="AC88" s="6">
        <v>37033.25</v>
      </c>
      <c r="AD88" s="6">
        <v>36943.25</v>
      </c>
      <c r="AE88" s="6"/>
      <c r="AF88" s="6">
        <v>36643.25</v>
      </c>
      <c r="AG88" s="6"/>
      <c r="AH88" s="6"/>
      <c r="AI88" s="6"/>
      <c r="AJ88" s="6"/>
      <c r="AK88" s="6"/>
      <c r="AL88" s="6"/>
      <c r="AM88" s="6"/>
      <c r="AN88" s="6"/>
      <c r="AO88" s="6">
        <v>37536.25</v>
      </c>
      <c r="AP88" s="6"/>
      <c r="AQ88" s="6"/>
      <c r="AR88" s="6"/>
      <c r="AS88" s="6"/>
      <c r="AT88" s="6"/>
      <c r="AU88" s="6"/>
      <c r="AV88" s="6">
        <v>37705.25</v>
      </c>
      <c r="AW88" s="6"/>
      <c r="AX88" s="6"/>
      <c r="AY88" s="6"/>
      <c r="AZ88" s="6">
        <v>37637.25</v>
      </c>
      <c r="BA88" s="6">
        <v>36245.25</v>
      </c>
      <c r="BB88" s="6"/>
      <c r="BC88" s="6"/>
      <c r="BD88" s="6"/>
      <c r="BE88" s="6"/>
      <c r="BF88" s="6"/>
      <c r="BG88" s="6"/>
      <c r="BH88" s="6"/>
      <c r="BI88" s="6"/>
      <c r="BJ88" s="6"/>
      <c r="BK88" s="6"/>
      <c r="BL88" s="6"/>
      <c r="BM88" s="6"/>
      <c r="BN88" s="6"/>
      <c r="BO88" s="6"/>
      <c r="BP88" s="6"/>
      <c r="BQ88" s="6"/>
      <c r="BR88" s="6"/>
      <c r="BS88" s="6"/>
      <c r="BT88" s="6">
        <v>37713.291666666657</v>
      </c>
      <c r="BU88" s="6"/>
      <c r="BV88" s="6"/>
      <c r="BW88" s="6"/>
      <c r="BX88" s="6"/>
      <c r="BY88" s="6">
        <v>37796.25</v>
      </c>
      <c r="BZ88" s="6"/>
      <c r="CA88" s="6"/>
      <c r="CB88" s="6"/>
      <c r="CC88" s="6"/>
      <c r="CD88" s="6"/>
      <c r="CE88" s="6"/>
      <c r="CF88" s="6"/>
      <c r="CG88" s="6"/>
      <c r="CH88" s="6"/>
      <c r="CI88" s="6"/>
      <c r="CJ88" s="6"/>
      <c r="CK88" s="6"/>
      <c r="CL88" s="6"/>
      <c r="CM88" s="6"/>
      <c r="CN88" s="6"/>
      <c r="CO88" s="6"/>
      <c r="CP88" s="6"/>
      <c r="CQ88" s="6"/>
      <c r="CR88" s="6">
        <v>37825.25</v>
      </c>
      <c r="CS88" s="6"/>
      <c r="CT88" s="6"/>
      <c r="CU88" s="6"/>
      <c r="CV88" s="6"/>
      <c r="CW88" s="6"/>
      <c r="CX88" s="6"/>
      <c r="CY88" s="6"/>
      <c r="CZ88" s="6"/>
      <c r="DA88" s="6"/>
      <c r="DB88" s="6"/>
      <c r="DC88" s="6"/>
      <c r="DD88" s="6"/>
      <c r="DE88" s="6"/>
      <c r="DF88" s="6"/>
      <c r="DG88" s="6"/>
      <c r="DH88" s="6">
        <v>37967.25</v>
      </c>
      <c r="DI88" s="6"/>
      <c r="DJ88" s="6"/>
      <c r="DK88" s="6"/>
      <c r="DL88" s="6">
        <v>38509.25</v>
      </c>
      <c r="DM88" s="6"/>
      <c r="DN88" s="6"/>
      <c r="DO88" s="6"/>
      <c r="DP88" s="6"/>
      <c r="DQ88" s="6">
        <v>38405.25</v>
      </c>
      <c r="DR88" s="6"/>
      <c r="DS88" s="6"/>
      <c r="DT88" s="6"/>
      <c r="DU88" s="6"/>
      <c r="DV88" s="6"/>
      <c r="DW88" s="6"/>
      <c r="DX88" s="6"/>
      <c r="DY88" s="6">
        <v>38527.25</v>
      </c>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HYPERLINK("https://hpr-rps.hres.ca/reg-content/summary-basis-decision-detailOne.php?lang=en&amp;linkID=SBD00089", "Lyrica")</f>
        <v>Lyrica</v>
      </c>
      <c r="B89" s="6" t="s">
        <v>306</v>
      </c>
      <c r="C89" s="6" t="s">
        <v>143</v>
      </c>
      <c r="D89" s="6" t="s">
        <v>307</v>
      </c>
      <c r="E89" s="6">
        <v>39752.208333333343</v>
      </c>
      <c r="F89" s="6"/>
      <c r="G89" s="6"/>
      <c r="H89" s="6">
        <v>39804.25</v>
      </c>
      <c r="I89" s="6"/>
      <c r="J89" s="6"/>
      <c r="K89" s="6"/>
      <c r="L89" s="6"/>
      <c r="M89" s="6"/>
      <c r="N89" s="6"/>
      <c r="O89" s="6"/>
      <c r="P89" s="6"/>
      <c r="Q89" s="6"/>
      <c r="R89" s="6"/>
      <c r="S89" s="6"/>
      <c r="T89" s="6"/>
      <c r="U89" s="6"/>
      <c r="V89" s="6"/>
      <c r="W89" s="6"/>
      <c r="X89" s="6"/>
      <c r="Y89" s="6"/>
      <c r="Z89" s="6">
        <v>39854.25</v>
      </c>
      <c r="AA89" s="6"/>
      <c r="AB89" s="6"/>
      <c r="AC89" s="6">
        <v>39899.208333333343</v>
      </c>
      <c r="AD89" s="6"/>
      <c r="AE89" s="6"/>
      <c r="AF89" s="6">
        <v>39941.25</v>
      </c>
      <c r="AG89" s="6"/>
      <c r="AH89" s="6"/>
      <c r="AI89" s="6"/>
      <c r="AJ89" s="6"/>
      <c r="AK89" s="6"/>
      <c r="AL89" s="6"/>
      <c r="AM89" s="6"/>
      <c r="AN89" s="6"/>
      <c r="AO89" s="6">
        <v>40203.25</v>
      </c>
      <c r="AP89" s="6"/>
      <c r="AQ89" s="6"/>
      <c r="AR89" s="6">
        <v>40319.25</v>
      </c>
      <c r="AS89" s="6"/>
      <c r="AT89" s="6"/>
      <c r="AU89" s="6"/>
      <c r="AV89" s="6">
        <v>40319.25</v>
      </c>
      <c r="AW89" s="6"/>
      <c r="AX89" s="6"/>
      <c r="AY89" s="6"/>
      <c r="AZ89" s="6">
        <v>40319.25</v>
      </c>
      <c r="BA89" s="6"/>
      <c r="BB89" s="6"/>
      <c r="BC89" s="6"/>
      <c r="BD89" s="6"/>
      <c r="BE89" s="6"/>
      <c r="BF89" s="6"/>
      <c r="BG89" s="6"/>
      <c r="BH89" s="6"/>
      <c r="BI89" s="6"/>
      <c r="BJ89" s="6"/>
      <c r="BK89" s="6"/>
      <c r="BL89" s="6"/>
      <c r="BM89" s="6">
        <v>40319.25</v>
      </c>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HYPERLINK("https://hpr-rps.hres.ca/reg-content/summary-basis-decision-detailOne.php?lang=en&amp;linkID=SBD00090", "Mabcampath ®")</f>
        <v>Mabcampath ®</v>
      </c>
      <c r="B90" s="6" t="s">
        <v>308</v>
      </c>
      <c r="C90" s="6" t="s">
        <v>309</v>
      </c>
      <c r="D90" s="6" t="s">
        <v>310</v>
      </c>
      <c r="E90" s="6">
        <v>39752.208333333343</v>
      </c>
      <c r="F90" s="6"/>
      <c r="G90" s="6"/>
      <c r="H90" s="6">
        <v>39804.25</v>
      </c>
      <c r="I90" s="6"/>
      <c r="J90" s="6"/>
      <c r="K90" s="6"/>
      <c r="L90" s="6"/>
      <c r="M90" s="6"/>
      <c r="N90" s="6"/>
      <c r="O90" s="6"/>
      <c r="P90" s="6"/>
      <c r="Q90" s="6"/>
      <c r="R90" s="6"/>
      <c r="S90" s="6"/>
      <c r="T90" s="6"/>
      <c r="U90" s="6"/>
      <c r="V90" s="6"/>
      <c r="W90" s="6"/>
      <c r="X90" s="6"/>
      <c r="Y90" s="6"/>
      <c r="Z90" s="6">
        <v>39854.25</v>
      </c>
      <c r="AA90" s="6"/>
      <c r="AB90" s="6"/>
      <c r="AC90" s="6">
        <v>39899.208333333343</v>
      </c>
      <c r="AD90" s="6"/>
      <c r="AE90" s="6"/>
      <c r="AF90" s="6">
        <v>39941.25</v>
      </c>
      <c r="AG90" s="6"/>
      <c r="AH90" s="6"/>
      <c r="AI90" s="6"/>
      <c r="AJ90" s="6"/>
      <c r="AK90" s="6"/>
      <c r="AL90" s="6"/>
      <c r="AM90" s="6"/>
      <c r="AN90" s="6"/>
      <c r="AO90" s="6">
        <v>40203.25</v>
      </c>
      <c r="AP90" s="6"/>
      <c r="AQ90" s="6"/>
      <c r="AR90" s="6">
        <v>40319.25</v>
      </c>
      <c r="AS90" s="6"/>
      <c r="AT90" s="6"/>
      <c r="AU90" s="6"/>
      <c r="AV90" s="6">
        <v>40319.25</v>
      </c>
      <c r="AW90" s="6"/>
      <c r="AX90" s="6"/>
      <c r="AY90" s="6"/>
      <c r="AZ90" s="6">
        <v>40319.25</v>
      </c>
      <c r="BA90" s="6"/>
      <c r="BB90" s="6"/>
      <c r="BC90" s="6"/>
      <c r="BD90" s="6"/>
      <c r="BE90" s="6"/>
      <c r="BF90" s="6"/>
      <c r="BG90" s="6"/>
      <c r="BH90" s="6"/>
      <c r="BI90" s="6"/>
      <c r="BJ90" s="6"/>
      <c r="BK90" s="6"/>
      <c r="BL90" s="6"/>
      <c r="BM90" s="6">
        <v>40319.25</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HYPERLINK("https://hpr-rps.hres.ca/reg-content/summary-basis-decision-detailOne.php?lang=en&amp;linkID=SBD00091", "Macugen")</f>
        <v>Macugen</v>
      </c>
      <c r="B91" s="6" t="s">
        <v>311</v>
      </c>
      <c r="C91" s="6" t="s">
        <v>143</v>
      </c>
      <c r="D91" s="6" t="s">
        <v>312</v>
      </c>
      <c r="E91" s="6">
        <v>38026.25</v>
      </c>
      <c r="F91" s="6"/>
      <c r="G91" s="6"/>
      <c r="H91" s="6"/>
      <c r="I91" s="6"/>
      <c r="J91" s="6"/>
      <c r="K91" s="6"/>
      <c r="L91" s="6"/>
      <c r="M91" s="6"/>
      <c r="N91" s="6">
        <v>38212.25</v>
      </c>
      <c r="O91" s="6"/>
      <c r="P91" s="6"/>
      <c r="Q91" s="6"/>
      <c r="R91" s="6"/>
      <c r="S91" s="6">
        <v>38244.25</v>
      </c>
      <c r="T91" s="6"/>
      <c r="U91" s="6"/>
      <c r="V91" s="6">
        <v>38246.25</v>
      </c>
      <c r="W91" s="6"/>
      <c r="X91" s="6"/>
      <c r="Y91" s="6"/>
      <c r="Z91" s="6"/>
      <c r="AA91" s="6"/>
      <c r="AB91" s="6"/>
      <c r="AC91" s="6"/>
      <c r="AD91" s="6"/>
      <c r="AE91" s="6"/>
      <c r="AF91" s="6">
        <v>38301.25</v>
      </c>
      <c r="AG91" s="6"/>
      <c r="AH91" s="6"/>
      <c r="AI91" s="6"/>
      <c r="AJ91" s="6"/>
      <c r="AK91" s="6"/>
      <c r="AL91" s="6"/>
      <c r="AM91" s="6"/>
      <c r="AN91" s="6"/>
      <c r="AO91" s="6"/>
      <c r="AP91" s="6"/>
      <c r="AQ91" s="6"/>
      <c r="AR91" s="6">
        <v>38455.25</v>
      </c>
      <c r="AS91" s="6"/>
      <c r="AT91" s="6"/>
      <c r="AU91" s="6"/>
      <c r="AV91" s="6">
        <v>38448.25</v>
      </c>
      <c r="AW91" s="6"/>
      <c r="AX91" s="6"/>
      <c r="AY91" s="6"/>
      <c r="AZ91" s="6">
        <v>38457.25</v>
      </c>
      <c r="BA91" s="6"/>
      <c r="BB91" s="6"/>
      <c r="BC91" s="6"/>
      <c r="BD91" s="6"/>
      <c r="BE91" s="6"/>
      <c r="BF91" s="6"/>
      <c r="BG91" s="6"/>
      <c r="BH91" s="6"/>
      <c r="BI91" s="6"/>
      <c r="BJ91" s="6"/>
      <c r="BK91" s="6"/>
      <c r="BL91" s="6"/>
      <c r="BM91" s="6">
        <v>38474.25</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HYPERLINK("https://hpr-rps.hres.ca/reg-content/summary-basis-decision-detailOne.php?lang=en&amp;linkID=SBD00092", "Menveo TM")</f>
        <v>Menveo TM</v>
      </c>
      <c r="B92" s="6" t="s">
        <v>313</v>
      </c>
      <c r="C92" s="6" t="s">
        <v>314</v>
      </c>
      <c r="D92" s="6" t="s">
        <v>315</v>
      </c>
      <c r="E92" s="6">
        <v>39752.208333333343</v>
      </c>
      <c r="F92" s="6"/>
      <c r="G92" s="6"/>
      <c r="H92" s="6">
        <v>39804.25</v>
      </c>
      <c r="I92" s="6"/>
      <c r="J92" s="6"/>
      <c r="K92" s="6"/>
      <c r="L92" s="6"/>
      <c r="M92" s="6"/>
      <c r="N92" s="6"/>
      <c r="O92" s="6"/>
      <c r="P92" s="6"/>
      <c r="Q92" s="6"/>
      <c r="R92" s="6"/>
      <c r="S92" s="6"/>
      <c r="T92" s="6"/>
      <c r="U92" s="6"/>
      <c r="V92" s="6"/>
      <c r="W92" s="6"/>
      <c r="X92" s="6"/>
      <c r="Y92" s="6"/>
      <c r="Z92" s="6">
        <v>39854.25</v>
      </c>
      <c r="AA92" s="6"/>
      <c r="AB92" s="6"/>
      <c r="AC92" s="6">
        <v>39899.208333333343</v>
      </c>
      <c r="AD92" s="6"/>
      <c r="AE92" s="6"/>
      <c r="AF92" s="6">
        <v>39941.25</v>
      </c>
      <c r="AG92" s="6"/>
      <c r="AH92" s="6"/>
      <c r="AI92" s="6"/>
      <c r="AJ92" s="6"/>
      <c r="AK92" s="6"/>
      <c r="AL92" s="6"/>
      <c r="AM92" s="6"/>
      <c r="AN92" s="6"/>
      <c r="AO92" s="6">
        <v>40203.25</v>
      </c>
      <c r="AP92" s="6"/>
      <c r="AQ92" s="6"/>
      <c r="AR92" s="6">
        <v>40319.25</v>
      </c>
      <c r="AS92" s="6"/>
      <c r="AT92" s="6"/>
      <c r="AU92" s="6"/>
      <c r="AV92" s="6">
        <v>40319.25</v>
      </c>
      <c r="AW92" s="6"/>
      <c r="AX92" s="6"/>
      <c r="AY92" s="6"/>
      <c r="AZ92" s="6">
        <v>40319.25</v>
      </c>
      <c r="BA92" s="6"/>
      <c r="BB92" s="6"/>
      <c r="BC92" s="6"/>
      <c r="BD92" s="6"/>
      <c r="BE92" s="6"/>
      <c r="BF92" s="6"/>
      <c r="BG92" s="6"/>
      <c r="BH92" s="6"/>
      <c r="BI92" s="6"/>
      <c r="BJ92" s="6"/>
      <c r="BK92" s="6"/>
      <c r="BL92" s="6"/>
      <c r="BM92" s="6">
        <v>40319.25</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HYPERLINK("https://hpr-rps.hres.ca/reg-content/summary-basis-decision-detailOne.php?lang=en&amp;linkID=SBD00093", "Metvix TM")</f>
        <v>Metvix TM</v>
      </c>
      <c r="B93" s="6" t="s">
        <v>316</v>
      </c>
      <c r="C93" s="6" t="s">
        <v>204</v>
      </c>
      <c r="D93" s="6" t="s">
        <v>317</v>
      </c>
      <c r="E93" s="6">
        <v>38786.25</v>
      </c>
      <c r="F93" s="6"/>
      <c r="G93" s="6"/>
      <c r="H93" s="6">
        <v>38876.25</v>
      </c>
      <c r="I93" s="6"/>
      <c r="J93" s="6"/>
      <c r="K93" s="6"/>
      <c r="L93" s="6"/>
      <c r="M93" s="6"/>
      <c r="N93" s="6"/>
      <c r="O93" s="6"/>
      <c r="P93" s="6"/>
      <c r="Q93" s="6"/>
      <c r="R93" s="6"/>
      <c r="S93" s="6"/>
      <c r="T93" s="6"/>
      <c r="U93" s="6"/>
      <c r="V93" s="6"/>
      <c r="W93" s="6"/>
      <c r="X93" s="6"/>
      <c r="Y93" s="6"/>
      <c r="Z93" s="6"/>
      <c r="AA93" s="6"/>
      <c r="AB93" s="6"/>
      <c r="AC93" s="6"/>
      <c r="AD93" s="6"/>
      <c r="AE93" s="6"/>
      <c r="AF93" s="6">
        <v>38931.25</v>
      </c>
      <c r="AG93" s="6"/>
      <c r="AH93" s="6"/>
      <c r="AI93" s="6"/>
      <c r="AJ93" s="6"/>
      <c r="AK93" s="6"/>
      <c r="AL93" s="6"/>
      <c r="AM93" s="6"/>
      <c r="AN93" s="6"/>
      <c r="AO93" s="6"/>
      <c r="AP93" s="6"/>
      <c r="AQ93" s="6"/>
      <c r="AR93" s="6"/>
      <c r="AS93" s="6"/>
      <c r="AT93" s="6"/>
      <c r="AU93" s="6"/>
      <c r="AV93" s="6">
        <v>39128.25</v>
      </c>
      <c r="AW93" s="6"/>
      <c r="AX93" s="6"/>
      <c r="AY93" s="6"/>
      <c r="AZ93" s="6"/>
      <c r="BA93" s="6"/>
      <c r="BB93" s="6"/>
      <c r="BC93" s="6"/>
      <c r="BD93" s="6"/>
      <c r="BE93" s="6"/>
      <c r="BF93" s="6"/>
      <c r="BG93" s="6"/>
      <c r="BH93" s="6"/>
      <c r="BI93" s="6"/>
      <c r="BJ93" s="6"/>
      <c r="BK93" s="6"/>
      <c r="BL93" s="6"/>
      <c r="BM93" s="6"/>
      <c r="BN93" s="6"/>
      <c r="BO93" s="6"/>
      <c r="BP93" s="6"/>
      <c r="BQ93" s="6"/>
      <c r="BR93" s="6"/>
      <c r="BS93" s="6"/>
      <c r="BT93" s="6"/>
      <c r="BU93" s="6">
        <v>39128.25</v>
      </c>
      <c r="BV93" s="6"/>
      <c r="BW93" s="6"/>
      <c r="BX93" s="6"/>
      <c r="BY93" s="6">
        <v>39219.25</v>
      </c>
      <c r="BZ93" s="6"/>
      <c r="CA93" s="6"/>
      <c r="CB93" s="6"/>
      <c r="CC93" s="6"/>
      <c r="CD93" s="6"/>
      <c r="CE93" s="6"/>
      <c r="CF93" s="6"/>
      <c r="CG93" s="6"/>
      <c r="CH93" s="6"/>
      <c r="CI93" s="6"/>
      <c r="CJ93" s="6"/>
      <c r="CK93" s="6"/>
      <c r="CL93" s="6"/>
      <c r="CM93" s="6"/>
      <c r="CN93" s="6"/>
      <c r="CO93" s="6"/>
      <c r="CP93" s="6"/>
      <c r="CQ93" s="6"/>
      <c r="CR93" s="6">
        <v>39262.25</v>
      </c>
      <c r="CS93" s="6"/>
      <c r="CT93" s="6"/>
      <c r="CU93" s="6"/>
      <c r="CV93" s="6"/>
      <c r="CW93" s="6"/>
      <c r="CX93" s="6"/>
      <c r="CY93" s="6"/>
      <c r="CZ93" s="6"/>
      <c r="DA93" s="6">
        <v>39342.25</v>
      </c>
      <c r="DB93" s="6"/>
      <c r="DC93" s="6"/>
      <c r="DD93" s="6">
        <v>39513.25</v>
      </c>
      <c r="DE93" s="6"/>
      <c r="DF93" s="6"/>
      <c r="DG93" s="6"/>
      <c r="DH93" s="6">
        <v>39535.208333333343</v>
      </c>
      <c r="DI93" s="6"/>
      <c r="DJ93" s="6"/>
      <c r="DK93" s="6"/>
      <c r="DL93" s="6">
        <v>39532.208333333343</v>
      </c>
      <c r="DM93" s="6"/>
      <c r="DN93" s="6"/>
      <c r="DO93" s="6"/>
      <c r="DP93" s="6"/>
      <c r="DQ93" s="6"/>
      <c r="DR93" s="6"/>
      <c r="DS93" s="6"/>
      <c r="DT93" s="6"/>
      <c r="DU93" s="6"/>
      <c r="DV93" s="6"/>
      <c r="DW93" s="6"/>
      <c r="DX93" s="6"/>
      <c r="DY93" s="6">
        <v>39538.25</v>
      </c>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HYPERLINK("https://hpr-rps.hres.ca/reg-content/summary-basis-decision-detailOne.php?lang=en&amp;linkID=SBD00094", "Mircera TM")</f>
        <v>Mircera TM</v>
      </c>
      <c r="B94" s="6" t="s">
        <v>318</v>
      </c>
      <c r="C94" s="6" t="s">
        <v>319</v>
      </c>
      <c r="D94" s="6" t="s">
        <v>320</v>
      </c>
      <c r="E94" s="6">
        <v>38786.25</v>
      </c>
      <c r="F94" s="6"/>
      <c r="G94" s="6"/>
      <c r="H94" s="6">
        <v>38876.25</v>
      </c>
      <c r="I94" s="6"/>
      <c r="J94" s="6"/>
      <c r="K94" s="6"/>
      <c r="L94" s="6"/>
      <c r="M94" s="6"/>
      <c r="N94" s="6"/>
      <c r="O94" s="6"/>
      <c r="P94" s="6"/>
      <c r="Q94" s="6"/>
      <c r="R94" s="6"/>
      <c r="S94" s="6"/>
      <c r="T94" s="6"/>
      <c r="U94" s="6"/>
      <c r="V94" s="6"/>
      <c r="W94" s="6"/>
      <c r="X94" s="6"/>
      <c r="Y94" s="6"/>
      <c r="Z94" s="6"/>
      <c r="AA94" s="6"/>
      <c r="AB94" s="6"/>
      <c r="AC94" s="6"/>
      <c r="AD94" s="6"/>
      <c r="AE94" s="6"/>
      <c r="AF94" s="6">
        <v>38931.25</v>
      </c>
      <c r="AG94" s="6"/>
      <c r="AH94" s="6"/>
      <c r="AI94" s="6"/>
      <c r="AJ94" s="6"/>
      <c r="AK94" s="6"/>
      <c r="AL94" s="6"/>
      <c r="AM94" s="6"/>
      <c r="AN94" s="6"/>
      <c r="AO94" s="6"/>
      <c r="AP94" s="6"/>
      <c r="AQ94" s="6"/>
      <c r="AR94" s="6"/>
      <c r="AS94" s="6"/>
      <c r="AT94" s="6"/>
      <c r="AU94" s="6"/>
      <c r="AV94" s="6">
        <v>39128.25</v>
      </c>
      <c r="AW94" s="6"/>
      <c r="AX94" s="6"/>
      <c r="AY94" s="6"/>
      <c r="AZ94" s="6"/>
      <c r="BA94" s="6"/>
      <c r="BB94" s="6"/>
      <c r="BC94" s="6"/>
      <c r="BD94" s="6"/>
      <c r="BE94" s="6"/>
      <c r="BF94" s="6"/>
      <c r="BG94" s="6"/>
      <c r="BH94" s="6"/>
      <c r="BI94" s="6"/>
      <c r="BJ94" s="6"/>
      <c r="BK94" s="6"/>
      <c r="BL94" s="6"/>
      <c r="BM94" s="6"/>
      <c r="BN94" s="6"/>
      <c r="BO94" s="6"/>
      <c r="BP94" s="6"/>
      <c r="BQ94" s="6"/>
      <c r="BR94" s="6"/>
      <c r="BS94" s="6"/>
      <c r="BT94" s="6"/>
      <c r="BU94" s="6">
        <v>39128.25</v>
      </c>
      <c r="BV94" s="6"/>
      <c r="BW94" s="6"/>
      <c r="BX94" s="6"/>
      <c r="BY94" s="6">
        <v>39219.25</v>
      </c>
      <c r="BZ94" s="6"/>
      <c r="CA94" s="6"/>
      <c r="CB94" s="6"/>
      <c r="CC94" s="6"/>
      <c r="CD94" s="6"/>
      <c r="CE94" s="6"/>
      <c r="CF94" s="6"/>
      <c r="CG94" s="6"/>
      <c r="CH94" s="6"/>
      <c r="CI94" s="6"/>
      <c r="CJ94" s="6"/>
      <c r="CK94" s="6"/>
      <c r="CL94" s="6"/>
      <c r="CM94" s="6"/>
      <c r="CN94" s="6"/>
      <c r="CO94" s="6"/>
      <c r="CP94" s="6"/>
      <c r="CQ94" s="6"/>
      <c r="CR94" s="6">
        <v>39262.25</v>
      </c>
      <c r="CS94" s="6"/>
      <c r="CT94" s="6"/>
      <c r="CU94" s="6"/>
      <c r="CV94" s="6"/>
      <c r="CW94" s="6"/>
      <c r="CX94" s="6"/>
      <c r="CY94" s="6"/>
      <c r="CZ94" s="6"/>
      <c r="DA94" s="6">
        <v>39342.25</v>
      </c>
      <c r="DB94" s="6"/>
      <c r="DC94" s="6"/>
      <c r="DD94" s="6">
        <v>39513.25</v>
      </c>
      <c r="DE94" s="6"/>
      <c r="DF94" s="6"/>
      <c r="DG94" s="6"/>
      <c r="DH94" s="6">
        <v>39535.208333333343</v>
      </c>
      <c r="DI94" s="6"/>
      <c r="DJ94" s="6"/>
      <c r="DK94" s="6"/>
      <c r="DL94" s="6">
        <v>39532.208333333343</v>
      </c>
      <c r="DM94" s="6"/>
      <c r="DN94" s="6"/>
      <c r="DO94" s="6"/>
      <c r="DP94" s="6"/>
      <c r="DQ94" s="6"/>
      <c r="DR94" s="6"/>
      <c r="DS94" s="6"/>
      <c r="DT94" s="6"/>
      <c r="DU94" s="6"/>
      <c r="DV94" s="6"/>
      <c r="DW94" s="6"/>
      <c r="DX94" s="6"/>
      <c r="DY94" s="6">
        <v>39538.25</v>
      </c>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HYPERLINK("https://hpr-rps.hres.ca/reg-content/summary-basis-decision-detailOne.php?lang=en&amp;linkID=SBD00095", "Mozobil TM")</f>
        <v>Mozobil TM</v>
      </c>
      <c r="B95" s="6" t="s">
        <v>321</v>
      </c>
      <c r="C95" s="6" t="s">
        <v>161</v>
      </c>
      <c r="D95" s="6" t="s">
        <v>322</v>
      </c>
      <c r="E95" s="6">
        <v>40451.25</v>
      </c>
      <c r="F95" s="6"/>
      <c r="G95" s="6"/>
      <c r="H95" s="6">
        <v>40533.25</v>
      </c>
      <c r="I95" s="6"/>
      <c r="J95" s="6"/>
      <c r="K95" s="6"/>
      <c r="L95" s="6"/>
      <c r="M95" s="6"/>
      <c r="N95" s="6"/>
      <c r="O95" s="6"/>
      <c r="P95" s="6"/>
      <c r="Q95" s="6"/>
      <c r="R95" s="6"/>
      <c r="S95" s="6"/>
      <c r="T95" s="6"/>
      <c r="U95" s="6"/>
      <c r="V95" s="6"/>
      <c r="W95" s="6"/>
      <c r="X95" s="6"/>
      <c r="Y95" s="6"/>
      <c r="Z95" s="6"/>
      <c r="AA95" s="6"/>
      <c r="AB95" s="6"/>
      <c r="AC95" s="6"/>
      <c r="AD95" s="6"/>
      <c r="AE95" s="6"/>
      <c r="AF95" s="6">
        <v>40585.25</v>
      </c>
      <c r="AG95" s="6"/>
      <c r="AH95" s="6"/>
      <c r="AI95" s="6"/>
      <c r="AJ95" s="6"/>
      <c r="AK95" s="6"/>
      <c r="AL95" s="6"/>
      <c r="AM95" s="6"/>
      <c r="AN95" s="6"/>
      <c r="AO95" s="6"/>
      <c r="AP95" s="6"/>
      <c r="AQ95" s="6"/>
      <c r="AR95" s="6">
        <v>40885.25</v>
      </c>
      <c r="AS95" s="6"/>
      <c r="AT95" s="6"/>
      <c r="AU95" s="6"/>
      <c r="AV95" s="6">
        <v>40882.25</v>
      </c>
      <c r="AW95" s="6"/>
      <c r="AX95" s="6"/>
      <c r="AY95" s="6"/>
      <c r="AZ95" s="6">
        <v>40885.25</v>
      </c>
      <c r="BA95" s="6"/>
      <c r="BB95" s="6"/>
      <c r="BC95" s="6"/>
      <c r="BD95" s="6">
        <v>40779.25</v>
      </c>
      <c r="BE95" s="6"/>
      <c r="BF95" s="6"/>
      <c r="BG95" s="6"/>
      <c r="BH95" s="6"/>
      <c r="BI95" s="6"/>
      <c r="BJ95" s="6"/>
      <c r="BK95" s="6"/>
      <c r="BL95" s="6"/>
      <c r="BM95" s="6">
        <v>40885.25</v>
      </c>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HYPERLINK("https://hpr-rps.hres.ca/reg-content/summary-basis-decision-detailOne.php?lang=en&amp;linkID=SBD00108", "Orencia")</f>
        <v>Orencia</v>
      </c>
      <c r="B96" s="6" t="s">
        <v>323</v>
      </c>
      <c r="C96" s="6" t="s">
        <v>81</v>
      </c>
      <c r="D96" s="6" t="s">
        <v>324</v>
      </c>
      <c r="E96" s="6">
        <v>38373.25</v>
      </c>
      <c r="F96" s="6"/>
      <c r="G96" s="6"/>
      <c r="H96" s="6"/>
      <c r="I96" s="6"/>
      <c r="J96" s="6"/>
      <c r="K96" s="6"/>
      <c r="L96" s="6"/>
      <c r="M96" s="6"/>
      <c r="N96" s="6">
        <v>38421.25</v>
      </c>
      <c r="O96" s="6"/>
      <c r="P96" s="6"/>
      <c r="Q96" s="6"/>
      <c r="R96" s="6"/>
      <c r="S96" s="6">
        <v>38441.291666666657</v>
      </c>
      <c r="T96" s="6"/>
      <c r="U96" s="6"/>
      <c r="V96" s="6">
        <v>38478.25</v>
      </c>
      <c r="W96" s="6"/>
      <c r="X96" s="6"/>
      <c r="Y96" s="6"/>
      <c r="Z96" s="6"/>
      <c r="AA96" s="6"/>
      <c r="AB96" s="6"/>
      <c r="AC96" s="6"/>
      <c r="AD96" s="6"/>
      <c r="AE96" s="6"/>
      <c r="AF96" s="6">
        <v>38509.25</v>
      </c>
      <c r="AG96" s="6"/>
      <c r="AH96" s="6"/>
      <c r="AI96" s="6"/>
      <c r="AJ96" s="6"/>
      <c r="AK96" s="6"/>
      <c r="AL96" s="6"/>
      <c r="AM96" s="6"/>
      <c r="AN96" s="6"/>
      <c r="AO96" s="6">
        <v>38807.291666666657</v>
      </c>
      <c r="AP96" s="6"/>
      <c r="AQ96" s="6"/>
      <c r="AR96" s="6">
        <v>38882.25</v>
      </c>
      <c r="AS96" s="6"/>
      <c r="AT96" s="6"/>
      <c r="AU96" s="6"/>
      <c r="AV96" s="6">
        <v>38880.25</v>
      </c>
      <c r="AW96" s="6"/>
      <c r="AX96" s="6"/>
      <c r="AY96" s="6"/>
      <c r="AZ96" s="6">
        <v>38863.25</v>
      </c>
      <c r="BA96" s="6"/>
      <c r="BB96" s="6"/>
      <c r="BC96" s="6"/>
      <c r="BD96" s="6"/>
      <c r="BE96" s="6"/>
      <c r="BF96" s="6"/>
      <c r="BG96" s="6"/>
      <c r="BH96" s="6"/>
      <c r="BI96" s="6"/>
      <c r="BJ96" s="6"/>
      <c r="BK96" s="6"/>
      <c r="BL96" s="6"/>
      <c r="BM96" s="6">
        <v>38897.25</v>
      </c>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HYPERLINK("https://hpr-rps.hres.ca/reg-content/summary-basis-decision-detailOne.php?lang=en&amp;linkID=SBD00096", "Multaq TM")</f>
        <v>Multaq TM</v>
      </c>
      <c r="B97" s="6" t="s">
        <v>325</v>
      </c>
      <c r="C97" s="6" t="s">
        <v>102</v>
      </c>
      <c r="D97" s="6" t="s">
        <v>326</v>
      </c>
      <c r="E97" s="6">
        <v>39401.25</v>
      </c>
      <c r="F97" s="6"/>
      <c r="G97" s="6"/>
      <c r="H97" s="6"/>
      <c r="I97" s="6"/>
      <c r="J97" s="6"/>
      <c r="K97" s="6"/>
      <c r="L97" s="6"/>
      <c r="M97" s="6"/>
      <c r="N97" s="6">
        <v>39351.25</v>
      </c>
      <c r="O97" s="6"/>
      <c r="P97" s="6"/>
      <c r="Q97" s="6"/>
      <c r="R97" s="6"/>
      <c r="S97" s="6">
        <v>39381.25</v>
      </c>
      <c r="T97" s="6"/>
      <c r="U97" s="6"/>
      <c r="V97" s="6">
        <v>39402.25</v>
      </c>
      <c r="W97" s="6"/>
      <c r="X97" s="6"/>
      <c r="Y97" s="6"/>
      <c r="Z97" s="6"/>
      <c r="AA97" s="6"/>
      <c r="AB97" s="6"/>
      <c r="AC97" s="6"/>
      <c r="AD97" s="6"/>
      <c r="AE97" s="6"/>
      <c r="AF97" s="6">
        <v>39429.25</v>
      </c>
      <c r="AG97" s="6"/>
      <c r="AH97" s="6"/>
      <c r="AI97" s="6"/>
      <c r="AJ97" s="6"/>
      <c r="AK97" s="6"/>
      <c r="AL97" s="6"/>
      <c r="AM97" s="6"/>
      <c r="AN97" s="6"/>
      <c r="AO97" s="6">
        <v>39461.25</v>
      </c>
      <c r="AP97" s="6"/>
      <c r="AQ97" s="6"/>
      <c r="AR97" s="6"/>
      <c r="AS97" s="6">
        <v>39609.25</v>
      </c>
      <c r="AT97" s="6"/>
      <c r="AU97" s="6"/>
      <c r="AV97" s="6">
        <v>39609.25</v>
      </c>
      <c r="AW97" s="6"/>
      <c r="AX97" s="6">
        <v>39609.25</v>
      </c>
      <c r="AY97" s="6"/>
      <c r="AZ97" s="6">
        <v>39609.25</v>
      </c>
      <c r="BA97" s="6"/>
      <c r="BB97" s="6"/>
      <c r="BC97" s="6"/>
      <c r="BD97" s="6"/>
      <c r="BE97" s="6"/>
      <c r="BF97" s="6"/>
      <c r="BG97" s="6"/>
      <c r="BH97" s="6"/>
      <c r="BI97" s="6"/>
      <c r="BJ97" s="6"/>
      <c r="BK97" s="6"/>
      <c r="BL97" s="6"/>
      <c r="BM97" s="6"/>
      <c r="BN97" s="6"/>
      <c r="BO97" s="6"/>
      <c r="BP97" s="6">
        <v>39609.25</v>
      </c>
      <c r="BQ97" s="6"/>
      <c r="BR97" s="6"/>
      <c r="BS97" s="6"/>
      <c r="BT97" s="6"/>
      <c r="BU97" s="6"/>
      <c r="BV97" s="6"/>
      <c r="BW97" s="6"/>
      <c r="BX97" s="6"/>
      <c r="BY97" s="6">
        <v>39703.25</v>
      </c>
      <c r="BZ97" s="6"/>
      <c r="CA97" s="6"/>
      <c r="CB97" s="6"/>
      <c r="CC97" s="6"/>
      <c r="CD97" s="6"/>
      <c r="CE97" s="6"/>
      <c r="CF97" s="6"/>
      <c r="CG97" s="6"/>
      <c r="CH97" s="6"/>
      <c r="CI97" s="6"/>
      <c r="CJ97" s="6"/>
      <c r="CK97" s="6"/>
      <c r="CL97" s="6"/>
      <c r="CM97" s="6"/>
      <c r="CN97" s="6"/>
      <c r="CO97" s="6"/>
      <c r="CP97" s="6"/>
      <c r="CQ97" s="6"/>
      <c r="CR97" s="6">
        <v>39710.25</v>
      </c>
      <c r="CS97" s="6"/>
      <c r="CT97" s="6"/>
      <c r="CU97" s="6"/>
      <c r="CV97" s="6"/>
      <c r="CW97" s="6"/>
      <c r="CX97" s="6"/>
      <c r="CY97" s="6"/>
      <c r="CZ97" s="6"/>
      <c r="DA97" s="6"/>
      <c r="DB97" s="6"/>
      <c r="DC97" s="6"/>
      <c r="DD97" s="6">
        <v>39862.25</v>
      </c>
      <c r="DE97" s="6">
        <v>39862.25</v>
      </c>
      <c r="DF97" s="6"/>
      <c r="DG97" s="6"/>
      <c r="DH97" s="6">
        <v>39860.25</v>
      </c>
      <c r="DI97" s="6"/>
      <c r="DJ97" s="6">
        <v>39862.25</v>
      </c>
      <c r="DK97" s="6"/>
      <c r="DL97" s="6">
        <v>39862.25</v>
      </c>
      <c r="DM97" s="6"/>
      <c r="DN97" s="6"/>
      <c r="DO97" s="6"/>
      <c r="DP97" s="6"/>
      <c r="DQ97" s="6"/>
      <c r="DR97" s="6"/>
      <c r="DS97" s="6"/>
      <c r="DT97" s="6"/>
      <c r="DU97" s="6"/>
      <c r="DV97" s="6"/>
      <c r="DW97" s="6"/>
      <c r="DX97" s="6"/>
      <c r="DY97" s="6">
        <v>39863.25</v>
      </c>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HYPERLINK("https://hpr-rps.hres.ca/reg-content/summary-basis-decision-detailOne.php?lang=en&amp;linkID=SBD00097", "Mycamine ®")</f>
        <v>Mycamine ®</v>
      </c>
      <c r="B98" s="6" t="s">
        <v>327</v>
      </c>
      <c r="C98" s="6" t="s">
        <v>328</v>
      </c>
      <c r="D98" s="6" t="s">
        <v>329</v>
      </c>
      <c r="E98" s="6">
        <v>39919.25</v>
      </c>
      <c r="F98" s="6"/>
      <c r="G98" s="6"/>
      <c r="H98" s="6">
        <v>40161.25</v>
      </c>
      <c r="I98" s="6"/>
      <c r="J98" s="6"/>
      <c r="K98" s="6"/>
      <c r="L98" s="6"/>
      <c r="M98" s="6"/>
      <c r="N98" s="6"/>
      <c r="O98" s="6"/>
      <c r="P98" s="6"/>
      <c r="Q98" s="6"/>
      <c r="R98" s="6"/>
      <c r="S98" s="6"/>
      <c r="T98" s="6"/>
      <c r="U98" s="6"/>
      <c r="V98" s="6"/>
      <c r="W98" s="6"/>
      <c r="X98" s="6"/>
      <c r="Y98" s="6"/>
      <c r="Z98" s="6"/>
      <c r="AA98" s="6"/>
      <c r="AB98" s="6"/>
      <c r="AC98" s="6"/>
      <c r="AD98" s="6"/>
      <c r="AE98" s="6"/>
      <c r="AF98" s="6">
        <v>40214.25</v>
      </c>
      <c r="AG98" s="6"/>
      <c r="AH98" s="6"/>
      <c r="AI98" s="6"/>
      <c r="AJ98" s="6"/>
      <c r="AK98" s="6"/>
      <c r="AL98" s="6"/>
      <c r="AM98" s="6"/>
      <c r="AN98" s="6"/>
      <c r="AO98" s="6"/>
      <c r="AP98" s="6"/>
      <c r="AQ98" s="6"/>
      <c r="AR98" s="6">
        <v>40513.25</v>
      </c>
      <c r="AS98" s="6">
        <v>40505.25</v>
      </c>
      <c r="AT98" s="6"/>
      <c r="AU98" s="6"/>
      <c r="AV98" s="6">
        <v>40514.25</v>
      </c>
      <c r="AW98" s="6"/>
      <c r="AX98" s="6"/>
      <c r="AY98" s="6"/>
      <c r="AZ98" s="6">
        <v>40514.25</v>
      </c>
      <c r="BA98" s="6"/>
      <c r="BB98" s="6"/>
      <c r="BC98" s="6"/>
      <c r="BD98" s="6"/>
      <c r="BE98" s="6"/>
      <c r="BF98" s="6"/>
      <c r="BG98" s="6"/>
      <c r="BH98" s="6"/>
      <c r="BI98" s="6"/>
      <c r="BJ98" s="6"/>
      <c r="BK98" s="6"/>
      <c r="BL98" s="6"/>
      <c r="BM98" s="6">
        <v>40514.25</v>
      </c>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HYPERLINK("https://hpr-rps.hres.ca/reg-content/summary-basis-decision-detailOne.php?lang=en&amp;linkID=SBD00098", "Myozyme ®")</f>
        <v>Myozyme ®</v>
      </c>
      <c r="B99" s="6" t="s">
        <v>330</v>
      </c>
      <c r="C99" s="6" t="s">
        <v>161</v>
      </c>
      <c r="D99" s="6" t="s">
        <v>331</v>
      </c>
      <c r="E99" s="6">
        <v>38567.25</v>
      </c>
      <c r="F99" s="6"/>
      <c r="G99" s="6"/>
      <c r="H99" s="6"/>
      <c r="I99" s="6"/>
      <c r="J99" s="6"/>
      <c r="K99" s="6"/>
      <c r="L99" s="6"/>
      <c r="M99" s="6"/>
      <c r="N99" s="6">
        <v>38636.25</v>
      </c>
      <c r="O99" s="6"/>
      <c r="P99" s="6"/>
      <c r="Q99" s="6"/>
      <c r="R99" s="6"/>
      <c r="S99" s="6">
        <v>38665.25</v>
      </c>
      <c r="T99" s="6"/>
      <c r="U99" s="6"/>
      <c r="V99" s="6">
        <v>38715.25</v>
      </c>
      <c r="W99" s="6"/>
      <c r="X99" s="6"/>
      <c r="Y99" s="6"/>
      <c r="Z99" s="6"/>
      <c r="AA99" s="6"/>
      <c r="AB99" s="6"/>
      <c r="AC99" s="6"/>
      <c r="AD99" s="6"/>
      <c r="AE99" s="6"/>
      <c r="AF99" s="6">
        <v>38763.25</v>
      </c>
      <c r="AG99" s="6"/>
      <c r="AH99" s="6"/>
      <c r="AI99" s="6"/>
      <c r="AJ99" s="6"/>
      <c r="AK99" s="6"/>
      <c r="AL99" s="6"/>
      <c r="AM99" s="6"/>
      <c r="AN99" s="6"/>
      <c r="AO99" s="6"/>
      <c r="AP99" s="6"/>
      <c r="AQ99" s="6"/>
      <c r="AR99" s="6">
        <v>38929.25</v>
      </c>
      <c r="AS99" s="6"/>
      <c r="AT99" s="6"/>
      <c r="AU99" s="6"/>
      <c r="AV99" s="6">
        <v>38940.25</v>
      </c>
      <c r="AW99" s="6"/>
      <c r="AX99" s="6"/>
      <c r="AY99" s="6"/>
      <c r="AZ99" s="6">
        <v>38940.25</v>
      </c>
      <c r="BA99" s="6"/>
      <c r="BB99" s="6"/>
      <c r="BC99" s="6"/>
      <c r="BD99" s="6"/>
      <c r="BE99" s="6"/>
      <c r="BF99" s="6"/>
      <c r="BG99" s="6"/>
      <c r="BH99" s="6"/>
      <c r="BI99" s="6"/>
      <c r="BJ99" s="6"/>
      <c r="BK99" s="6"/>
      <c r="BL99" s="6"/>
      <c r="BM99" s="6">
        <v>38943.25</v>
      </c>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HYPERLINK("https://hpr-rps.hres.ca/reg-content/summary-basis-decision-detailOne.php?lang=en&amp;linkID=SBD00099", "Natrecor")</f>
        <v>Natrecor</v>
      </c>
      <c r="B100" s="6" t="s">
        <v>332</v>
      </c>
      <c r="C100" s="6" t="s">
        <v>196</v>
      </c>
      <c r="D100" s="6" t="s">
        <v>333</v>
      </c>
      <c r="E100" s="6">
        <v>38328.25</v>
      </c>
      <c r="F100" s="6"/>
      <c r="G100" s="6"/>
      <c r="H100" s="6"/>
      <c r="I100" s="6"/>
      <c r="J100" s="6"/>
      <c r="K100" s="6"/>
      <c r="L100" s="6"/>
      <c r="M100" s="6"/>
      <c r="N100" s="6">
        <v>38341.25</v>
      </c>
      <c r="O100" s="6"/>
      <c r="P100" s="6"/>
      <c r="Q100" s="6"/>
      <c r="R100" s="6"/>
      <c r="S100" s="6">
        <v>38369.25</v>
      </c>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HYPERLINK("https://hpr-rps.hres.ca/reg-content/summary-basis-decision-detailOne.php?lang=en&amp;linkID=SBD00100", "Nevanac TM")</f>
        <v>Nevanac TM</v>
      </c>
      <c r="B101" s="6" t="s">
        <v>334</v>
      </c>
      <c r="C101" s="6" t="s">
        <v>335</v>
      </c>
      <c r="D101" s="6" t="s">
        <v>336</v>
      </c>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HYPERLINK("https://hpr-rps.hres.ca/reg-content/summary-basis-decision-detailOne.php?lang=en&amp;linkID=SBD00101", "Nexavar ®")</f>
        <v>Nexavar ®</v>
      </c>
      <c r="B102" s="6" t="s">
        <v>337</v>
      </c>
      <c r="C102" s="6" t="s">
        <v>338</v>
      </c>
      <c r="D102" s="6" t="s">
        <v>339</v>
      </c>
      <c r="E102" s="6">
        <v>38615.25</v>
      </c>
      <c r="F102" s="6"/>
      <c r="G102" s="6">
        <v>38658.25</v>
      </c>
      <c r="H102" s="6">
        <v>38660.25</v>
      </c>
      <c r="I102" s="6"/>
      <c r="J102" s="6"/>
      <c r="K102" s="6"/>
      <c r="L102" s="6"/>
      <c r="M102" s="6"/>
      <c r="N102" s="6"/>
      <c r="O102" s="6"/>
      <c r="P102" s="6"/>
      <c r="Q102" s="6"/>
      <c r="R102" s="6"/>
      <c r="S102" s="6"/>
      <c r="T102" s="6"/>
      <c r="U102" s="6"/>
      <c r="V102" s="6"/>
      <c r="W102" s="6"/>
      <c r="X102" s="6"/>
      <c r="Y102" s="6"/>
      <c r="Z102" s="6"/>
      <c r="AA102" s="6"/>
      <c r="AB102" s="6"/>
      <c r="AC102" s="6"/>
      <c r="AD102" s="6"/>
      <c r="AE102" s="6"/>
      <c r="AF102" s="6">
        <v>38699.25</v>
      </c>
      <c r="AG102" s="6"/>
      <c r="AH102" s="6"/>
      <c r="AI102" s="6"/>
      <c r="AJ102" s="6"/>
      <c r="AK102" s="6"/>
      <c r="AL102" s="6"/>
      <c r="AM102" s="6"/>
      <c r="AN102" s="6"/>
      <c r="AO102" s="6"/>
      <c r="AP102" s="6"/>
      <c r="AQ102" s="6"/>
      <c r="AR102" s="6">
        <v>38895.25</v>
      </c>
      <c r="AS102" s="6"/>
      <c r="AT102" s="6"/>
      <c r="AU102" s="6"/>
      <c r="AV102" s="6">
        <v>38891.25</v>
      </c>
      <c r="AW102" s="6"/>
      <c r="AX102" s="6">
        <v>38828.25</v>
      </c>
      <c r="AY102" s="6"/>
      <c r="AZ102" s="6">
        <v>38894.25</v>
      </c>
      <c r="BA102" s="6"/>
      <c r="BB102" s="6"/>
      <c r="BC102" s="6"/>
      <c r="BD102" s="6"/>
      <c r="BE102" s="6"/>
      <c r="BF102" s="6"/>
      <c r="BG102" s="6"/>
      <c r="BH102" s="6"/>
      <c r="BI102" s="6"/>
      <c r="BJ102" s="6"/>
      <c r="BK102" s="6">
        <v>38898.25</v>
      </c>
      <c r="BL102" s="6">
        <v>38926.25</v>
      </c>
      <c r="BM102" s="6"/>
      <c r="BN102" s="6"/>
      <c r="BO102" s="6"/>
      <c r="BP102" s="6"/>
      <c r="BQ102" s="6"/>
      <c r="BR102" s="6"/>
      <c r="BS102" s="6"/>
      <c r="BT102" s="6"/>
      <c r="BU102" s="6"/>
      <c r="BV102" s="6"/>
      <c r="BW102" s="6"/>
      <c r="BX102" s="6"/>
      <c r="BY102" s="6">
        <v>38908.25</v>
      </c>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HYPERLINK("https://hpr-rps.hres.ca/reg-content/summary-basis-decision-detailOne.php?lang=en&amp;linkID=SBD00102", "Nplate TM")</f>
        <v>Nplate TM</v>
      </c>
      <c r="B103" s="6" t="s">
        <v>340</v>
      </c>
      <c r="C103" s="6" t="s">
        <v>286</v>
      </c>
      <c r="D103" s="6" t="s">
        <v>341</v>
      </c>
      <c r="E103" s="6">
        <v>39401.25</v>
      </c>
      <c r="F103" s="6"/>
      <c r="G103" s="6"/>
      <c r="H103" s="6"/>
      <c r="I103" s="6"/>
      <c r="J103" s="6"/>
      <c r="K103" s="6"/>
      <c r="L103" s="6"/>
      <c r="M103" s="6"/>
      <c r="N103" s="6">
        <v>39351.25</v>
      </c>
      <c r="O103" s="6"/>
      <c r="P103" s="6"/>
      <c r="Q103" s="6"/>
      <c r="R103" s="6"/>
      <c r="S103" s="6">
        <v>39381.25</v>
      </c>
      <c r="T103" s="6"/>
      <c r="U103" s="6"/>
      <c r="V103" s="6">
        <v>39402.25</v>
      </c>
      <c r="W103" s="6"/>
      <c r="X103" s="6"/>
      <c r="Y103" s="6"/>
      <c r="Z103" s="6"/>
      <c r="AA103" s="6"/>
      <c r="AB103" s="6"/>
      <c r="AC103" s="6"/>
      <c r="AD103" s="6"/>
      <c r="AE103" s="6"/>
      <c r="AF103" s="6">
        <v>39429.25</v>
      </c>
      <c r="AG103" s="6"/>
      <c r="AH103" s="6"/>
      <c r="AI103" s="6"/>
      <c r="AJ103" s="6"/>
      <c r="AK103" s="6"/>
      <c r="AL103" s="6"/>
      <c r="AM103" s="6"/>
      <c r="AN103" s="6"/>
      <c r="AO103" s="6">
        <v>39461.25</v>
      </c>
      <c r="AP103" s="6"/>
      <c r="AQ103" s="6"/>
      <c r="AR103" s="6"/>
      <c r="AS103" s="6">
        <v>39609.25</v>
      </c>
      <c r="AT103" s="6"/>
      <c r="AU103" s="6"/>
      <c r="AV103" s="6">
        <v>39609.25</v>
      </c>
      <c r="AW103" s="6"/>
      <c r="AX103" s="6">
        <v>39609.25</v>
      </c>
      <c r="AY103" s="6"/>
      <c r="AZ103" s="6">
        <v>39609.25</v>
      </c>
      <c r="BA103" s="6"/>
      <c r="BB103" s="6"/>
      <c r="BC103" s="6"/>
      <c r="BD103" s="6"/>
      <c r="BE103" s="6"/>
      <c r="BF103" s="6"/>
      <c r="BG103" s="6"/>
      <c r="BH103" s="6"/>
      <c r="BI103" s="6"/>
      <c r="BJ103" s="6"/>
      <c r="BK103" s="6"/>
      <c r="BL103" s="6"/>
      <c r="BM103" s="6"/>
      <c r="BN103" s="6"/>
      <c r="BO103" s="6"/>
      <c r="BP103" s="6">
        <v>39609.25</v>
      </c>
      <c r="BQ103" s="6"/>
      <c r="BR103" s="6"/>
      <c r="BS103" s="6"/>
      <c r="BT103" s="6"/>
      <c r="BU103" s="6"/>
      <c r="BV103" s="6"/>
      <c r="BW103" s="6"/>
      <c r="BX103" s="6"/>
      <c r="BY103" s="6">
        <v>39703.25</v>
      </c>
      <c r="BZ103" s="6"/>
      <c r="CA103" s="6"/>
      <c r="CB103" s="6"/>
      <c r="CC103" s="6"/>
      <c r="CD103" s="6"/>
      <c r="CE103" s="6"/>
      <c r="CF103" s="6"/>
      <c r="CG103" s="6"/>
      <c r="CH103" s="6"/>
      <c r="CI103" s="6"/>
      <c r="CJ103" s="6"/>
      <c r="CK103" s="6"/>
      <c r="CL103" s="6"/>
      <c r="CM103" s="6"/>
      <c r="CN103" s="6"/>
      <c r="CO103" s="6"/>
      <c r="CP103" s="6"/>
      <c r="CQ103" s="6"/>
      <c r="CR103" s="6">
        <v>39710.25</v>
      </c>
      <c r="CS103" s="6"/>
      <c r="CT103" s="6"/>
      <c r="CU103" s="6"/>
      <c r="CV103" s="6"/>
      <c r="CW103" s="6"/>
      <c r="CX103" s="6"/>
      <c r="CY103" s="6"/>
      <c r="CZ103" s="6"/>
      <c r="DA103" s="6"/>
      <c r="DB103" s="6"/>
      <c r="DC103" s="6"/>
      <c r="DD103" s="6">
        <v>39862.25</v>
      </c>
      <c r="DE103" s="6">
        <v>39862.25</v>
      </c>
      <c r="DF103" s="6"/>
      <c r="DG103" s="6"/>
      <c r="DH103" s="6">
        <v>39860.25</v>
      </c>
      <c r="DI103" s="6"/>
      <c r="DJ103" s="6">
        <v>39862.25</v>
      </c>
      <c r="DK103" s="6"/>
      <c r="DL103" s="6">
        <v>39862.25</v>
      </c>
      <c r="DM103" s="6"/>
      <c r="DN103" s="6"/>
      <c r="DO103" s="6"/>
      <c r="DP103" s="6"/>
      <c r="DQ103" s="6"/>
      <c r="DR103" s="6"/>
      <c r="DS103" s="6"/>
      <c r="DT103" s="6"/>
      <c r="DU103" s="6"/>
      <c r="DV103" s="6"/>
      <c r="DW103" s="6"/>
      <c r="DX103" s="6"/>
      <c r="DY103" s="6">
        <v>39863.25</v>
      </c>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HYPERLINK("https://hpr-rps.hres.ca/reg-content/summary-basis-decision-detailOne.php?lang=en&amp;linkID=SBD00103", "Nucynta TM")</f>
        <v>Nucynta TM</v>
      </c>
      <c r="B104" s="6" t="s">
        <v>342</v>
      </c>
      <c r="C104" s="6" t="s">
        <v>201</v>
      </c>
      <c r="D104" s="6" t="s">
        <v>343</v>
      </c>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HYPERLINK("https://hpr-rps.hres.ca/reg-content/summary-basis-decision-detailOne.php?lang=en&amp;linkID=SBD00104", "Olmetec ®")</f>
        <v>Olmetec ®</v>
      </c>
      <c r="B105" s="6" t="s">
        <v>344</v>
      </c>
      <c r="C105" s="6" t="s">
        <v>345</v>
      </c>
      <c r="D105" s="6" t="s">
        <v>346</v>
      </c>
      <c r="E105" s="6"/>
      <c r="F105" s="6"/>
      <c r="G105" s="6"/>
      <c r="H105" s="6">
        <v>39297.25</v>
      </c>
      <c r="I105" s="6"/>
      <c r="J105" s="6"/>
      <c r="K105" s="6"/>
      <c r="L105" s="6"/>
      <c r="M105" s="6"/>
      <c r="N105" s="6"/>
      <c r="O105" s="6"/>
      <c r="P105" s="6"/>
      <c r="Q105" s="6"/>
      <c r="R105" s="6"/>
      <c r="S105" s="6"/>
      <c r="T105" s="6"/>
      <c r="U105" s="6"/>
      <c r="V105" s="6"/>
      <c r="W105" s="6"/>
      <c r="X105" s="6"/>
      <c r="Y105" s="6"/>
      <c r="Z105" s="6">
        <v>39351.25</v>
      </c>
      <c r="AA105" s="6"/>
      <c r="AB105" s="6"/>
      <c r="AC105" s="6">
        <v>39395.25</v>
      </c>
      <c r="AD105" s="6"/>
      <c r="AE105" s="6"/>
      <c r="AF105" s="6">
        <v>39449.25</v>
      </c>
      <c r="AG105" s="6"/>
      <c r="AH105" s="6"/>
      <c r="AI105" s="6"/>
      <c r="AJ105" s="6"/>
      <c r="AK105" s="6"/>
      <c r="AL105" s="6"/>
      <c r="AM105" s="6"/>
      <c r="AN105" s="6"/>
      <c r="AO105" s="6"/>
      <c r="AP105" s="6"/>
      <c r="AQ105" s="6"/>
      <c r="AR105" s="6">
        <v>39748.208333333343</v>
      </c>
      <c r="AS105" s="6">
        <v>39737.25</v>
      </c>
      <c r="AT105" s="6"/>
      <c r="AU105" s="6"/>
      <c r="AV105" s="6">
        <v>39748.208333333343</v>
      </c>
      <c r="AW105" s="6"/>
      <c r="AX105" s="6"/>
      <c r="AY105" s="6"/>
      <c r="AZ105" s="6">
        <v>39735.25</v>
      </c>
      <c r="BA105" s="6"/>
      <c r="BB105" s="6"/>
      <c r="BC105" s="6"/>
      <c r="BD105" s="6"/>
      <c r="BE105" s="6"/>
      <c r="BF105" s="6"/>
      <c r="BG105" s="6"/>
      <c r="BH105" s="6"/>
      <c r="BI105" s="6"/>
      <c r="BJ105" s="6"/>
      <c r="BK105" s="6"/>
      <c r="BL105" s="6"/>
      <c r="BM105" s="6">
        <v>39749.208333333343</v>
      </c>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HYPERLINK("https://hpr-rps.hres.ca/reg-content/summary-basis-decision-detailOne.php?lang=en&amp;linkID=SBD00105", "Omnitrope TM")</f>
        <v>Omnitrope TM</v>
      </c>
      <c r="B106" s="6" t="s">
        <v>347</v>
      </c>
      <c r="C106" s="6" t="s">
        <v>348</v>
      </c>
      <c r="D106" s="6" t="s">
        <v>349</v>
      </c>
      <c r="E106" s="6">
        <v>38328.25</v>
      </c>
      <c r="F106" s="6"/>
      <c r="G106" s="6"/>
      <c r="H106" s="6"/>
      <c r="I106" s="6"/>
      <c r="J106" s="6"/>
      <c r="K106" s="6"/>
      <c r="L106" s="6"/>
      <c r="M106" s="6"/>
      <c r="N106" s="6">
        <v>38341.25</v>
      </c>
      <c r="O106" s="6"/>
      <c r="P106" s="6"/>
      <c r="Q106" s="6"/>
      <c r="R106" s="6"/>
      <c r="S106" s="6">
        <v>38369.25</v>
      </c>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HYPERLINK("https://hpr-rps.hres.ca/reg-content/summary-basis-decision-detailOne.php?lang=en&amp;linkID=SBD00106", "Onbrez Breezhaler")</f>
        <v>Onbrez Breezhaler</v>
      </c>
      <c r="B107" s="6" t="s">
        <v>350</v>
      </c>
      <c r="C107" s="6" t="s">
        <v>87</v>
      </c>
      <c r="D107" s="6" t="s">
        <v>351</v>
      </c>
      <c r="E107" s="6">
        <v>39638.25</v>
      </c>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v>39891.208333333343</v>
      </c>
      <c r="AG107" s="6"/>
      <c r="AH107" s="6"/>
      <c r="AI107" s="6"/>
      <c r="AJ107" s="6"/>
      <c r="AK107" s="6"/>
      <c r="AL107" s="6"/>
      <c r="AM107" s="6"/>
      <c r="AN107" s="6"/>
      <c r="AO107" s="6"/>
      <c r="AP107" s="6"/>
      <c r="AQ107" s="6"/>
      <c r="AR107" s="6"/>
      <c r="AS107" s="6"/>
      <c r="AT107" s="6"/>
      <c r="AU107" s="6"/>
      <c r="AV107" s="6">
        <v>40186.25</v>
      </c>
      <c r="AW107" s="6"/>
      <c r="AX107" s="6">
        <v>40170.25</v>
      </c>
      <c r="AY107" s="6"/>
      <c r="AZ107" s="6">
        <v>40189.25</v>
      </c>
      <c r="BA107" s="6"/>
      <c r="BB107" s="6"/>
      <c r="BC107" s="6"/>
      <c r="BD107" s="6"/>
      <c r="BE107" s="6"/>
      <c r="BF107" s="6"/>
      <c r="BG107" s="6"/>
      <c r="BH107" s="6"/>
      <c r="BI107" s="6"/>
      <c r="BJ107" s="6"/>
      <c r="BK107" s="6"/>
      <c r="BL107" s="6"/>
      <c r="BM107" s="6"/>
      <c r="BN107" s="6"/>
      <c r="BO107" s="6"/>
      <c r="BP107" s="6"/>
      <c r="BQ107" s="6"/>
      <c r="BR107" s="6"/>
      <c r="BS107" s="6"/>
      <c r="BT107" s="6">
        <v>40191.25</v>
      </c>
      <c r="BU107" s="6"/>
      <c r="BV107" s="6"/>
      <c r="BW107" s="6"/>
      <c r="BX107" s="6"/>
      <c r="BY107" s="6"/>
      <c r="BZ107" s="6"/>
      <c r="CA107" s="6"/>
      <c r="CB107" s="6"/>
      <c r="CC107" s="6"/>
      <c r="CD107" s="6"/>
      <c r="CE107" s="6"/>
      <c r="CF107" s="6"/>
      <c r="CG107" s="6"/>
      <c r="CH107" s="6">
        <v>40280.25</v>
      </c>
      <c r="CI107" s="6"/>
      <c r="CJ107" s="6"/>
      <c r="CK107" s="6"/>
      <c r="CL107" s="6"/>
      <c r="CM107" s="6"/>
      <c r="CN107" s="6"/>
      <c r="CO107" s="6"/>
      <c r="CP107" s="6"/>
      <c r="CQ107" s="6"/>
      <c r="CR107" s="6">
        <v>40585.25</v>
      </c>
      <c r="CS107" s="6"/>
      <c r="CT107" s="6"/>
      <c r="CU107" s="6"/>
      <c r="CV107" s="6"/>
      <c r="CW107" s="6"/>
      <c r="CX107" s="6"/>
      <c r="CY107" s="6"/>
      <c r="CZ107" s="6"/>
      <c r="DA107" s="6"/>
      <c r="DB107" s="6"/>
      <c r="DC107" s="6"/>
      <c r="DD107" s="6">
        <v>40876.25</v>
      </c>
      <c r="DE107" s="6"/>
      <c r="DF107" s="6"/>
      <c r="DG107" s="6"/>
      <c r="DH107" s="6">
        <v>40877.25</v>
      </c>
      <c r="DI107" s="6"/>
      <c r="DJ107" s="6">
        <v>40731.25</v>
      </c>
      <c r="DK107" s="6"/>
      <c r="DL107" s="6">
        <v>40879.25</v>
      </c>
      <c r="DM107" s="6"/>
      <c r="DN107" s="6"/>
      <c r="DO107" s="6"/>
      <c r="DP107" s="6"/>
      <c r="DQ107" s="6"/>
      <c r="DR107" s="6"/>
      <c r="DS107" s="6"/>
      <c r="DT107" s="6"/>
      <c r="DU107" s="6"/>
      <c r="DV107" s="6"/>
      <c r="DW107" s="6"/>
      <c r="DX107" s="6"/>
      <c r="DY107" s="6">
        <v>40883.25</v>
      </c>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HYPERLINK("https://hpr-rps.hres.ca/reg-content/summary-basis-decision-detailOne.php?lang=en&amp;linkID=SBD00107", "Onglyza TM")</f>
        <v>Onglyza TM</v>
      </c>
      <c r="B108" s="6" t="s">
        <v>352</v>
      </c>
      <c r="C108" s="6" t="s">
        <v>81</v>
      </c>
      <c r="D108" s="6" t="s">
        <v>353</v>
      </c>
      <c r="E108" s="6">
        <v>38880.25</v>
      </c>
      <c r="F108" s="6">
        <v>39583.25</v>
      </c>
      <c r="G108" s="6"/>
      <c r="H108" s="6">
        <v>39660.25</v>
      </c>
      <c r="I108" s="6"/>
      <c r="J108" s="6"/>
      <c r="K108" s="6"/>
      <c r="L108" s="6"/>
      <c r="M108" s="6"/>
      <c r="N108" s="6"/>
      <c r="O108" s="6"/>
      <c r="P108" s="6"/>
      <c r="Q108" s="6"/>
      <c r="R108" s="6"/>
      <c r="S108" s="6"/>
      <c r="T108" s="6"/>
      <c r="U108" s="6"/>
      <c r="V108" s="6"/>
      <c r="W108" s="6"/>
      <c r="X108" s="6"/>
      <c r="Y108" s="6"/>
      <c r="Z108" s="6">
        <v>39710.25</v>
      </c>
      <c r="AA108" s="6"/>
      <c r="AB108" s="6"/>
      <c r="AC108" s="6">
        <v>39727.25</v>
      </c>
      <c r="AD108" s="6"/>
      <c r="AE108" s="6"/>
      <c r="AF108" s="6">
        <v>39770.25</v>
      </c>
      <c r="AG108" s="6"/>
      <c r="AH108" s="6"/>
      <c r="AI108" s="6"/>
      <c r="AJ108" s="6"/>
      <c r="AK108" s="6"/>
      <c r="AL108" s="6"/>
      <c r="AM108" s="6"/>
      <c r="AN108" s="6"/>
      <c r="AO108" s="6"/>
      <c r="AP108" s="6"/>
      <c r="AQ108" s="6"/>
      <c r="AR108" s="6">
        <v>40070.25</v>
      </c>
      <c r="AS108" s="6"/>
      <c r="AT108" s="6"/>
      <c r="AU108" s="6"/>
      <c r="AV108" s="6">
        <v>40070.25</v>
      </c>
      <c r="AW108" s="6"/>
      <c r="AX108" s="6">
        <v>40052.25</v>
      </c>
      <c r="AY108" s="6"/>
      <c r="AZ108" s="6">
        <v>40067.25</v>
      </c>
      <c r="BA108" s="6"/>
      <c r="BB108" s="6"/>
      <c r="BC108" s="6"/>
      <c r="BD108" s="6"/>
      <c r="BE108" s="6"/>
      <c r="BF108" s="6"/>
      <c r="BG108" s="6"/>
      <c r="BH108" s="6"/>
      <c r="BI108" s="6"/>
      <c r="BJ108" s="6"/>
      <c r="BK108" s="6"/>
      <c r="BL108" s="6"/>
      <c r="BM108" s="6">
        <v>40070.25</v>
      </c>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HYPERLINK("https://hpr-rps.hres.ca/reg-content/summary-basis-decision-detailOne.php?lang=en&amp;linkID=SBD00109", "Pantoloc M TM")</f>
        <v>Pantoloc M TM</v>
      </c>
      <c r="B109" s="6" t="s">
        <v>354</v>
      </c>
      <c r="C109" s="6" t="s">
        <v>99</v>
      </c>
      <c r="D109" s="6" t="s">
        <v>355</v>
      </c>
      <c r="E109" s="6">
        <v>37831.25</v>
      </c>
      <c r="F109" s="6"/>
      <c r="G109" s="6"/>
      <c r="H109" s="6">
        <v>38111.25</v>
      </c>
      <c r="I109" s="6"/>
      <c r="J109" s="6"/>
      <c r="K109" s="6"/>
      <c r="L109" s="6"/>
      <c r="M109" s="6"/>
      <c r="N109" s="6"/>
      <c r="O109" s="6"/>
      <c r="P109" s="6"/>
      <c r="Q109" s="6"/>
      <c r="R109" s="6"/>
      <c r="S109" s="6"/>
      <c r="T109" s="6"/>
      <c r="U109" s="6"/>
      <c r="V109" s="6"/>
      <c r="W109" s="6"/>
      <c r="X109" s="6"/>
      <c r="Y109" s="6"/>
      <c r="Z109" s="6"/>
      <c r="AA109" s="6"/>
      <c r="AB109" s="6"/>
      <c r="AC109" s="6"/>
      <c r="AD109" s="6"/>
      <c r="AE109" s="6"/>
      <c r="AF109" s="6">
        <v>38166.25</v>
      </c>
      <c r="AG109" s="6"/>
      <c r="AH109" s="6"/>
      <c r="AI109" s="6"/>
      <c r="AJ109" s="6"/>
      <c r="AK109" s="6"/>
      <c r="AL109" s="6"/>
      <c r="AM109" s="6"/>
      <c r="AN109" s="6"/>
      <c r="AO109" s="6"/>
      <c r="AP109" s="6"/>
      <c r="AQ109" s="6"/>
      <c r="AR109" s="6">
        <v>38464.25</v>
      </c>
      <c r="AS109" s="6"/>
      <c r="AT109" s="6"/>
      <c r="AU109" s="6"/>
      <c r="AV109" s="6">
        <v>38442.291666666657</v>
      </c>
      <c r="AW109" s="6"/>
      <c r="AX109" s="6"/>
      <c r="AY109" s="6"/>
      <c r="AZ109" s="6">
        <v>38445.291666666657</v>
      </c>
      <c r="BA109" s="6"/>
      <c r="BB109" s="6"/>
      <c r="BC109" s="6"/>
      <c r="BD109" s="6"/>
      <c r="BE109" s="6"/>
      <c r="BF109" s="6"/>
      <c r="BG109" s="6"/>
      <c r="BH109" s="6"/>
      <c r="BI109" s="6"/>
      <c r="BJ109" s="6"/>
      <c r="BK109" s="6"/>
      <c r="BL109" s="6"/>
      <c r="BM109" s="6">
        <v>38464.25</v>
      </c>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HYPERLINK("https://hpr-rps.hres.ca/reg-content/summary-basis-decision-detailOne.php?lang=en&amp;linkID=SBD00110", "Posanol TM")</f>
        <v>Posanol TM</v>
      </c>
      <c r="B110" s="6" t="s">
        <v>356</v>
      </c>
      <c r="C110" s="6" t="s">
        <v>345</v>
      </c>
      <c r="D110" s="6" t="s">
        <v>357</v>
      </c>
      <c r="E110" s="6">
        <v>38875.25</v>
      </c>
      <c r="F110" s="6"/>
      <c r="G110" s="6"/>
      <c r="H110" s="6"/>
      <c r="I110" s="6"/>
      <c r="J110" s="6"/>
      <c r="K110" s="6"/>
      <c r="L110" s="6"/>
      <c r="M110" s="6"/>
      <c r="N110" s="6">
        <v>38897.25</v>
      </c>
      <c r="O110" s="6"/>
      <c r="P110" s="6"/>
      <c r="Q110" s="6"/>
      <c r="R110" s="6"/>
      <c r="S110" s="6">
        <v>38932.25</v>
      </c>
      <c r="T110" s="6"/>
      <c r="U110" s="6"/>
      <c r="V110" s="6">
        <v>38960.25</v>
      </c>
      <c r="W110" s="6"/>
      <c r="X110" s="6"/>
      <c r="Y110" s="6"/>
      <c r="Z110" s="6"/>
      <c r="AA110" s="6"/>
      <c r="AB110" s="6"/>
      <c r="AC110" s="6"/>
      <c r="AD110" s="6"/>
      <c r="AE110" s="6"/>
      <c r="AF110" s="6">
        <v>38988.25</v>
      </c>
      <c r="AG110" s="6"/>
      <c r="AH110" s="6"/>
      <c r="AI110" s="6"/>
      <c r="AJ110" s="6"/>
      <c r="AK110" s="6"/>
      <c r="AL110" s="6"/>
      <c r="AM110" s="6"/>
      <c r="AN110" s="6"/>
      <c r="AO110" s="6"/>
      <c r="AP110" s="6"/>
      <c r="AQ110" s="6"/>
      <c r="AR110" s="6">
        <v>39162.208333333343</v>
      </c>
      <c r="AS110" s="6"/>
      <c r="AT110" s="6"/>
      <c r="AU110" s="6"/>
      <c r="AV110" s="6">
        <v>39161.208333333343</v>
      </c>
      <c r="AW110" s="6"/>
      <c r="AX110" s="6"/>
      <c r="AY110" s="6"/>
      <c r="AZ110" s="6">
        <v>39150.25</v>
      </c>
      <c r="BA110" s="6"/>
      <c r="BB110" s="6"/>
      <c r="BC110" s="6"/>
      <c r="BD110" s="6"/>
      <c r="BE110" s="6"/>
      <c r="BF110" s="6"/>
      <c r="BG110" s="6"/>
      <c r="BH110" s="6"/>
      <c r="BI110" s="6"/>
      <c r="BJ110" s="6"/>
      <c r="BK110" s="6"/>
      <c r="BL110" s="6"/>
      <c r="BM110" s="6">
        <v>39167.25</v>
      </c>
      <c r="BN110" s="6"/>
      <c r="BO110" s="6"/>
      <c r="BP110" s="6"/>
      <c r="BQ110" s="6">
        <v>39611.25</v>
      </c>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HYPERLINK("https://hpr-rps.hres.ca/reg-content/summary-basis-decision-detailOne.php?lang=en&amp;linkID=SBD00111", "Pradax TM")</f>
        <v>Pradax TM</v>
      </c>
      <c r="B111" s="6" t="s">
        <v>358</v>
      </c>
      <c r="C111" s="6" t="s">
        <v>359</v>
      </c>
      <c r="D111" s="6" t="s">
        <v>360</v>
      </c>
      <c r="E111" s="6">
        <v>39238.25</v>
      </c>
      <c r="F111" s="6"/>
      <c r="G111" s="6"/>
      <c r="H111" s="6">
        <v>39252.25</v>
      </c>
      <c r="I111" s="6"/>
      <c r="J111" s="6"/>
      <c r="K111" s="6"/>
      <c r="L111" s="6"/>
      <c r="M111" s="6"/>
      <c r="N111" s="6"/>
      <c r="O111" s="6"/>
      <c r="P111" s="6"/>
      <c r="Q111" s="6"/>
      <c r="R111" s="6"/>
      <c r="S111" s="6"/>
      <c r="T111" s="6"/>
      <c r="U111" s="6"/>
      <c r="V111" s="6"/>
      <c r="W111" s="6"/>
      <c r="X111" s="6"/>
      <c r="Y111" s="6"/>
      <c r="Z111" s="6">
        <v>39295.25</v>
      </c>
      <c r="AA111" s="6"/>
      <c r="AB111" s="6"/>
      <c r="AC111" s="6">
        <v>39304.25</v>
      </c>
      <c r="AD111" s="6"/>
      <c r="AE111" s="6"/>
      <c r="AF111" s="6">
        <v>39310.25</v>
      </c>
      <c r="AG111" s="6"/>
      <c r="AH111" s="6"/>
      <c r="AI111" s="6"/>
      <c r="AJ111" s="6"/>
      <c r="AK111" s="6"/>
      <c r="AL111" s="6"/>
      <c r="AM111" s="6"/>
      <c r="AN111" s="6"/>
      <c r="AO111" s="6"/>
      <c r="AP111" s="6"/>
      <c r="AQ111" s="6"/>
      <c r="AR111" s="6">
        <v>39596.25</v>
      </c>
      <c r="AS111" s="6">
        <v>39458.25</v>
      </c>
      <c r="AT111" s="6"/>
      <c r="AU111" s="6"/>
      <c r="AV111" s="6">
        <v>39608.25</v>
      </c>
      <c r="AW111" s="6"/>
      <c r="AX111" s="6"/>
      <c r="AY111" s="6"/>
      <c r="AZ111" s="6">
        <v>39609.25</v>
      </c>
      <c r="BA111" s="6"/>
      <c r="BB111" s="6"/>
      <c r="BC111" s="6"/>
      <c r="BD111" s="6"/>
      <c r="BE111" s="6"/>
      <c r="BF111" s="6"/>
      <c r="BG111" s="6"/>
      <c r="BH111" s="6"/>
      <c r="BI111" s="6"/>
      <c r="BJ111" s="6"/>
      <c r="BK111" s="6"/>
      <c r="BL111" s="6"/>
      <c r="BM111" s="6">
        <v>39609.25</v>
      </c>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HYPERLINK("https://hpr-rps.hres.ca/reg-content/summary-basis-decision-detailOne.php?lang=en&amp;linkID=SBD00112", "Precedex TM")</f>
        <v>Precedex TM</v>
      </c>
      <c r="B112" s="6" t="s">
        <v>361</v>
      </c>
      <c r="C112" s="6" t="s">
        <v>362</v>
      </c>
      <c r="D112" s="6" t="s">
        <v>363</v>
      </c>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v>36321.25</v>
      </c>
      <c r="AG112" s="6"/>
      <c r="AH112" s="6"/>
      <c r="AI112" s="6"/>
      <c r="AJ112" s="6"/>
      <c r="AK112" s="6"/>
      <c r="AL112" s="6"/>
      <c r="AM112" s="6"/>
      <c r="AN112" s="6"/>
      <c r="AO112" s="6"/>
      <c r="AP112" s="6"/>
      <c r="AQ112" s="6"/>
      <c r="AR112" s="6"/>
      <c r="AS112" s="6"/>
      <c r="AT112" s="6"/>
      <c r="AU112" s="6"/>
      <c r="AV112" s="6">
        <v>36689.25</v>
      </c>
      <c r="AW112" s="6"/>
      <c r="AX112" s="6"/>
      <c r="AY112" s="6"/>
      <c r="AZ112" s="6"/>
      <c r="BA112" s="6"/>
      <c r="BB112" s="6"/>
      <c r="BC112" s="6"/>
      <c r="BD112" s="6"/>
      <c r="BE112" s="6"/>
      <c r="BF112" s="6"/>
      <c r="BG112" s="6"/>
      <c r="BH112" s="6"/>
      <c r="BI112" s="6"/>
      <c r="BJ112" s="6"/>
      <c r="BK112" s="6"/>
      <c r="BL112" s="6"/>
      <c r="BM112" s="6"/>
      <c r="BN112" s="6"/>
      <c r="BO112" s="6"/>
      <c r="BP112" s="6">
        <v>36770.25</v>
      </c>
      <c r="BQ112" s="6"/>
      <c r="BR112" s="6"/>
      <c r="BS112" s="6"/>
      <c r="BT112" s="6"/>
      <c r="BU112" s="6"/>
      <c r="BV112" s="6"/>
      <c r="BW112" s="6"/>
      <c r="BX112" s="6"/>
      <c r="BY112" s="6">
        <v>36861.25</v>
      </c>
      <c r="BZ112" s="6"/>
      <c r="CA112" s="6"/>
      <c r="CB112" s="6"/>
      <c r="CC112" s="6"/>
      <c r="CD112" s="6"/>
      <c r="CE112" s="6"/>
      <c r="CF112" s="6">
        <v>36952.25</v>
      </c>
      <c r="CG112" s="6"/>
      <c r="CH112" s="6"/>
      <c r="CI112" s="6"/>
      <c r="CJ112" s="6"/>
      <c r="CK112" s="6"/>
      <c r="CL112" s="6"/>
      <c r="CM112" s="6"/>
      <c r="CN112" s="6"/>
      <c r="CO112" s="6"/>
      <c r="CP112" s="6"/>
      <c r="CQ112" s="6"/>
      <c r="CR112" s="6">
        <v>39856.25</v>
      </c>
      <c r="CS112" s="6"/>
      <c r="CT112" s="6"/>
      <c r="CU112" s="6"/>
      <c r="CV112" s="6"/>
      <c r="CW112" s="6"/>
      <c r="CX112" s="6"/>
      <c r="CY112" s="6"/>
      <c r="CZ112" s="6"/>
      <c r="DA112" s="6"/>
      <c r="DB112" s="6"/>
      <c r="DC112" s="6"/>
      <c r="DD112" s="6">
        <v>40156.25</v>
      </c>
      <c r="DE112" s="6"/>
      <c r="DF112" s="6"/>
      <c r="DG112" s="6"/>
      <c r="DH112" s="6">
        <v>40156.25</v>
      </c>
      <c r="DI112" s="6"/>
      <c r="DJ112" s="6"/>
      <c r="DK112" s="6"/>
      <c r="DL112" s="6">
        <v>40156.25</v>
      </c>
      <c r="DM112" s="6"/>
      <c r="DN112" s="6"/>
      <c r="DO112" s="6"/>
      <c r="DP112" s="6"/>
      <c r="DQ112" s="6"/>
      <c r="DR112" s="6"/>
      <c r="DS112" s="6"/>
      <c r="DT112" s="6"/>
      <c r="DU112" s="6"/>
      <c r="DV112" s="6"/>
      <c r="DW112" s="6"/>
      <c r="DX112" s="6"/>
      <c r="DY112" s="6">
        <v>40156.25</v>
      </c>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HYPERLINK("https://hpr-rps.hres.ca/reg-content/summary-basis-decision-detailOne.php?lang=en&amp;linkID=SBD00113", "Prevnar ®")</f>
        <v>Prevnar ®</v>
      </c>
      <c r="B113" s="6" t="s">
        <v>364</v>
      </c>
      <c r="C113" s="6" t="s">
        <v>365</v>
      </c>
      <c r="D113" s="6" t="s">
        <v>366</v>
      </c>
      <c r="E113" s="6">
        <v>39478.25</v>
      </c>
      <c r="F113" s="6"/>
      <c r="G113" s="6"/>
      <c r="H113" s="6"/>
      <c r="I113" s="6"/>
      <c r="J113" s="6"/>
      <c r="K113" s="6"/>
      <c r="L113" s="6"/>
      <c r="M113" s="6"/>
      <c r="N113" s="6">
        <v>39841.25</v>
      </c>
      <c r="O113" s="6"/>
      <c r="P113" s="6"/>
      <c r="Q113" s="6"/>
      <c r="R113" s="6"/>
      <c r="S113" s="6">
        <v>39869.25</v>
      </c>
      <c r="T113" s="6"/>
      <c r="U113" s="6"/>
      <c r="V113" s="6">
        <v>39890.208333333343</v>
      </c>
      <c r="W113" s="6"/>
      <c r="X113" s="6"/>
      <c r="Y113" s="6"/>
      <c r="Z113" s="6"/>
      <c r="AA113" s="6"/>
      <c r="AB113" s="6"/>
      <c r="AC113" s="6"/>
      <c r="AD113" s="6"/>
      <c r="AE113" s="6"/>
      <c r="AF113" s="6">
        <v>39920.25</v>
      </c>
      <c r="AG113" s="6"/>
      <c r="AH113" s="6"/>
      <c r="AI113" s="6"/>
      <c r="AJ113" s="6"/>
      <c r="AK113" s="6"/>
      <c r="AL113" s="6"/>
      <c r="AM113" s="6"/>
      <c r="AN113" s="6"/>
      <c r="AO113" s="6">
        <v>40049.25</v>
      </c>
      <c r="AP113" s="6"/>
      <c r="AQ113" s="6"/>
      <c r="AR113" s="6"/>
      <c r="AS113" s="6"/>
      <c r="AT113" s="6"/>
      <c r="AU113" s="6"/>
      <c r="AV113" s="6">
        <v>40164.25</v>
      </c>
      <c r="AW113" s="6"/>
      <c r="AX113" s="6"/>
      <c r="AY113" s="6"/>
      <c r="AZ113" s="6">
        <v>40163.25</v>
      </c>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HYPERLINK("https://hpr-rps.hres.ca/reg-content/summary-basis-decision-detailOne.php?lang=en&amp;linkID=SBD00114", "Prexige")</f>
        <v>Prexige</v>
      </c>
      <c r="B114" s="6" t="s">
        <v>367</v>
      </c>
      <c r="C114" s="6" t="s">
        <v>87</v>
      </c>
      <c r="D114" s="6" t="s">
        <v>368</v>
      </c>
      <c r="E114" s="6"/>
      <c r="F114" s="6"/>
      <c r="G114" s="6"/>
      <c r="H114" s="6"/>
      <c r="I114" s="6"/>
      <c r="J114" s="6"/>
      <c r="K114" s="6"/>
      <c r="L114" s="6"/>
      <c r="M114" s="6"/>
      <c r="N114" s="6"/>
      <c r="O114" s="6"/>
      <c r="P114" s="6"/>
      <c r="Q114" s="6"/>
      <c r="R114" s="6"/>
      <c r="S114" s="6"/>
      <c r="T114" s="6"/>
      <c r="U114" s="6"/>
      <c r="V114" s="6"/>
      <c r="W114" s="6"/>
      <c r="X114" s="6"/>
      <c r="Y114" s="6"/>
      <c r="Z114" s="6">
        <v>37713.291666666657</v>
      </c>
      <c r="AA114" s="6"/>
      <c r="AB114" s="6"/>
      <c r="AC114" s="6">
        <v>37740.25</v>
      </c>
      <c r="AD114" s="6"/>
      <c r="AE114" s="6"/>
      <c r="AF114" s="6">
        <v>37747.25</v>
      </c>
      <c r="AG114" s="6"/>
      <c r="AH114" s="6"/>
      <c r="AI114" s="6"/>
      <c r="AJ114" s="6"/>
      <c r="AK114" s="6"/>
      <c r="AL114" s="6"/>
      <c r="AM114" s="6"/>
      <c r="AN114" s="6"/>
      <c r="AO114" s="6"/>
      <c r="AP114" s="6"/>
      <c r="AQ114" s="6"/>
      <c r="AR114" s="6"/>
      <c r="AS114" s="6">
        <v>38044.25</v>
      </c>
      <c r="AT114" s="6"/>
      <c r="AU114" s="6"/>
      <c r="AV114" s="6">
        <v>37942.25</v>
      </c>
      <c r="AW114" s="6"/>
      <c r="AX114" s="6"/>
      <c r="AY114" s="6"/>
      <c r="AZ114" s="6">
        <v>38042.25</v>
      </c>
      <c r="BA114" s="6"/>
      <c r="BB114" s="6"/>
      <c r="BC114" s="6"/>
      <c r="BD114" s="6"/>
      <c r="BE114" s="6"/>
      <c r="BF114" s="6"/>
      <c r="BG114" s="6"/>
      <c r="BH114" s="6"/>
      <c r="BI114" s="6"/>
      <c r="BJ114" s="6"/>
      <c r="BK114" s="6"/>
      <c r="BL114" s="6"/>
      <c r="BM114" s="6"/>
      <c r="BN114" s="6"/>
      <c r="BO114" s="6"/>
      <c r="BP114" s="6"/>
      <c r="BQ114" s="6"/>
      <c r="BR114" s="6"/>
      <c r="BS114" s="6"/>
      <c r="BT114" s="6">
        <v>38047.25</v>
      </c>
      <c r="BU114" s="6"/>
      <c r="BV114" s="6"/>
      <c r="BW114" s="6"/>
      <c r="BX114" s="6"/>
      <c r="BY114" s="6">
        <v>38139.25</v>
      </c>
      <c r="BZ114" s="6"/>
      <c r="CA114" s="6"/>
      <c r="CB114" s="6"/>
      <c r="CC114" s="6"/>
      <c r="CD114" s="6"/>
      <c r="CE114" s="6"/>
      <c r="CF114" s="6"/>
      <c r="CG114" s="6"/>
      <c r="CH114" s="6"/>
      <c r="CI114" s="6"/>
      <c r="CJ114" s="6"/>
      <c r="CK114" s="6"/>
      <c r="CL114" s="6"/>
      <c r="CM114" s="6"/>
      <c r="CN114" s="6"/>
      <c r="CO114" s="6"/>
      <c r="CP114" s="6"/>
      <c r="CQ114" s="6"/>
      <c r="CR114" s="6">
        <v>38182.25</v>
      </c>
      <c r="CS114" s="6"/>
      <c r="CT114" s="6"/>
      <c r="CU114" s="6"/>
      <c r="CV114" s="6"/>
      <c r="CW114" s="6"/>
      <c r="CX114" s="6"/>
      <c r="CY114" s="6"/>
      <c r="CZ114" s="6">
        <v>38620.25</v>
      </c>
      <c r="DA114" s="6"/>
      <c r="DB114" s="6"/>
      <c r="DC114" s="6"/>
      <c r="DD114" s="6"/>
      <c r="DE114" s="6">
        <v>38191.25</v>
      </c>
      <c r="DF114" s="6"/>
      <c r="DG114" s="6"/>
      <c r="DH114" s="6">
        <v>38261.25</v>
      </c>
      <c r="DI114" s="6"/>
      <c r="DJ114" s="6"/>
      <c r="DK114" s="6"/>
      <c r="DL114" s="6">
        <v>38329.25</v>
      </c>
      <c r="DM114" s="6"/>
      <c r="DN114" s="6"/>
      <c r="DO114" s="6"/>
      <c r="DP114" s="6"/>
      <c r="DQ114" s="6"/>
      <c r="DR114" s="6"/>
      <c r="DS114" s="6"/>
      <c r="DT114" s="6"/>
      <c r="DU114" s="6"/>
      <c r="DV114" s="6"/>
      <c r="DW114" s="6"/>
      <c r="DX114" s="6"/>
      <c r="DY114" s="6"/>
      <c r="DZ114" s="6"/>
      <c r="EA114" s="6"/>
      <c r="EB114" s="6"/>
      <c r="EC114" s="6"/>
      <c r="ED114" s="6"/>
      <c r="EE114" s="6">
        <v>38331.25</v>
      </c>
      <c r="EF114" s="6"/>
      <c r="EG114" s="6"/>
      <c r="EH114" s="6"/>
      <c r="EI114" s="6"/>
      <c r="EJ114" s="6"/>
      <c r="EK114" s="6"/>
      <c r="EL114" s="6"/>
      <c r="EM114" s="6"/>
      <c r="EN114" s="6"/>
      <c r="EO114" s="6">
        <v>38671.25</v>
      </c>
      <c r="EP114" s="6"/>
      <c r="EQ114" s="6"/>
      <c r="ER114" s="6"/>
      <c r="ES114" s="6"/>
      <c r="ET114" s="6"/>
      <c r="EU114" s="6"/>
      <c r="EV114" s="6"/>
      <c r="EW114" s="6"/>
      <c r="EX114" s="6"/>
      <c r="EY114" s="6"/>
      <c r="EZ114" s="6"/>
      <c r="FA114" s="6"/>
      <c r="FB114" s="6"/>
      <c r="FC114" s="6"/>
      <c r="FD114" s="6">
        <v>38723.25</v>
      </c>
      <c r="FE114" s="6"/>
      <c r="FF114" s="6"/>
      <c r="FG114" s="6"/>
      <c r="FH114" s="6"/>
      <c r="FI114" s="6"/>
      <c r="FJ114" s="6"/>
      <c r="FK114" s="6"/>
      <c r="FL114" s="6"/>
      <c r="FM114" s="6"/>
      <c r="FN114" s="6"/>
      <c r="FO114" s="6"/>
      <c r="FP114" s="6">
        <v>39023.25</v>
      </c>
      <c r="FQ114" s="6"/>
      <c r="FR114" s="6"/>
      <c r="FS114" s="6"/>
      <c r="FT114" s="6">
        <v>39017.25</v>
      </c>
      <c r="FU114" s="6"/>
      <c r="FV114" s="6">
        <v>38819.25</v>
      </c>
      <c r="FW114" s="6"/>
      <c r="FX114" s="6">
        <v>39023.25</v>
      </c>
      <c r="FY114" s="6"/>
      <c r="FZ114" s="6"/>
      <c r="GA114" s="6"/>
      <c r="GB114" s="6"/>
      <c r="GC114" s="6"/>
      <c r="GD114" s="6"/>
      <c r="GE114" s="6"/>
      <c r="GF114" s="6"/>
      <c r="GG114" s="6"/>
      <c r="GH114" s="6"/>
      <c r="GI114" s="6"/>
      <c r="GJ114" s="6"/>
      <c r="GK114" s="6">
        <v>39023.25</v>
      </c>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HYPERLINK("https://hpr-rps.hres.ca/reg-content/summary-basis-decision-detailOne.php?lang=en&amp;linkID=SBD00115", "Prezista")</f>
        <v>Prezista</v>
      </c>
      <c r="B115" s="6" t="s">
        <v>369</v>
      </c>
      <c r="C115" s="6" t="s">
        <v>196</v>
      </c>
      <c r="D115" s="6" t="s">
        <v>370</v>
      </c>
      <c r="E115" s="6">
        <v>38644.25</v>
      </c>
      <c r="F115" s="6"/>
      <c r="G115" s="6">
        <v>38676.25</v>
      </c>
      <c r="H115" s="6">
        <v>38709.25</v>
      </c>
      <c r="I115" s="6"/>
      <c r="J115" s="6"/>
      <c r="K115" s="6"/>
      <c r="L115" s="6">
        <v>38706.25</v>
      </c>
      <c r="M115" s="6"/>
      <c r="N115" s="6"/>
      <c r="O115" s="6"/>
      <c r="P115" s="6"/>
      <c r="Q115" s="6"/>
      <c r="R115" s="6"/>
      <c r="S115" s="6"/>
      <c r="T115" s="6"/>
      <c r="U115" s="6"/>
      <c r="V115" s="6"/>
      <c r="W115" s="6"/>
      <c r="X115" s="6"/>
      <c r="Y115" s="6"/>
      <c r="Z115" s="6"/>
      <c r="AA115" s="6"/>
      <c r="AB115" s="6"/>
      <c r="AC115" s="6"/>
      <c r="AD115" s="6"/>
      <c r="AE115" s="6"/>
      <c r="AF115" s="6">
        <v>38751.25</v>
      </c>
      <c r="AG115" s="6"/>
      <c r="AH115" s="6"/>
      <c r="AI115" s="6"/>
      <c r="AJ115" s="6"/>
      <c r="AK115" s="6"/>
      <c r="AL115" s="6"/>
      <c r="AM115" s="6"/>
      <c r="AN115" s="6"/>
      <c r="AO115" s="6"/>
      <c r="AP115" s="6"/>
      <c r="AQ115" s="6"/>
      <c r="AR115" s="6"/>
      <c r="AS115" s="6">
        <v>38917.25</v>
      </c>
      <c r="AT115" s="6"/>
      <c r="AU115" s="6"/>
      <c r="AV115" s="6">
        <v>38915.25</v>
      </c>
      <c r="AW115" s="6"/>
      <c r="AX115" s="6">
        <v>38890.25</v>
      </c>
      <c r="AY115" s="6"/>
      <c r="AZ115" s="6">
        <v>38919.25</v>
      </c>
      <c r="BA115" s="6"/>
      <c r="BB115" s="6"/>
      <c r="BC115" s="6"/>
      <c r="BD115" s="6"/>
      <c r="BE115" s="6"/>
      <c r="BF115" s="6"/>
      <c r="BG115" s="6"/>
      <c r="BH115" s="6"/>
      <c r="BI115" s="6"/>
      <c r="BJ115" s="6"/>
      <c r="BK115" s="6">
        <v>38919.25</v>
      </c>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v>38924.25</v>
      </c>
      <c r="CN115" s="6"/>
      <c r="CO115" s="6"/>
      <c r="CP115" s="6"/>
      <c r="CQ115" s="6"/>
      <c r="CR115" s="6"/>
      <c r="CS115" s="6"/>
      <c r="CT115" s="6"/>
      <c r="CU115" s="6">
        <v>38924.25</v>
      </c>
      <c r="CV115" s="6"/>
      <c r="CW115" s="6"/>
      <c r="CX115" s="6"/>
      <c r="CY115" s="6"/>
      <c r="CZ115" s="6"/>
      <c r="DA115" s="6"/>
      <c r="DB115" s="6"/>
      <c r="DC115" s="6"/>
      <c r="DD115" s="6"/>
      <c r="DE115" s="6"/>
      <c r="DF115" s="6"/>
      <c r="DG115" s="6">
        <v>38926.25</v>
      </c>
      <c r="DH115" s="6"/>
      <c r="DI115" s="6"/>
      <c r="DJ115" s="6"/>
      <c r="DK115" s="6"/>
      <c r="DL115" s="6"/>
      <c r="DM115" s="6"/>
      <c r="DN115" s="6"/>
      <c r="DO115" s="6"/>
      <c r="DP115" s="6"/>
      <c r="DQ115" s="6"/>
      <c r="DR115" s="6"/>
      <c r="DS115" s="6"/>
      <c r="DT115" s="6">
        <v>38923.25</v>
      </c>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HYPERLINK("https://hpr-rps.hres.ca/reg-content/summary-basis-decision-detailOne.php?lang=en&amp;linkID=SBD00116", "Primovist ®")</f>
        <v>Primovist ®</v>
      </c>
      <c r="B116" s="6" t="s">
        <v>371</v>
      </c>
      <c r="C116" s="6" t="s">
        <v>338</v>
      </c>
      <c r="D116" s="6" t="s">
        <v>372</v>
      </c>
      <c r="E116" s="6">
        <v>38644.25</v>
      </c>
      <c r="F116" s="6"/>
      <c r="G116" s="6">
        <v>38676.25</v>
      </c>
      <c r="H116" s="6">
        <v>38709.25</v>
      </c>
      <c r="I116" s="6"/>
      <c r="J116" s="6"/>
      <c r="K116" s="6"/>
      <c r="L116" s="6">
        <v>38706.25</v>
      </c>
      <c r="M116" s="6"/>
      <c r="N116" s="6"/>
      <c r="O116" s="6"/>
      <c r="P116" s="6"/>
      <c r="Q116" s="6"/>
      <c r="R116" s="6"/>
      <c r="S116" s="6"/>
      <c r="T116" s="6"/>
      <c r="U116" s="6"/>
      <c r="V116" s="6"/>
      <c r="W116" s="6"/>
      <c r="X116" s="6"/>
      <c r="Y116" s="6"/>
      <c r="Z116" s="6"/>
      <c r="AA116" s="6"/>
      <c r="AB116" s="6"/>
      <c r="AC116" s="6"/>
      <c r="AD116" s="6"/>
      <c r="AE116" s="6"/>
      <c r="AF116" s="6">
        <v>38751.25</v>
      </c>
      <c r="AG116" s="6"/>
      <c r="AH116" s="6"/>
      <c r="AI116" s="6"/>
      <c r="AJ116" s="6"/>
      <c r="AK116" s="6"/>
      <c r="AL116" s="6"/>
      <c r="AM116" s="6"/>
      <c r="AN116" s="6"/>
      <c r="AO116" s="6"/>
      <c r="AP116" s="6"/>
      <c r="AQ116" s="6"/>
      <c r="AR116" s="6"/>
      <c r="AS116" s="6">
        <v>38917.25</v>
      </c>
      <c r="AT116" s="6"/>
      <c r="AU116" s="6"/>
      <c r="AV116" s="6">
        <v>38915.25</v>
      </c>
      <c r="AW116" s="6"/>
      <c r="AX116" s="6">
        <v>38890.25</v>
      </c>
      <c r="AY116" s="6"/>
      <c r="AZ116" s="6">
        <v>38919.25</v>
      </c>
      <c r="BA116" s="6"/>
      <c r="BB116" s="6"/>
      <c r="BC116" s="6"/>
      <c r="BD116" s="6"/>
      <c r="BE116" s="6"/>
      <c r="BF116" s="6"/>
      <c r="BG116" s="6"/>
      <c r="BH116" s="6"/>
      <c r="BI116" s="6"/>
      <c r="BJ116" s="6"/>
      <c r="BK116" s="6">
        <v>38919.25</v>
      </c>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v>38924.25</v>
      </c>
      <c r="CN116" s="6"/>
      <c r="CO116" s="6"/>
      <c r="CP116" s="6"/>
      <c r="CQ116" s="6"/>
      <c r="CR116" s="6"/>
      <c r="CS116" s="6"/>
      <c r="CT116" s="6"/>
      <c r="CU116" s="6">
        <v>38924.25</v>
      </c>
      <c r="CV116" s="6"/>
      <c r="CW116" s="6"/>
      <c r="CX116" s="6"/>
      <c r="CY116" s="6"/>
      <c r="CZ116" s="6"/>
      <c r="DA116" s="6"/>
      <c r="DB116" s="6"/>
      <c r="DC116" s="6"/>
      <c r="DD116" s="6"/>
      <c r="DE116" s="6"/>
      <c r="DF116" s="6"/>
      <c r="DG116" s="6">
        <v>38926.25</v>
      </c>
      <c r="DH116" s="6"/>
      <c r="DI116" s="6"/>
      <c r="DJ116" s="6"/>
      <c r="DK116" s="6"/>
      <c r="DL116" s="6"/>
      <c r="DM116" s="6"/>
      <c r="DN116" s="6"/>
      <c r="DO116" s="6"/>
      <c r="DP116" s="6"/>
      <c r="DQ116" s="6"/>
      <c r="DR116" s="6"/>
      <c r="DS116" s="6"/>
      <c r="DT116" s="6">
        <v>38923.25</v>
      </c>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HYPERLINK("https://hpr-rps.hres.ca/reg-content/summary-basis-decision-detailOne.php?lang=en&amp;linkID=SBD00117", "Pristiq TM")</f>
        <v>Pristiq TM</v>
      </c>
      <c r="B117" s="6" t="s">
        <v>373</v>
      </c>
      <c r="C117" s="6" t="s">
        <v>365</v>
      </c>
      <c r="D117" s="6" t="s">
        <v>374</v>
      </c>
      <c r="E117" s="6">
        <v>39252.25</v>
      </c>
      <c r="F117" s="6"/>
      <c r="G117" s="6"/>
      <c r="H117" s="6">
        <v>39371.25</v>
      </c>
      <c r="I117" s="6"/>
      <c r="J117" s="6"/>
      <c r="K117" s="6"/>
      <c r="L117" s="6"/>
      <c r="M117" s="6"/>
      <c r="N117" s="6"/>
      <c r="O117" s="6"/>
      <c r="P117" s="6"/>
      <c r="Q117" s="6"/>
      <c r="R117" s="6"/>
      <c r="S117" s="6"/>
      <c r="T117" s="6"/>
      <c r="U117" s="6"/>
      <c r="V117" s="6"/>
      <c r="W117" s="6"/>
      <c r="X117" s="6"/>
      <c r="Y117" s="6"/>
      <c r="Z117" s="6">
        <v>39435.25</v>
      </c>
      <c r="AA117" s="6"/>
      <c r="AB117" s="6"/>
      <c r="AC117" s="6">
        <v>39462.25</v>
      </c>
      <c r="AD117" s="6"/>
      <c r="AE117" s="6"/>
      <c r="AF117" s="6">
        <v>39507.25</v>
      </c>
      <c r="AG117" s="6"/>
      <c r="AH117" s="6"/>
      <c r="AI117" s="6"/>
      <c r="AJ117" s="6"/>
      <c r="AK117" s="6"/>
      <c r="AL117" s="6"/>
      <c r="AM117" s="6"/>
      <c r="AN117" s="6"/>
      <c r="AO117" s="6"/>
      <c r="AP117" s="6"/>
      <c r="AQ117" s="6"/>
      <c r="AR117" s="6">
        <v>39836.25</v>
      </c>
      <c r="AS117" s="6">
        <v>39799.25</v>
      </c>
      <c r="AT117" s="6"/>
      <c r="AU117" s="6"/>
      <c r="AV117" s="6">
        <v>39836.25</v>
      </c>
      <c r="AW117" s="6"/>
      <c r="AX117" s="6"/>
      <c r="AY117" s="6"/>
      <c r="AZ117" s="6">
        <v>39840.25</v>
      </c>
      <c r="BA117" s="6"/>
      <c r="BB117" s="6"/>
      <c r="BC117" s="6"/>
      <c r="BD117" s="6"/>
      <c r="BE117" s="6"/>
      <c r="BF117" s="6"/>
      <c r="BG117" s="6"/>
      <c r="BH117" s="6"/>
      <c r="BI117" s="6"/>
      <c r="BJ117" s="6"/>
      <c r="BK117" s="6"/>
      <c r="BL117" s="6"/>
      <c r="BM117" s="6">
        <v>39848.25</v>
      </c>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HYPERLINK("https://hpr-rps.hres.ca/reg-content/summary-basis-decision-detailOne.php?lang=en&amp;linkID=SBD00118", "Prochymal")</f>
        <v>Prochymal</v>
      </c>
      <c r="B118" s="6" t="s">
        <v>375</v>
      </c>
      <c r="C118" s="6" t="s">
        <v>376</v>
      </c>
      <c r="D118" s="6" t="s">
        <v>377</v>
      </c>
      <c r="E118" s="6">
        <v>40212.25</v>
      </c>
      <c r="F118" s="6"/>
      <c r="G118" s="6"/>
      <c r="H118" s="6"/>
      <c r="I118" s="6"/>
      <c r="J118" s="6"/>
      <c r="K118" s="6"/>
      <c r="L118" s="6"/>
      <c r="M118" s="6"/>
      <c r="N118" s="6">
        <v>40253.208333333343</v>
      </c>
      <c r="O118" s="6"/>
      <c r="P118" s="6"/>
      <c r="Q118" s="6"/>
      <c r="R118" s="6"/>
      <c r="S118" s="6">
        <v>40281.25</v>
      </c>
      <c r="T118" s="6"/>
      <c r="U118" s="6"/>
      <c r="V118" s="6">
        <v>40344.25</v>
      </c>
      <c r="W118" s="6"/>
      <c r="X118" s="6"/>
      <c r="Y118" s="6"/>
      <c r="Z118" s="6"/>
      <c r="AA118" s="6"/>
      <c r="AB118" s="6"/>
      <c r="AC118" s="6"/>
      <c r="AD118" s="6"/>
      <c r="AE118" s="6"/>
      <c r="AF118" s="6">
        <v>40375.25</v>
      </c>
      <c r="AG118" s="6"/>
      <c r="AH118" s="6"/>
      <c r="AI118" s="6"/>
      <c r="AJ118" s="6"/>
      <c r="AK118" s="6"/>
      <c r="AL118" s="6"/>
      <c r="AM118" s="6"/>
      <c r="AN118" s="6"/>
      <c r="AO118" s="6"/>
      <c r="AP118" s="6"/>
      <c r="AQ118" s="6"/>
      <c r="AR118" s="6"/>
      <c r="AS118" s="6"/>
      <c r="AT118" s="6"/>
      <c r="AU118" s="6"/>
      <c r="AV118" s="6">
        <v>40555.25</v>
      </c>
      <c r="AW118" s="6"/>
      <c r="AX118" s="6"/>
      <c r="AY118" s="6"/>
      <c r="AZ118" s="6">
        <v>40555.25</v>
      </c>
      <c r="BA118" s="6"/>
      <c r="BB118" s="6"/>
      <c r="BC118" s="6"/>
      <c r="BD118" s="6"/>
      <c r="BE118" s="6"/>
      <c r="BF118" s="6"/>
      <c r="BG118" s="6"/>
      <c r="BH118" s="6"/>
      <c r="BI118" s="6"/>
      <c r="BJ118" s="6"/>
      <c r="BK118" s="6"/>
      <c r="BL118" s="6"/>
      <c r="BM118" s="6"/>
      <c r="BN118" s="6"/>
      <c r="BO118" s="6"/>
      <c r="BP118" s="6"/>
      <c r="BQ118" s="6"/>
      <c r="BR118" s="6"/>
      <c r="BS118" s="6"/>
      <c r="BT118" s="6">
        <v>40555.25</v>
      </c>
      <c r="BU118" s="6"/>
      <c r="BV118" s="6"/>
      <c r="BW118" s="6"/>
      <c r="BX118" s="6"/>
      <c r="BY118" s="6">
        <v>40609.25</v>
      </c>
      <c r="BZ118" s="6"/>
      <c r="CA118" s="6"/>
      <c r="CB118" s="6"/>
      <c r="CC118" s="6"/>
      <c r="CD118" s="6"/>
      <c r="CE118" s="6"/>
      <c r="CF118" s="6"/>
      <c r="CG118" s="6"/>
      <c r="CH118" s="6"/>
      <c r="CI118" s="6"/>
      <c r="CJ118" s="6"/>
      <c r="CK118" s="6"/>
      <c r="CL118" s="6"/>
      <c r="CM118" s="6"/>
      <c r="CN118" s="6"/>
      <c r="CO118" s="6"/>
      <c r="CP118" s="6"/>
      <c r="CQ118" s="6"/>
      <c r="CR118" s="6">
        <v>40634.25</v>
      </c>
      <c r="CS118" s="6"/>
      <c r="CT118" s="6"/>
      <c r="CU118" s="6"/>
      <c r="CV118" s="6"/>
      <c r="CW118" s="6"/>
      <c r="CX118" s="6"/>
      <c r="CY118" s="6"/>
      <c r="CZ118" s="6">
        <v>40758.25</v>
      </c>
      <c r="DA118" s="6"/>
      <c r="DB118" s="6"/>
      <c r="DC118" s="6"/>
      <c r="DD118" s="6"/>
      <c r="DE118" s="6"/>
      <c r="DF118" s="6"/>
      <c r="DG118" s="6"/>
      <c r="DH118" s="6">
        <v>40724.25</v>
      </c>
      <c r="DI118" s="6"/>
      <c r="DJ118" s="6"/>
      <c r="DK118" s="6"/>
      <c r="DL118" s="6">
        <v>40724.25</v>
      </c>
      <c r="DM118" s="6"/>
      <c r="DN118" s="6"/>
      <c r="DO118" s="6"/>
      <c r="DP118" s="6"/>
      <c r="DQ118" s="6"/>
      <c r="DR118" s="6"/>
      <c r="DS118" s="6"/>
      <c r="DT118" s="6"/>
      <c r="DU118" s="6"/>
      <c r="DV118" s="6"/>
      <c r="DW118" s="6"/>
      <c r="DX118" s="6">
        <v>40802.25</v>
      </c>
      <c r="DY118" s="6"/>
      <c r="DZ118" s="6"/>
      <c r="EA118" s="6"/>
      <c r="EB118" s="6"/>
      <c r="EC118" s="6"/>
      <c r="ED118" s="6"/>
      <c r="EE118" s="6">
        <v>40724.25</v>
      </c>
      <c r="EF118" s="6"/>
      <c r="EG118" s="6"/>
      <c r="EH118" s="6"/>
      <c r="EI118" s="6"/>
      <c r="EJ118" s="6"/>
      <c r="EK118" s="6"/>
      <c r="EL118" s="6"/>
      <c r="EM118" s="6"/>
      <c r="EN118" s="6"/>
      <c r="EO118" s="6">
        <v>40801.25</v>
      </c>
      <c r="EP118" s="6"/>
      <c r="EQ118" s="6"/>
      <c r="ER118" s="6"/>
      <c r="ES118" s="6"/>
      <c r="ET118" s="6"/>
      <c r="EU118" s="6"/>
      <c r="EV118" s="6"/>
      <c r="EW118" s="6"/>
      <c r="EX118" s="6"/>
      <c r="EY118" s="6"/>
      <c r="EZ118" s="6"/>
      <c r="FA118" s="6"/>
      <c r="FB118" s="6"/>
      <c r="FC118" s="6"/>
      <c r="FD118" s="6">
        <v>40808.25</v>
      </c>
      <c r="FE118" s="6"/>
      <c r="FF118" s="6"/>
      <c r="FG118" s="6"/>
      <c r="FH118" s="6"/>
      <c r="FI118" s="6"/>
      <c r="FJ118" s="6"/>
      <c r="FK118" s="6"/>
      <c r="FL118" s="6"/>
      <c r="FM118" s="6"/>
      <c r="FN118" s="6"/>
      <c r="FO118" s="6"/>
      <c r="FP118" s="6">
        <v>41018.25</v>
      </c>
      <c r="FQ118" s="6"/>
      <c r="FR118" s="6"/>
      <c r="FS118" s="6"/>
      <c r="FT118" s="6">
        <v>41008.25</v>
      </c>
      <c r="FU118" s="6"/>
      <c r="FV118" s="6"/>
      <c r="FW118" s="6"/>
      <c r="FX118" s="6">
        <v>41008.25</v>
      </c>
      <c r="FY118" s="6"/>
      <c r="FZ118" s="6"/>
      <c r="GA118" s="6"/>
      <c r="GB118" s="6"/>
      <c r="GC118" s="6"/>
      <c r="GD118" s="6"/>
      <c r="GE118" s="6"/>
      <c r="GF118" s="6"/>
      <c r="GG118" s="6"/>
      <c r="GH118" s="6"/>
      <c r="GI118" s="6">
        <v>41003.25</v>
      </c>
      <c r="GJ118" s="6">
        <v>41046.25</v>
      </c>
      <c r="GK118" s="6"/>
      <c r="GL118" s="6"/>
      <c r="GM118" s="6"/>
      <c r="GN118" s="6"/>
      <c r="GO118" s="6"/>
      <c r="GP118" s="6"/>
      <c r="GQ118" s="6"/>
      <c r="GR118" s="6"/>
      <c r="GS118" s="6"/>
      <c r="GT118" s="6">
        <v>40934.25</v>
      </c>
      <c r="GU118" s="6"/>
      <c r="GV118" s="6"/>
      <c r="GW118" s="6">
        <v>41016.25</v>
      </c>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HYPERLINK("https://hpr-rps.hres.ca/reg-content/summary-basis-decision-detailOne.php?lang=en&amp;linkID=SBD00119", "Prolia TM")</f>
        <v>Prolia TM</v>
      </c>
      <c r="B119" s="6" t="s">
        <v>378</v>
      </c>
      <c r="C119" s="6" t="s">
        <v>379</v>
      </c>
      <c r="D119" s="6" t="s">
        <v>380</v>
      </c>
      <c r="E119" s="6">
        <v>39686.25</v>
      </c>
      <c r="F119" s="6">
        <v>39766.25</v>
      </c>
      <c r="G119" s="6"/>
      <c r="H119" s="6">
        <v>39827.25</v>
      </c>
      <c r="I119" s="6"/>
      <c r="J119" s="6"/>
      <c r="K119" s="6"/>
      <c r="L119" s="6"/>
      <c r="M119" s="6"/>
      <c r="N119" s="6"/>
      <c r="O119" s="6"/>
      <c r="P119" s="6"/>
      <c r="Q119" s="6"/>
      <c r="R119" s="6"/>
      <c r="S119" s="6"/>
      <c r="T119" s="6"/>
      <c r="U119" s="6"/>
      <c r="V119" s="6"/>
      <c r="W119" s="6"/>
      <c r="X119" s="6"/>
      <c r="Y119" s="6"/>
      <c r="Z119" s="6"/>
      <c r="AA119" s="6"/>
      <c r="AB119" s="6"/>
      <c r="AC119" s="6"/>
      <c r="AD119" s="6"/>
      <c r="AE119" s="6"/>
      <c r="AF119" s="6">
        <v>39874.25</v>
      </c>
      <c r="AG119" s="6"/>
      <c r="AH119" s="6"/>
      <c r="AI119" s="6"/>
      <c r="AJ119" s="6"/>
      <c r="AK119" s="6"/>
      <c r="AL119" s="6"/>
      <c r="AM119" s="6"/>
      <c r="AN119" s="6"/>
      <c r="AO119" s="6">
        <v>40098.25</v>
      </c>
      <c r="AP119" s="6"/>
      <c r="AQ119" s="6"/>
      <c r="AR119" s="6">
        <v>40211.25</v>
      </c>
      <c r="AS119" s="6">
        <v>40306.25</v>
      </c>
      <c r="AT119" s="6"/>
      <c r="AU119" s="6"/>
      <c r="AV119" s="6">
        <v>40170.25</v>
      </c>
      <c r="AW119" s="6"/>
      <c r="AX119" s="6">
        <v>40306.25</v>
      </c>
      <c r="AY119" s="6"/>
      <c r="AZ119" s="6">
        <v>40306.25</v>
      </c>
      <c r="BA119" s="6"/>
      <c r="BB119" s="6"/>
      <c r="BC119" s="6"/>
      <c r="BD119" s="6"/>
      <c r="BE119" s="6"/>
      <c r="BF119" s="6"/>
      <c r="BG119" s="6"/>
      <c r="BH119" s="6"/>
      <c r="BI119" s="6"/>
      <c r="BJ119" s="6"/>
      <c r="BK119" s="6"/>
      <c r="BL119" s="6"/>
      <c r="BM119" s="6">
        <v>40396.25</v>
      </c>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row>
    <row r="120" spans="1:216" x14ac:dyDescent="0.3">
      <c r="A120" s="8" t="str">
        <f>HYPERLINK("https://hpr-rps.hres.ca/reg-content/summary-basis-decision-detailOne.php?lang=en&amp;linkID=SBD00120", "Rapaflo TM")</f>
        <v>Rapaflo TM</v>
      </c>
      <c r="B120" s="6" t="s">
        <v>381</v>
      </c>
      <c r="C120" s="6" t="s">
        <v>382</v>
      </c>
      <c r="D120" s="6" t="s">
        <v>383</v>
      </c>
      <c r="E120" s="6">
        <v>39686.25</v>
      </c>
      <c r="F120" s="6">
        <v>39766.25</v>
      </c>
      <c r="G120" s="6"/>
      <c r="H120" s="6">
        <v>39827.25</v>
      </c>
      <c r="I120" s="6"/>
      <c r="J120" s="6"/>
      <c r="K120" s="6"/>
      <c r="L120" s="6"/>
      <c r="M120" s="6"/>
      <c r="N120" s="6"/>
      <c r="O120" s="6"/>
      <c r="P120" s="6"/>
      <c r="Q120" s="6"/>
      <c r="R120" s="6"/>
      <c r="S120" s="6"/>
      <c r="T120" s="6"/>
      <c r="U120" s="6"/>
      <c r="V120" s="6"/>
      <c r="W120" s="6"/>
      <c r="X120" s="6"/>
      <c r="Y120" s="6"/>
      <c r="Z120" s="6"/>
      <c r="AA120" s="6"/>
      <c r="AB120" s="6"/>
      <c r="AC120" s="6"/>
      <c r="AD120" s="6"/>
      <c r="AE120" s="6"/>
      <c r="AF120" s="6">
        <v>39874.25</v>
      </c>
      <c r="AG120" s="6"/>
      <c r="AH120" s="6"/>
      <c r="AI120" s="6"/>
      <c r="AJ120" s="6"/>
      <c r="AK120" s="6"/>
      <c r="AL120" s="6"/>
      <c r="AM120" s="6"/>
      <c r="AN120" s="6"/>
      <c r="AO120" s="6">
        <v>40098.25</v>
      </c>
      <c r="AP120" s="6"/>
      <c r="AQ120" s="6"/>
      <c r="AR120" s="6">
        <v>40211.25</v>
      </c>
      <c r="AS120" s="6">
        <v>40306.25</v>
      </c>
      <c r="AT120" s="6"/>
      <c r="AU120" s="6"/>
      <c r="AV120" s="6">
        <v>40170.25</v>
      </c>
      <c r="AW120" s="6"/>
      <c r="AX120" s="6">
        <v>40306.25</v>
      </c>
      <c r="AY120" s="6"/>
      <c r="AZ120" s="6">
        <v>40306.25</v>
      </c>
      <c r="BA120" s="6"/>
      <c r="BB120" s="6"/>
      <c r="BC120" s="6"/>
      <c r="BD120" s="6"/>
      <c r="BE120" s="6"/>
      <c r="BF120" s="6"/>
      <c r="BG120" s="6"/>
      <c r="BH120" s="6"/>
      <c r="BI120" s="6"/>
      <c r="BJ120" s="6"/>
      <c r="BK120" s="6"/>
      <c r="BL120" s="6"/>
      <c r="BM120" s="6">
        <v>40396.25</v>
      </c>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HYPERLINK("https://hpr-rps.hres.ca/reg-content/summary-basis-decision-detailOne.php?lang=en&amp;linkID=SBD00121", "Raptiva")</f>
        <v>Raptiva</v>
      </c>
      <c r="B121" s="6" t="s">
        <v>384</v>
      </c>
      <c r="C121" s="6" t="s">
        <v>304</v>
      </c>
      <c r="D121" s="6" t="s">
        <v>385</v>
      </c>
      <c r="E121" s="6"/>
      <c r="F121" s="6"/>
      <c r="G121" s="6"/>
      <c r="H121" s="6">
        <v>37728.25</v>
      </c>
      <c r="I121" s="6"/>
      <c r="J121" s="6"/>
      <c r="K121" s="6"/>
      <c r="L121" s="6"/>
      <c r="M121" s="6"/>
      <c r="N121" s="6"/>
      <c r="O121" s="6"/>
      <c r="P121" s="6"/>
      <c r="Q121" s="6"/>
      <c r="R121" s="6"/>
      <c r="S121" s="6"/>
      <c r="T121" s="6"/>
      <c r="U121" s="6"/>
      <c r="V121" s="6"/>
      <c r="W121" s="6"/>
      <c r="X121" s="6"/>
      <c r="Y121" s="6"/>
      <c r="Z121" s="6"/>
      <c r="AA121" s="6"/>
      <c r="AB121" s="6"/>
      <c r="AC121" s="6">
        <v>38190.25</v>
      </c>
      <c r="AD121" s="6">
        <v>38098.25</v>
      </c>
      <c r="AE121" s="6"/>
      <c r="AF121" s="6">
        <v>37798.25</v>
      </c>
      <c r="AG121" s="6"/>
      <c r="AH121" s="6"/>
      <c r="AI121" s="6"/>
      <c r="AJ121" s="6"/>
      <c r="AK121" s="6"/>
      <c r="AL121" s="6"/>
      <c r="AM121" s="6"/>
      <c r="AN121" s="6"/>
      <c r="AO121" s="6">
        <v>38306.25</v>
      </c>
      <c r="AP121" s="6"/>
      <c r="AQ121" s="6"/>
      <c r="AR121" s="6">
        <v>38530.25</v>
      </c>
      <c r="AS121" s="6"/>
      <c r="AT121" s="6"/>
      <c r="AU121" s="6"/>
      <c r="AV121" s="6">
        <v>38639.25</v>
      </c>
      <c r="AW121" s="6"/>
      <c r="AX121" s="6"/>
      <c r="AY121" s="6"/>
      <c r="AZ121" s="6">
        <v>38636.25</v>
      </c>
      <c r="BA121" s="6"/>
      <c r="BB121" s="6"/>
      <c r="BC121" s="6"/>
      <c r="BD121" s="6"/>
      <c r="BE121" s="6"/>
      <c r="BF121" s="6"/>
      <c r="BG121" s="6"/>
      <c r="BH121" s="6"/>
      <c r="BI121" s="6"/>
      <c r="BJ121" s="6"/>
      <c r="BK121" s="6"/>
      <c r="BL121" s="6"/>
      <c r="BM121" s="6">
        <v>38649.25</v>
      </c>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HYPERLINK("https://hpr-rps.hres.ca/reg-content/summary-basis-decision-detailOne.php?lang=en&amp;linkID=SBD00125", "Removab ®")</f>
        <v>Removab ®</v>
      </c>
      <c r="B122" s="6" t="s">
        <v>386</v>
      </c>
      <c r="C122" s="6" t="s">
        <v>387</v>
      </c>
      <c r="D122" s="6" t="s">
        <v>388</v>
      </c>
      <c r="E122" s="6"/>
      <c r="F122" s="6"/>
      <c r="G122" s="6"/>
      <c r="H122" s="6">
        <v>40535.25</v>
      </c>
      <c r="I122" s="6"/>
      <c r="J122" s="6"/>
      <c r="K122" s="6"/>
      <c r="L122" s="6"/>
      <c r="M122" s="6"/>
      <c r="N122" s="6"/>
      <c r="O122" s="6"/>
      <c r="P122" s="6"/>
      <c r="Q122" s="6"/>
      <c r="R122" s="6"/>
      <c r="S122" s="6"/>
      <c r="T122" s="6"/>
      <c r="U122" s="6"/>
      <c r="V122" s="6"/>
      <c r="W122" s="6"/>
      <c r="X122" s="6"/>
      <c r="Y122" s="6"/>
      <c r="Z122" s="6">
        <v>40592.25</v>
      </c>
      <c r="AA122" s="6"/>
      <c r="AB122" s="6"/>
      <c r="AC122" s="6">
        <v>40626.208333333343</v>
      </c>
      <c r="AD122" s="6"/>
      <c r="AE122" s="6"/>
      <c r="AF122" s="6">
        <v>40683.25</v>
      </c>
      <c r="AG122" s="6"/>
      <c r="AH122" s="6"/>
      <c r="AI122" s="6"/>
      <c r="AJ122" s="6"/>
      <c r="AK122" s="6"/>
      <c r="AL122" s="6"/>
      <c r="AM122" s="6"/>
      <c r="AN122" s="6"/>
      <c r="AO122" s="6"/>
      <c r="AP122" s="6"/>
      <c r="AQ122" s="6"/>
      <c r="AR122" s="6">
        <v>41034.25</v>
      </c>
      <c r="AS122" s="6"/>
      <c r="AT122" s="6"/>
      <c r="AU122" s="6"/>
      <c r="AV122" s="6">
        <v>41039.25</v>
      </c>
      <c r="AW122" s="6"/>
      <c r="AX122" s="6"/>
      <c r="AY122" s="6"/>
      <c r="AZ122" s="6">
        <v>40959.25</v>
      </c>
      <c r="BA122" s="6"/>
      <c r="BB122" s="6"/>
      <c r="BC122" s="6"/>
      <c r="BD122" s="6"/>
      <c r="BE122" s="6"/>
      <c r="BF122" s="6"/>
      <c r="BG122" s="6"/>
      <c r="BH122" s="6"/>
      <c r="BI122" s="6"/>
      <c r="BJ122" s="6"/>
      <c r="BK122" s="6"/>
      <c r="BL122" s="6"/>
      <c r="BM122" s="6">
        <v>41040.25</v>
      </c>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HYPERLINK("https://hpr-rps.hres.ca/reg-content/summary-basis-decision-detailOne.php?lang=en&amp;linkID=SBD00122", "Rasilez")</f>
        <v>Rasilez</v>
      </c>
      <c r="B123" s="6" t="s">
        <v>389</v>
      </c>
      <c r="C123" s="6" t="s">
        <v>87</v>
      </c>
      <c r="D123" s="6" t="s">
        <v>390</v>
      </c>
      <c r="E123" s="6"/>
      <c r="F123" s="6"/>
      <c r="G123" s="6"/>
      <c r="H123" s="6">
        <v>38827.25</v>
      </c>
      <c r="I123" s="6"/>
      <c r="J123" s="6"/>
      <c r="K123" s="6"/>
      <c r="L123" s="6"/>
      <c r="M123" s="6"/>
      <c r="N123" s="6"/>
      <c r="O123" s="6"/>
      <c r="P123" s="6"/>
      <c r="Q123" s="6"/>
      <c r="R123" s="6"/>
      <c r="S123" s="6"/>
      <c r="T123" s="6"/>
      <c r="U123" s="6"/>
      <c r="V123" s="6"/>
      <c r="W123" s="6"/>
      <c r="X123" s="6"/>
      <c r="Y123" s="6"/>
      <c r="Z123" s="6"/>
      <c r="AA123" s="6"/>
      <c r="AB123" s="6"/>
      <c r="AC123" s="6"/>
      <c r="AD123" s="6"/>
      <c r="AE123" s="6"/>
      <c r="AF123" s="6">
        <v>38861.25</v>
      </c>
      <c r="AG123" s="6"/>
      <c r="AH123" s="6"/>
      <c r="AI123" s="6"/>
      <c r="AJ123" s="6"/>
      <c r="AK123" s="6"/>
      <c r="AL123" s="6"/>
      <c r="AM123" s="6"/>
      <c r="AN123" s="6"/>
      <c r="AO123" s="6"/>
      <c r="AP123" s="6"/>
      <c r="AQ123" s="6"/>
      <c r="AR123" s="6"/>
      <c r="AS123" s="6">
        <v>39156.208333333343</v>
      </c>
      <c r="AT123" s="6"/>
      <c r="AU123" s="6"/>
      <c r="AV123" s="6">
        <v>39158.208333333343</v>
      </c>
      <c r="AW123" s="6"/>
      <c r="AX123" s="6"/>
      <c r="AY123" s="6"/>
      <c r="AZ123" s="6">
        <v>39160.208333333343</v>
      </c>
      <c r="BA123" s="6"/>
      <c r="BB123" s="6"/>
      <c r="BC123" s="6"/>
      <c r="BD123" s="6"/>
      <c r="BE123" s="6"/>
      <c r="BF123" s="6"/>
      <c r="BG123" s="6"/>
      <c r="BH123" s="6"/>
      <c r="BI123" s="6"/>
      <c r="BJ123" s="6"/>
      <c r="BK123" s="6"/>
      <c r="BL123" s="6"/>
      <c r="BM123" s="6"/>
      <c r="BN123" s="6"/>
      <c r="BO123" s="6"/>
      <c r="BP123" s="6"/>
      <c r="BQ123" s="6"/>
      <c r="BR123" s="6"/>
      <c r="BS123" s="6"/>
      <c r="BT123" s="6">
        <v>39161.208333333343</v>
      </c>
      <c r="BU123" s="6"/>
      <c r="BV123" s="6"/>
      <c r="BW123" s="6"/>
      <c r="BX123" s="6"/>
      <c r="BY123" s="6">
        <v>39226.25</v>
      </c>
      <c r="BZ123" s="6"/>
      <c r="CA123" s="6"/>
      <c r="CB123" s="6"/>
      <c r="CC123" s="6"/>
      <c r="CD123" s="6"/>
      <c r="CE123" s="6"/>
      <c r="CF123" s="6"/>
      <c r="CG123" s="6"/>
      <c r="CH123" s="6"/>
      <c r="CI123" s="6"/>
      <c r="CJ123" s="6"/>
      <c r="CK123" s="6"/>
      <c r="CL123" s="6"/>
      <c r="CM123" s="6"/>
      <c r="CN123" s="6"/>
      <c r="CO123" s="6"/>
      <c r="CP123" s="6"/>
      <c r="CQ123" s="6"/>
      <c r="CR123" s="6">
        <v>39251.25</v>
      </c>
      <c r="CS123" s="6"/>
      <c r="CT123" s="6"/>
      <c r="CU123" s="6"/>
      <c r="CV123" s="6"/>
      <c r="CW123" s="6"/>
      <c r="CX123" s="6"/>
      <c r="CY123" s="6"/>
      <c r="CZ123" s="6"/>
      <c r="DA123" s="6"/>
      <c r="DB123" s="6"/>
      <c r="DC123" s="6"/>
      <c r="DD123" s="6">
        <v>39395.25</v>
      </c>
      <c r="DE123" s="6"/>
      <c r="DF123" s="6"/>
      <c r="DG123" s="6"/>
      <c r="DH123" s="6">
        <v>39393.25</v>
      </c>
      <c r="DI123" s="6"/>
      <c r="DJ123" s="6"/>
      <c r="DK123" s="6"/>
      <c r="DL123" s="6">
        <v>39393.25</v>
      </c>
      <c r="DM123" s="6"/>
      <c r="DN123" s="6"/>
      <c r="DO123" s="6"/>
      <c r="DP123" s="6"/>
      <c r="DQ123" s="6"/>
      <c r="DR123" s="6"/>
      <c r="DS123" s="6"/>
      <c r="DT123" s="6"/>
      <c r="DU123" s="6"/>
      <c r="DV123" s="6"/>
      <c r="DW123" s="6"/>
      <c r="DX123" s="6"/>
      <c r="DY123" s="6">
        <v>39400.25</v>
      </c>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HYPERLINK("https://hpr-rps.hres.ca/reg-content/summary-basis-decision-detailOne.php?lang=en&amp;linkID=SBD00123", "Recothrom ®")</f>
        <v>Recothrom ®</v>
      </c>
      <c r="B124" s="6" t="s">
        <v>391</v>
      </c>
      <c r="C124" s="6" t="s">
        <v>338</v>
      </c>
      <c r="D124" s="6" t="s">
        <v>392</v>
      </c>
      <c r="E124" s="6">
        <v>39238.25</v>
      </c>
      <c r="F124" s="6"/>
      <c r="G124" s="6"/>
      <c r="H124" s="6">
        <v>39252.25</v>
      </c>
      <c r="I124" s="6"/>
      <c r="J124" s="6"/>
      <c r="K124" s="6"/>
      <c r="L124" s="6"/>
      <c r="M124" s="6"/>
      <c r="N124" s="6"/>
      <c r="O124" s="6"/>
      <c r="P124" s="6"/>
      <c r="Q124" s="6"/>
      <c r="R124" s="6"/>
      <c r="S124" s="6"/>
      <c r="T124" s="6"/>
      <c r="U124" s="6"/>
      <c r="V124" s="6"/>
      <c r="W124" s="6"/>
      <c r="X124" s="6"/>
      <c r="Y124" s="6"/>
      <c r="Z124" s="6">
        <v>39295.25</v>
      </c>
      <c r="AA124" s="6"/>
      <c r="AB124" s="6"/>
      <c r="AC124" s="6">
        <v>39304.25</v>
      </c>
      <c r="AD124" s="6"/>
      <c r="AE124" s="6"/>
      <c r="AF124" s="6">
        <v>39310.25</v>
      </c>
      <c r="AG124" s="6"/>
      <c r="AH124" s="6"/>
      <c r="AI124" s="6"/>
      <c r="AJ124" s="6"/>
      <c r="AK124" s="6"/>
      <c r="AL124" s="6"/>
      <c r="AM124" s="6"/>
      <c r="AN124" s="6"/>
      <c r="AO124" s="6"/>
      <c r="AP124" s="6"/>
      <c r="AQ124" s="6"/>
      <c r="AR124" s="6">
        <v>39596.25</v>
      </c>
      <c r="AS124" s="6">
        <v>39458.25</v>
      </c>
      <c r="AT124" s="6"/>
      <c r="AU124" s="6"/>
      <c r="AV124" s="6">
        <v>39608.25</v>
      </c>
      <c r="AW124" s="6"/>
      <c r="AX124" s="6"/>
      <c r="AY124" s="6"/>
      <c r="AZ124" s="6">
        <v>39609.25</v>
      </c>
      <c r="BA124" s="6"/>
      <c r="BB124" s="6"/>
      <c r="BC124" s="6"/>
      <c r="BD124" s="6"/>
      <c r="BE124" s="6"/>
      <c r="BF124" s="6"/>
      <c r="BG124" s="6"/>
      <c r="BH124" s="6"/>
      <c r="BI124" s="6"/>
      <c r="BJ124" s="6"/>
      <c r="BK124" s="6"/>
      <c r="BL124" s="6"/>
      <c r="BM124" s="6">
        <v>39609.25</v>
      </c>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HYPERLINK("https://hpr-rps.hres.ca/reg-content/summary-basis-decision-detailOne.php?lang=en&amp;linkID=SBD00124", "Relistor TM")</f>
        <v>Relistor TM</v>
      </c>
      <c r="B125" s="6" t="s">
        <v>393</v>
      </c>
      <c r="C125" s="6" t="s">
        <v>365</v>
      </c>
      <c r="D125" s="6" t="s">
        <v>394</v>
      </c>
      <c r="E125" s="6">
        <v>39260.25</v>
      </c>
      <c r="F125" s="6"/>
      <c r="G125" s="6"/>
      <c r="H125" s="6"/>
      <c r="I125" s="6"/>
      <c r="J125" s="6"/>
      <c r="K125" s="6"/>
      <c r="L125" s="6"/>
      <c r="M125" s="6"/>
      <c r="N125" s="6">
        <v>39269.25</v>
      </c>
      <c r="O125" s="6"/>
      <c r="P125" s="6"/>
      <c r="Q125" s="6"/>
      <c r="R125" s="6"/>
      <c r="S125" s="6">
        <v>39297.25</v>
      </c>
      <c r="T125" s="6"/>
      <c r="U125" s="6"/>
      <c r="V125" s="6"/>
      <c r="W125" s="6"/>
      <c r="X125" s="6"/>
      <c r="Y125" s="6"/>
      <c r="Z125" s="6"/>
      <c r="AA125" s="6"/>
      <c r="AB125" s="6"/>
      <c r="AC125" s="6"/>
      <c r="AD125" s="6"/>
      <c r="AE125" s="6"/>
      <c r="AF125" s="6">
        <v>39356.25</v>
      </c>
      <c r="AG125" s="6"/>
      <c r="AH125" s="6"/>
      <c r="AI125" s="6"/>
      <c r="AJ125" s="6"/>
      <c r="AK125" s="6"/>
      <c r="AL125" s="6"/>
      <c r="AM125" s="6"/>
      <c r="AN125" s="6"/>
      <c r="AO125" s="6"/>
      <c r="AP125" s="6"/>
      <c r="AQ125" s="6"/>
      <c r="AR125" s="6">
        <v>39533.208333333343</v>
      </c>
      <c r="AS125" s="6"/>
      <c r="AT125" s="6"/>
      <c r="AU125" s="6"/>
      <c r="AV125" s="6">
        <v>39532.208333333343</v>
      </c>
      <c r="AW125" s="6"/>
      <c r="AX125" s="6"/>
      <c r="AY125" s="6"/>
      <c r="AZ125" s="6">
        <v>39533.208333333343</v>
      </c>
      <c r="BA125" s="6"/>
      <c r="BB125" s="6"/>
      <c r="BC125" s="6"/>
      <c r="BD125" s="6"/>
      <c r="BE125" s="6"/>
      <c r="BF125" s="6"/>
      <c r="BG125" s="6"/>
      <c r="BH125" s="6"/>
      <c r="BI125" s="6"/>
      <c r="BJ125" s="6"/>
      <c r="BK125" s="6"/>
      <c r="BL125" s="6"/>
      <c r="BM125" s="6">
        <v>39535.208333333343</v>
      </c>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HYPERLINK("https://hpr-rps.hres.ca/reg-content/summary-basis-decision-detailOne.php?lang=en&amp;linkID=SBD00126", "Resotran TM")</f>
        <v>Resotran TM</v>
      </c>
      <c r="B126" s="6" t="s">
        <v>395</v>
      </c>
      <c r="C126" s="6" t="s">
        <v>201</v>
      </c>
      <c r="D126" s="6" t="s">
        <v>396</v>
      </c>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HYPERLINK("https://hpr-rps.hres.ca/reg-content/summary-basis-decision-detailOne.php?lang=en&amp;linkID=SBD00127", "Revlimid ®")</f>
        <v>Revlimid ®</v>
      </c>
      <c r="B127" s="6" t="s">
        <v>397</v>
      </c>
      <c r="C127" s="6" t="s">
        <v>398</v>
      </c>
      <c r="D127" s="6" t="s">
        <v>399</v>
      </c>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HYPERLINK("https://hpr-rps.hres.ca/reg-content/summary-basis-decision-detailOne.php?lang=en&amp;linkID=SBD00128", "Revolade TM")</f>
        <v>Revolade TM</v>
      </c>
      <c r="B128" s="6" t="s">
        <v>400</v>
      </c>
      <c r="C128" s="6" t="s">
        <v>96</v>
      </c>
      <c r="D128" s="6" t="s">
        <v>401</v>
      </c>
      <c r="E128" s="6">
        <v>38407.25</v>
      </c>
      <c r="F128" s="6"/>
      <c r="G128" s="6"/>
      <c r="H128" s="6">
        <v>39022.25</v>
      </c>
      <c r="I128" s="6"/>
      <c r="J128" s="6"/>
      <c r="K128" s="6"/>
      <c r="L128" s="6"/>
      <c r="M128" s="6"/>
      <c r="N128" s="6"/>
      <c r="O128" s="6"/>
      <c r="P128" s="6"/>
      <c r="Q128" s="6"/>
      <c r="R128" s="6"/>
      <c r="S128" s="6"/>
      <c r="T128" s="6"/>
      <c r="U128" s="6"/>
      <c r="V128" s="6"/>
      <c r="W128" s="6"/>
      <c r="X128" s="6"/>
      <c r="Y128" s="6"/>
      <c r="Z128" s="6"/>
      <c r="AA128" s="6"/>
      <c r="AB128" s="6"/>
      <c r="AC128" s="6"/>
      <c r="AD128" s="6"/>
      <c r="AE128" s="6"/>
      <c r="AF128" s="6">
        <v>39064.25</v>
      </c>
      <c r="AG128" s="6"/>
      <c r="AH128" s="6"/>
      <c r="AI128" s="6"/>
      <c r="AJ128" s="6"/>
      <c r="AK128" s="6"/>
      <c r="AL128" s="6"/>
      <c r="AM128" s="6"/>
      <c r="AN128" s="6"/>
      <c r="AO128" s="6">
        <v>39237.25</v>
      </c>
      <c r="AP128" s="6"/>
      <c r="AQ128" s="6"/>
      <c r="AR128" s="6">
        <v>39345.25</v>
      </c>
      <c r="AS128" s="6"/>
      <c r="AT128" s="6"/>
      <c r="AU128" s="6"/>
      <c r="AV128" s="6">
        <v>39357.25</v>
      </c>
      <c r="AW128" s="6"/>
      <c r="AX128" s="6"/>
      <c r="AY128" s="6"/>
      <c r="AZ128" s="6">
        <v>39360.25</v>
      </c>
      <c r="BA128" s="6"/>
      <c r="BB128" s="6"/>
      <c r="BC128" s="6"/>
      <c r="BD128" s="6"/>
      <c r="BE128" s="6"/>
      <c r="BF128" s="6"/>
      <c r="BG128" s="6"/>
      <c r="BH128" s="6"/>
      <c r="BI128" s="6"/>
      <c r="BJ128" s="6"/>
      <c r="BK128" s="6"/>
      <c r="BL128" s="6"/>
      <c r="BM128" s="6">
        <v>39364.25</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HYPERLINK("https://hpr-rps.hres.ca/reg-content/summary-basis-decision-detailOne.php?lang=en&amp;linkID=SBD00129", "Rotarix TM")</f>
        <v>Rotarix TM</v>
      </c>
      <c r="B129" s="6" t="s">
        <v>402</v>
      </c>
      <c r="C129" s="6" t="s">
        <v>96</v>
      </c>
      <c r="D129" s="6" t="s">
        <v>403</v>
      </c>
      <c r="E129" s="6"/>
      <c r="F129" s="6"/>
      <c r="G129" s="6"/>
      <c r="H129" s="6">
        <v>39154.208333333343</v>
      </c>
      <c r="I129" s="6"/>
      <c r="J129" s="6"/>
      <c r="K129" s="6"/>
      <c r="L129" s="6"/>
      <c r="M129" s="6"/>
      <c r="N129" s="6"/>
      <c r="O129" s="6"/>
      <c r="P129" s="6"/>
      <c r="Q129" s="6"/>
      <c r="R129" s="6"/>
      <c r="S129" s="6"/>
      <c r="T129" s="6"/>
      <c r="U129" s="6"/>
      <c r="V129" s="6"/>
      <c r="W129" s="6"/>
      <c r="X129" s="6"/>
      <c r="Y129" s="6"/>
      <c r="Z129" s="6">
        <v>39154.208333333343</v>
      </c>
      <c r="AA129" s="6"/>
      <c r="AB129" s="6"/>
      <c r="AC129" s="6">
        <v>39189.25</v>
      </c>
      <c r="AD129" s="6"/>
      <c r="AE129" s="6"/>
      <c r="AF129" s="6">
        <v>39213.25</v>
      </c>
      <c r="AG129" s="6"/>
      <c r="AH129" s="6"/>
      <c r="AI129" s="6"/>
      <c r="AJ129" s="6"/>
      <c r="AK129" s="6"/>
      <c r="AL129" s="6"/>
      <c r="AM129" s="6"/>
      <c r="AN129" s="6"/>
      <c r="AO129" s="6"/>
      <c r="AP129" s="6"/>
      <c r="AQ129" s="6"/>
      <c r="AR129" s="6">
        <v>39463.25</v>
      </c>
      <c r="AS129" s="6"/>
      <c r="AT129" s="6"/>
      <c r="AU129" s="6"/>
      <c r="AV129" s="6">
        <v>39412.25</v>
      </c>
      <c r="AW129" s="6"/>
      <c r="AX129" s="6"/>
      <c r="AY129" s="6"/>
      <c r="AZ129" s="6">
        <v>39464.25</v>
      </c>
      <c r="BA129" s="6"/>
      <c r="BB129" s="6"/>
      <c r="BC129" s="6"/>
      <c r="BD129" s="6"/>
      <c r="BE129" s="6"/>
      <c r="BF129" s="6"/>
      <c r="BG129" s="6"/>
      <c r="BH129" s="6"/>
      <c r="BI129" s="6"/>
      <c r="BJ129" s="6"/>
      <c r="BK129" s="6">
        <v>39413.25</v>
      </c>
      <c r="BL129" s="6">
        <v>39464.25</v>
      </c>
      <c r="BM129" s="6"/>
      <c r="BN129" s="6"/>
      <c r="BO129" s="6"/>
      <c r="BP129" s="6"/>
      <c r="BQ129" s="6"/>
      <c r="BR129" s="6"/>
      <c r="BS129" s="6"/>
      <c r="BT129" s="6"/>
      <c r="BU129" s="6"/>
      <c r="BV129" s="6"/>
      <c r="BW129" s="6"/>
      <c r="BX129" s="6"/>
      <c r="BY129" s="6">
        <v>39430.25</v>
      </c>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HYPERLINK("https://hpr-rps.hres.ca/reg-content/summary-basis-decision-detailOne.php?lang=en&amp;linkID=SBD00130", "RotaTeq TM")</f>
        <v>RotaTeq TM</v>
      </c>
      <c r="B130" s="6" t="s">
        <v>404</v>
      </c>
      <c r="C130" s="6" t="s">
        <v>212</v>
      </c>
      <c r="D130" s="6" t="s">
        <v>405</v>
      </c>
      <c r="E130" s="6">
        <v>38497.25</v>
      </c>
      <c r="F130" s="6"/>
      <c r="G130" s="6"/>
      <c r="H130" s="6"/>
      <c r="I130" s="6"/>
      <c r="J130" s="6"/>
      <c r="K130" s="6"/>
      <c r="L130" s="6"/>
      <c r="M130" s="6"/>
      <c r="N130" s="6">
        <v>38510.25</v>
      </c>
      <c r="O130" s="6"/>
      <c r="P130" s="6"/>
      <c r="Q130" s="6"/>
      <c r="R130" s="6"/>
      <c r="S130" s="6"/>
      <c r="T130" s="6">
        <v>38545.25</v>
      </c>
      <c r="U130" s="6"/>
      <c r="V130" s="6">
        <v>38568.25</v>
      </c>
      <c r="W130" s="6"/>
      <c r="X130" s="6"/>
      <c r="Y130" s="6"/>
      <c r="Z130" s="6"/>
      <c r="AA130" s="6"/>
      <c r="AB130" s="6"/>
      <c r="AC130" s="6"/>
      <c r="AD130" s="6"/>
      <c r="AE130" s="6"/>
      <c r="AF130" s="6">
        <v>38630.25</v>
      </c>
      <c r="AG130" s="6"/>
      <c r="AH130" s="6"/>
      <c r="AI130" s="6"/>
      <c r="AJ130" s="6"/>
      <c r="AK130" s="6"/>
      <c r="AL130" s="6"/>
      <c r="AM130" s="6"/>
      <c r="AN130" s="6"/>
      <c r="AO130" s="6">
        <v>38880.25</v>
      </c>
      <c r="AP130" s="6"/>
      <c r="AQ130" s="6"/>
      <c r="AR130" s="6">
        <v>38922.25</v>
      </c>
      <c r="AS130" s="6"/>
      <c r="AT130" s="6"/>
      <c r="AU130" s="6"/>
      <c r="AV130" s="6">
        <v>38930.25</v>
      </c>
      <c r="AW130" s="6"/>
      <c r="AX130" s="6"/>
      <c r="AY130" s="6"/>
      <c r="AZ130" s="6">
        <v>38930.25</v>
      </c>
      <c r="BA130" s="6"/>
      <c r="BB130" s="6"/>
      <c r="BC130" s="6"/>
      <c r="BD130" s="6"/>
      <c r="BE130" s="6"/>
      <c r="BF130" s="6"/>
      <c r="BG130" s="6"/>
      <c r="BH130" s="6"/>
      <c r="BI130" s="6"/>
      <c r="BJ130" s="6"/>
      <c r="BK130" s="6"/>
      <c r="BL130" s="6"/>
      <c r="BM130" s="6">
        <v>38930.25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HYPERLINK("https://hpr-rps.hres.ca/reg-content/summary-basis-decision-detailOne.php?lang=en&amp;linkID=SBD00141", "Sutent")</f>
        <v>Sutent</v>
      </c>
      <c r="B131" s="6" t="s">
        <v>406</v>
      </c>
      <c r="C131" s="6" t="s">
        <v>143</v>
      </c>
      <c r="D131" s="6" t="s">
        <v>407</v>
      </c>
      <c r="E131" s="6"/>
      <c r="F131" s="6"/>
      <c r="G131" s="6"/>
      <c r="H131" s="6">
        <v>40408.25</v>
      </c>
      <c r="I131" s="6"/>
      <c r="J131" s="6"/>
      <c r="K131" s="6"/>
      <c r="L131" s="6"/>
      <c r="M131" s="6"/>
      <c r="N131" s="6"/>
      <c r="O131" s="6"/>
      <c r="P131" s="6"/>
      <c r="Q131" s="6"/>
      <c r="R131" s="6"/>
      <c r="S131" s="6"/>
      <c r="T131" s="6"/>
      <c r="U131" s="6"/>
      <c r="V131" s="6"/>
      <c r="W131" s="6"/>
      <c r="X131" s="6"/>
      <c r="Y131" s="6"/>
      <c r="Z131" s="6"/>
      <c r="AA131" s="6"/>
      <c r="AB131" s="6"/>
      <c r="AC131" s="6"/>
      <c r="AD131" s="6"/>
      <c r="AE131" s="6"/>
      <c r="AF131" s="6">
        <v>40450.25</v>
      </c>
      <c r="AG131" s="6"/>
      <c r="AH131" s="6"/>
      <c r="AI131" s="6"/>
      <c r="AJ131" s="6"/>
      <c r="AK131" s="6"/>
      <c r="AL131" s="6"/>
      <c r="AM131" s="6"/>
      <c r="AN131" s="6"/>
      <c r="AO131" s="6"/>
      <c r="AP131" s="6"/>
      <c r="AQ131" s="6"/>
      <c r="AR131" s="6">
        <v>40743.25</v>
      </c>
      <c r="AS131" s="6">
        <v>40696.25</v>
      </c>
      <c r="AT131" s="6"/>
      <c r="AU131" s="6"/>
      <c r="AV131" s="6">
        <v>40739.25</v>
      </c>
      <c r="AW131" s="6"/>
      <c r="AX131" s="6"/>
      <c r="AY131" s="6"/>
      <c r="AZ131" s="6">
        <v>40746.25</v>
      </c>
      <c r="BA131" s="6"/>
      <c r="BB131" s="6"/>
      <c r="BC131" s="6"/>
      <c r="BD131" s="6"/>
      <c r="BE131" s="6"/>
      <c r="BF131" s="6"/>
      <c r="BG131" s="6"/>
      <c r="BH131" s="6"/>
      <c r="BI131" s="6"/>
      <c r="BJ131" s="6"/>
      <c r="BK131" s="6"/>
      <c r="BL131" s="6"/>
      <c r="BM131" s="6">
        <v>40749.25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HYPERLINK("https://hpr-rps.hres.ca/reg-content/summary-basis-decision-detailOne.php?lang=en&amp;linkID=SBD00131", "Ruby-Fill TM")</f>
        <v>Ruby-Fill TM</v>
      </c>
      <c r="B132" s="6" t="s">
        <v>408</v>
      </c>
      <c r="C132" s="6" t="s">
        <v>409</v>
      </c>
      <c r="D132" s="6" t="s">
        <v>410</v>
      </c>
      <c r="E132" s="6">
        <v>39644.25</v>
      </c>
      <c r="F132" s="6"/>
      <c r="G132" s="6"/>
      <c r="H132" s="6"/>
      <c r="I132" s="6"/>
      <c r="J132" s="6"/>
      <c r="K132" s="6"/>
      <c r="L132" s="6"/>
      <c r="M132" s="6"/>
      <c r="N132" s="6">
        <v>40199.25</v>
      </c>
      <c r="O132" s="6"/>
      <c r="P132" s="6"/>
      <c r="Q132" s="6"/>
      <c r="R132" s="6"/>
      <c r="S132" s="6">
        <v>40228.25</v>
      </c>
      <c r="T132" s="6"/>
      <c r="U132" s="6"/>
      <c r="V132" s="6">
        <v>40315.25</v>
      </c>
      <c r="W132" s="6"/>
      <c r="X132" s="6"/>
      <c r="Y132" s="6"/>
      <c r="Z132" s="6"/>
      <c r="AA132" s="6"/>
      <c r="AB132" s="6"/>
      <c r="AC132" s="6"/>
      <c r="AD132" s="6"/>
      <c r="AE132" s="6"/>
      <c r="AF132" s="6">
        <v>40344.25</v>
      </c>
      <c r="AG132" s="6"/>
      <c r="AH132" s="6"/>
      <c r="AI132" s="6"/>
      <c r="AJ132" s="6"/>
      <c r="AK132" s="6"/>
      <c r="AL132" s="6"/>
      <c r="AM132" s="6"/>
      <c r="AN132" s="6"/>
      <c r="AO132" s="6"/>
      <c r="AP132" s="6"/>
      <c r="AQ132" s="6"/>
      <c r="AR132" s="6"/>
      <c r="AS132" s="6"/>
      <c r="AT132" s="6"/>
      <c r="AU132" s="6"/>
      <c r="AV132" s="6">
        <v>40513.25</v>
      </c>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v>40602.25</v>
      </c>
      <c r="BZ132" s="6"/>
      <c r="CA132" s="6"/>
      <c r="CB132" s="6"/>
      <c r="CC132" s="6"/>
      <c r="CD132" s="6"/>
      <c r="CE132" s="6"/>
      <c r="CF132" s="6"/>
      <c r="CG132" s="6"/>
      <c r="CH132" s="6"/>
      <c r="CI132" s="6"/>
      <c r="CJ132" s="6"/>
      <c r="CK132" s="6"/>
      <c r="CL132" s="6"/>
      <c r="CM132" s="6"/>
      <c r="CN132" s="6"/>
      <c r="CO132" s="6"/>
      <c r="CP132" s="6"/>
      <c r="CQ132" s="6"/>
      <c r="CR132" s="6">
        <v>40627.208333333343</v>
      </c>
      <c r="CS132" s="6"/>
      <c r="CT132" s="6"/>
      <c r="CU132" s="6"/>
      <c r="CV132" s="6"/>
      <c r="CW132" s="6"/>
      <c r="CX132" s="6"/>
      <c r="CY132" s="6"/>
      <c r="CZ132" s="6"/>
      <c r="DA132" s="6"/>
      <c r="DB132" s="6"/>
      <c r="DC132" s="6"/>
      <c r="DD132" s="6">
        <v>40801.25</v>
      </c>
      <c r="DE132" s="6"/>
      <c r="DF132" s="6"/>
      <c r="DG132" s="6"/>
      <c r="DH132" s="6">
        <v>40805.25</v>
      </c>
      <c r="DI132" s="6"/>
      <c r="DJ132" s="6">
        <v>40805.25</v>
      </c>
      <c r="DK132" s="6"/>
      <c r="DL132" s="6">
        <v>40805.25</v>
      </c>
      <c r="DM132" s="6"/>
      <c r="DN132" s="6"/>
      <c r="DO132" s="6"/>
      <c r="DP132" s="6"/>
      <c r="DQ132" s="6"/>
      <c r="DR132" s="6"/>
      <c r="DS132" s="6"/>
      <c r="DT132" s="6"/>
      <c r="DU132" s="6"/>
      <c r="DV132" s="6"/>
      <c r="DW132" s="6"/>
      <c r="DX132" s="6"/>
      <c r="DY132" s="6">
        <v>40806.25</v>
      </c>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HYPERLINK("https://hpr-rps.hres.ca/reg-content/summary-basis-decision-detailOne.php?lang=en&amp;linkID=SBD00132", "Samsca TM")</f>
        <v>Samsca TM</v>
      </c>
      <c r="B133" s="6" t="s">
        <v>411</v>
      </c>
      <c r="C133" s="6" t="s">
        <v>412</v>
      </c>
      <c r="D133" s="6" t="s">
        <v>413</v>
      </c>
      <c r="E133" s="6"/>
      <c r="F133" s="6"/>
      <c r="G133" s="6"/>
      <c r="H133" s="6">
        <v>40408.25</v>
      </c>
      <c r="I133" s="6"/>
      <c r="J133" s="6"/>
      <c r="K133" s="6"/>
      <c r="L133" s="6"/>
      <c r="M133" s="6"/>
      <c r="N133" s="6"/>
      <c r="O133" s="6"/>
      <c r="P133" s="6"/>
      <c r="Q133" s="6"/>
      <c r="R133" s="6"/>
      <c r="S133" s="6"/>
      <c r="T133" s="6"/>
      <c r="U133" s="6"/>
      <c r="V133" s="6"/>
      <c r="W133" s="6"/>
      <c r="X133" s="6"/>
      <c r="Y133" s="6"/>
      <c r="Z133" s="6"/>
      <c r="AA133" s="6"/>
      <c r="AB133" s="6"/>
      <c r="AC133" s="6"/>
      <c r="AD133" s="6"/>
      <c r="AE133" s="6"/>
      <c r="AF133" s="6">
        <v>40450.25</v>
      </c>
      <c r="AG133" s="6"/>
      <c r="AH133" s="6"/>
      <c r="AI133" s="6"/>
      <c r="AJ133" s="6"/>
      <c r="AK133" s="6"/>
      <c r="AL133" s="6"/>
      <c r="AM133" s="6"/>
      <c r="AN133" s="6"/>
      <c r="AO133" s="6"/>
      <c r="AP133" s="6"/>
      <c r="AQ133" s="6"/>
      <c r="AR133" s="6">
        <v>40743.25</v>
      </c>
      <c r="AS133" s="6">
        <v>40696.25</v>
      </c>
      <c r="AT133" s="6"/>
      <c r="AU133" s="6"/>
      <c r="AV133" s="6">
        <v>40739.25</v>
      </c>
      <c r="AW133" s="6"/>
      <c r="AX133" s="6"/>
      <c r="AY133" s="6"/>
      <c r="AZ133" s="6">
        <v>40746.25</v>
      </c>
      <c r="BA133" s="6"/>
      <c r="BB133" s="6"/>
      <c r="BC133" s="6"/>
      <c r="BD133" s="6"/>
      <c r="BE133" s="6"/>
      <c r="BF133" s="6"/>
      <c r="BG133" s="6"/>
      <c r="BH133" s="6"/>
      <c r="BI133" s="6"/>
      <c r="BJ133" s="6"/>
      <c r="BK133" s="6"/>
      <c r="BL133" s="6"/>
      <c r="BM133" s="6">
        <v>40749.25</v>
      </c>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HYPERLINK("https://hpr-rps.hres.ca/reg-content/summary-basis-decision-detailOne.php?lang=en&amp;linkID=SBD00133", "Saphris TM")</f>
        <v>Saphris TM</v>
      </c>
      <c r="B134" s="6" t="s">
        <v>414</v>
      </c>
      <c r="C134" s="6" t="s">
        <v>415</v>
      </c>
      <c r="D134" s="6" t="s">
        <v>416</v>
      </c>
      <c r="E134" s="6">
        <v>40169.25</v>
      </c>
      <c r="F134" s="6"/>
      <c r="G134" s="6"/>
      <c r="H134" s="6">
        <v>40129.25</v>
      </c>
      <c r="I134" s="6"/>
      <c r="J134" s="6"/>
      <c r="K134" s="6"/>
      <c r="L134" s="6"/>
      <c r="M134" s="6"/>
      <c r="N134" s="6"/>
      <c r="O134" s="6"/>
      <c r="P134" s="6"/>
      <c r="Q134" s="6"/>
      <c r="R134" s="6"/>
      <c r="S134" s="6"/>
      <c r="T134" s="6"/>
      <c r="U134" s="6"/>
      <c r="V134" s="6"/>
      <c r="W134" s="6"/>
      <c r="X134" s="6"/>
      <c r="Y134" s="6"/>
      <c r="Z134" s="6"/>
      <c r="AA134" s="6"/>
      <c r="AB134" s="6"/>
      <c r="AC134" s="6"/>
      <c r="AD134" s="6"/>
      <c r="AE134" s="6"/>
      <c r="AF134" s="6">
        <v>40536.25</v>
      </c>
      <c r="AG134" s="6"/>
      <c r="AH134" s="6"/>
      <c r="AI134" s="6"/>
      <c r="AJ134" s="6"/>
      <c r="AK134" s="6"/>
      <c r="AL134" s="6"/>
      <c r="AM134" s="6"/>
      <c r="AN134" s="6"/>
      <c r="AO134" s="6"/>
      <c r="AP134" s="6"/>
      <c r="AQ134" s="6"/>
      <c r="AR134" s="6">
        <v>40823.25</v>
      </c>
      <c r="AS134" s="6"/>
      <c r="AT134" s="6"/>
      <c r="AU134" s="6"/>
      <c r="AV134" s="6">
        <v>40633.25</v>
      </c>
      <c r="AW134" s="6"/>
      <c r="AX134" s="6"/>
      <c r="AY134" s="6"/>
      <c r="AZ134" s="6">
        <v>40822.25</v>
      </c>
      <c r="BA134" s="6"/>
      <c r="BB134" s="6"/>
      <c r="BC134" s="6"/>
      <c r="BD134" s="6"/>
      <c r="BE134" s="6"/>
      <c r="BF134" s="6"/>
      <c r="BG134" s="6"/>
      <c r="BH134" s="6"/>
      <c r="BI134" s="6"/>
      <c r="BJ134" s="6"/>
      <c r="BK134" s="6"/>
      <c r="BL134" s="6"/>
      <c r="BM134" s="6">
        <v>40823.25</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HYPERLINK("https://hpr-rps.hres.ca/reg-content/summary-basis-decision-detailOne.php?lang=en&amp;linkID=SBD00134", "Sebivo")</f>
        <v>Sebivo</v>
      </c>
      <c r="B135" s="6" t="s">
        <v>417</v>
      </c>
      <c r="C135" s="6" t="s">
        <v>87</v>
      </c>
      <c r="D135" s="6" t="s">
        <v>418</v>
      </c>
      <c r="E135" s="6"/>
      <c r="F135" s="6"/>
      <c r="G135" s="6"/>
      <c r="H135" s="6"/>
      <c r="I135" s="6"/>
      <c r="J135" s="6"/>
      <c r="K135" s="6"/>
      <c r="L135" s="6"/>
      <c r="M135" s="6"/>
      <c r="N135" s="6">
        <v>38782.25</v>
      </c>
      <c r="O135" s="6"/>
      <c r="P135" s="6"/>
      <c r="Q135" s="6"/>
      <c r="R135" s="6"/>
      <c r="S135" s="6">
        <v>38814.25</v>
      </c>
      <c r="T135" s="6"/>
      <c r="U135" s="6">
        <v>38814.25</v>
      </c>
      <c r="V135" s="6">
        <v>38782.25</v>
      </c>
      <c r="W135" s="6"/>
      <c r="X135" s="6"/>
      <c r="Y135" s="6"/>
      <c r="Z135" s="6"/>
      <c r="AA135" s="6">
        <v>39038.25</v>
      </c>
      <c r="AB135" s="6">
        <v>39028.25</v>
      </c>
      <c r="AC135" s="6"/>
      <c r="AD135" s="6"/>
      <c r="AE135" s="6">
        <v>38974.25</v>
      </c>
      <c r="AF135" s="6"/>
      <c r="AG135" s="6"/>
      <c r="AH135" s="6"/>
      <c r="AI135" s="6">
        <v>39030.25</v>
      </c>
      <c r="AJ135" s="6"/>
      <c r="AK135" s="6"/>
      <c r="AL135" s="6"/>
      <c r="AM135" s="6"/>
      <c r="AN135" s="6"/>
      <c r="AO135" s="6"/>
      <c r="AP135" s="6"/>
      <c r="AQ135" s="6"/>
      <c r="AR135" s="6"/>
      <c r="AS135" s="6"/>
      <c r="AT135" s="6"/>
      <c r="AU135" s="6"/>
      <c r="AV135" s="6">
        <v>39049.25</v>
      </c>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HYPERLINK("https://hpr-rps.hres.ca/reg-content/summary-basis-decision-detailOne.php?lang=en&amp;linkID=SBD00135", "Simponi TM")</f>
        <v>Simponi TM</v>
      </c>
      <c r="B136" s="6" t="s">
        <v>419</v>
      </c>
      <c r="C136" s="6" t="s">
        <v>420</v>
      </c>
      <c r="D136" s="6" t="s">
        <v>421</v>
      </c>
      <c r="E136" s="6">
        <v>39576.25</v>
      </c>
      <c r="F136" s="6"/>
      <c r="G136" s="6"/>
      <c r="H136" s="6">
        <v>39567.25</v>
      </c>
      <c r="I136" s="6"/>
      <c r="J136" s="6"/>
      <c r="K136" s="6"/>
      <c r="L136" s="6"/>
      <c r="M136" s="6"/>
      <c r="N136" s="6"/>
      <c r="O136" s="6"/>
      <c r="P136" s="6"/>
      <c r="Q136" s="6"/>
      <c r="R136" s="6"/>
      <c r="S136" s="6"/>
      <c r="T136" s="6"/>
      <c r="U136" s="6"/>
      <c r="V136" s="6"/>
      <c r="W136" s="6"/>
      <c r="X136" s="6"/>
      <c r="Y136" s="6"/>
      <c r="Z136" s="6"/>
      <c r="AA136" s="6"/>
      <c r="AB136" s="6"/>
      <c r="AC136" s="6"/>
      <c r="AD136" s="6"/>
      <c r="AE136" s="6"/>
      <c r="AF136" s="6">
        <v>39610.25</v>
      </c>
      <c r="AG136" s="6"/>
      <c r="AH136" s="6"/>
      <c r="AI136" s="6"/>
      <c r="AJ136" s="6"/>
      <c r="AK136" s="6"/>
      <c r="AL136" s="6"/>
      <c r="AM136" s="6"/>
      <c r="AN136" s="6"/>
      <c r="AO136" s="6">
        <v>39860.25</v>
      </c>
      <c r="AP136" s="6"/>
      <c r="AQ136" s="6"/>
      <c r="AR136" s="6">
        <v>39910.25</v>
      </c>
      <c r="AS136" s="6">
        <v>39910.25</v>
      </c>
      <c r="AT136" s="6"/>
      <c r="AU136" s="6"/>
      <c r="AV136" s="6">
        <v>39910.25</v>
      </c>
      <c r="AW136" s="6"/>
      <c r="AX136" s="6">
        <v>39910.25</v>
      </c>
      <c r="AY136" s="6"/>
      <c r="AZ136" s="6">
        <v>39910.25</v>
      </c>
      <c r="BA136" s="6"/>
      <c r="BB136" s="6"/>
      <c r="BC136" s="6"/>
      <c r="BD136" s="6"/>
      <c r="BE136" s="6"/>
      <c r="BF136" s="6"/>
      <c r="BG136" s="6"/>
      <c r="BH136" s="6"/>
      <c r="BI136" s="6"/>
      <c r="BJ136" s="6"/>
      <c r="BK136" s="6"/>
      <c r="BL136" s="6"/>
      <c r="BM136" s="6">
        <v>39910.25</v>
      </c>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HYPERLINK("https://hpr-rps.hres.ca/reg-content/summary-basis-decision-detailOne.php?lang=en&amp;linkID=SBD00136", "Soliris TM")</f>
        <v>Soliris TM</v>
      </c>
      <c r="B137" s="6" t="s">
        <v>422</v>
      </c>
      <c r="C137" s="6" t="s">
        <v>423</v>
      </c>
      <c r="D137" s="6" t="s">
        <v>424</v>
      </c>
      <c r="E137" s="6">
        <v>39420.25</v>
      </c>
      <c r="F137" s="6"/>
      <c r="G137" s="6"/>
      <c r="H137" s="6"/>
      <c r="I137" s="6"/>
      <c r="J137" s="6"/>
      <c r="K137" s="6"/>
      <c r="L137" s="6"/>
      <c r="M137" s="6"/>
      <c r="N137" s="6">
        <v>39556.25</v>
      </c>
      <c r="O137" s="6"/>
      <c r="P137" s="6"/>
      <c r="Q137" s="6"/>
      <c r="R137" s="6"/>
      <c r="S137" s="6">
        <v>39583.25</v>
      </c>
      <c r="T137" s="6"/>
      <c r="U137" s="6"/>
      <c r="V137" s="6">
        <v>39639.25</v>
      </c>
      <c r="W137" s="6"/>
      <c r="X137" s="6"/>
      <c r="Y137" s="6"/>
      <c r="Z137" s="6"/>
      <c r="AA137" s="6"/>
      <c r="AB137" s="6"/>
      <c r="AC137" s="6"/>
      <c r="AD137" s="6"/>
      <c r="AE137" s="6"/>
      <c r="AF137" s="6">
        <v>39661.25</v>
      </c>
      <c r="AG137" s="6"/>
      <c r="AH137" s="6"/>
      <c r="AI137" s="6"/>
      <c r="AJ137" s="6"/>
      <c r="AK137" s="6"/>
      <c r="AL137" s="6"/>
      <c r="AM137" s="6"/>
      <c r="AN137" s="6"/>
      <c r="AO137" s="6">
        <v>39785.25</v>
      </c>
      <c r="AP137" s="6"/>
      <c r="AQ137" s="6"/>
      <c r="AR137" s="6">
        <v>39836.25</v>
      </c>
      <c r="AS137" s="6"/>
      <c r="AT137" s="6"/>
      <c r="AU137" s="6"/>
      <c r="AV137" s="6">
        <v>39841.25</v>
      </c>
      <c r="AW137" s="6"/>
      <c r="AX137" s="6">
        <v>39841.25</v>
      </c>
      <c r="AY137" s="6"/>
      <c r="AZ137" s="6">
        <v>39841.25</v>
      </c>
      <c r="BA137" s="6"/>
      <c r="BB137" s="6"/>
      <c r="BC137" s="6"/>
      <c r="BD137" s="6"/>
      <c r="BE137" s="6"/>
      <c r="BF137" s="6"/>
      <c r="BG137" s="6"/>
      <c r="BH137" s="6"/>
      <c r="BI137" s="6"/>
      <c r="BJ137" s="6"/>
      <c r="BK137" s="6"/>
      <c r="BL137" s="6"/>
      <c r="BM137" s="6">
        <v>39475.25</v>
      </c>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HYPERLINK("https://hpr-rps.hres.ca/reg-content/summary-basis-decision-detailOne.php?lang=en&amp;linkID=SBD00137", "Somatuline ®")</f>
        <v>Somatuline ®</v>
      </c>
      <c r="B138" s="6" t="s">
        <v>425</v>
      </c>
      <c r="C138" s="6" t="s">
        <v>426</v>
      </c>
      <c r="D138" s="6" t="s">
        <v>427</v>
      </c>
      <c r="E138" s="6">
        <v>39686.25</v>
      </c>
      <c r="F138" s="6">
        <v>39766.25</v>
      </c>
      <c r="G138" s="6"/>
      <c r="H138" s="6">
        <v>39827.25</v>
      </c>
      <c r="I138" s="6"/>
      <c r="J138" s="6"/>
      <c r="K138" s="6"/>
      <c r="L138" s="6"/>
      <c r="M138" s="6"/>
      <c r="N138" s="6"/>
      <c r="O138" s="6"/>
      <c r="P138" s="6"/>
      <c r="Q138" s="6"/>
      <c r="R138" s="6"/>
      <c r="S138" s="6"/>
      <c r="T138" s="6"/>
      <c r="U138" s="6"/>
      <c r="V138" s="6"/>
      <c r="W138" s="6"/>
      <c r="X138" s="6"/>
      <c r="Y138" s="6"/>
      <c r="Z138" s="6"/>
      <c r="AA138" s="6"/>
      <c r="AB138" s="6"/>
      <c r="AC138" s="6"/>
      <c r="AD138" s="6"/>
      <c r="AE138" s="6"/>
      <c r="AF138" s="6">
        <v>39874.25</v>
      </c>
      <c r="AG138" s="6"/>
      <c r="AH138" s="6"/>
      <c r="AI138" s="6"/>
      <c r="AJ138" s="6"/>
      <c r="AK138" s="6"/>
      <c r="AL138" s="6"/>
      <c r="AM138" s="6"/>
      <c r="AN138" s="6"/>
      <c r="AO138" s="6">
        <v>40098.25</v>
      </c>
      <c r="AP138" s="6"/>
      <c r="AQ138" s="6"/>
      <c r="AR138" s="6">
        <v>40211.25</v>
      </c>
      <c r="AS138" s="6">
        <v>40306.25</v>
      </c>
      <c r="AT138" s="6"/>
      <c r="AU138" s="6"/>
      <c r="AV138" s="6">
        <v>40170.25</v>
      </c>
      <c r="AW138" s="6"/>
      <c r="AX138" s="6">
        <v>40306.25</v>
      </c>
      <c r="AY138" s="6"/>
      <c r="AZ138" s="6">
        <v>40306.25</v>
      </c>
      <c r="BA138" s="6"/>
      <c r="BB138" s="6"/>
      <c r="BC138" s="6"/>
      <c r="BD138" s="6"/>
      <c r="BE138" s="6"/>
      <c r="BF138" s="6"/>
      <c r="BG138" s="6"/>
      <c r="BH138" s="6"/>
      <c r="BI138" s="6"/>
      <c r="BJ138" s="6"/>
      <c r="BK138" s="6"/>
      <c r="BL138" s="6"/>
      <c r="BM138" s="6">
        <v>40396.25</v>
      </c>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HYPERLINK("https://hpr-rps.hres.ca/reg-content/summary-basis-decision-detailOne.php?lang=en&amp;linkID=SBD00138", "Somavert")</f>
        <v>Somavert</v>
      </c>
      <c r="B139" s="6" t="s">
        <v>428</v>
      </c>
      <c r="C139" s="6" t="s">
        <v>143</v>
      </c>
      <c r="D139" s="6" t="s">
        <v>429</v>
      </c>
      <c r="E139" s="6">
        <v>39342.25</v>
      </c>
      <c r="F139" s="6"/>
      <c r="G139" s="6"/>
      <c r="H139" s="6">
        <v>39533.208333333343</v>
      </c>
      <c r="I139" s="6"/>
      <c r="J139" s="6"/>
      <c r="K139" s="6"/>
      <c r="L139" s="6"/>
      <c r="M139" s="6"/>
      <c r="N139" s="6"/>
      <c r="O139" s="6"/>
      <c r="P139" s="6"/>
      <c r="Q139" s="6"/>
      <c r="R139" s="6"/>
      <c r="S139" s="6"/>
      <c r="T139" s="6"/>
      <c r="U139" s="6"/>
      <c r="V139" s="6"/>
      <c r="W139" s="6"/>
      <c r="X139" s="6"/>
      <c r="Y139" s="6"/>
      <c r="Z139" s="6"/>
      <c r="AA139" s="6"/>
      <c r="AB139" s="6"/>
      <c r="AC139" s="6"/>
      <c r="AD139" s="6"/>
      <c r="AE139" s="6"/>
      <c r="AF139" s="6">
        <v>39568.25</v>
      </c>
      <c r="AG139" s="6"/>
      <c r="AH139" s="6"/>
      <c r="AI139" s="6"/>
      <c r="AJ139" s="6"/>
      <c r="AK139" s="6"/>
      <c r="AL139" s="6"/>
      <c r="AM139" s="6"/>
      <c r="AN139" s="6"/>
      <c r="AO139" s="6"/>
      <c r="AP139" s="6"/>
      <c r="AQ139" s="6"/>
      <c r="AR139" s="6">
        <v>40077.25</v>
      </c>
      <c r="AS139" s="6"/>
      <c r="AT139" s="6"/>
      <c r="AU139" s="6"/>
      <c r="AV139" s="6">
        <v>40074.25</v>
      </c>
      <c r="AW139" s="6">
        <v>40077.25</v>
      </c>
      <c r="AX139" s="6"/>
      <c r="AY139" s="6"/>
      <c r="AZ139" s="6"/>
      <c r="BA139" s="6"/>
      <c r="BB139" s="6"/>
      <c r="BC139" s="6"/>
      <c r="BD139" s="6"/>
      <c r="BE139" s="6"/>
      <c r="BF139" s="6"/>
      <c r="BG139" s="6"/>
      <c r="BH139" s="6"/>
      <c r="BI139" s="6"/>
      <c r="BJ139" s="6"/>
      <c r="BK139" s="6"/>
      <c r="BL139" s="6"/>
      <c r="BM139" s="6">
        <v>40099.25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HYPERLINK("https://hpr-rps.hres.ca/reg-content/summary-basis-decision-detailOne.php?lang=en&amp;linkID=SBD00139", "Sprycel")</f>
        <v>Sprycel</v>
      </c>
      <c r="B140" s="6" t="s">
        <v>430</v>
      </c>
      <c r="C140" s="6" t="s">
        <v>81</v>
      </c>
      <c r="D140" s="6" t="s">
        <v>431</v>
      </c>
      <c r="E140" s="6">
        <v>38594.25</v>
      </c>
      <c r="F140" s="6"/>
      <c r="G140" s="6"/>
      <c r="H140" s="6"/>
      <c r="I140" s="6"/>
      <c r="J140" s="6"/>
      <c r="K140" s="6"/>
      <c r="L140" s="6"/>
      <c r="M140" s="6"/>
      <c r="N140" s="6">
        <v>38602.25</v>
      </c>
      <c r="O140" s="6"/>
      <c r="P140" s="6"/>
      <c r="Q140" s="6"/>
      <c r="R140" s="6"/>
      <c r="S140" s="6"/>
      <c r="T140" s="6">
        <v>38628.25</v>
      </c>
      <c r="U140" s="6"/>
      <c r="V140" s="6">
        <v>38649.25</v>
      </c>
      <c r="W140" s="6"/>
      <c r="X140" s="6"/>
      <c r="Y140" s="6"/>
      <c r="Z140" s="6">
        <v>38695.25</v>
      </c>
      <c r="AA140" s="6"/>
      <c r="AB140" s="6"/>
      <c r="AC140" s="6">
        <v>38708.25</v>
      </c>
      <c r="AD140" s="6"/>
      <c r="AE140" s="6"/>
      <c r="AF140" s="6">
        <v>38770.25</v>
      </c>
      <c r="AG140" s="6"/>
      <c r="AH140" s="6"/>
      <c r="AI140" s="6"/>
      <c r="AJ140" s="6"/>
      <c r="AK140" s="6"/>
      <c r="AL140" s="6"/>
      <c r="AM140" s="6"/>
      <c r="AN140" s="6"/>
      <c r="AO140" s="6"/>
      <c r="AP140" s="6"/>
      <c r="AQ140" s="6"/>
      <c r="AR140" s="6"/>
      <c r="AS140" s="6">
        <v>39002.25</v>
      </c>
      <c r="AT140" s="6"/>
      <c r="AU140" s="6"/>
      <c r="AV140" s="6">
        <v>39049.25</v>
      </c>
      <c r="AW140" s="6"/>
      <c r="AX140" s="6"/>
      <c r="AY140" s="6"/>
      <c r="AZ140" s="6">
        <v>39058.25</v>
      </c>
      <c r="BA140" s="6"/>
      <c r="BB140" s="6"/>
      <c r="BC140" s="6"/>
      <c r="BD140" s="6"/>
      <c r="BE140" s="6"/>
      <c r="BF140" s="6"/>
      <c r="BG140" s="6"/>
      <c r="BH140" s="6"/>
      <c r="BI140" s="6"/>
      <c r="BJ140" s="6"/>
      <c r="BK140" s="6"/>
      <c r="BL140" s="6"/>
      <c r="BM140" s="6"/>
      <c r="BN140" s="6"/>
      <c r="BO140" s="6"/>
      <c r="BP140" s="6"/>
      <c r="BQ140" s="6"/>
      <c r="BR140" s="6"/>
      <c r="BS140" s="6"/>
      <c r="BT140" s="6">
        <v>39063.25</v>
      </c>
      <c r="BU140" s="6"/>
      <c r="BV140" s="6"/>
      <c r="BW140" s="6"/>
      <c r="BX140" s="6"/>
      <c r="BY140" s="6">
        <v>39078.25</v>
      </c>
      <c r="BZ140" s="6"/>
      <c r="CA140" s="6"/>
      <c r="CB140" s="6"/>
      <c r="CC140" s="6"/>
      <c r="CD140" s="6"/>
      <c r="CE140" s="6"/>
      <c r="CF140" s="6"/>
      <c r="CG140" s="6"/>
      <c r="CH140" s="6"/>
      <c r="CI140" s="6"/>
      <c r="CJ140" s="6"/>
      <c r="CK140" s="6"/>
      <c r="CL140" s="6"/>
      <c r="CM140" s="6"/>
      <c r="CN140" s="6"/>
      <c r="CO140" s="6"/>
      <c r="CP140" s="6"/>
      <c r="CQ140" s="6"/>
      <c r="CR140" s="6">
        <v>39085.25</v>
      </c>
      <c r="CS140" s="6"/>
      <c r="CT140" s="6"/>
      <c r="CU140" s="6"/>
      <c r="CV140" s="6"/>
      <c r="CW140" s="6"/>
      <c r="CX140" s="6"/>
      <c r="CY140" s="6"/>
      <c r="CZ140" s="6"/>
      <c r="DA140" s="6"/>
      <c r="DB140" s="6"/>
      <c r="DC140" s="6"/>
      <c r="DD140" s="6">
        <v>39209.25</v>
      </c>
      <c r="DE140" s="6"/>
      <c r="DF140" s="6"/>
      <c r="DG140" s="6"/>
      <c r="DH140" s="6">
        <v>39211.25</v>
      </c>
      <c r="DI140" s="6"/>
      <c r="DJ140" s="6"/>
      <c r="DK140" s="6"/>
      <c r="DL140" s="6">
        <v>39225.25</v>
      </c>
      <c r="DM140" s="6"/>
      <c r="DN140" s="6"/>
      <c r="DO140" s="6"/>
      <c r="DP140" s="6"/>
      <c r="DQ140" s="6"/>
      <c r="DR140" s="6"/>
      <c r="DS140" s="6"/>
      <c r="DT140" s="6"/>
      <c r="DU140" s="6"/>
      <c r="DV140" s="6"/>
      <c r="DW140" s="6"/>
      <c r="DX140" s="6"/>
      <c r="DY140" s="6">
        <v>39232.25</v>
      </c>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HYPERLINK("https://hpr-rps.hres.ca/reg-content/summary-basis-decision-detailOne.php?lang=en&amp;linkID=SBD00140", "Stelara")</f>
        <v>Stelara</v>
      </c>
      <c r="B141" s="6" t="s">
        <v>432</v>
      </c>
      <c r="C141" s="6" t="s">
        <v>196</v>
      </c>
      <c r="D141" s="6" t="s">
        <v>433</v>
      </c>
      <c r="E141" s="6">
        <v>38671.25</v>
      </c>
      <c r="F141" s="6"/>
      <c r="G141" s="6"/>
      <c r="H141" s="6">
        <v>38805.291666666657</v>
      </c>
      <c r="I141" s="6"/>
      <c r="J141" s="6"/>
      <c r="K141" s="6"/>
      <c r="L141" s="6"/>
      <c r="M141" s="6"/>
      <c r="N141" s="6"/>
      <c r="O141" s="6"/>
      <c r="P141" s="6"/>
      <c r="Q141" s="6"/>
      <c r="R141" s="6"/>
      <c r="S141" s="6"/>
      <c r="T141" s="6"/>
      <c r="U141" s="6"/>
      <c r="V141" s="6"/>
      <c r="W141" s="6"/>
      <c r="X141" s="6"/>
      <c r="Y141" s="6"/>
      <c r="Z141" s="6">
        <v>38835.25</v>
      </c>
      <c r="AA141" s="6"/>
      <c r="AB141" s="6"/>
      <c r="AC141" s="6">
        <v>38862.25</v>
      </c>
      <c r="AD141" s="6"/>
      <c r="AE141" s="6"/>
      <c r="AF141" s="6">
        <v>38890.25</v>
      </c>
      <c r="AG141" s="6"/>
      <c r="AH141" s="6"/>
      <c r="AI141" s="6"/>
      <c r="AJ141" s="6"/>
      <c r="AK141" s="6"/>
      <c r="AL141" s="6"/>
      <c r="AM141" s="6"/>
      <c r="AN141" s="6"/>
      <c r="AO141" s="6"/>
      <c r="AP141" s="6"/>
      <c r="AQ141" s="6"/>
      <c r="AR141" s="6">
        <v>39098.25</v>
      </c>
      <c r="AS141" s="6">
        <v>39063.25</v>
      </c>
      <c r="AT141" s="6"/>
      <c r="AU141" s="6"/>
      <c r="AV141" s="6">
        <v>39064.25</v>
      </c>
      <c r="AW141" s="6"/>
      <c r="AX141" s="6"/>
      <c r="AY141" s="6"/>
      <c r="AZ141" s="6">
        <v>39098.25</v>
      </c>
      <c r="BA141" s="6"/>
      <c r="BB141" s="6"/>
      <c r="BC141" s="6"/>
      <c r="BD141" s="6"/>
      <c r="BE141" s="6"/>
      <c r="BF141" s="6"/>
      <c r="BG141" s="6"/>
      <c r="BH141" s="6"/>
      <c r="BI141" s="6"/>
      <c r="BJ141" s="6"/>
      <c r="BK141" s="6">
        <v>39099.25</v>
      </c>
      <c r="BL141" s="6"/>
      <c r="BM141" s="6"/>
      <c r="BN141" s="6"/>
      <c r="BO141" s="6"/>
      <c r="BP141" s="6"/>
      <c r="BQ141" s="6"/>
      <c r="BR141" s="6"/>
      <c r="BS141" s="6"/>
      <c r="BT141" s="6"/>
      <c r="BU141" s="6"/>
      <c r="BV141" s="6"/>
      <c r="BW141" s="6"/>
      <c r="BX141" s="6"/>
      <c r="BY141" s="6"/>
      <c r="BZ141" s="6"/>
      <c r="CA141" s="6"/>
      <c r="CB141" s="6"/>
      <c r="CC141" s="6">
        <v>39112.25</v>
      </c>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v>39167.25</v>
      </c>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HYPERLINK("https://hpr-rps.hres.ca/reg-content/summary-basis-decision-detailOne.php?lang=en&amp;linkID=SBD00142", "Swish Silver Supreme")</f>
        <v>Swish Silver Supreme</v>
      </c>
      <c r="B142" s="6" t="s">
        <v>434</v>
      </c>
      <c r="C142" s="6" t="s">
        <v>435</v>
      </c>
      <c r="D142" s="6" t="s">
        <v>436</v>
      </c>
      <c r="E142" s="6">
        <v>39342.25</v>
      </c>
      <c r="F142" s="6"/>
      <c r="G142" s="6"/>
      <c r="H142" s="6">
        <v>39533.208333333343</v>
      </c>
      <c r="I142" s="6"/>
      <c r="J142" s="6"/>
      <c r="K142" s="6"/>
      <c r="L142" s="6"/>
      <c r="M142" s="6"/>
      <c r="N142" s="6"/>
      <c r="O142" s="6"/>
      <c r="P142" s="6"/>
      <c r="Q142" s="6"/>
      <c r="R142" s="6"/>
      <c r="S142" s="6"/>
      <c r="T142" s="6"/>
      <c r="U142" s="6"/>
      <c r="V142" s="6"/>
      <c r="W142" s="6"/>
      <c r="X142" s="6"/>
      <c r="Y142" s="6"/>
      <c r="Z142" s="6"/>
      <c r="AA142" s="6"/>
      <c r="AB142" s="6"/>
      <c r="AC142" s="6"/>
      <c r="AD142" s="6"/>
      <c r="AE142" s="6"/>
      <c r="AF142" s="6">
        <v>39568.25</v>
      </c>
      <c r="AG142" s="6"/>
      <c r="AH142" s="6"/>
      <c r="AI142" s="6"/>
      <c r="AJ142" s="6"/>
      <c r="AK142" s="6"/>
      <c r="AL142" s="6"/>
      <c r="AM142" s="6"/>
      <c r="AN142" s="6"/>
      <c r="AO142" s="6"/>
      <c r="AP142" s="6"/>
      <c r="AQ142" s="6"/>
      <c r="AR142" s="6">
        <v>40077.25</v>
      </c>
      <c r="AS142" s="6"/>
      <c r="AT142" s="6"/>
      <c r="AU142" s="6"/>
      <c r="AV142" s="6">
        <v>40074.25</v>
      </c>
      <c r="AW142" s="6">
        <v>40077.25</v>
      </c>
      <c r="AX142" s="6"/>
      <c r="AY142" s="6"/>
      <c r="AZ142" s="6"/>
      <c r="BA142" s="6"/>
      <c r="BB142" s="6"/>
      <c r="BC142" s="6"/>
      <c r="BD142" s="6"/>
      <c r="BE142" s="6"/>
      <c r="BF142" s="6"/>
      <c r="BG142" s="6"/>
      <c r="BH142" s="6"/>
      <c r="BI142" s="6"/>
      <c r="BJ142" s="6"/>
      <c r="BK142" s="6"/>
      <c r="BL142" s="6"/>
      <c r="BM142" s="6">
        <v>40099.25</v>
      </c>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HYPERLINK("https://hpr-rps.hres.ca/reg-content/summary-basis-decision-detailOne.php?lang=en&amp;linkID=SBD00143", "Synflorix TM")</f>
        <v>Synflorix TM</v>
      </c>
      <c r="B143" s="6" t="s">
        <v>437</v>
      </c>
      <c r="C143" s="6" t="s">
        <v>96</v>
      </c>
      <c r="D143" s="6" t="s">
        <v>438</v>
      </c>
      <c r="E143" s="6">
        <v>39184.25</v>
      </c>
      <c r="F143" s="6"/>
      <c r="G143" s="6"/>
      <c r="H143" s="6">
        <v>39435.25</v>
      </c>
      <c r="I143" s="6"/>
      <c r="J143" s="6"/>
      <c r="K143" s="6"/>
      <c r="L143" s="6"/>
      <c r="M143" s="6"/>
      <c r="N143" s="6"/>
      <c r="O143" s="6"/>
      <c r="P143" s="6"/>
      <c r="Q143" s="6"/>
      <c r="R143" s="6"/>
      <c r="S143" s="6"/>
      <c r="T143" s="6"/>
      <c r="U143" s="6"/>
      <c r="V143" s="6"/>
      <c r="W143" s="6"/>
      <c r="X143" s="6"/>
      <c r="Y143" s="6"/>
      <c r="Z143" s="6"/>
      <c r="AA143" s="6"/>
      <c r="AB143" s="6"/>
      <c r="AC143" s="6"/>
      <c r="AD143" s="6"/>
      <c r="AE143" s="6">
        <v>39451.25</v>
      </c>
      <c r="AF143" s="6">
        <v>39493.25</v>
      </c>
      <c r="AG143" s="6"/>
      <c r="AH143" s="6"/>
      <c r="AI143" s="6"/>
      <c r="AJ143" s="6"/>
      <c r="AK143" s="6"/>
      <c r="AL143" s="6"/>
      <c r="AM143" s="6"/>
      <c r="AN143" s="6"/>
      <c r="AO143" s="6">
        <v>39745.25</v>
      </c>
      <c r="AP143" s="6"/>
      <c r="AQ143" s="6"/>
      <c r="AR143" s="6">
        <v>39792.25</v>
      </c>
      <c r="AS143" s="6"/>
      <c r="AT143" s="6"/>
      <c r="AU143" s="6"/>
      <c r="AV143" s="6">
        <v>39792.25</v>
      </c>
      <c r="AW143" s="6"/>
      <c r="AX143" s="6"/>
      <c r="AY143" s="6"/>
      <c r="AZ143" s="6">
        <v>39792.25</v>
      </c>
      <c r="BA143" s="6"/>
      <c r="BB143" s="6"/>
      <c r="BC143" s="6"/>
      <c r="BD143" s="6"/>
      <c r="BE143" s="6"/>
      <c r="BF143" s="6"/>
      <c r="BG143" s="6"/>
      <c r="BH143" s="6"/>
      <c r="BI143" s="6"/>
      <c r="BJ143" s="6"/>
      <c r="BK143" s="6"/>
      <c r="BL143" s="6"/>
      <c r="BM143" s="6">
        <v>39793.25</v>
      </c>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HYPERLINK("https://hpr-rps.hres.ca/reg-content/summary-basis-decision-detailOne.php?lang=en&amp;linkID=SBD00145", "Tasigna")</f>
        <v>Tasigna</v>
      </c>
      <c r="B144" s="6" t="s">
        <v>439</v>
      </c>
      <c r="C144" s="6" t="s">
        <v>87</v>
      </c>
      <c r="D144" s="6" t="s">
        <v>440</v>
      </c>
      <c r="E144" s="6"/>
      <c r="F144" s="6"/>
      <c r="G144" s="6">
        <v>39031.25</v>
      </c>
      <c r="H144" s="6">
        <v>39056.25</v>
      </c>
      <c r="I144" s="6"/>
      <c r="J144" s="6"/>
      <c r="K144" s="6"/>
      <c r="L144" s="6"/>
      <c r="M144" s="6"/>
      <c r="N144" s="6"/>
      <c r="O144" s="6"/>
      <c r="P144" s="6"/>
      <c r="Q144" s="6"/>
      <c r="R144" s="6"/>
      <c r="S144" s="6"/>
      <c r="T144" s="6"/>
      <c r="U144" s="6"/>
      <c r="V144" s="6"/>
      <c r="W144" s="6"/>
      <c r="X144" s="6"/>
      <c r="Y144" s="6"/>
      <c r="Z144" s="6"/>
      <c r="AA144" s="6"/>
      <c r="AB144" s="6"/>
      <c r="AC144" s="6"/>
      <c r="AD144" s="6"/>
      <c r="AE144" s="6"/>
      <c r="AF144" s="6">
        <v>39079.25</v>
      </c>
      <c r="AG144" s="6"/>
      <c r="AH144" s="6"/>
      <c r="AI144" s="6"/>
      <c r="AJ144" s="6"/>
      <c r="AK144" s="6"/>
      <c r="AL144" s="6"/>
      <c r="AM144" s="6"/>
      <c r="AN144" s="6"/>
      <c r="AO144" s="6"/>
      <c r="AP144" s="6"/>
      <c r="AQ144" s="6"/>
      <c r="AR144" s="6"/>
      <c r="AS144" s="6"/>
      <c r="AT144" s="6"/>
      <c r="AU144" s="6"/>
      <c r="AV144" s="6">
        <v>39275.25</v>
      </c>
      <c r="AW144" s="6"/>
      <c r="AX144" s="6"/>
      <c r="AY144" s="6"/>
      <c r="AZ144" s="6">
        <v>39266.25</v>
      </c>
      <c r="BA144" s="6"/>
      <c r="BB144" s="6"/>
      <c r="BC144" s="6"/>
      <c r="BD144" s="6"/>
      <c r="BE144" s="6"/>
      <c r="BF144" s="6"/>
      <c r="BG144" s="6"/>
      <c r="BH144" s="6"/>
      <c r="BI144" s="6"/>
      <c r="BJ144" s="6"/>
      <c r="BK144" s="6"/>
      <c r="BL144" s="6"/>
      <c r="BM144" s="6"/>
      <c r="BN144" s="6"/>
      <c r="BO144" s="6"/>
      <c r="BP144" s="6"/>
      <c r="BQ144" s="6"/>
      <c r="BR144" s="6"/>
      <c r="BS144" s="6"/>
      <c r="BT144" s="6">
        <v>39276.25</v>
      </c>
      <c r="BU144" s="6"/>
      <c r="BV144" s="6"/>
      <c r="BW144" s="6"/>
      <c r="BX144" s="6"/>
      <c r="BY144" s="6">
        <v>39358.25</v>
      </c>
      <c r="BZ144" s="6"/>
      <c r="CA144" s="6"/>
      <c r="CB144" s="6"/>
      <c r="CC144" s="6"/>
      <c r="CD144" s="6"/>
      <c r="CE144" s="6"/>
      <c r="CF144" s="6"/>
      <c r="CG144" s="6"/>
      <c r="CH144" s="6"/>
      <c r="CI144" s="6"/>
      <c r="CJ144" s="6"/>
      <c r="CK144" s="6"/>
      <c r="CL144" s="6"/>
      <c r="CM144" s="6"/>
      <c r="CN144" s="6"/>
      <c r="CO144" s="6"/>
      <c r="CP144" s="6"/>
      <c r="CQ144" s="6"/>
      <c r="CR144" s="6">
        <v>39381.25</v>
      </c>
      <c r="CS144" s="6"/>
      <c r="CT144" s="6"/>
      <c r="CU144" s="6"/>
      <c r="CV144" s="6"/>
      <c r="CW144" s="6"/>
      <c r="CX144" s="6"/>
      <c r="CY144" s="6"/>
      <c r="CZ144" s="6"/>
      <c r="DA144" s="6"/>
      <c r="DB144" s="6"/>
      <c r="DC144" s="6"/>
      <c r="DD144" s="6">
        <v>39696.25</v>
      </c>
      <c r="DE144" s="6"/>
      <c r="DF144" s="6"/>
      <c r="DG144" s="6"/>
      <c r="DH144" s="6">
        <v>39469.25</v>
      </c>
      <c r="DI144" s="6"/>
      <c r="DJ144" s="6"/>
      <c r="DK144" s="6"/>
      <c r="DL144" s="6">
        <v>39696.25</v>
      </c>
      <c r="DM144" s="6"/>
      <c r="DN144" s="6"/>
      <c r="DO144" s="6"/>
      <c r="DP144" s="6"/>
      <c r="DQ144" s="6"/>
      <c r="DR144" s="6"/>
      <c r="DS144" s="6"/>
      <c r="DT144" s="6"/>
      <c r="DU144" s="6"/>
      <c r="DV144" s="6"/>
      <c r="DW144" s="6"/>
      <c r="DX144" s="6">
        <v>39633.25</v>
      </c>
      <c r="DY144" s="6">
        <v>39700.25</v>
      </c>
      <c r="DZ144" s="6"/>
      <c r="EA144" s="6"/>
      <c r="EB144" s="6"/>
      <c r="EC144" s="6"/>
      <c r="ED144" s="6"/>
      <c r="EE144" s="6"/>
      <c r="EF144" s="6"/>
      <c r="EG144" s="6"/>
      <c r="EH144" s="6"/>
      <c r="EI144" s="6"/>
      <c r="EJ144" s="6"/>
      <c r="EK144" s="6">
        <v>39673.25</v>
      </c>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HYPERLINK("https://hpr-rps.hres.ca/reg-content/summary-basis-decision-detailOne.php?lang=en&amp;linkID=SBD00146", "Thelin TM")</f>
        <v>Thelin TM</v>
      </c>
      <c r="B145" s="6" t="s">
        <v>441</v>
      </c>
      <c r="C145" s="6" t="s">
        <v>442</v>
      </c>
      <c r="D145" s="6" t="s">
        <v>443</v>
      </c>
      <c r="E145" s="6">
        <v>38594.25</v>
      </c>
      <c r="F145" s="6"/>
      <c r="G145" s="6"/>
      <c r="H145" s="6"/>
      <c r="I145" s="6"/>
      <c r="J145" s="6"/>
      <c r="K145" s="6"/>
      <c r="L145" s="6"/>
      <c r="M145" s="6"/>
      <c r="N145" s="6">
        <v>38602.25</v>
      </c>
      <c r="O145" s="6"/>
      <c r="P145" s="6"/>
      <c r="Q145" s="6"/>
      <c r="R145" s="6"/>
      <c r="S145" s="6"/>
      <c r="T145" s="6">
        <v>38628.25</v>
      </c>
      <c r="U145" s="6"/>
      <c r="V145" s="6">
        <v>38649.25</v>
      </c>
      <c r="W145" s="6"/>
      <c r="X145" s="6"/>
      <c r="Y145" s="6"/>
      <c r="Z145" s="6">
        <v>38695.25</v>
      </c>
      <c r="AA145" s="6"/>
      <c r="AB145" s="6"/>
      <c r="AC145" s="6">
        <v>38708.25</v>
      </c>
      <c r="AD145" s="6"/>
      <c r="AE145" s="6"/>
      <c r="AF145" s="6">
        <v>38770.25</v>
      </c>
      <c r="AG145" s="6"/>
      <c r="AH145" s="6"/>
      <c r="AI145" s="6"/>
      <c r="AJ145" s="6"/>
      <c r="AK145" s="6"/>
      <c r="AL145" s="6"/>
      <c r="AM145" s="6"/>
      <c r="AN145" s="6"/>
      <c r="AO145" s="6"/>
      <c r="AP145" s="6"/>
      <c r="AQ145" s="6"/>
      <c r="AR145" s="6"/>
      <c r="AS145" s="6">
        <v>39002.25</v>
      </c>
      <c r="AT145" s="6"/>
      <c r="AU145" s="6"/>
      <c r="AV145" s="6">
        <v>39049.25</v>
      </c>
      <c r="AW145" s="6"/>
      <c r="AX145" s="6"/>
      <c r="AY145" s="6"/>
      <c r="AZ145" s="6">
        <v>39058.25</v>
      </c>
      <c r="BA145" s="6"/>
      <c r="BB145" s="6"/>
      <c r="BC145" s="6"/>
      <c r="BD145" s="6"/>
      <c r="BE145" s="6"/>
      <c r="BF145" s="6"/>
      <c r="BG145" s="6"/>
      <c r="BH145" s="6"/>
      <c r="BI145" s="6"/>
      <c r="BJ145" s="6"/>
      <c r="BK145" s="6"/>
      <c r="BL145" s="6"/>
      <c r="BM145" s="6"/>
      <c r="BN145" s="6"/>
      <c r="BO145" s="6"/>
      <c r="BP145" s="6"/>
      <c r="BQ145" s="6"/>
      <c r="BR145" s="6"/>
      <c r="BS145" s="6"/>
      <c r="BT145" s="6">
        <v>39063.25</v>
      </c>
      <c r="BU145" s="6"/>
      <c r="BV145" s="6"/>
      <c r="BW145" s="6"/>
      <c r="BX145" s="6"/>
      <c r="BY145" s="6">
        <v>39078.25</v>
      </c>
      <c r="BZ145" s="6"/>
      <c r="CA145" s="6"/>
      <c r="CB145" s="6"/>
      <c r="CC145" s="6"/>
      <c r="CD145" s="6"/>
      <c r="CE145" s="6"/>
      <c r="CF145" s="6"/>
      <c r="CG145" s="6"/>
      <c r="CH145" s="6"/>
      <c r="CI145" s="6"/>
      <c r="CJ145" s="6"/>
      <c r="CK145" s="6"/>
      <c r="CL145" s="6"/>
      <c r="CM145" s="6"/>
      <c r="CN145" s="6"/>
      <c r="CO145" s="6"/>
      <c r="CP145" s="6"/>
      <c r="CQ145" s="6"/>
      <c r="CR145" s="6">
        <v>39085.25</v>
      </c>
      <c r="CS145" s="6"/>
      <c r="CT145" s="6"/>
      <c r="CU145" s="6"/>
      <c r="CV145" s="6"/>
      <c r="CW145" s="6"/>
      <c r="CX145" s="6"/>
      <c r="CY145" s="6"/>
      <c r="CZ145" s="6"/>
      <c r="DA145" s="6"/>
      <c r="DB145" s="6"/>
      <c r="DC145" s="6"/>
      <c r="DD145" s="6">
        <v>39209.25</v>
      </c>
      <c r="DE145" s="6"/>
      <c r="DF145" s="6"/>
      <c r="DG145" s="6"/>
      <c r="DH145" s="6">
        <v>39211.25</v>
      </c>
      <c r="DI145" s="6"/>
      <c r="DJ145" s="6"/>
      <c r="DK145" s="6"/>
      <c r="DL145" s="6">
        <v>39225.25</v>
      </c>
      <c r="DM145" s="6"/>
      <c r="DN145" s="6"/>
      <c r="DO145" s="6"/>
      <c r="DP145" s="6"/>
      <c r="DQ145" s="6"/>
      <c r="DR145" s="6"/>
      <c r="DS145" s="6"/>
      <c r="DT145" s="6"/>
      <c r="DU145" s="6"/>
      <c r="DV145" s="6"/>
      <c r="DW145" s="6"/>
      <c r="DX145" s="6"/>
      <c r="DY145" s="6">
        <v>39232.25</v>
      </c>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HYPERLINK("https://hpr-rps.hres.ca/reg-content/summary-basis-decision-detailOne.php?lang=en&amp;linkID=SBD00147", "Toctino")</f>
        <v>Toctino</v>
      </c>
      <c r="B146" s="6" t="s">
        <v>444</v>
      </c>
      <c r="C146" s="6" t="s">
        <v>445</v>
      </c>
      <c r="D146" s="6" t="s">
        <v>446</v>
      </c>
      <c r="E146" s="6">
        <v>38693.25</v>
      </c>
      <c r="F146" s="6"/>
      <c r="G146" s="6"/>
      <c r="H146" s="6">
        <v>39435.25</v>
      </c>
      <c r="I146" s="6"/>
      <c r="J146" s="6"/>
      <c r="K146" s="6"/>
      <c r="L146" s="6"/>
      <c r="M146" s="6"/>
      <c r="N146" s="6"/>
      <c r="O146" s="6"/>
      <c r="P146" s="6"/>
      <c r="Q146" s="6"/>
      <c r="R146" s="6"/>
      <c r="S146" s="6"/>
      <c r="T146" s="6"/>
      <c r="U146" s="6"/>
      <c r="V146" s="6"/>
      <c r="W146" s="6"/>
      <c r="X146" s="6"/>
      <c r="Y146" s="6"/>
      <c r="Z146" s="6">
        <v>39489.25</v>
      </c>
      <c r="AA146" s="6"/>
      <c r="AB146" s="6"/>
      <c r="AC146" s="6">
        <v>39517.208333333343</v>
      </c>
      <c r="AD146" s="6"/>
      <c r="AE146" s="6"/>
      <c r="AF146" s="6">
        <v>39555.25</v>
      </c>
      <c r="AG146" s="6"/>
      <c r="AH146" s="6"/>
      <c r="AI146" s="6"/>
      <c r="AJ146" s="6"/>
      <c r="AK146" s="6"/>
      <c r="AL146" s="6"/>
      <c r="AM146" s="6"/>
      <c r="AN146" s="6">
        <v>39926.25</v>
      </c>
      <c r="AO146" s="6"/>
      <c r="AP146" s="6"/>
      <c r="AQ146" s="6"/>
      <c r="AR146" s="6"/>
      <c r="AS146" s="6">
        <v>39853.25</v>
      </c>
      <c r="AT146" s="6"/>
      <c r="AU146" s="6"/>
      <c r="AV146" s="6">
        <v>39853.25</v>
      </c>
      <c r="AW146" s="6"/>
      <c r="AX146" s="6"/>
      <c r="AY146" s="6"/>
      <c r="AZ146" s="6">
        <v>39853.25</v>
      </c>
      <c r="BA146" s="6"/>
      <c r="BB146" s="6"/>
      <c r="BC146" s="6"/>
      <c r="BD146" s="6"/>
      <c r="BE146" s="6"/>
      <c r="BF146" s="6"/>
      <c r="BG146" s="6"/>
      <c r="BH146" s="6"/>
      <c r="BI146" s="6"/>
      <c r="BJ146" s="6"/>
      <c r="BK146" s="6"/>
      <c r="BL146" s="6"/>
      <c r="BM146" s="6"/>
      <c r="BN146" s="6"/>
      <c r="BO146" s="6"/>
      <c r="BP146" s="6"/>
      <c r="BQ146" s="6"/>
      <c r="BR146" s="6"/>
      <c r="BS146" s="6"/>
      <c r="BT146" s="6">
        <v>39855.25</v>
      </c>
      <c r="BU146" s="6"/>
      <c r="BV146" s="6"/>
      <c r="BW146" s="6"/>
      <c r="BX146" s="6"/>
      <c r="BY146" s="6">
        <v>39941.25</v>
      </c>
      <c r="BZ146" s="6"/>
      <c r="CA146" s="6"/>
      <c r="CB146" s="6"/>
      <c r="CC146" s="6"/>
      <c r="CD146" s="6"/>
      <c r="CE146" s="6"/>
      <c r="CF146" s="6"/>
      <c r="CG146" s="6"/>
      <c r="CH146" s="6"/>
      <c r="CI146" s="6"/>
      <c r="CJ146" s="6"/>
      <c r="CK146" s="6"/>
      <c r="CL146" s="6"/>
      <c r="CM146" s="6"/>
      <c r="CN146" s="6"/>
      <c r="CO146" s="6"/>
      <c r="CP146" s="6"/>
      <c r="CQ146" s="6"/>
      <c r="CR146" s="6">
        <v>39981.25</v>
      </c>
      <c r="CS146" s="6"/>
      <c r="CT146" s="6"/>
      <c r="CU146" s="6"/>
      <c r="CV146" s="6"/>
      <c r="CW146" s="6"/>
      <c r="CX146" s="6"/>
      <c r="CY146" s="6"/>
      <c r="CZ146" s="6"/>
      <c r="DA146" s="6"/>
      <c r="DB146" s="6"/>
      <c r="DC146" s="6"/>
      <c r="DD146" s="6">
        <v>40129.25</v>
      </c>
      <c r="DE146" s="6">
        <v>40105.25</v>
      </c>
      <c r="DF146" s="6"/>
      <c r="DG146" s="6"/>
      <c r="DH146" s="6"/>
      <c r="DI146" s="6"/>
      <c r="DJ146" s="6"/>
      <c r="DK146" s="6"/>
      <c r="DL146" s="6">
        <v>40113.208333333343</v>
      </c>
      <c r="DM146" s="6"/>
      <c r="DN146" s="6"/>
      <c r="DO146" s="6"/>
      <c r="DP146" s="6"/>
      <c r="DQ146" s="6"/>
      <c r="DR146" s="6"/>
      <c r="DS146" s="6"/>
      <c r="DT146" s="6"/>
      <c r="DU146" s="6"/>
      <c r="DV146" s="6"/>
      <c r="DW146" s="6"/>
      <c r="DX146" s="6"/>
      <c r="DY146" s="6">
        <v>40130.25</v>
      </c>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HYPERLINK("https://hpr-rps.hres.ca/reg-content/summary-basis-decision-detailOne.php?lang=en&amp;linkID=SBD00163", "Zeftera")</f>
        <v>Zeftera</v>
      </c>
      <c r="B147" s="6" t="s">
        <v>447</v>
      </c>
      <c r="C147" s="6" t="s">
        <v>196</v>
      </c>
      <c r="D147" s="6" t="s">
        <v>448</v>
      </c>
      <c r="E147" s="6"/>
      <c r="F147" s="6"/>
      <c r="G147" s="6"/>
      <c r="H147" s="6">
        <v>39279.25</v>
      </c>
      <c r="I147" s="6"/>
      <c r="J147" s="6"/>
      <c r="K147" s="6"/>
      <c r="L147" s="6"/>
      <c r="M147" s="6"/>
      <c r="N147" s="6"/>
      <c r="O147" s="6"/>
      <c r="P147" s="6"/>
      <c r="Q147" s="6"/>
      <c r="R147" s="6"/>
      <c r="S147" s="6"/>
      <c r="T147" s="6"/>
      <c r="U147" s="6"/>
      <c r="V147" s="6"/>
      <c r="W147" s="6"/>
      <c r="X147" s="6"/>
      <c r="Y147" s="6"/>
      <c r="Z147" s="6"/>
      <c r="AA147" s="6"/>
      <c r="AB147" s="6"/>
      <c r="AC147" s="6"/>
      <c r="AD147" s="6"/>
      <c r="AE147" s="6"/>
      <c r="AF147" s="6">
        <v>39325.25</v>
      </c>
      <c r="AG147" s="6"/>
      <c r="AH147" s="6"/>
      <c r="AI147" s="6"/>
      <c r="AJ147" s="6"/>
      <c r="AK147" s="6"/>
      <c r="AL147" s="6"/>
      <c r="AM147" s="6"/>
      <c r="AN147" s="6"/>
      <c r="AO147" s="6"/>
      <c r="AP147" s="6"/>
      <c r="AQ147" s="6"/>
      <c r="AR147" s="6">
        <v>39625.25</v>
      </c>
      <c r="AS147" s="6"/>
      <c r="AT147" s="6"/>
      <c r="AU147" s="6"/>
      <c r="AV147" s="6">
        <v>39622.25</v>
      </c>
      <c r="AW147" s="6"/>
      <c r="AX147" s="6"/>
      <c r="AY147" s="6"/>
      <c r="AZ147" s="6">
        <v>39625.25</v>
      </c>
      <c r="BA147" s="6"/>
      <c r="BB147" s="6"/>
      <c r="BC147" s="6"/>
      <c r="BD147" s="6"/>
      <c r="BE147" s="6"/>
      <c r="BF147" s="6"/>
      <c r="BG147" s="6"/>
      <c r="BH147" s="6"/>
      <c r="BI147" s="6"/>
      <c r="BJ147" s="6"/>
      <c r="BK147" s="6"/>
      <c r="BL147" s="6"/>
      <c r="BM147" s="6">
        <v>39625.25</v>
      </c>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HYPERLINK("https://hpr-rps.hres.ca/reg-content/summary-basis-decision-detailOne.php?lang=en&amp;linkID=SBD00148", "Torisel TM")</f>
        <v>Torisel TM</v>
      </c>
      <c r="B148" s="6" t="s">
        <v>449</v>
      </c>
      <c r="C148" s="6" t="s">
        <v>365</v>
      </c>
      <c r="D148" s="6" t="s">
        <v>450</v>
      </c>
      <c r="E148" s="6">
        <v>38664.25</v>
      </c>
      <c r="F148" s="6">
        <v>38925.25</v>
      </c>
      <c r="G148" s="6"/>
      <c r="H148" s="6"/>
      <c r="I148" s="6"/>
      <c r="J148" s="6"/>
      <c r="K148" s="6"/>
      <c r="L148" s="6"/>
      <c r="M148" s="6"/>
      <c r="N148" s="6">
        <v>38959.25</v>
      </c>
      <c r="O148" s="6"/>
      <c r="P148" s="6"/>
      <c r="Q148" s="6"/>
      <c r="R148" s="6"/>
      <c r="S148" s="6">
        <v>38986.25</v>
      </c>
      <c r="T148" s="6"/>
      <c r="U148" s="6"/>
      <c r="V148" s="6">
        <v>39041.25</v>
      </c>
      <c r="W148" s="6"/>
      <c r="X148" s="6"/>
      <c r="Y148" s="6"/>
      <c r="Z148" s="6">
        <v>39065.25</v>
      </c>
      <c r="AA148" s="6"/>
      <c r="AB148" s="6"/>
      <c r="AC148" s="6">
        <v>39073.25</v>
      </c>
      <c r="AD148" s="6"/>
      <c r="AE148" s="6"/>
      <c r="AF148" s="6">
        <v>39097.25</v>
      </c>
      <c r="AG148" s="6"/>
      <c r="AH148" s="6"/>
      <c r="AI148" s="6"/>
      <c r="AJ148" s="6"/>
      <c r="AK148" s="6"/>
      <c r="AL148" s="6"/>
      <c r="AM148" s="6"/>
      <c r="AN148" s="6"/>
      <c r="AO148" s="6"/>
      <c r="AP148" s="6"/>
      <c r="AQ148" s="6"/>
      <c r="AR148" s="6">
        <v>39276.25</v>
      </c>
      <c r="AS148" s="6"/>
      <c r="AT148" s="6"/>
      <c r="AU148" s="6"/>
      <c r="AV148" s="6">
        <v>39248.25</v>
      </c>
      <c r="AW148" s="6"/>
      <c r="AX148" s="6"/>
      <c r="AY148" s="6"/>
      <c r="AZ148" s="6">
        <v>39275.25</v>
      </c>
      <c r="BA148" s="6"/>
      <c r="BB148" s="6"/>
      <c r="BC148" s="6"/>
      <c r="BD148" s="6"/>
      <c r="BE148" s="6"/>
      <c r="BF148" s="6"/>
      <c r="BG148" s="6"/>
      <c r="BH148" s="6"/>
      <c r="BI148" s="6"/>
      <c r="BJ148" s="6"/>
      <c r="BK148" s="6"/>
      <c r="BL148" s="6"/>
      <c r="BM148" s="6">
        <v>39276.25</v>
      </c>
      <c r="BN148" s="6"/>
      <c r="BO148" s="6"/>
      <c r="BP148" s="6"/>
      <c r="BQ148" s="6"/>
      <c r="BR148" s="6"/>
      <c r="BS148" s="6"/>
      <c r="BT148" s="6"/>
      <c r="BU148" s="6"/>
      <c r="BV148" s="6"/>
      <c r="BW148" s="6"/>
      <c r="BX148" s="6"/>
      <c r="BY148" s="6">
        <v>39323.25</v>
      </c>
      <c r="BZ148" s="6"/>
      <c r="CA148" s="6"/>
      <c r="CB148" s="6"/>
      <c r="CC148" s="6"/>
      <c r="CD148" s="6"/>
      <c r="CE148" s="6"/>
      <c r="CF148" s="6"/>
      <c r="CG148" s="6"/>
      <c r="CH148" s="6"/>
      <c r="CI148" s="6"/>
      <c r="CJ148" s="6"/>
      <c r="CK148" s="6"/>
      <c r="CL148" s="6"/>
      <c r="CM148" s="6"/>
      <c r="CN148" s="6"/>
      <c r="CO148" s="6"/>
      <c r="CP148" s="6"/>
      <c r="CQ148" s="6"/>
      <c r="CR148" s="6">
        <v>39352.25</v>
      </c>
      <c r="CS148" s="6"/>
      <c r="CT148" s="6"/>
      <c r="CU148" s="6"/>
      <c r="CV148" s="6"/>
      <c r="CW148" s="6"/>
      <c r="CX148" s="6"/>
      <c r="CY148" s="6"/>
      <c r="CZ148" s="6"/>
      <c r="DA148" s="6"/>
      <c r="DB148" s="6"/>
      <c r="DC148" s="6"/>
      <c r="DD148" s="6">
        <v>39434.25</v>
      </c>
      <c r="DE148" s="6"/>
      <c r="DF148" s="6"/>
      <c r="DG148" s="6"/>
      <c r="DH148" s="6">
        <v>39434.25</v>
      </c>
      <c r="DI148" s="6"/>
      <c r="DJ148" s="6"/>
      <c r="DK148" s="6"/>
      <c r="DL148" s="6"/>
      <c r="DM148" s="6"/>
      <c r="DN148" s="6"/>
      <c r="DO148" s="6"/>
      <c r="DP148" s="6"/>
      <c r="DQ148" s="6"/>
      <c r="DR148" s="6"/>
      <c r="DS148" s="6"/>
      <c r="DT148" s="6"/>
      <c r="DU148" s="6"/>
      <c r="DV148" s="6"/>
      <c r="DW148" s="6"/>
      <c r="DX148" s="6"/>
      <c r="DY148" s="6">
        <v>39437.25</v>
      </c>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HYPERLINK("https://hpr-rps.hres.ca/reg-content/summary-basis-decision-detailOne.php?lang=en&amp;linkID=SBD00149", "Toviaz TM")</f>
        <v>Toviaz TM</v>
      </c>
      <c r="B149" s="6" t="s">
        <v>451</v>
      </c>
      <c r="C149" s="6" t="s">
        <v>143</v>
      </c>
      <c r="D149" s="6" t="s">
        <v>452</v>
      </c>
      <c r="E149" s="6"/>
      <c r="F149" s="6"/>
      <c r="G149" s="6"/>
      <c r="H149" s="6">
        <v>40603.25</v>
      </c>
      <c r="I149" s="6"/>
      <c r="J149" s="6"/>
      <c r="K149" s="6"/>
      <c r="L149" s="6"/>
      <c r="M149" s="6"/>
      <c r="N149" s="6"/>
      <c r="O149" s="6"/>
      <c r="P149" s="6"/>
      <c r="Q149" s="6"/>
      <c r="R149" s="6"/>
      <c r="S149" s="6"/>
      <c r="T149" s="6"/>
      <c r="U149" s="6"/>
      <c r="V149" s="6"/>
      <c r="W149" s="6"/>
      <c r="X149" s="6"/>
      <c r="Y149" s="6"/>
      <c r="Z149" s="6"/>
      <c r="AA149" s="6"/>
      <c r="AB149" s="6"/>
      <c r="AC149" s="6"/>
      <c r="AD149" s="6"/>
      <c r="AE149" s="6"/>
      <c r="AF149" s="6">
        <v>40648.25</v>
      </c>
      <c r="AG149" s="6"/>
      <c r="AH149" s="6"/>
      <c r="AI149" s="6"/>
      <c r="AJ149" s="6"/>
      <c r="AK149" s="6"/>
      <c r="AL149" s="6"/>
      <c r="AM149" s="6"/>
      <c r="AN149" s="6"/>
      <c r="AO149" s="6"/>
      <c r="AP149" s="6"/>
      <c r="AQ149" s="6"/>
      <c r="AR149" s="6">
        <v>40947.25</v>
      </c>
      <c r="AS149" s="6">
        <v>40896.25</v>
      </c>
      <c r="AT149" s="6"/>
      <c r="AU149" s="6"/>
      <c r="AV149" s="6">
        <v>40938.25</v>
      </c>
      <c r="AW149" s="6"/>
      <c r="AX149" s="6">
        <v>40939.25</v>
      </c>
      <c r="AY149" s="6"/>
      <c r="AZ149" s="6">
        <v>40947.25</v>
      </c>
      <c r="BA149" s="6"/>
      <c r="BB149" s="6"/>
      <c r="BC149" s="6"/>
      <c r="BD149" s="6"/>
      <c r="BE149" s="6"/>
      <c r="BF149" s="6"/>
      <c r="BG149" s="6"/>
      <c r="BH149" s="6"/>
      <c r="BI149" s="6"/>
      <c r="BJ149" s="6"/>
      <c r="BK149" s="6"/>
      <c r="BL149" s="6"/>
      <c r="BM149" s="6">
        <v>40948.25</v>
      </c>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HYPERLINK("https://hpr-rps.hres.ca/reg-content/summary-basis-decision-detailOne.php?lang=en&amp;linkID=SBD00150", "Trajenta TM")</f>
        <v>Trajenta TM</v>
      </c>
      <c r="B150" s="6" t="s">
        <v>453</v>
      </c>
      <c r="C150" s="6" t="s">
        <v>105</v>
      </c>
      <c r="D150" s="6" t="s">
        <v>454</v>
      </c>
      <c r="E150" s="6">
        <v>38664.25</v>
      </c>
      <c r="F150" s="6">
        <v>38925.25</v>
      </c>
      <c r="G150" s="6"/>
      <c r="H150" s="6"/>
      <c r="I150" s="6"/>
      <c r="J150" s="6"/>
      <c r="K150" s="6"/>
      <c r="L150" s="6"/>
      <c r="M150" s="6"/>
      <c r="N150" s="6">
        <v>38959.25</v>
      </c>
      <c r="O150" s="6"/>
      <c r="P150" s="6"/>
      <c r="Q150" s="6"/>
      <c r="R150" s="6"/>
      <c r="S150" s="6">
        <v>38986.25</v>
      </c>
      <c r="T150" s="6"/>
      <c r="U150" s="6"/>
      <c r="V150" s="6">
        <v>39041.25</v>
      </c>
      <c r="W150" s="6"/>
      <c r="X150" s="6"/>
      <c r="Y150" s="6"/>
      <c r="Z150" s="6">
        <v>39065.25</v>
      </c>
      <c r="AA150" s="6"/>
      <c r="AB150" s="6"/>
      <c r="AC150" s="6">
        <v>39073.25</v>
      </c>
      <c r="AD150" s="6"/>
      <c r="AE150" s="6"/>
      <c r="AF150" s="6">
        <v>39097.25</v>
      </c>
      <c r="AG150" s="6"/>
      <c r="AH150" s="6"/>
      <c r="AI150" s="6"/>
      <c r="AJ150" s="6"/>
      <c r="AK150" s="6"/>
      <c r="AL150" s="6"/>
      <c r="AM150" s="6"/>
      <c r="AN150" s="6"/>
      <c r="AO150" s="6"/>
      <c r="AP150" s="6"/>
      <c r="AQ150" s="6"/>
      <c r="AR150" s="6">
        <v>39276.25</v>
      </c>
      <c r="AS150" s="6"/>
      <c r="AT150" s="6"/>
      <c r="AU150" s="6"/>
      <c r="AV150" s="6">
        <v>39248.25</v>
      </c>
      <c r="AW150" s="6"/>
      <c r="AX150" s="6"/>
      <c r="AY150" s="6"/>
      <c r="AZ150" s="6">
        <v>39275.25</v>
      </c>
      <c r="BA150" s="6"/>
      <c r="BB150" s="6"/>
      <c r="BC150" s="6"/>
      <c r="BD150" s="6"/>
      <c r="BE150" s="6"/>
      <c r="BF150" s="6"/>
      <c r="BG150" s="6"/>
      <c r="BH150" s="6"/>
      <c r="BI150" s="6"/>
      <c r="BJ150" s="6"/>
      <c r="BK150" s="6"/>
      <c r="BL150" s="6"/>
      <c r="BM150" s="6">
        <v>39276.25</v>
      </c>
      <c r="BN150" s="6"/>
      <c r="BO150" s="6"/>
      <c r="BP150" s="6"/>
      <c r="BQ150" s="6"/>
      <c r="BR150" s="6"/>
      <c r="BS150" s="6"/>
      <c r="BT150" s="6"/>
      <c r="BU150" s="6"/>
      <c r="BV150" s="6"/>
      <c r="BW150" s="6"/>
      <c r="BX150" s="6"/>
      <c r="BY150" s="6">
        <v>39323.25</v>
      </c>
      <c r="BZ150" s="6"/>
      <c r="CA150" s="6"/>
      <c r="CB150" s="6"/>
      <c r="CC150" s="6"/>
      <c r="CD150" s="6"/>
      <c r="CE150" s="6"/>
      <c r="CF150" s="6"/>
      <c r="CG150" s="6"/>
      <c r="CH150" s="6"/>
      <c r="CI150" s="6"/>
      <c r="CJ150" s="6"/>
      <c r="CK150" s="6"/>
      <c r="CL150" s="6"/>
      <c r="CM150" s="6"/>
      <c r="CN150" s="6"/>
      <c r="CO150" s="6"/>
      <c r="CP150" s="6"/>
      <c r="CQ150" s="6"/>
      <c r="CR150" s="6">
        <v>39352.25</v>
      </c>
      <c r="CS150" s="6"/>
      <c r="CT150" s="6"/>
      <c r="CU150" s="6"/>
      <c r="CV150" s="6"/>
      <c r="CW150" s="6"/>
      <c r="CX150" s="6"/>
      <c r="CY150" s="6"/>
      <c r="CZ150" s="6"/>
      <c r="DA150" s="6"/>
      <c r="DB150" s="6"/>
      <c r="DC150" s="6"/>
      <c r="DD150" s="6">
        <v>39434.25</v>
      </c>
      <c r="DE150" s="6"/>
      <c r="DF150" s="6"/>
      <c r="DG150" s="6"/>
      <c r="DH150" s="6">
        <v>39434.25</v>
      </c>
      <c r="DI150" s="6"/>
      <c r="DJ150" s="6"/>
      <c r="DK150" s="6"/>
      <c r="DL150" s="6"/>
      <c r="DM150" s="6"/>
      <c r="DN150" s="6"/>
      <c r="DO150" s="6"/>
      <c r="DP150" s="6"/>
      <c r="DQ150" s="6"/>
      <c r="DR150" s="6"/>
      <c r="DS150" s="6"/>
      <c r="DT150" s="6"/>
      <c r="DU150" s="6"/>
      <c r="DV150" s="6"/>
      <c r="DW150" s="6"/>
      <c r="DX150" s="6"/>
      <c r="DY150" s="6">
        <v>39437.25</v>
      </c>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row>
    <row r="151" spans="1:216" x14ac:dyDescent="0.3">
      <c r="A151" s="8" t="str">
        <f>HYPERLINK("https://hpr-rps.hres.ca/reg-content/summary-basis-decision-detailOne.php?lang=en&amp;linkID=SBD00151", "Tramacet")</f>
        <v>Tramacet</v>
      </c>
      <c r="B151" s="6" t="s">
        <v>455</v>
      </c>
      <c r="C151" s="6" t="s">
        <v>456</v>
      </c>
      <c r="D151" s="6" t="s">
        <v>457</v>
      </c>
      <c r="E151" s="6">
        <v>36467.25</v>
      </c>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v>36503.25</v>
      </c>
      <c r="AG151" s="6"/>
      <c r="AH151" s="6"/>
      <c r="AI151" s="6"/>
      <c r="AJ151" s="6"/>
      <c r="AK151" s="6"/>
      <c r="AL151" s="6"/>
      <c r="AM151" s="6"/>
      <c r="AN151" s="6">
        <v>37792.25</v>
      </c>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v>36902.25</v>
      </c>
      <c r="CG151" s="6"/>
      <c r="CH151" s="6"/>
      <c r="CI151" s="6"/>
      <c r="CJ151" s="6"/>
      <c r="CK151" s="6"/>
      <c r="CL151" s="6">
        <v>37858.25</v>
      </c>
      <c r="CM151" s="6"/>
      <c r="CN151" s="6"/>
      <c r="CO151" s="6">
        <v>37893.25</v>
      </c>
      <c r="CP151" s="6"/>
      <c r="CQ151" s="6"/>
      <c r="CR151" s="6">
        <v>37896.25</v>
      </c>
      <c r="CS151" s="6"/>
      <c r="CT151" s="6"/>
      <c r="CU151" s="6"/>
      <c r="CV151" s="6"/>
      <c r="CW151" s="6"/>
      <c r="CX151" s="6"/>
      <c r="CY151" s="6"/>
      <c r="CZ151" s="6"/>
      <c r="DA151" s="6"/>
      <c r="DB151" s="6"/>
      <c r="DC151" s="6"/>
      <c r="DD151" s="6"/>
      <c r="DE151" s="6"/>
      <c r="DF151" s="6"/>
      <c r="DG151" s="6"/>
      <c r="DH151" s="6">
        <v>38175.25</v>
      </c>
      <c r="DI151" s="6"/>
      <c r="DJ151" s="6"/>
      <c r="DK151" s="6"/>
      <c r="DL151" s="6">
        <v>38168.25</v>
      </c>
      <c r="DM151" s="6"/>
      <c r="DN151" s="6"/>
      <c r="DO151" s="6"/>
      <c r="DP151" s="6"/>
      <c r="DQ151" s="6"/>
      <c r="DR151" s="6"/>
      <c r="DS151" s="6"/>
      <c r="DT151" s="6"/>
      <c r="DU151" s="6"/>
      <c r="DV151" s="6"/>
      <c r="DW151" s="6"/>
      <c r="DX151" s="6"/>
      <c r="DY151" s="6"/>
      <c r="DZ151" s="6"/>
      <c r="EA151" s="6"/>
      <c r="EB151" s="6"/>
      <c r="EC151" s="6"/>
      <c r="ED151" s="6"/>
      <c r="EE151" s="6"/>
      <c r="EF151" s="6">
        <v>38217.25</v>
      </c>
      <c r="EG151" s="6"/>
      <c r="EH151" s="6"/>
      <c r="EI151" s="6"/>
      <c r="EJ151" s="6"/>
      <c r="EK151" s="6">
        <v>38254.25</v>
      </c>
      <c r="EL151" s="6"/>
      <c r="EM151" s="6"/>
      <c r="EN151" s="6"/>
      <c r="EO151" s="6"/>
      <c r="EP151" s="6"/>
      <c r="EQ151" s="6"/>
      <c r="ER151" s="6"/>
      <c r="ES151" s="6"/>
      <c r="ET151" s="6"/>
      <c r="EU151" s="6"/>
      <c r="EV151" s="6"/>
      <c r="EW151" s="6"/>
      <c r="EX151" s="6"/>
      <c r="EY151" s="6"/>
      <c r="EZ151" s="6"/>
      <c r="FA151" s="6"/>
      <c r="FB151" s="6"/>
      <c r="FC151" s="6"/>
      <c r="FD151" s="6">
        <v>38261.25</v>
      </c>
      <c r="FE151" s="6"/>
      <c r="FF151" s="6"/>
      <c r="FG151" s="6"/>
      <c r="FH151" s="6"/>
      <c r="FI151" s="6"/>
      <c r="FJ151" s="6"/>
      <c r="FK151" s="6"/>
      <c r="FL151" s="6">
        <v>38300.25</v>
      </c>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v>38292.25</v>
      </c>
      <c r="HE151" s="6"/>
      <c r="HF151" s="6"/>
      <c r="HG151" s="6"/>
      <c r="HH151" s="6"/>
    </row>
    <row r="152" spans="1:216" x14ac:dyDescent="0.3">
      <c r="A152" s="8" t="str">
        <f>HYPERLINK("https://hpr-rps.hres.ca/reg-content/summary-basis-decision-detailOne.php?lang=en&amp;linkID=SBD00152", "Treanda ®")</f>
        <v>Treanda ®</v>
      </c>
      <c r="B152" s="6" t="s">
        <v>458</v>
      </c>
      <c r="C152" s="6" t="s">
        <v>459</v>
      </c>
      <c r="D152" s="6" t="s">
        <v>460</v>
      </c>
      <c r="E152" s="6">
        <v>40731.25</v>
      </c>
      <c r="F152" s="6"/>
      <c r="G152" s="6"/>
      <c r="H152" s="6">
        <v>40794.25</v>
      </c>
      <c r="I152" s="6"/>
      <c r="J152" s="6"/>
      <c r="K152" s="6"/>
      <c r="L152" s="6"/>
      <c r="M152" s="6"/>
      <c r="N152" s="6"/>
      <c r="O152" s="6"/>
      <c r="P152" s="6"/>
      <c r="Q152" s="6"/>
      <c r="R152" s="6"/>
      <c r="S152" s="6"/>
      <c r="T152" s="6"/>
      <c r="U152" s="6"/>
      <c r="V152" s="6"/>
      <c r="W152" s="6"/>
      <c r="X152" s="6"/>
      <c r="Y152" s="6"/>
      <c r="Z152" s="6"/>
      <c r="AA152" s="6"/>
      <c r="AB152" s="6"/>
      <c r="AC152" s="6"/>
      <c r="AD152" s="6"/>
      <c r="AE152" s="6"/>
      <c r="AF152" s="6">
        <v>40847.208333333343</v>
      </c>
      <c r="AG152" s="6"/>
      <c r="AH152" s="6"/>
      <c r="AI152" s="6"/>
      <c r="AJ152" s="6"/>
      <c r="AK152" s="6"/>
      <c r="AL152" s="6"/>
      <c r="AM152" s="6"/>
      <c r="AN152" s="6"/>
      <c r="AO152" s="6"/>
      <c r="AP152" s="6"/>
      <c r="AQ152" s="6"/>
      <c r="AR152" s="6">
        <v>41145.25</v>
      </c>
      <c r="AS152" s="6"/>
      <c r="AT152" s="6"/>
      <c r="AU152" s="6"/>
      <c r="AV152" s="6">
        <v>41131.25</v>
      </c>
      <c r="AW152" s="6"/>
      <c r="AX152" s="6"/>
      <c r="AY152" s="6"/>
      <c r="AZ152" s="6">
        <v>41145.25</v>
      </c>
      <c r="BA152" s="6"/>
      <c r="BB152" s="6"/>
      <c r="BC152" s="6"/>
      <c r="BD152" s="6"/>
      <c r="BE152" s="6"/>
      <c r="BF152" s="6"/>
      <c r="BG152" s="6"/>
      <c r="BH152" s="6"/>
      <c r="BI152" s="6"/>
      <c r="BJ152" s="6"/>
      <c r="BK152" s="6"/>
      <c r="BL152" s="6"/>
      <c r="BM152" s="6">
        <v>41145.25</v>
      </c>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row>
    <row r="153" spans="1:216" x14ac:dyDescent="0.3">
      <c r="A153" s="8" t="str">
        <f>HYPERLINK("https://hpr-rps.hres.ca/reg-content/summary-basis-decision-detailOne.php?lang=en&amp;linkID=SBD00153", "Tretten ®")</f>
        <v>Tretten ®</v>
      </c>
      <c r="B153" s="6" t="s">
        <v>461</v>
      </c>
      <c r="C153" s="6" t="s">
        <v>298</v>
      </c>
      <c r="D153" s="6" t="s">
        <v>462</v>
      </c>
      <c r="E153" s="6">
        <v>36467.25</v>
      </c>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v>36503.25</v>
      </c>
      <c r="AG153" s="6"/>
      <c r="AH153" s="6"/>
      <c r="AI153" s="6"/>
      <c r="AJ153" s="6"/>
      <c r="AK153" s="6"/>
      <c r="AL153" s="6"/>
      <c r="AM153" s="6"/>
      <c r="AN153" s="6">
        <v>37792.25</v>
      </c>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v>36902.25</v>
      </c>
      <c r="CG153" s="6"/>
      <c r="CH153" s="6"/>
      <c r="CI153" s="6"/>
      <c r="CJ153" s="6"/>
      <c r="CK153" s="6"/>
      <c r="CL153" s="6">
        <v>37858.25</v>
      </c>
      <c r="CM153" s="6"/>
      <c r="CN153" s="6"/>
      <c r="CO153" s="6">
        <v>37893.25</v>
      </c>
      <c r="CP153" s="6"/>
      <c r="CQ153" s="6"/>
      <c r="CR153" s="6">
        <v>37896.25</v>
      </c>
      <c r="CS153" s="6"/>
      <c r="CT153" s="6"/>
      <c r="CU153" s="6"/>
      <c r="CV153" s="6"/>
      <c r="CW153" s="6"/>
      <c r="CX153" s="6"/>
      <c r="CY153" s="6"/>
      <c r="CZ153" s="6"/>
      <c r="DA153" s="6"/>
      <c r="DB153" s="6"/>
      <c r="DC153" s="6"/>
      <c r="DD153" s="6"/>
      <c r="DE153" s="6"/>
      <c r="DF153" s="6"/>
      <c r="DG153" s="6"/>
      <c r="DH153" s="6">
        <v>38175.25</v>
      </c>
      <c r="DI153" s="6"/>
      <c r="DJ153" s="6"/>
      <c r="DK153" s="6"/>
      <c r="DL153" s="6">
        <v>38168.25</v>
      </c>
      <c r="DM153" s="6"/>
      <c r="DN153" s="6"/>
      <c r="DO153" s="6"/>
      <c r="DP153" s="6"/>
      <c r="DQ153" s="6"/>
      <c r="DR153" s="6"/>
      <c r="DS153" s="6"/>
      <c r="DT153" s="6"/>
      <c r="DU153" s="6"/>
      <c r="DV153" s="6"/>
      <c r="DW153" s="6"/>
      <c r="DX153" s="6"/>
      <c r="DY153" s="6"/>
      <c r="DZ153" s="6"/>
      <c r="EA153" s="6"/>
      <c r="EB153" s="6"/>
      <c r="EC153" s="6"/>
      <c r="ED153" s="6"/>
      <c r="EE153" s="6"/>
      <c r="EF153" s="6">
        <v>38217.25</v>
      </c>
      <c r="EG153" s="6"/>
      <c r="EH153" s="6"/>
      <c r="EI153" s="6"/>
      <c r="EJ153" s="6"/>
      <c r="EK153" s="6">
        <v>38254.25</v>
      </c>
      <c r="EL153" s="6"/>
      <c r="EM153" s="6"/>
      <c r="EN153" s="6"/>
      <c r="EO153" s="6"/>
      <c r="EP153" s="6"/>
      <c r="EQ153" s="6"/>
      <c r="ER153" s="6"/>
      <c r="ES153" s="6"/>
      <c r="ET153" s="6"/>
      <c r="EU153" s="6"/>
      <c r="EV153" s="6"/>
      <c r="EW153" s="6"/>
      <c r="EX153" s="6"/>
      <c r="EY153" s="6"/>
      <c r="EZ153" s="6"/>
      <c r="FA153" s="6"/>
      <c r="FB153" s="6"/>
      <c r="FC153" s="6"/>
      <c r="FD153" s="6">
        <v>38261.25</v>
      </c>
      <c r="FE153" s="6"/>
      <c r="FF153" s="6"/>
      <c r="FG153" s="6"/>
      <c r="FH153" s="6"/>
      <c r="FI153" s="6"/>
      <c r="FJ153" s="6"/>
      <c r="FK153" s="6"/>
      <c r="FL153" s="6">
        <v>38300.25</v>
      </c>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v>38292.25</v>
      </c>
      <c r="HE153" s="6"/>
      <c r="HF153" s="6"/>
      <c r="HG153" s="6"/>
      <c r="HH153" s="6"/>
    </row>
    <row r="154" spans="1:216" x14ac:dyDescent="0.3">
      <c r="A154" s="8" t="str">
        <f>HYPERLINK("https://hpr-rps.hres.ca/reg-content/summary-basis-decision-detailOne.php?lang=en&amp;linkID=SBD00154", "Trosec TM")</f>
        <v>Trosec TM</v>
      </c>
      <c r="B154" s="6" t="s">
        <v>463</v>
      </c>
      <c r="C154" s="6" t="s">
        <v>464</v>
      </c>
      <c r="D154" s="6" t="s">
        <v>465</v>
      </c>
      <c r="E154" s="6">
        <v>38671.25</v>
      </c>
      <c r="F154" s="6"/>
      <c r="G154" s="6"/>
      <c r="H154" s="6">
        <v>38805.291666666657</v>
      </c>
      <c r="I154" s="6"/>
      <c r="J154" s="6"/>
      <c r="K154" s="6"/>
      <c r="L154" s="6"/>
      <c r="M154" s="6"/>
      <c r="N154" s="6"/>
      <c r="O154" s="6"/>
      <c r="P154" s="6"/>
      <c r="Q154" s="6"/>
      <c r="R154" s="6"/>
      <c r="S154" s="6"/>
      <c r="T154" s="6"/>
      <c r="U154" s="6"/>
      <c r="V154" s="6"/>
      <c r="W154" s="6"/>
      <c r="X154" s="6"/>
      <c r="Y154" s="6"/>
      <c r="Z154" s="6">
        <v>38835.25</v>
      </c>
      <c r="AA154" s="6"/>
      <c r="AB154" s="6"/>
      <c r="AC154" s="6">
        <v>38862.25</v>
      </c>
      <c r="AD154" s="6"/>
      <c r="AE154" s="6"/>
      <c r="AF154" s="6">
        <v>38890.25</v>
      </c>
      <c r="AG154" s="6"/>
      <c r="AH154" s="6"/>
      <c r="AI154" s="6"/>
      <c r="AJ154" s="6"/>
      <c r="AK154" s="6"/>
      <c r="AL154" s="6"/>
      <c r="AM154" s="6"/>
      <c r="AN154" s="6"/>
      <c r="AO154" s="6"/>
      <c r="AP154" s="6"/>
      <c r="AQ154" s="6"/>
      <c r="AR154" s="6">
        <v>39098.25</v>
      </c>
      <c r="AS154" s="6">
        <v>39063.25</v>
      </c>
      <c r="AT154" s="6"/>
      <c r="AU154" s="6"/>
      <c r="AV154" s="6">
        <v>39064.25</v>
      </c>
      <c r="AW154" s="6"/>
      <c r="AX154" s="6"/>
      <c r="AY154" s="6"/>
      <c r="AZ154" s="6">
        <v>39098.25</v>
      </c>
      <c r="BA154" s="6"/>
      <c r="BB154" s="6"/>
      <c r="BC154" s="6"/>
      <c r="BD154" s="6"/>
      <c r="BE154" s="6"/>
      <c r="BF154" s="6"/>
      <c r="BG154" s="6"/>
      <c r="BH154" s="6"/>
      <c r="BI154" s="6"/>
      <c r="BJ154" s="6"/>
      <c r="BK154" s="6">
        <v>39099.25</v>
      </c>
      <c r="BL154" s="6"/>
      <c r="BM154" s="6"/>
      <c r="BN154" s="6"/>
      <c r="BO154" s="6"/>
      <c r="BP154" s="6"/>
      <c r="BQ154" s="6"/>
      <c r="BR154" s="6"/>
      <c r="BS154" s="6"/>
      <c r="BT154" s="6"/>
      <c r="BU154" s="6"/>
      <c r="BV154" s="6"/>
      <c r="BW154" s="6"/>
      <c r="BX154" s="6"/>
      <c r="BY154" s="6"/>
      <c r="BZ154" s="6"/>
      <c r="CA154" s="6"/>
      <c r="CB154" s="6"/>
      <c r="CC154" s="6">
        <v>39112.25</v>
      </c>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v>39167.25</v>
      </c>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HYPERLINK("https://hpr-rps.hres.ca/reg-content/summary-basis-decision-detailOne.php?lang=en&amp;linkID=SBD00164", "Zelboraf TM")</f>
        <v>Zelboraf TM</v>
      </c>
      <c r="B155" s="6" t="s">
        <v>466</v>
      </c>
      <c r="C155" s="6" t="s">
        <v>467</v>
      </c>
      <c r="D155" s="6" t="s">
        <v>468</v>
      </c>
      <c r="E155" s="6">
        <v>40682.25</v>
      </c>
      <c r="F155" s="6"/>
      <c r="G155" s="6"/>
      <c r="H155" s="6"/>
      <c r="I155" s="6"/>
      <c r="J155" s="6"/>
      <c r="K155" s="6"/>
      <c r="L155" s="6"/>
      <c r="M155" s="6"/>
      <c r="N155" s="6">
        <v>40708.25</v>
      </c>
      <c r="O155" s="6"/>
      <c r="P155" s="6"/>
      <c r="Q155" s="6"/>
      <c r="R155" s="6"/>
      <c r="S155" s="6">
        <v>40732.25</v>
      </c>
      <c r="T155" s="6"/>
      <c r="U155" s="6"/>
      <c r="V155" s="6">
        <v>40742.25</v>
      </c>
      <c r="W155" s="6"/>
      <c r="X155" s="6"/>
      <c r="Y155" s="6"/>
      <c r="Z155" s="6"/>
      <c r="AA155" s="6"/>
      <c r="AB155" s="6"/>
      <c r="AC155" s="6"/>
      <c r="AD155" s="6"/>
      <c r="AE155" s="6"/>
      <c r="AF155" s="6">
        <v>40774.25</v>
      </c>
      <c r="AG155" s="6"/>
      <c r="AH155" s="6"/>
      <c r="AI155" s="6"/>
      <c r="AJ155" s="6"/>
      <c r="AK155" s="6"/>
      <c r="AL155" s="6"/>
      <c r="AM155" s="6"/>
      <c r="AN155" s="6"/>
      <c r="AO155" s="6"/>
      <c r="AP155" s="6"/>
      <c r="AQ155" s="6"/>
      <c r="AR155" s="6">
        <v>40953.25</v>
      </c>
      <c r="AS155" s="6"/>
      <c r="AT155" s="6"/>
      <c r="AU155" s="6"/>
      <c r="AV155" s="6">
        <v>40587.25</v>
      </c>
      <c r="AW155" s="6"/>
      <c r="AX155" s="6"/>
      <c r="AY155" s="6"/>
      <c r="AZ155" s="6">
        <v>40589.25</v>
      </c>
      <c r="BA155" s="6"/>
      <c r="BB155" s="6"/>
      <c r="BC155" s="6"/>
      <c r="BD155" s="6"/>
      <c r="BE155" s="6"/>
      <c r="BF155" s="6"/>
      <c r="BG155" s="6"/>
      <c r="BH155" s="6"/>
      <c r="BI155" s="6"/>
      <c r="BJ155" s="6"/>
      <c r="BK155" s="6"/>
      <c r="BL155" s="6"/>
      <c r="BM155" s="6">
        <v>40589.25</v>
      </c>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HYPERLINK("https://hpr-rps.hres.ca/reg-content/summary-basis-decision-detailOne.php?lang=en&amp;linkID=SBD00155", "Tygacil TM")</f>
        <v>Tygacil TM</v>
      </c>
      <c r="B156" s="6" t="s">
        <v>469</v>
      </c>
      <c r="C156" s="6" t="s">
        <v>365</v>
      </c>
      <c r="D156" s="6" t="s">
        <v>470</v>
      </c>
      <c r="E156" s="6">
        <v>38259.25</v>
      </c>
      <c r="F156" s="6"/>
      <c r="G156" s="6"/>
      <c r="H156" s="6">
        <v>38490.25</v>
      </c>
      <c r="I156" s="6"/>
      <c r="J156" s="6"/>
      <c r="K156" s="6"/>
      <c r="L156" s="6"/>
      <c r="M156" s="6"/>
      <c r="N156" s="6"/>
      <c r="O156" s="6"/>
      <c r="P156" s="6"/>
      <c r="Q156" s="6"/>
      <c r="R156" s="6"/>
      <c r="S156" s="6"/>
      <c r="T156" s="6"/>
      <c r="U156" s="6"/>
      <c r="V156" s="6"/>
      <c r="W156" s="6"/>
      <c r="X156" s="6"/>
      <c r="Y156" s="6"/>
      <c r="Z156" s="6"/>
      <c r="AA156" s="6"/>
      <c r="AB156" s="6"/>
      <c r="AC156" s="6"/>
      <c r="AD156" s="6"/>
      <c r="AE156" s="6"/>
      <c r="AF156" s="6">
        <v>38581.25</v>
      </c>
      <c r="AG156" s="6"/>
      <c r="AH156" s="6"/>
      <c r="AI156" s="6"/>
      <c r="AJ156" s="6"/>
      <c r="AK156" s="6"/>
      <c r="AL156" s="6"/>
      <c r="AM156" s="6"/>
      <c r="AN156" s="6"/>
      <c r="AO156" s="6"/>
      <c r="AP156" s="6"/>
      <c r="AQ156" s="6"/>
      <c r="AR156" s="6">
        <v>38960.25</v>
      </c>
      <c r="AS156" s="6"/>
      <c r="AT156" s="6"/>
      <c r="AU156" s="6"/>
      <c r="AV156" s="6">
        <v>38922.25</v>
      </c>
      <c r="AW156" s="6"/>
      <c r="AX156" s="6"/>
      <c r="AY156" s="6"/>
      <c r="AZ156" s="6">
        <v>38967.25</v>
      </c>
      <c r="BA156" s="6"/>
      <c r="BB156" s="6"/>
      <c r="BC156" s="6"/>
      <c r="BD156" s="6"/>
      <c r="BE156" s="6"/>
      <c r="BF156" s="6"/>
      <c r="BG156" s="6"/>
      <c r="BH156" s="6"/>
      <c r="BI156" s="6"/>
      <c r="BJ156" s="6"/>
      <c r="BK156" s="6"/>
      <c r="BL156" s="6"/>
      <c r="BM156" s="6">
        <v>38974.25</v>
      </c>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HYPERLINK("https://hpr-rps.hres.ca/reg-content/summary-basis-decision-detailOne.php?lang=en&amp;linkID=SBD00156", "Tykerb TM")</f>
        <v>Tykerb TM</v>
      </c>
      <c r="B157" s="6" t="s">
        <v>471</v>
      </c>
      <c r="C157" s="6" t="s">
        <v>96</v>
      </c>
      <c r="D157" s="6" t="s">
        <v>472</v>
      </c>
      <c r="E157" s="6">
        <v>39420.25</v>
      </c>
      <c r="F157" s="6"/>
      <c r="G157" s="6"/>
      <c r="H157" s="6">
        <v>39055.25</v>
      </c>
      <c r="I157" s="6"/>
      <c r="J157" s="6"/>
      <c r="K157" s="6"/>
      <c r="L157" s="6"/>
      <c r="M157" s="6"/>
      <c r="N157" s="6"/>
      <c r="O157" s="6"/>
      <c r="P157" s="6"/>
      <c r="Q157" s="6"/>
      <c r="R157" s="6"/>
      <c r="S157" s="6"/>
      <c r="T157" s="6"/>
      <c r="U157" s="6"/>
      <c r="V157" s="6"/>
      <c r="W157" s="6"/>
      <c r="X157" s="6"/>
      <c r="Y157" s="6"/>
      <c r="Z157" s="6">
        <v>39097.25</v>
      </c>
      <c r="AA157" s="6"/>
      <c r="AB157" s="6"/>
      <c r="AC157" s="6">
        <v>39100.25</v>
      </c>
      <c r="AD157" s="6"/>
      <c r="AE157" s="6"/>
      <c r="AF157" s="6">
        <v>39129.25</v>
      </c>
      <c r="AG157" s="6"/>
      <c r="AH157" s="6"/>
      <c r="AI157" s="6"/>
      <c r="AJ157" s="6"/>
      <c r="AK157" s="6"/>
      <c r="AL157" s="6"/>
      <c r="AM157" s="6"/>
      <c r="AN157" s="6"/>
      <c r="AO157" s="6"/>
      <c r="AP157" s="6"/>
      <c r="AQ157" s="6"/>
      <c r="AR157" s="6"/>
      <c r="AS157" s="6">
        <v>39407.25</v>
      </c>
      <c r="AT157" s="6"/>
      <c r="AU157" s="6"/>
      <c r="AV157" s="6">
        <v>39408.25</v>
      </c>
      <c r="AW157" s="6"/>
      <c r="AX157" s="6"/>
      <c r="AY157" s="6"/>
      <c r="AZ157" s="6">
        <v>39429.25</v>
      </c>
      <c r="BA157" s="6"/>
      <c r="BB157" s="6"/>
      <c r="BC157" s="6"/>
      <c r="BD157" s="6"/>
      <c r="BE157" s="6"/>
      <c r="BF157" s="6"/>
      <c r="BG157" s="6"/>
      <c r="BH157" s="6"/>
      <c r="BI157" s="6"/>
      <c r="BJ157" s="6"/>
      <c r="BK157" s="6"/>
      <c r="BL157" s="6"/>
      <c r="BM157" s="6"/>
      <c r="BN157" s="6"/>
      <c r="BO157" s="6"/>
      <c r="BP157" s="6"/>
      <c r="BQ157" s="6"/>
      <c r="BR157" s="6"/>
      <c r="BS157" s="6"/>
      <c r="BT157" s="6">
        <v>39429.25</v>
      </c>
      <c r="BU157" s="6"/>
      <c r="BV157" s="6"/>
      <c r="BW157" s="6"/>
      <c r="BX157" s="6"/>
      <c r="BY157" s="6">
        <v>39518.208333333343</v>
      </c>
      <c r="BZ157" s="6"/>
      <c r="CA157" s="6"/>
      <c r="CB157" s="6"/>
      <c r="CC157" s="6"/>
      <c r="CD157" s="6"/>
      <c r="CE157" s="6"/>
      <c r="CF157" s="6"/>
      <c r="CG157" s="6"/>
      <c r="CH157" s="6"/>
      <c r="CI157" s="6"/>
      <c r="CJ157" s="6"/>
      <c r="CK157" s="6"/>
      <c r="CL157" s="6"/>
      <c r="CM157" s="6"/>
      <c r="CN157" s="6"/>
      <c r="CO157" s="6"/>
      <c r="CP157" s="6"/>
      <c r="CQ157" s="6"/>
      <c r="CR157" s="6">
        <v>39562.25</v>
      </c>
      <c r="CS157" s="6"/>
      <c r="CT157" s="6"/>
      <c r="CU157" s="6"/>
      <c r="CV157" s="6"/>
      <c r="CW157" s="6"/>
      <c r="CX157" s="6"/>
      <c r="CY157" s="6"/>
      <c r="CZ157" s="6"/>
      <c r="DA157" s="6"/>
      <c r="DB157" s="6"/>
      <c r="DC157" s="6"/>
      <c r="DD157" s="6">
        <v>39927.25</v>
      </c>
      <c r="DE157" s="6"/>
      <c r="DF157" s="6"/>
      <c r="DG157" s="6"/>
      <c r="DH157" s="6">
        <v>39702.25</v>
      </c>
      <c r="DI157" s="6"/>
      <c r="DJ157" s="6">
        <v>39710.25</v>
      </c>
      <c r="DK157" s="6"/>
      <c r="DL157" s="6">
        <v>39945.25</v>
      </c>
      <c r="DM157" s="6"/>
      <c r="DN157" s="6"/>
      <c r="DO157" s="6"/>
      <c r="DP157" s="6"/>
      <c r="DQ157" s="6"/>
      <c r="DR157" s="6"/>
      <c r="DS157" s="6"/>
      <c r="DT157" s="6"/>
      <c r="DU157" s="6"/>
      <c r="DV157" s="6"/>
      <c r="DW157" s="6"/>
      <c r="DX157" s="6"/>
      <c r="DY157" s="6"/>
      <c r="DZ157" s="6"/>
      <c r="EA157" s="6"/>
      <c r="EB157" s="6"/>
      <c r="EC157" s="6"/>
      <c r="ED157" s="6"/>
      <c r="EE157" s="6">
        <v>39710.25</v>
      </c>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HYPERLINK("https://hpr-rps.hres.ca/reg-content/summary-basis-decision-detailOne.php?lang=en&amp;linkID=SBD00157", "Tysabri TM")</f>
        <v>Tysabri TM</v>
      </c>
      <c r="B158" s="6" t="s">
        <v>473</v>
      </c>
      <c r="C158" s="6" t="s">
        <v>238</v>
      </c>
      <c r="D158" s="6" t="s">
        <v>474</v>
      </c>
      <c r="E158" s="6">
        <v>38156.25</v>
      </c>
      <c r="F158" s="6"/>
      <c r="G158" s="6"/>
      <c r="H158" s="6"/>
      <c r="I158" s="6"/>
      <c r="J158" s="6"/>
      <c r="K158" s="6"/>
      <c r="L158" s="6"/>
      <c r="M158" s="6"/>
      <c r="N158" s="6">
        <v>38161.25</v>
      </c>
      <c r="O158" s="6"/>
      <c r="P158" s="6"/>
      <c r="Q158" s="6"/>
      <c r="R158" s="6"/>
      <c r="S158" s="6">
        <v>38181.25</v>
      </c>
      <c r="T158" s="6"/>
      <c r="U158" s="6"/>
      <c r="V158" s="6">
        <v>38197.25</v>
      </c>
      <c r="W158" s="6"/>
      <c r="X158" s="6"/>
      <c r="Y158" s="6"/>
      <c r="Z158" s="6"/>
      <c r="AA158" s="6"/>
      <c r="AB158" s="6"/>
      <c r="AC158" s="6"/>
      <c r="AD158" s="6"/>
      <c r="AE158" s="6"/>
      <c r="AF158" s="6">
        <v>38223.25</v>
      </c>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v>38658.25</v>
      </c>
      <c r="BH158" s="6"/>
      <c r="BI158" s="6"/>
      <c r="BJ158" s="6"/>
      <c r="BK158" s="6"/>
      <c r="BL158" s="6"/>
      <c r="BM158" s="6"/>
      <c r="BN158" s="6"/>
      <c r="BO158" s="6"/>
      <c r="BP158" s="6"/>
      <c r="BQ158" s="6"/>
      <c r="BR158" s="6"/>
      <c r="BS158" s="6"/>
      <c r="BT158" s="6"/>
      <c r="BU158" s="6">
        <v>38492.25</v>
      </c>
      <c r="BV158" s="6"/>
      <c r="BW158" s="6"/>
      <c r="BX158" s="6"/>
      <c r="BY158" s="6"/>
      <c r="BZ158" s="6"/>
      <c r="CA158" s="6"/>
      <c r="CB158" s="6"/>
      <c r="CC158" s="6"/>
      <c r="CD158" s="6"/>
      <c r="CE158" s="6"/>
      <c r="CF158" s="6"/>
      <c r="CG158" s="6"/>
      <c r="CH158" s="6"/>
      <c r="CI158" s="6"/>
      <c r="CJ158" s="6"/>
      <c r="CK158" s="6"/>
      <c r="CL158" s="6"/>
      <c r="CM158" s="6"/>
      <c r="CN158" s="6"/>
      <c r="CO158" s="6"/>
      <c r="CP158" s="6"/>
      <c r="CQ158" s="6"/>
      <c r="CR158" s="6">
        <v>38674.25</v>
      </c>
      <c r="CS158" s="6"/>
      <c r="CT158" s="6"/>
      <c r="CU158" s="6"/>
      <c r="CV158" s="6"/>
      <c r="CW158" s="6"/>
      <c r="CX158" s="6"/>
      <c r="CY158" s="6"/>
      <c r="CZ158" s="6"/>
      <c r="DA158" s="6">
        <v>38887.25</v>
      </c>
      <c r="DB158" s="6"/>
      <c r="DC158" s="6"/>
      <c r="DD158" s="6">
        <v>38952.25</v>
      </c>
      <c r="DE158" s="6"/>
      <c r="DF158" s="6"/>
      <c r="DG158" s="6"/>
      <c r="DH158" s="6">
        <v>38960.25</v>
      </c>
      <c r="DI158" s="6"/>
      <c r="DJ158" s="6"/>
      <c r="DK158" s="6"/>
      <c r="DL158" s="6">
        <v>38986.25</v>
      </c>
      <c r="DM158" s="6"/>
      <c r="DN158" s="6"/>
      <c r="DO158" s="6"/>
      <c r="DP158" s="6"/>
      <c r="DQ158" s="6"/>
      <c r="DR158" s="6"/>
      <c r="DS158" s="6"/>
      <c r="DT158" s="6"/>
      <c r="DU158" s="6"/>
      <c r="DV158" s="6"/>
      <c r="DW158" s="6"/>
      <c r="DX158" s="6"/>
      <c r="DY158" s="6">
        <v>38988.25</v>
      </c>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HYPERLINK("https://hpr-rps.hres.ca/reg-content/summary-basis-decision-detailOne.php?lang=en&amp;linkID=SBD00158", "Uloric TM")</f>
        <v>Uloric TM</v>
      </c>
      <c r="B159" s="6" t="s">
        <v>475</v>
      </c>
      <c r="C159" s="6" t="s">
        <v>188</v>
      </c>
      <c r="D159" s="6" t="s">
        <v>476</v>
      </c>
      <c r="E159" s="6">
        <v>39954.25</v>
      </c>
      <c r="F159" s="6"/>
      <c r="G159" s="6"/>
      <c r="H159" s="6"/>
      <c r="I159" s="6"/>
      <c r="J159" s="6"/>
      <c r="K159" s="6"/>
      <c r="L159" s="6"/>
      <c r="M159" s="6"/>
      <c r="N159" s="6"/>
      <c r="O159" s="6"/>
      <c r="P159" s="6"/>
      <c r="Q159" s="6"/>
      <c r="R159" s="6"/>
      <c r="S159" s="6"/>
      <c r="T159" s="6"/>
      <c r="U159" s="6"/>
      <c r="V159" s="6"/>
      <c r="W159" s="6"/>
      <c r="X159" s="6"/>
      <c r="Y159" s="6"/>
      <c r="Z159" s="6">
        <v>40092.25</v>
      </c>
      <c r="AA159" s="6"/>
      <c r="AB159" s="6"/>
      <c r="AC159" s="6">
        <v>40100.25</v>
      </c>
      <c r="AD159" s="6"/>
      <c r="AE159" s="6"/>
      <c r="AF159" s="6">
        <v>40143.25</v>
      </c>
      <c r="AG159" s="6"/>
      <c r="AH159" s="6"/>
      <c r="AI159" s="6"/>
      <c r="AJ159" s="6"/>
      <c r="AK159" s="6"/>
      <c r="AL159" s="6"/>
      <c r="AM159" s="6"/>
      <c r="AN159" s="6"/>
      <c r="AO159" s="6"/>
      <c r="AP159" s="6"/>
      <c r="AQ159" s="6"/>
      <c r="AR159" s="6">
        <v>40436.25</v>
      </c>
      <c r="AS159" s="6"/>
      <c r="AT159" s="6"/>
      <c r="AU159" s="6"/>
      <c r="AV159" s="6">
        <v>40441.25</v>
      </c>
      <c r="AW159" s="6"/>
      <c r="AX159" s="6">
        <v>40389.25</v>
      </c>
      <c r="AY159" s="6"/>
      <c r="AZ159" s="6">
        <v>40442.25</v>
      </c>
      <c r="BA159" s="6"/>
      <c r="BB159" s="6"/>
      <c r="BC159" s="6"/>
      <c r="BD159" s="6"/>
      <c r="BE159" s="6"/>
      <c r="BF159" s="6"/>
      <c r="BG159" s="6"/>
      <c r="BH159" s="6"/>
      <c r="BI159" s="6"/>
      <c r="BJ159" s="6"/>
      <c r="BK159" s="6"/>
      <c r="BL159" s="6"/>
      <c r="BM159" s="6">
        <v>40443.25</v>
      </c>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HYPERLINK("https://hpr-rps.hres.ca/reg-content/summary-basis-decision-detailOne.php?lang=en&amp;linkID=SBD00159", "Vantas ®")</f>
        <v>Vantas ®</v>
      </c>
      <c r="B160" s="6" t="s">
        <v>477</v>
      </c>
      <c r="C160" s="6" t="s">
        <v>478</v>
      </c>
      <c r="D160" s="6" t="s">
        <v>479</v>
      </c>
      <c r="E160" s="6">
        <v>39954.25</v>
      </c>
      <c r="F160" s="6"/>
      <c r="G160" s="6"/>
      <c r="H160" s="6"/>
      <c r="I160" s="6"/>
      <c r="J160" s="6"/>
      <c r="K160" s="6"/>
      <c r="L160" s="6"/>
      <c r="M160" s="6"/>
      <c r="N160" s="6"/>
      <c r="O160" s="6"/>
      <c r="P160" s="6"/>
      <c r="Q160" s="6"/>
      <c r="R160" s="6"/>
      <c r="S160" s="6"/>
      <c r="T160" s="6"/>
      <c r="U160" s="6"/>
      <c r="V160" s="6"/>
      <c r="W160" s="6"/>
      <c r="X160" s="6"/>
      <c r="Y160" s="6"/>
      <c r="Z160" s="6">
        <v>40092.25</v>
      </c>
      <c r="AA160" s="6"/>
      <c r="AB160" s="6"/>
      <c r="AC160" s="6">
        <v>40100.25</v>
      </c>
      <c r="AD160" s="6"/>
      <c r="AE160" s="6"/>
      <c r="AF160" s="6">
        <v>40143.25</v>
      </c>
      <c r="AG160" s="6"/>
      <c r="AH160" s="6"/>
      <c r="AI160" s="6"/>
      <c r="AJ160" s="6"/>
      <c r="AK160" s="6"/>
      <c r="AL160" s="6"/>
      <c r="AM160" s="6"/>
      <c r="AN160" s="6"/>
      <c r="AO160" s="6"/>
      <c r="AP160" s="6"/>
      <c r="AQ160" s="6"/>
      <c r="AR160" s="6">
        <v>40436.25</v>
      </c>
      <c r="AS160" s="6"/>
      <c r="AT160" s="6"/>
      <c r="AU160" s="6"/>
      <c r="AV160" s="6">
        <v>40441.25</v>
      </c>
      <c r="AW160" s="6"/>
      <c r="AX160" s="6">
        <v>40389.25</v>
      </c>
      <c r="AY160" s="6"/>
      <c r="AZ160" s="6">
        <v>40442.25</v>
      </c>
      <c r="BA160" s="6"/>
      <c r="BB160" s="6"/>
      <c r="BC160" s="6"/>
      <c r="BD160" s="6"/>
      <c r="BE160" s="6"/>
      <c r="BF160" s="6"/>
      <c r="BG160" s="6"/>
      <c r="BH160" s="6"/>
      <c r="BI160" s="6"/>
      <c r="BJ160" s="6"/>
      <c r="BK160" s="6"/>
      <c r="BL160" s="6"/>
      <c r="BM160" s="6">
        <v>40443.25</v>
      </c>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HYPERLINK("https://hpr-rps.hres.ca/reg-content/summary-basis-decision-detailOne.php?lang=en&amp;linkID=SBD00160", "Vasovist TM")</f>
        <v>Vasovist TM</v>
      </c>
      <c r="B161" s="6" t="s">
        <v>480</v>
      </c>
      <c r="C161" s="6" t="s">
        <v>481</v>
      </c>
      <c r="D161" s="6" t="s">
        <v>482</v>
      </c>
      <c r="E161" s="6"/>
      <c r="F161" s="6"/>
      <c r="G161" s="6"/>
      <c r="H161" s="6">
        <v>38343.25</v>
      </c>
      <c r="I161" s="6"/>
      <c r="J161" s="6"/>
      <c r="K161" s="6"/>
      <c r="L161" s="6"/>
      <c r="M161" s="6"/>
      <c r="N161" s="6"/>
      <c r="O161" s="6"/>
      <c r="P161" s="6"/>
      <c r="Q161" s="6"/>
      <c r="R161" s="6"/>
      <c r="S161" s="6"/>
      <c r="T161" s="6"/>
      <c r="U161" s="6"/>
      <c r="V161" s="6"/>
      <c r="W161" s="6"/>
      <c r="X161" s="6"/>
      <c r="Y161" s="6"/>
      <c r="Z161" s="6"/>
      <c r="AA161" s="6"/>
      <c r="AB161" s="6"/>
      <c r="AC161" s="6"/>
      <c r="AD161" s="6"/>
      <c r="AE161" s="6"/>
      <c r="AF161" s="6">
        <v>38442.291666666657</v>
      </c>
      <c r="AG161" s="6"/>
      <c r="AH161" s="6"/>
      <c r="AI161" s="6"/>
      <c r="AJ161" s="6"/>
      <c r="AK161" s="6"/>
      <c r="AL161" s="6"/>
      <c r="AM161" s="6"/>
      <c r="AN161" s="6"/>
      <c r="AO161" s="6"/>
      <c r="AP161" s="6"/>
      <c r="AQ161" s="6"/>
      <c r="AR161" s="6"/>
      <c r="AS161" s="6"/>
      <c r="AT161" s="6"/>
      <c r="AU161" s="6"/>
      <c r="AV161" s="6">
        <v>38728.25</v>
      </c>
      <c r="AW161" s="6"/>
      <c r="AX161" s="6">
        <v>38740.25</v>
      </c>
      <c r="AY161" s="6"/>
      <c r="AZ161" s="6">
        <v>38740.25</v>
      </c>
      <c r="BA161" s="6"/>
      <c r="BB161" s="6"/>
      <c r="BC161" s="6"/>
      <c r="BD161" s="6"/>
      <c r="BE161" s="6">
        <v>38741.25</v>
      </c>
      <c r="BF161" s="6"/>
      <c r="BG161" s="6"/>
      <c r="BH161" s="6"/>
      <c r="BI161" s="6"/>
      <c r="BJ161" s="6"/>
      <c r="BK161" s="6"/>
      <c r="BL161" s="6"/>
      <c r="BM161" s="6"/>
      <c r="BN161" s="6"/>
      <c r="BO161" s="6"/>
      <c r="BP161" s="6"/>
      <c r="BQ161" s="6"/>
      <c r="BR161" s="6"/>
      <c r="BS161" s="6"/>
      <c r="BT161" s="6"/>
      <c r="BU161" s="6"/>
      <c r="BV161" s="6"/>
      <c r="BW161" s="6"/>
      <c r="BX161" s="6"/>
      <c r="BY161" s="6">
        <v>38841.25</v>
      </c>
      <c r="BZ161" s="6"/>
      <c r="CA161" s="6"/>
      <c r="CB161" s="6"/>
      <c r="CC161" s="6"/>
      <c r="CD161" s="6"/>
      <c r="CE161" s="6"/>
      <c r="CF161" s="6"/>
      <c r="CG161" s="6"/>
      <c r="CH161" s="6"/>
      <c r="CI161" s="6"/>
      <c r="CJ161" s="6"/>
      <c r="CK161" s="6"/>
      <c r="CL161" s="6"/>
      <c r="CM161" s="6"/>
      <c r="CN161" s="6"/>
      <c r="CO161" s="6">
        <v>38841.25</v>
      </c>
      <c r="CP161" s="6"/>
      <c r="CQ161" s="6"/>
      <c r="CR161" s="6">
        <v>38883.25</v>
      </c>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v>39021.25</v>
      </c>
      <c r="DY161" s="6">
        <v>39020.25</v>
      </c>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HYPERLINK("https://hpr-rps.hres.ca/reg-content/summary-basis-decision-detailOne.php?lang=en&amp;linkID=SBD00161", "Vectibix TM")</f>
        <v>Vectibix TM</v>
      </c>
      <c r="B162" s="6" t="s">
        <v>483</v>
      </c>
      <c r="C162" s="6" t="s">
        <v>286</v>
      </c>
      <c r="D162" s="6" t="s">
        <v>484</v>
      </c>
      <c r="E162" s="6">
        <v>37749.25</v>
      </c>
      <c r="F162" s="6"/>
      <c r="G162" s="6"/>
      <c r="H162" s="6"/>
      <c r="I162" s="6"/>
      <c r="J162" s="6"/>
      <c r="K162" s="6"/>
      <c r="L162" s="6"/>
      <c r="M162" s="6"/>
      <c r="N162" s="6">
        <v>38057.25</v>
      </c>
      <c r="O162" s="6"/>
      <c r="P162" s="6"/>
      <c r="Q162" s="6"/>
      <c r="R162" s="6"/>
      <c r="S162" s="6"/>
      <c r="T162" s="6">
        <v>38076.291666666657</v>
      </c>
      <c r="U162" s="6"/>
      <c r="V162" s="6">
        <v>38170.25</v>
      </c>
      <c r="W162" s="6"/>
      <c r="X162" s="6"/>
      <c r="Y162" s="6"/>
      <c r="Z162" s="6"/>
      <c r="AA162" s="6"/>
      <c r="AB162" s="6"/>
      <c r="AC162" s="6"/>
      <c r="AD162" s="6"/>
      <c r="AE162" s="6"/>
      <c r="AF162" s="6">
        <v>38219.25</v>
      </c>
      <c r="AG162" s="6"/>
      <c r="AH162" s="6"/>
      <c r="AI162" s="6"/>
      <c r="AJ162" s="6"/>
      <c r="AK162" s="6"/>
      <c r="AL162" s="6"/>
      <c r="AM162" s="6"/>
      <c r="AN162" s="6"/>
      <c r="AO162" s="6"/>
      <c r="AP162" s="6"/>
      <c r="AQ162" s="6"/>
      <c r="AR162" s="6"/>
      <c r="AS162" s="6"/>
      <c r="AT162" s="6"/>
      <c r="AU162" s="6">
        <v>38411.25</v>
      </c>
      <c r="AV162" s="6">
        <v>38512.25</v>
      </c>
      <c r="AW162" s="6"/>
      <c r="AX162" s="6"/>
      <c r="AY162" s="6"/>
      <c r="AZ162" s="6">
        <v>38485.25</v>
      </c>
      <c r="BA162" s="6"/>
      <c r="BB162" s="6"/>
      <c r="BC162" s="6"/>
      <c r="BD162" s="6"/>
      <c r="BE162" s="6"/>
      <c r="BF162" s="6"/>
      <c r="BG162" s="6"/>
      <c r="BH162" s="6"/>
      <c r="BI162" s="6"/>
      <c r="BJ162" s="6"/>
      <c r="BK162" s="6"/>
      <c r="BL162" s="6"/>
      <c r="BM162" s="6"/>
      <c r="BN162" s="6"/>
      <c r="BO162" s="6"/>
      <c r="BP162" s="6"/>
      <c r="BQ162" s="6"/>
      <c r="BR162" s="6"/>
      <c r="BS162" s="6"/>
      <c r="BT162" s="6">
        <v>38518.25</v>
      </c>
      <c r="BU162" s="6"/>
      <c r="BV162" s="6"/>
      <c r="BW162" s="6"/>
      <c r="BX162" s="6"/>
      <c r="BY162" s="6">
        <v>38590.25</v>
      </c>
      <c r="BZ162" s="6"/>
      <c r="CA162" s="6"/>
      <c r="CB162" s="6"/>
      <c r="CC162" s="6"/>
      <c r="CD162" s="6"/>
      <c r="CE162" s="6"/>
      <c r="CF162" s="6"/>
      <c r="CG162" s="6"/>
      <c r="CH162" s="6"/>
      <c r="CI162" s="6"/>
      <c r="CJ162" s="6"/>
      <c r="CK162" s="6"/>
      <c r="CL162" s="6"/>
      <c r="CM162" s="6"/>
      <c r="CN162" s="6"/>
      <c r="CO162" s="6"/>
      <c r="CP162" s="6"/>
      <c r="CQ162" s="6"/>
      <c r="CR162" s="6">
        <v>38636.25</v>
      </c>
      <c r="CS162" s="6"/>
      <c r="CT162" s="6"/>
      <c r="CU162" s="6"/>
      <c r="CV162" s="6"/>
      <c r="CW162" s="6"/>
      <c r="CX162" s="6"/>
      <c r="CY162" s="6"/>
      <c r="CZ162" s="6"/>
      <c r="DA162" s="6"/>
      <c r="DB162" s="6"/>
      <c r="DC162" s="6"/>
      <c r="DD162" s="6">
        <v>38785.25</v>
      </c>
      <c r="DE162" s="6"/>
      <c r="DF162" s="6"/>
      <c r="DG162" s="6"/>
      <c r="DH162" s="6">
        <v>38785.25</v>
      </c>
      <c r="DI162" s="6"/>
      <c r="DJ162" s="6"/>
      <c r="DK162" s="6"/>
      <c r="DL162" s="6"/>
      <c r="DM162" s="6"/>
      <c r="DN162" s="6"/>
      <c r="DO162" s="6"/>
      <c r="DP162" s="6"/>
      <c r="DQ162" s="6"/>
      <c r="DR162" s="6"/>
      <c r="DS162" s="6"/>
      <c r="DT162" s="6"/>
      <c r="DU162" s="6"/>
      <c r="DV162" s="6"/>
      <c r="DW162" s="6"/>
      <c r="DX162" s="6"/>
      <c r="DY162" s="6">
        <v>38786.25</v>
      </c>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HYPERLINK("https://hpr-rps.hres.ca/reg-content/summary-basis-decision-detailOne.php?lang=en&amp;linkID=SBD00162", "Xiaflex TM")</f>
        <v>Xiaflex TM</v>
      </c>
      <c r="B163" s="6" t="s">
        <v>485</v>
      </c>
      <c r="C163" s="6" t="s">
        <v>486</v>
      </c>
      <c r="D163" s="6" t="s">
        <v>487</v>
      </c>
      <c r="E163" s="6">
        <v>40556.25</v>
      </c>
      <c r="F163" s="6"/>
      <c r="G163" s="6"/>
      <c r="H163" s="6"/>
      <c r="I163" s="6"/>
      <c r="J163" s="6"/>
      <c r="K163" s="6"/>
      <c r="L163" s="6"/>
      <c r="M163" s="6"/>
      <c r="N163" s="6">
        <v>40627.208333333343</v>
      </c>
      <c r="O163" s="6"/>
      <c r="P163" s="6"/>
      <c r="Q163" s="6"/>
      <c r="R163" s="6"/>
      <c r="S163" s="6"/>
      <c r="T163" s="6">
        <v>40652.25</v>
      </c>
      <c r="U163" s="6"/>
      <c r="V163" s="6">
        <v>40701.25</v>
      </c>
      <c r="W163" s="6"/>
      <c r="X163" s="6"/>
      <c r="Y163" s="6"/>
      <c r="Z163" s="6"/>
      <c r="AA163" s="6"/>
      <c r="AB163" s="6"/>
      <c r="AC163" s="6"/>
      <c r="AD163" s="6"/>
      <c r="AE163" s="6"/>
      <c r="AF163" s="6">
        <v>40753.25</v>
      </c>
      <c r="AG163" s="6"/>
      <c r="AH163" s="6"/>
      <c r="AI163" s="6"/>
      <c r="AJ163" s="6"/>
      <c r="AK163" s="6"/>
      <c r="AL163" s="6"/>
      <c r="AM163" s="6"/>
      <c r="AN163" s="6"/>
      <c r="AO163" s="6">
        <v>41043.25</v>
      </c>
      <c r="AP163" s="6"/>
      <c r="AQ163" s="6"/>
      <c r="AR163" s="6">
        <v>41029.25</v>
      </c>
      <c r="AS163" s="6"/>
      <c r="AT163" s="6"/>
      <c r="AU163" s="6"/>
      <c r="AV163" s="6">
        <v>41038.25</v>
      </c>
      <c r="AW163" s="6"/>
      <c r="AX163" s="6"/>
      <c r="AY163" s="6"/>
      <c r="AZ163" s="6">
        <v>41038.25</v>
      </c>
      <c r="BA163" s="6"/>
      <c r="BB163" s="6"/>
      <c r="BC163" s="6"/>
      <c r="BD163" s="6"/>
      <c r="BE163" s="6"/>
      <c r="BF163" s="6"/>
      <c r="BG163" s="6"/>
      <c r="BH163" s="6"/>
      <c r="BI163" s="6"/>
      <c r="BJ163" s="6"/>
      <c r="BK163" s="6"/>
      <c r="BL163" s="6"/>
      <c r="BM163" s="6">
        <v>41095.25</v>
      </c>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HYPERLINK("https://hpr-rps.hres.ca/reg-content/summary-basis-decision-detailOne.php?lang=en&amp;linkID=SBD00165", "Zeldox")</f>
        <v>Zeldox</v>
      </c>
      <c r="B164" s="6" t="s">
        <v>488</v>
      </c>
      <c r="C164" s="6" t="s">
        <v>489</v>
      </c>
      <c r="D164" s="6" t="s">
        <v>490</v>
      </c>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row>
    <row r="165" spans="1:216" x14ac:dyDescent="0.3">
      <c r="A165" s="8" t="str">
        <f>HYPERLINK("https://hpr-rps.hres.ca/reg-content/summary-basis-decision-detailOne.php?lang=en&amp;linkID=SBD00166", "Zemplar")</f>
        <v>Zemplar</v>
      </c>
      <c r="B165" s="6" t="s">
        <v>491</v>
      </c>
      <c r="C165" s="6" t="s">
        <v>492</v>
      </c>
      <c r="D165" s="6" t="s">
        <v>493</v>
      </c>
      <c r="E165" s="6"/>
      <c r="F165" s="6"/>
      <c r="G165" s="6"/>
      <c r="H165" s="6">
        <v>37930.25</v>
      </c>
      <c r="I165" s="6"/>
      <c r="J165" s="6"/>
      <c r="K165" s="6"/>
      <c r="L165" s="6"/>
      <c r="M165" s="6"/>
      <c r="N165" s="6"/>
      <c r="O165" s="6"/>
      <c r="P165" s="6"/>
      <c r="Q165" s="6"/>
      <c r="R165" s="6"/>
      <c r="S165" s="6"/>
      <c r="T165" s="6"/>
      <c r="U165" s="6"/>
      <c r="V165" s="6"/>
      <c r="W165" s="6"/>
      <c r="X165" s="6"/>
      <c r="Y165" s="6"/>
      <c r="Z165" s="6">
        <v>37944.25</v>
      </c>
      <c r="AA165" s="6"/>
      <c r="AB165" s="6"/>
      <c r="AC165" s="6">
        <v>37998.25</v>
      </c>
      <c r="AD165" s="6"/>
      <c r="AE165" s="6"/>
      <c r="AF165" s="6">
        <v>38000.25</v>
      </c>
      <c r="AG165" s="6"/>
      <c r="AH165" s="6"/>
      <c r="AI165" s="6"/>
      <c r="AJ165" s="6"/>
      <c r="AK165" s="6"/>
      <c r="AL165" s="6"/>
      <c r="AM165" s="6"/>
      <c r="AN165" s="6"/>
      <c r="AO165" s="6"/>
      <c r="AP165" s="6"/>
      <c r="AQ165" s="6"/>
      <c r="AR165" s="6">
        <v>38434.25</v>
      </c>
      <c r="AS165" s="6"/>
      <c r="AT165" s="6"/>
      <c r="AU165" s="6"/>
      <c r="AV165" s="6">
        <v>38420.25</v>
      </c>
      <c r="AW165" s="6"/>
      <c r="AX165" s="6"/>
      <c r="AY165" s="6"/>
      <c r="AZ165" s="6">
        <v>38294.25</v>
      </c>
      <c r="BA165" s="6"/>
      <c r="BB165" s="6"/>
      <c r="BC165" s="6"/>
      <c r="BD165" s="6"/>
      <c r="BE165" s="6"/>
      <c r="BF165" s="6"/>
      <c r="BG165" s="6"/>
      <c r="BH165" s="6"/>
      <c r="BI165" s="6"/>
      <c r="BJ165" s="6"/>
      <c r="BK165" s="6"/>
      <c r="BL165" s="6"/>
      <c r="BM165" s="6">
        <v>38442.291666666657</v>
      </c>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HYPERLINK("https://hpr-rps.hres.ca/reg-content/summary-basis-decision-detailOne.php?lang=en&amp;linkID=SBD00167", "Zevalin ®")</f>
        <v>Zevalin ®</v>
      </c>
      <c r="B166" s="6" t="s">
        <v>494</v>
      </c>
      <c r="C166" s="6" t="s">
        <v>244</v>
      </c>
      <c r="D166" s="6" t="s">
        <v>495</v>
      </c>
      <c r="E166" s="6">
        <v>37159.25</v>
      </c>
      <c r="F166" s="6"/>
      <c r="G166" s="6"/>
      <c r="H166" s="6"/>
      <c r="I166" s="6"/>
      <c r="J166" s="6"/>
      <c r="K166" s="6"/>
      <c r="L166" s="6"/>
      <c r="M166" s="6"/>
      <c r="N166" s="6">
        <v>37208.25</v>
      </c>
      <c r="O166" s="6"/>
      <c r="P166" s="6"/>
      <c r="Q166" s="6"/>
      <c r="R166" s="6"/>
      <c r="S166" s="6">
        <v>37242.25</v>
      </c>
      <c r="T166" s="6"/>
      <c r="U166" s="6"/>
      <c r="V166" s="6">
        <v>37302.25</v>
      </c>
      <c r="W166" s="6"/>
      <c r="X166" s="6"/>
      <c r="Y166" s="6"/>
      <c r="Z166" s="6">
        <v>37351.291666666657</v>
      </c>
      <c r="AA166" s="6"/>
      <c r="AB166" s="6"/>
      <c r="AC166" s="6">
        <v>37382.25</v>
      </c>
      <c r="AD166" s="6">
        <v>37572.25</v>
      </c>
      <c r="AE166" s="6"/>
      <c r="AF166" s="6">
        <v>37386.25</v>
      </c>
      <c r="AG166" s="6"/>
      <c r="AH166" s="6"/>
      <c r="AI166" s="6"/>
      <c r="AJ166" s="6"/>
      <c r="AK166" s="6"/>
      <c r="AL166" s="6"/>
      <c r="AM166" s="6"/>
      <c r="AN166" s="6"/>
      <c r="AO166" s="6"/>
      <c r="AP166" s="6"/>
      <c r="AQ166" s="6"/>
      <c r="AR166" s="6">
        <v>38475.25</v>
      </c>
      <c r="AS166" s="6"/>
      <c r="AT166" s="6"/>
      <c r="AU166" s="6"/>
      <c r="AV166" s="6">
        <v>38475.25</v>
      </c>
      <c r="AW166" s="6"/>
      <c r="AX166" s="6"/>
      <c r="AY166" s="6"/>
      <c r="AZ166" s="6">
        <v>38448.25</v>
      </c>
      <c r="BA166" s="6">
        <v>38448.25</v>
      </c>
      <c r="BB166" s="6"/>
      <c r="BC166" s="6"/>
      <c r="BD166" s="6"/>
      <c r="BE166" s="6"/>
      <c r="BF166" s="6"/>
      <c r="BG166" s="6"/>
      <c r="BH166" s="6"/>
      <c r="BI166" s="6"/>
      <c r="BJ166" s="6"/>
      <c r="BK166" s="6"/>
      <c r="BL166" s="6"/>
      <c r="BM166" s="6">
        <v>38482.25</v>
      </c>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HYPERLINK("https://hpr-rps.hres.ca/reg-content/summary-basis-decision-detailOne.php?lang=en&amp;linkID=SBD00168", "Zolinza TM")</f>
        <v>Zolinza TM</v>
      </c>
      <c r="B167" s="6" t="s">
        <v>496</v>
      </c>
      <c r="C167" s="6" t="s">
        <v>212</v>
      </c>
      <c r="D167" s="6" t="s">
        <v>497</v>
      </c>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HYPERLINK("https://hpr-rps.hres.ca/reg-content/summary-basis-decision-detailOne.php?lang=en&amp;linkID=SBD00169", "Zytiga TM")</f>
        <v>Zytiga TM</v>
      </c>
      <c r="B168" s="6" t="s">
        <v>498</v>
      </c>
      <c r="C168" s="6" t="s">
        <v>201</v>
      </c>
      <c r="D168" s="6" t="s">
        <v>499</v>
      </c>
      <c r="E168" s="6">
        <v>40521.25</v>
      </c>
      <c r="F168" s="6"/>
      <c r="G168" s="6"/>
      <c r="H168" s="6"/>
      <c r="I168" s="6"/>
      <c r="J168" s="6"/>
      <c r="K168" s="6"/>
      <c r="L168" s="6"/>
      <c r="M168" s="6"/>
      <c r="N168" s="6">
        <v>40494.25</v>
      </c>
      <c r="O168" s="6"/>
      <c r="P168" s="6"/>
      <c r="Q168" s="6"/>
      <c r="R168" s="6"/>
      <c r="S168" s="6">
        <v>40535.25</v>
      </c>
      <c r="T168" s="6"/>
      <c r="U168" s="6"/>
      <c r="V168" s="6">
        <v>40535.25</v>
      </c>
      <c r="W168" s="6"/>
      <c r="X168" s="6"/>
      <c r="Y168" s="6"/>
      <c r="Z168" s="6"/>
      <c r="AA168" s="6"/>
      <c r="AB168" s="6"/>
      <c r="AC168" s="6"/>
      <c r="AD168" s="6"/>
      <c r="AE168" s="6"/>
      <c r="AF168" s="6">
        <v>40571.25</v>
      </c>
      <c r="AG168" s="6"/>
      <c r="AH168" s="6"/>
      <c r="AI168" s="6"/>
      <c r="AJ168" s="6"/>
      <c r="AK168" s="6"/>
      <c r="AL168" s="6"/>
      <c r="AM168" s="6"/>
      <c r="AN168" s="6"/>
      <c r="AO168" s="6"/>
      <c r="AP168" s="6"/>
      <c r="AQ168" s="6"/>
      <c r="AR168" s="6">
        <v>40750.25</v>
      </c>
      <c r="AS168" s="6">
        <v>40676.25</v>
      </c>
      <c r="AT168" s="6"/>
      <c r="AU168" s="6"/>
      <c r="AV168" s="6">
        <v>40749.25</v>
      </c>
      <c r="AW168" s="6"/>
      <c r="AX168" s="6">
        <v>40714.25</v>
      </c>
      <c r="AY168" s="6"/>
      <c r="AZ168" s="6">
        <v>40750.25</v>
      </c>
      <c r="BA168" s="6"/>
      <c r="BB168" s="6"/>
      <c r="BC168" s="6"/>
      <c r="BD168" s="6"/>
      <c r="BE168" s="6"/>
      <c r="BF168" s="6"/>
      <c r="BG168" s="6"/>
      <c r="BH168" s="6"/>
      <c r="BI168" s="6"/>
      <c r="BJ168" s="6"/>
      <c r="BK168" s="6"/>
      <c r="BL168" s="6"/>
      <c r="BM168" s="6">
        <v>40750.25</v>
      </c>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row>
    <row r="169" spans="1:216" x14ac:dyDescent="0.3">
      <c r="A169" s="8" t="str">
        <f>HYPERLINK("https://hpr-rps.hres.ca/reg-content/summary-basis-decision-detailTwo.php?lang=en&amp;linkID=SBD00170", "Adcetris")</f>
        <v>Adcetris</v>
      </c>
      <c r="B169" s="6" t="s">
        <v>500</v>
      </c>
      <c r="C169" s="6" t="s">
        <v>501</v>
      </c>
      <c r="D169" s="6" t="s">
        <v>502</v>
      </c>
      <c r="E169" s="6">
        <v>39364.25</v>
      </c>
      <c r="F169" s="6"/>
      <c r="G169" s="6"/>
      <c r="H169" s="6">
        <v>39626.25</v>
      </c>
      <c r="I169" s="6"/>
      <c r="J169" s="6"/>
      <c r="K169" s="6"/>
      <c r="L169" s="6"/>
      <c r="M169" s="6"/>
      <c r="N169" s="6"/>
      <c r="O169" s="6"/>
      <c r="P169" s="6"/>
      <c r="Q169" s="6"/>
      <c r="R169" s="6"/>
      <c r="S169" s="6"/>
      <c r="T169" s="6"/>
      <c r="U169" s="6"/>
      <c r="V169" s="6"/>
      <c r="W169" s="6"/>
      <c r="X169" s="6"/>
      <c r="Y169" s="6"/>
      <c r="Z169" s="6"/>
      <c r="AA169" s="6"/>
      <c r="AB169" s="6"/>
      <c r="AC169" s="6"/>
      <c r="AD169" s="6"/>
      <c r="AE169" s="6"/>
      <c r="AF169" s="6">
        <v>39675.25</v>
      </c>
      <c r="AG169" s="6"/>
      <c r="AH169" s="6"/>
      <c r="AI169" s="6"/>
      <c r="AJ169" s="6"/>
      <c r="AK169" s="6"/>
      <c r="AL169" s="6"/>
      <c r="AM169" s="6"/>
      <c r="AN169" s="6"/>
      <c r="AO169" s="6"/>
      <c r="AP169" s="6"/>
      <c r="AQ169" s="6"/>
      <c r="AR169" s="6">
        <v>39974.25</v>
      </c>
      <c r="AS169" s="6"/>
      <c r="AT169" s="6"/>
      <c r="AU169" s="6"/>
      <c r="AV169" s="6">
        <v>39972.25</v>
      </c>
      <c r="AW169" s="6"/>
      <c r="AX169" s="6"/>
      <c r="AY169" s="6"/>
      <c r="AZ169" s="6">
        <v>39975.25</v>
      </c>
      <c r="BA169" s="6"/>
      <c r="BB169" s="6"/>
      <c r="BC169" s="6"/>
      <c r="BD169" s="6"/>
      <c r="BE169" s="6"/>
      <c r="BF169" s="6"/>
      <c r="BG169" s="6"/>
      <c r="BH169" s="6"/>
      <c r="BI169" s="6"/>
      <c r="BJ169" s="6"/>
      <c r="BK169" s="6"/>
      <c r="BL169" s="6"/>
      <c r="BM169" s="6">
        <v>39975.25</v>
      </c>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HYPERLINK("https://hpr-rps.hres.ca/reg-content/summary-basis-decision-detailTwo.php?lang=en&amp;linkID=SBD00171", "Adempas")</f>
        <v>Adempas</v>
      </c>
      <c r="B170" s="6" t="s">
        <v>503</v>
      </c>
      <c r="C170" s="6" t="s">
        <v>338</v>
      </c>
      <c r="D170" s="6" t="s">
        <v>504</v>
      </c>
      <c r="E170" s="6">
        <v>41214.208333333343</v>
      </c>
      <c r="F170" s="6"/>
      <c r="G170" s="6"/>
      <c r="H170" s="6"/>
      <c r="I170" s="6"/>
      <c r="J170" s="6"/>
      <c r="K170" s="6"/>
      <c r="L170" s="6"/>
      <c r="M170" s="6"/>
      <c r="N170" s="6">
        <v>41263.25</v>
      </c>
      <c r="O170" s="6"/>
      <c r="P170" s="6"/>
      <c r="Q170" s="6"/>
      <c r="R170" s="6"/>
      <c r="S170" s="6">
        <v>41292.25</v>
      </c>
      <c r="T170" s="6"/>
      <c r="U170" s="6"/>
      <c r="V170" s="6">
        <v>41330.25</v>
      </c>
      <c r="W170" s="6"/>
      <c r="X170" s="6"/>
      <c r="Y170" s="6"/>
      <c r="Z170" s="6"/>
      <c r="AA170" s="6"/>
      <c r="AB170" s="6"/>
      <c r="AC170" s="6"/>
      <c r="AD170" s="6"/>
      <c r="AE170" s="6"/>
      <c r="AF170" s="6">
        <v>41358.208333333343</v>
      </c>
      <c r="AG170" s="6"/>
      <c r="AH170" s="6"/>
      <c r="AI170" s="6"/>
      <c r="AJ170" s="6"/>
      <c r="AK170" s="6"/>
      <c r="AL170" s="6"/>
      <c r="AM170" s="6"/>
      <c r="AN170" s="6"/>
      <c r="AO170" s="6"/>
      <c r="AP170" s="6"/>
      <c r="AQ170" s="6"/>
      <c r="AR170" s="6">
        <v>41530.25</v>
      </c>
      <c r="AS170" s="6">
        <v>41446.25</v>
      </c>
      <c r="AT170" s="6"/>
      <c r="AU170" s="6"/>
      <c r="AV170" s="6">
        <v>41529.25</v>
      </c>
      <c r="AW170" s="6"/>
      <c r="AX170" s="6"/>
      <c r="AY170" s="6"/>
      <c r="AZ170" s="6">
        <v>41534.25</v>
      </c>
      <c r="BA170" s="6"/>
      <c r="BB170" s="6"/>
      <c r="BC170" s="6"/>
      <c r="BD170" s="6"/>
      <c r="BE170" s="6"/>
      <c r="BF170" s="6"/>
      <c r="BG170" s="6"/>
      <c r="BH170" s="6"/>
      <c r="BI170" s="6"/>
      <c r="BJ170" s="6"/>
      <c r="BK170" s="6"/>
      <c r="BL170" s="6"/>
      <c r="BM170" s="6">
        <v>41536.25</v>
      </c>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HYPERLINK("https://hpr-rps.hres.ca/reg-content/summary-basis-decision-detailTwo.php?lang=en&amp;linkID=SBD00172", "Alprolix")</f>
        <v>Alprolix</v>
      </c>
      <c r="B171" s="6" t="s">
        <v>505</v>
      </c>
      <c r="C171" s="6" t="s">
        <v>506</v>
      </c>
      <c r="D171" s="6" t="s">
        <v>507</v>
      </c>
      <c r="E171" s="6">
        <v>41305.25</v>
      </c>
      <c r="F171" s="6"/>
      <c r="G171" s="6"/>
      <c r="H171" s="6"/>
      <c r="I171" s="6"/>
      <c r="J171" s="6"/>
      <c r="K171" s="6"/>
      <c r="L171" s="6"/>
      <c r="M171" s="6"/>
      <c r="N171" s="6">
        <v>41318.25</v>
      </c>
      <c r="O171" s="6"/>
      <c r="P171" s="6"/>
      <c r="Q171" s="6"/>
      <c r="R171" s="6"/>
      <c r="S171" s="6"/>
      <c r="T171" s="6">
        <v>41339.25</v>
      </c>
      <c r="U171" s="6"/>
      <c r="V171" s="6">
        <v>41361.208333333343</v>
      </c>
      <c r="W171" s="6"/>
      <c r="X171" s="6"/>
      <c r="Y171" s="6"/>
      <c r="Z171" s="6"/>
      <c r="AA171" s="6"/>
      <c r="AB171" s="6"/>
      <c r="AC171" s="6"/>
      <c r="AD171" s="6"/>
      <c r="AE171" s="6"/>
      <c r="AF171" s="6">
        <v>41418.25</v>
      </c>
      <c r="AG171" s="6"/>
      <c r="AH171" s="6"/>
      <c r="AI171" s="6"/>
      <c r="AJ171" s="6"/>
      <c r="AK171" s="6"/>
      <c r="AL171" s="6"/>
      <c r="AM171" s="6"/>
      <c r="AN171" s="6"/>
      <c r="AO171" s="6">
        <v>41673.25</v>
      </c>
      <c r="AP171" s="6"/>
      <c r="AQ171" s="6"/>
      <c r="AR171" s="6">
        <v>41716.208333333343</v>
      </c>
      <c r="AS171" s="6"/>
      <c r="AT171" s="6"/>
      <c r="AU171" s="6"/>
      <c r="AV171" s="6">
        <v>41718.208333333343</v>
      </c>
      <c r="AW171" s="6"/>
      <c r="AX171" s="6">
        <v>41716.208333333343</v>
      </c>
      <c r="AY171" s="6"/>
      <c r="AZ171" s="6">
        <v>41717.208333333343</v>
      </c>
      <c r="BA171" s="6"/>
      <c r="BB171" s="6"/>
      <c r="BC171" s="6"/>
      <c r="BD171" s="6"/>
      <c r="BE171" s="6"/>
      <c r="BF171" s="6"/>
      <c r="BG171" s="6"/>
      <c r="BH171" s="6"/>
      <c r="BI171" s="6"/>
      <c r="BJ171" s="6"/>
      <c r="BK171" s="6"/>
      <c r="BL171" s="6"/>
      <c r="BM171" s="6">
        <v>41718.208333333343</v>
      </c>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HYPERLINK("https://hpr-rps.hres.ca/reg-content/summary-basis-decision-detailTwo.php?lang=en&amp;linkID=SBD00173", "Bosulif")</f>
        <v>Bosulif</v>
      </c>
      <c r="B172" s="6" t="s">
        <v>508</v>
      </c>
      <c r="C172" s="6" t="s">
        <v>143</v>
      </c>
      <c r="D172" s="6" t="s">
        <v>509</v>
      </c>
      <c r="E172" s="6">
        <v>40815.25</v>
      </c>
      <c r="F172" s="6"/>
      <c r="G172" s="6"/>
      <c r="H172" s="6">
        <v>40893.25</v>
      </c>
      <c r="I172" s="6"/>
      <c r="J172" s="6"/>
      <c r="K172" s="6"/>
      <c r="L172" s="6"/>
      <c r="M172" s="6"/>
      <c r="N172" s="6"/>
      <c r="O172" s="6"/>
      <c r="P172" s="6"/>
      <c r="Q172" s="6"/>
      <c r="R172" s="6"/>
      <c r="S172" s="6"/>
      <c r="T172" s="6"/>
      <c r="U172" s="6"/>
      <c r="V172" s="6"/>
      <c r="W172" s="6"/>
      <c r="X172" s="6"/>
      <c r="Y172" s="6"/>
      <c r="Z172" s="6">
        <v>40942.25</v>
      </c>
      <c r="AA172" s="6"/>
      <c r="AB172" s="6"/>
      <c r="AC172" s="6">
        <v>40947.25</v>
      </c>
      <c r="AD172" s="6"/>
      <c r="AE172" s="6"/>
      <c r="AF172" s="6">
        <v>40955.25</v>
      </c>
      <c r="AG172" s="6"/>
      <c r="AH172" s="6"/>
      <c r="AI172" s="6"/>
      <c r="AJ172" s="6"/>
      <c r="AK172" s="6"/>
      <c r="AL172" s="6"/>
      <c r="AM172" s="6"/>
      <c r="AN172" s="6"/>
      <c r="AO172" s="6"/>
      <c r="AP172" s="6"/>
      <c r="AQ172" s="6"/>
      <c r="AR172" s="6">
        <v>41226.25</v>
      </c>
      <c r="AS172" s="6">
        <v>41226.25</v>
      </c>
      <c r="AT172" s="6"/>
      <c r="AU172" s="6"/>
      <c r="AV172" s="6">
        <v>41226.25</v>
      </c>
      <c r="AW172" s="6"/>
      <c r="AX172" s="6"/>
      <c r="AY172" s="6"/>
      <c r="AZ172" s="6">
        <v>41228.25</v>
      </c>
      <c r="BA172" s="6"/>
      <c r="BB172" s="6"/>
      <c r="BC172" s="6"/>
      <c r="BD172" s="6"/>
      <c r="BE172" s="6"/>
      <c r="BF172" s="6"/>
      <c r="BG172" s="6"/>
      <c r="BH172" s="6"/>
      <c r="BI172" s="6"/>
      <c r="BJ172" s="6"/>
      <c r="BK172" s="6"/>
      <c r="BL172" s="6"/>
      <c r="BM172" s="6"/>
      <c r="BN172" s="6"/>
      <c r="BO172" s="6"/>
      <c r="BP172" s="6">
        <v>41232.25</v>
      </c>
      <c r="BQ172" s="6"/>
      <c r="BR172" s="6"/>
      <c r="BS172" s="6"/>
      <c r="BT172" s="6"/>
      <c r="BU172" s="6"/>
      <c r="BV172" s="6"/>
      <c r="BW172" s="6"/>
      <c r="BX172" s="6"/>
      <c r="BY172" s="6">
        <v>41320.25</v>
      </c>
      <c r="BZ172" s="6"/>
      <c r="CA172" s="6"/>
      <c r="CB172" s="6"/>
      <c r="CC172" s="6"/>
      <c r="CD172" s="6"/>
      <c r="CE172" s="6"/>
      <c r="CF172" s="6"/>
      <c r="CG172" s="6"/>
      <c r="CH172" s="6"/>
      <c r="CI172" s="6"/>
      <c r="CJ172" s="6"/>
      <c r="CK172" s="6"/>
      <c r="CL172" s="6"/>
      <c r="CM172" s="6"/>
      <c r="CN172" s="6"/>
      <c r="CO172" s="6"/>
      <c r="CP172" s="6"/>
      <c r="CQ172" s="6"/>
      <c r="CR172" s="6">
        <v>41351.208333333343</v>
      </c>
      <c r="CS172" s="6"/>
      <c r="CT172" s="6"/>
      <c r="CU172" s="6"/>
      <c r="CV172" s="6"/>
      <c r="CW172" s="6"/>
      <c r="CX172" s="6"/>
      <c r="CY172" s="6"/>
      <c r="CZ172" s="6"/>
      <c r="DA172" s="6"/>
      <c r="DB172" s="6"/>
      <c r="DC172" s="6"/>
      <c r="DD172" s="6">
        <v>41648.25</v>
      </c>
      <c r="DE172" s="6"/>
      <c r="DF172" s="6"/>
      <c r="DG172" s="6"/>
      <c r="DH172" s="6">
        <v>41624.25</v>
      </c>
      <c r="DI172" s="6"/>
      <c r="DJ172" s="6">
        <v>41548.25</v>
      </c>
      <c r="DK172" s="6"/>
      <c r="DL172" s="6">
        <v>41648.25</v>
      </c>
      <c r="DM172" s="6"/>
      <c r="DN172" s="6"/>
      <c r="DO172" s="6"/>
      <c r="DP172" s="6"/>
      <c r="DQ172" s="6"/>
      <c r="DR172" s="6"/>
      <c r="DS172" s="6"/>
      <c r="DT172" s="6"/>
      <c r="DU172" s="6"/>
      <c r="DV172" s="6"/>
      <c r="DW172" s="6"/>
      <c r="DX172" s="6">
        <v>41649.25</v>
      </c>
      <c r="DY172" s="6">
        <v>41705.25</v>
      </c>
      <c r="DZ172" s="6"/>
      <c r="EA172" s="6"/>
      <c r="EB172" s="6"/>
      <c r="EC172" s="6"/>
      <c r="ED172" s="6"/>
      <c r="EE172" s="6"/>
      <c r="EF172" s="6"/>
      <c r="EG172" s="6"/>
      <c r="EH172" s="6"/>
      <c r="EI172" s="6"/>
      <c r="EJ172" s="6"/>
      <c r="EK172" s="6">
        <v>41669.25</v>
      </c>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HYPERLINK("https://hpr-rps.hres.ca/reg-content/summary-basis-decision-detailTwo.php?lang=en&amp;linkID=SBD00174", "Breo Ellipta")</f>
        <v>Breo Ellipta</v>
      </c>
      <c r="B173" s="6" t="s">
        <v>510</v>
      </c>
      <c r="C173" s="6" t="s">
        <v>96</v>
      </c>
      <c r="D173" s="6" t="s">
        <v>511</v>
      </c>
      <c r="E173" s="6">
        <v>41305.25</v>
      </c>
      <c r="F173" s="6"/>
      <c r="G173" s="6"/>
      <c r="H173" s="6"/>
      <c r="I173" s="6"/>
      <c r="J173" s="6"/>
      <c r="K173" s="6"/>
      <c r="L173" s="6"/>
      <c r="M173" s="6"/>
      <c r="N173" s="6">
        <v>41318.25</v>
      </c>
      <c r="O173" s="6"/>
      <c r="P173" s="6"/>
      <c r="Q173" s="6"/>
      <c r="R173" s="6"/>
      <c r="S173" s="6"/>
      <c r="T173" s="6">
        <v>41339.25</v>
      </c>
      <c r="U173" s="6"/>
      <c r="V173" s="6">
        <v>41361.208333333343</v>
      </c>
      <c r="W173" s="6"/>
      <c r="X173" s="6"/>
      <c r="Y173" s="6"/>
      <c r="Z173" s="6"/>
      <c r="AA173" s="6"/>
      <c r="AB173" s="6"/>
      <c r="AC173" s="6"/>
      <c r="AD173" s="6"/>
      <c r="AE173" s="6"/>
      <c r="AF173" s="6">
        <v>41418.25</v>
      </c>
      <c r="AG173" s="6"/>
      <c r="AH173" s="6"/>
      <c r="AI173" s="6"/>
      <c r="AJ173" s="6"/>
      <c r="AK173" s="6"/>
      <c r="AL173" s="6"/>
      <c r="AM173" s="6"/>
      <c r="AN173" s="6"/>
      <c r="AO173" s="6">
        <v>41673.25</v>
      </c>
      <c r="AP173" s="6"/>
      <c r="AQ173" s="6"/>
      <c r="AR173" s="6">
        <v>41716.208333333343</v>
      </c>
      <c r="AS173" s="6"/>
      <c r="AT173" s="6"/>
      <c r="AU173" s="6"/>
      <c r="AV173" s="6">
        <v>41718.208333333343</v>
      </c>
      <c r="AW173" s="6"/>
      <c r="AX173" s="6">
        <v>41716.208333333343</v>
      </c>
      <c r="AY173" s="6"/>
      <c r="AZ173" s="6">
        <v>41717.208333333343</v>
      </c>
      <c r="BA173" s="6"/>
      <c r="BB173" s="6"/>
      <c r="BC173" s="6"/>
      <c r="BD173" s="6"/>
      <c r="BE173" s="6"/>
      <c r="BF173" s="6"/>
      <c r="BG173" s="6"/>
      <c r="BH173" s="6"/>
      <c r="BI173" s="6"/>
      <c r="BJ173" s="6"/>
      <c r="BK173" s="6"/>
      <c r="BL173" s="6"/>
      <c r="BM173" s="6">
        <v>41718.208333333343</v>
      </c>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HYPERLINK("https://hpr-rps.hres.ca/reg-content/summary-basis-decision-detailTwo.php?lang=en&amp;linkID=SBD00175", "Bystolic")</f>
        <v>Bystolic</v>
      </c>
      <c r="B174" s="6" t="s">
        <v>512</v>
      </c>
      <c r="C174" s="6" t="s">
        <v>513</v>
      </c>
      <c r="D174" s="6" t="s">
        <v>514</v>
      </c>
      <c r="E174" s="6">
        <v>40612.25</v>
      </c>
      <c r="F174" s="6"/>
      <c r="G174" s="6"/>
      <c r="H174" s="6">
        <v>40900.25</v>
      </c>
      <c r="I174" s="6"/>
      <c r="J174" s="6"/>
      <c r="K174" s="6"/>
      <c r="L174" s="6"/>
      <c r="M174" s="6"/>
      <c r="N174" s="6"/>
      <c r="O174" s="6"/>
      <c r="P174" s="6"/>
      <c r="Q174" s="6"/>
      <c r="R174" s="6"/>
      <c r="S174" s="6"/>
      <c r="T174" s="6"/>
      <c r="U174" s="6"/>
      <c r="V174" s="6"/>
      <c r="W174" s="6"/>
      <c r="X174" s="6"/>
      <c r="Y174" s="6"/>
      <c r="Z174" s="6"/>
      <c r="AA174" s="6"/>
      <c r="AB174" s="6"/>
      <c r="AC174" s="6"/>
      <c r="AD174" s="6"/>
      <c r="AE174" s="6"/>
      <c r="AF174" s="6">
        <v>40970.25</v>
      </c>
      <c r="AG174" s="6"/>
      <c r="AH174" s="6"/>
      <c r="AI174" s="6"/>
      <c r="AJ174" s="6"/>
      <c r="AK174" s="6"/>
      <c r="AL174" s="6"/>
      <c r="AM174" s="6"/>
      <c r="AN174" s="6"/>
      <c r="AO174" s="6"/>
      <c r="AP174" s="6"/>
      <c r="AQ174" s="6"/>
      <c r="AR174" s="6">
        <v>41262.25</v>
      </c>
      <c r="AS174" s="6"/>
      <c r="AT174" s="6"/>
      <c r="AU174" s="6"/>
      <c r="AV174" s="6">
        <v>41256.25</v>
      </c>
      <c r="AW174" s="6"/>
      <c r="AX174" s="6">
        <v>41159.25</v>
      </c>
      <c r="AY174" s="6"/>
      <c r="AZ174" s="6">
        <v>41262.25</v>
      </c>
      <c r="BA174" s="6"/>
      <c r="BB174" s="6"/>
      <c r="BC174" s="6"/>
      <c r="BD174" s="6"/>
      <c r="BE174" s="6"/>
      <c r="BF174" s="6"/>
      <c r="BG174" s="6"/>
      <c r="BH174" s="6"/>
      <c r="BI174" s="6"/>
      <c r="BJ174" s="6"/>
      <c r="BK174" s="6"/>
      <c r="BL174" s="6"/>
      <c r="BM174" s="6">
        <v>41264.25</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HYPERLINK("https://hpr-rps.hres.ca/reg-content/summary-basis-decision-detailTwo.php?lang=en&amp;linkID=SBD00176", "Carbaglu")</f>
        <v>Carbaglu</v>
      </c>
      <c r="B175" s="6" t="s">
        <v>515</v>
      </c>
      <c r="C175" s="6" t="s">
        <v>516</v>
      </c>
      <c r="D175" s="6" t="s">
        <v>517</v>
      </c>
      <c r="E175" s="6">
        <v>41236.25</v>
      </c>
      <c r="F175" s="6"/>
      <c r="G175" s="6"/>
      <c r="H175" s="6"/>
      <c r="I175" s="6"/>
      <c r="J175" s="6"/>
      <c r="K175" s="6"/>
      <c r="L175" s="6"/>
      <c r="M175" s="6"/>
      <c r="N175" s="6">
        <v>41562.25</v>
      </c>
      <c r="O175" s="6"/>
      <c r="P175" s="6"/>
      <c r="Q175" s="6"/>
      <c r="R175" s="6"/>
      <c r="S175" s="6">
        <v>41593.25</v>
      </c>
      <c r="T175" s="6"/>
      <c r="U175" s="6"/>
      <c r="V175" s="6">
        <v>41653.25</v>
      </c>
      <c r="W175" s="6"/>
      <c r="X175" s="6"/>
      <c r="Y175" s="6"/>
      <c r="Z175" s="6"/>
      <c r="AA175" s="6"/>
      <c r="AB175" s="6"/>
      <c r="AC175" s="6"/>
      <c r="AD175" s="6"/>
      <c r="AE175" s="6"/>
      <c r="AF175" s="6">
        <v>41768.25</v>
      </c>
      <c r="AG175" s="6"/>
      <c r="AH175" s="6"/>
      <c r="AI175" s="6"/>
      <c r="AJ175" s="6"/>
      <c r="AK175" s="6"/>
      <c r="AL175" s="6"/>
      <c r="AM175" s="6"/>
      <c r="AN175" s="6"/>
      <c r="AO175" s="6"/>
      <c r="AP175" s="6"/>
      <c r="AQ175" s="6"/>
      <c r="AR175" s="6">
        <v>41935.25</v>
      </c>
      <c r="AS175" s="6"/>
      <c r="AT175" s="6"/>
      <c r="AU175" s="6"/>
      <c r="AV175" s="6">
        <v>41948.25</v>
      </c>
      <c r="AW175" s="6"/>
      <c r="AX175" s="6"/>
      <c r="AY175" s="6"/>
      <c r="AZ175" s="6">
        <v>41950.25</v>
      </c>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v>41997.25</v>
      </c>
      <c r="BZ175" s="6"/>
      <c r="CA175" s="6"/>
      <c r="CB175" s="6"/>
      <c r="CC175" s="6"/>
      <c r="CD175" s="6"/>
      <c r="CE175" s="6"/>
      <c r="CF175" s="6"/>
      <c r="CG175" s="6"/>
      <c r="CH175" s="6"/>
      <c r="CI175" s="6"/>
      <c r="CJ175" s="6"/>
      <c r="CK175" s="6"/>
      <c r="CL175" s="6"/>
      <c r="CM175" s="6"/>
      <c r="CN175" s="6"/>
      <c r="CO175" s="6"/>
      <c r="CP175" s="6"/>
      <c r="CQ175" s="6"/>
      <c r="CR175" s="6">
        <v>42025.25</v>
      </c>
      <c r="CS175" s="6"/>
      <c r="CT175" s="6"/>
      <c r="CU175" s="6"/>
      <c r="CV175" s="6"/>
      <c r="CW175" s="6"/>
      <c r="CX175" s="6"/>
      <c r="CY175" s="6"/>
      <c r="CZ175" s="6"/>
      <c r="DA175" s="6"/>
      <c r="DB175" s="6"/>
      <c r="DC175" s="6"/>
      <c r="DD175" s="6"/>
      <c r="DE175" s="6"/>
      <c r="DF175" s="6"/>
      <c r="DG175" s="6"/>
      <c r="DH175" s="6">
        <v>42060.25</v>
      </c>
      <c r="DI175" s="6"/>
      <c r="DJ175" s="6"/>
      <c r="DK175" s="6"/>
      <c r="DL175" s="6">
        <v>42096.25</v>
      </c>
      <c r="DM175" s="6"/>
      <c r="DN175" s="6"/>
      <c r="DO175" s="6"/>
      <c r="DP175" s="6"/>
      <c r="DQ175" s="6"/>
      <c r="DR175" s="6"/>
      <c r="DS175" s="6"/>
      <c r="DT175" s="6"/>
      <c r="DU175" s="6"/>
      <c r="DV175" s="6"/>
      <c r="DW175" s="6"/>
      <c r="DX175" s="6"/>
      <c r="DY175" s="6">
        <v>42104.25</v>
      </c>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HYPERLINK("https://hpr-rps.hres.ca/reg-content/summary-basis-decision-detailTwo.php?lang=en&amp;linkID=SBD00177", "Constella")</f>
        <v>Constella</v>
      </c>
      <c r="B176" s="6" t="s">
        <v>518</v>
      </c>
      <c r="C176" s="6" t="s">
        <v>513</v>
      </c>
      <c r="D176" s="6" t="s">
        <v>519</v>
      </c>
      <c r="E176" s="6">
        <v>41193.25</v>
      </c>
      <c r="F176" s="6"/>
      <c r="G176" s="6"/>
      <c r="H176" s="6">
        <v>41257.25</v>
      </c>
      <c r="I176" s="6"/>
      <c r="J176" s="6"/>
      <c r="K176" s="6"/>
      <c r="L176" s="6"/>
      <c r="M176" s="6"/>
      <c r="N176" s="6"/>
      <c r="O176" s="6"/>
      <c r="P176" s="6"/>
      <c r="Q176" s="6"/>
      <c r="R176" s="6"/>
      <c r="S176" s="6"/>
      <c r="T176" s="6"/>
      <c r="U176" s="6"/>
      <c r="V176" s="6"/>
      <c r="W176" s="6"/>
      <c r="X176" s="6"/>
      <c r="Y176" s="6"/>
      <c r="Z176" s="6"/>
      <c r="AA176" s="6"/>
      <c r="AB176" s="6"/>
      <c r="AC176" s="6"/>
      <c r="AD176" s="6"/>
      <c r="AE176" s="6"/>
      <c r="AF176" s="6">
        <v>41311.25</v>
      </c>
      <c r="AG176" s="6"/>
      <c r="AH176" s="6"/>
      <c r="AI176" s="6"/>
      <c r="AJ176" s="6"/>
      <c r="AK176" s="6"/>
      <c r="AL176" s="6"/>
      <c r="AM176" s="6"/>
      <c r="AN176" s="6"/>
      <c r="AO176" s="6"/>
      <c r="AP176" s="6"/>
      <c r="AQ176" s="6"/>
      <c r="AR176" s="6">
        <v>41604.25</v>
      </c>
      <c r="AS176" s="6"/>
      <c r="AT176" s="6"/>
      <c r="AU176" s="6"/>
      <c r="AV176" s="6">
        <v>41591.25</v>
      </c>
      <c r="AW176" s="6"/>
      <c r="AX176" s="6">
        <v>41437.25</v>
      </c>
      <c r="AY176" s="6"/>
      <c r="AZ176" s="6">
        <v>41604.25</v>
      </c>
      <c r="BA176" s="6"/>
      <c r="BB176" s="6"/>
      <c r="BC176" s="6"/>
      <c r="BD176" s="6"/>
      <c r="BE176" s="6"/>
      <c r="BF176" s="6"/>
      <c r="BG176" s="6"/>
      <c r="BH176" s="6"/>
      <c r="BI176" s="6"/>
      <c r="BJ176" s="6"/>
      <c r="BK176" s="6"/>
      <c r="BL176" s="6"/>
      <c r="BM176" s="6">
        <v>41610.25</v>
      </c>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HYPERLINK("https://hpr-rps.hres.ca/reg-content/summary-basis-decision-detailTwo.php?lang=en&amp;linkID=SBD00178", "Cosentyx")</f>
        <v>Cosentyx</v>
      </c>
      <c r="B177" s="6" t="s">
        <v>520</v>
      </c>
      <c r="C177" s="6" t="s">
        <v>87</v>
      </c>
      <c r="D177" s="6" t="s">
        <v>521</v>
      </c>
      <c r="E177" s="6">
        <v>41340.25</v>
      </c>
      <c r="F177" s="6">
        <v>41486.25</v>
      </c>
      <c r="G177" s="6"/>
      <c r="H177" s="6">
        <v>41625.25</v>
      </c>
      <c r="I177" s="6"/>
      <c r="J177" s="6"/>
      <c r="K177" s="6"/>
      <c r="L177" s="6"/>
      <c r="M177" s="6"/>
      <c r="N177" s="6"/>
      <c r="O177" s="6"/>
      <c r="P177" s="6"/>
      <c r="Q177" s="6"/>
      <c r="R177" s="6"/>
      <c r="S177" s="6"/>
      <c r="T177" s="6"/>
      <c r="U177" s="6"/>
      <c r="V177" s="6"/>
      <c r="W177" s="6"/>
      <c r="X177" s="6"/>
      <c r="Y177" s="6"/>
      <c r="Z177" s="6">
        <v>41687.25</v>
      </c>
      <c r="AA177" s="6"/>
      <c r="AB177" s="6"/>
      <c r="AC177" s="6">
        <v>41716.208333333343</v>
      </c>
      <c r="AD177" s="6"/>
      <c r="AE177" s="6"/>
      <c r="AF177" s="6">
        <v>41764.25</v>
      </c>
      <c r="AG177" s="6"/>
      <c r="AH177" s="6"/>
      <c r="AI177" s="6"/>
      <c r="AJ177" s="6"/>
      <c r="AK177" s="6"/>
      <c r="AL177" s="6"/>
      <c r="AM177" s="6"/>
      <c r="AN177" s="6"/>
      <c r="AO177" s="6">
        <v>42037.25</v>
      </c>
      <c r="AP177" s="6"/>
      <c r="AQ177" s="6"/>
      <c r="AR177" s="6">
        <v>42055.25</v>
      </c>
      <c r="AS177" s="6"/>
      <c r="AT177" s="6"/>
      <c r="AU177" s="6"/>
      <c r="AV177" s="6">
        <v>42062.25</v>
      </c>
      <c r="AW177" s="6"/>
      <c r="AX177" s="6"/>
      <c r="AY177" s="6"/>
      <c r="AZ177" s="6">
        <v>42062.25</v>
      </c>
      <c r="BA177" s="6"/>
      <c r="BB177" s="6"/>
      <c r="BC177" s="6"/>
      <c r="BD177" s="6"/>
      <c r="BE177" s="6"/>
      <c r="BF177" s="6"/>
      <c r="BG177" s="6"/>
      <c r="BH177" s="6"/>
      <c r="BI177" s="6"/>
      <c r="BJ177" s="6"/>
      <c r="BK177" s="6"/>
      <c r="BL177" s="6"/>
      <c r="BM177" s="6">
        <v>42062.25</v>
      </c>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HYPERLINK("https://hpr-rps.hres.ca/reg-content/summary-basis-decision-detailTwo.php?lang=en&amp;linkID=SBD00179", "Cyramza")</f>
        <v>Cyramza</v>
      </c>
      <c r="B178" s="6" t="s">
        <v>522</v>
      </c>
      <c r="C178" s="6" t="s">
        <v>140</v>
      </c>
      <c r="D178" s="6" t="s">
        <v>523</v>
      </c>
      <c r="E178" s="6">
        <v>41501.25</v>
      </c>
      <c r="F178" s="6"/>
      <c r="G178" s="6"/>
      <c r="H178" s="6">
        <v>41848.25</v>
      </c>
      <c r="I178" s="6"/>
      <c r="J178" s="6"/>
      <c r="K178" s="6"/>
      <c r="L178" s="6"/>
      <c r="M178" s="6"/>
      <c r="N178" s="6"/>
      <c r="O178" s="6"/>
      <c r="P178" s="6"/>
      <c r="Q178" s="6"/>
      <c r="R178" s="6"/>
      <c r="S178" s="6"/>
      <c r="T178" s="6"/>
      <c r="U178" s="6"/>
      <c r="V178" s="6"/>
      <c r="W178" s="6"/>
      <c r="X178" s="6"/>
      <c r="Y178" s="6"/>
      <c r="Z178" s="6"/>
      <c r="AA178" s="6"/>
      <c r="AB178" s="6"/>
      <c r="AC178" s="6"/>
      <c r="AD178" s="6"/>
      <c r="AE178" s="6"/>
      <c r="AF178" s="6">
        <v>41901.25</v>
      </c>
      <c r="AG178" s="6"/>
      <c r="AH178" s="6"/>
      <c r="AI178" s="6"/>
      <c r="AJ178" s="6"/>
      <c r="AK178" s="6"/>
      <c r="AL178" s="6"/>
      <c r="AM178" s="6"/>
      <c r="AN178" s="6"/>
      <c r="AO178" s="6"/>
      <c r="AP178" s="6"/>
      <c r="AQ178" s="6"/>
      <c r="AR178" s="6">
        <v>42200.25</v>
      </c>
      <c r="AS178" s="6">
        <v>42180.25</v>
      </c>
      <c r="AT178" s="6"/>
      <c r="AU178" s="6"/>
      <c r="AV178" s="6">
        <v>42200.25</v>
      </c>
      <c r="AW178" s="6"/>
      <c r="AX178" s="6">
        <v>42177.25</v>
      </c>
      <c r="AY178" s="6"/>
      <c r="AZ178" s="6">
        <v>42157.25</v>
      </c>
      <c r="BA178" s="6"/>
      <c r="BB178" s="6"/>
      <c r="BC178" s="6"/>
      <c r="BD178" s="6"/>
      <c r="BE178" s="6"/>
      <c r="BF178" s="6"/>
      <c r="BG178" s="6"/>
      <c r="BH178" s="6"/>
      <c r="BI178" s="6"/>
      <c r="BJ178" s="6"/>
      <c r="BK178" s="6"/>
      <c r="BL178" s="6"/>
      <c r="BM178" s="6">
        <v>42201.25</v>
      </c>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HYPERLINK("https://hpr-rps.hres.ca/reg-content/summary-basis-decision-detailTwo.php?lang=en&amp;linkID=SBD00180", "Daklinza")</f>
        <v>Daklinza</v>
      </c>
      <c r="B179" s="6" t="s">
        <v>524</v>
      </c>
      <c r="C179" s="6" t="s">
        <v>81</v>
      </c>
      <c r="D179" s="6" t="s">
        <v>525</v>
      </c>
      <c r="E179" s="6"/>
      <c r="F179" s="6"/>
      <c r="G179" s="6"/>
      <c r="H179" s="6">
        <v>41775.25</v>
      </c>
      <c r="I179" s="6"/>
      <c r="J179" s="6"/>
      <c r="K179" s="6"/>
      <c r="L179" s="6"/>
      <c r="M179" s="6"/>
      <c r="N179" s="6"/>
      <c r="O179" s="6"/>
      <c r="P179" s="6"/>
      <c r="Q179" s="6"/>
      <c r="R179" s="6"/>
      <c r="S179" s="6"/>
      <c r="T179" s="6"/>
      <c r="U179" s="6"/>
      <c r="V179" s="6"/>
      <c r="W179" s="6"/>
      <c r="X179" s="6"/>
      <c r="Y179" s="6"/>
      <c r="Z179" s="6"/>
      <c r="AA179" s="6"/>
      <c r="AB179" s="6"/>
      <c r="AC179" s="6"/>
      <c r="AD179" s="6"/>
      <c r="AE179" s="6"/>
      <c r="AF179" s="6">
        <v>41838.25</v>
      </c>
      <c r="AG179" s="6"/>
      <c r="AH179" s="6"/>
      <c r="AI179" s="6"/>
      <c r="AJ179" s="6"/>
      <c r="AK179" s="6"/>
      <c r="AL179" s="6"/>
      <c r="AM179" s="6"/>
      <c r="AN179" s="6"/>
      <c r="AO179" s="6"/>
      <c r="AP179" s="6"/>
      <c r="AQ179" s="6"/>
      <c r="AR179" s="6">
        <v>42222.25</v>
      </c>
      <c r="AS179" s="6">
        <v>42153.25</v>
      </c>
      <c r="AT179" s="6"/>
      <c r="AU179" s="6"/>
      <c r="AV179" s="6">
        <v>42185.25</v>
      </c>
      <c r="AW179" s="6"/>
      <c r="AX179" s="6"/>
      <c r="AY179" s="6"/>
      <c r="AZ179" s="6">
        <v>42223.25</v>
      </c>
      <c r="BA179" s="6"/>
      <c r="BB179" s="6"/>
      <c r="BC179" s="6"/>
      <c r="BD179" s="6"/>
      <c r="BE179" s="6"/>
      <c r="BF179" s="6"/>
      <c r="BG179" s="6"/>
      <c r="BH179" s="6"/>
      <c r="BI179" s="6"/>
      <c r="BJ179" s="6"/>
      <c r="BK179" s="6"/>
      <c r="BL179" s="6">
        <v>42200.25</v>
      </c>
      <c r="BM179" s="6">
        <v>42229.25</v>
      </c>
      <c r="BN179" s="6"/>
      <c r="BO179" s="6"/>
      <c r="BP179" s="6"/>
      <c r="BQ179" s="6"/>
      <c r="BR179" s="6"/>
      <c r="BS179" s="6"/>
      <c r="BT179" s="6"/>
      <c r="BU179" s="6"/>
      <c r="BV179" s="6"/>
      <c r="BW179" s="6"/>
      <c r="BX179" s="6"/>
      <c r="BY179" s="6">
        <v>42212.25</v>
      </c>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HYPERLINK("https://hpr-rps.hres.ca/reg-content/summary-basis-decision-detailTwo.php?lang=en&amp;linkID=SBD00181", "Diacomit")</f>
        <v>Diacomit</v>
      </c>
      <c r="B180" s="6" t="s">
        <v>526</v>
      </c>
      <c r="C180" s="6" t="s">
        <v>527</v>
      </c>
      <c r="D180" s="6" t="s">
        <v>528</v>
      </c>
      <c r="E180" s="6">
        <v>40682.25</v>
      </c>
      <c r="F180" s="6"/>
      <c r="G180" s="6"/>
      <c r="H180" s="6"/>
      <c r="I180" s="6"/>
      <c r="J180" s="6"/>
      <c r="K180" s="6"/>
      <c r="L180" s="6"/>
      <c r="M180" s="6"/>
      <c r="N180" s="6">
        <v>40708.25</v>
      </c>
      <c r="O180" s="6"/>
      <c r="P180" s="6"/>
      <c r="Q180" s="6"/>
      <c r="R180" s="6"/>
      <c r="S180" s="6">
        <v>40732.25</v>
      </c>
      <c r="T180" s="6"/>
      <c r="U180" s="6"/>
      <c r="V180" s="6">
        <v>40742.25</v>
      </c>
      <c r="W180" s="6"/>
      <c r="X180" s="6"/>
      <c r="Y180" s="6"/>
      <c r="Z180" s="6"/>
      <c r="AA180" s="6"/>
      <c r="AB180" s="6"/>
      <c r="AC180" s="6"/>
      <c r="AD180" s="6"/>
      <c r="AE180" s="6"/>
      <c r="AF180" s="6">
        <v>40774.25</v>
      </c>
      <c r="AG180" s="6"/>
      <c r="AH180" s="6"/>
      <c r="AI180" s="6"/>
      <c r="AJ180" s="6"/>
      <c r="AK180" s="6"/>
      <c r="AL180" s="6"/>
      <c r="AM180" s="6"/>
      <c r="AN180" s="6"/>
      <c r="AO180" s="6"/>
      <c r="AP180" s="6"/>
      <c r="AQ180" s="6"/>
      <c r="AR180" s="6">
        <v>40953.25</v>
      </c>
      <c r="AS180" s="6"/>
      <c r="AT180" s="6"/>
      <c r="AU180" s="6"/>
      <c r="AV180" s="6">
        <v>40587.25</v>
      </c>
      <c r="AW180" s="6"/>
      <c r="AX180" s="6"/>
      <c r="AY180" s="6"/>
      <c r="AZ180" s="6">
        <v>40589.25</v>
      </c>
      <c r="BA180" s="6"/>
      <c r="BB180" s="6"/>
      <c r="BC180" s="6"/>
      <c r="BD180" s="6"/>
      <c r="BE180" s="6"/>
      <c r="BF180" s="6"/>
      <c r="BG180" s="6"/>
      <c r="BH180" s="6"/>
      <c r="BI180" s="6"/>
      <c r="BJ180" s="6"/>
      <c r="BK180" s="6"/>
      <c r="BL180" s="6"/>
      <c r="BM180" s="6">
        <v>40589.25</v>
      </c>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HYPERLINK("https://hpr-rps.hres.ca/reg-content/summary-basis-decision-detailTwo.php?lang=en&amp;linkID=SBD00182", "Duavive")</f>
        <v>Duavive</v>
      </c>
      <c r="B181" s="6" t="s">
        <v>529</v>
      </c>
      <c r="C181" s="6" t="s">
        <v>143</v>
      </c>
      <c r="D181" s="6" t="s">
        <v>530</v>
      </c>
      <c r="E181" s="6">
        <v>40556.25</v>
      </c>
      <c r="F181" s="6"/>
      <c r="G181" s="6"/>
      <c r="H181" s="6"/>
      <c r="I181" s="6"/>
      <c r="J181" s="6"/>
      <c r="K181" s="6"/>
      <c r="L181" s="6"/>
      <c r="M181" s="6"/>
      <c r="N181" s="6">
        <v>40627.208333333343</v>
      </c>
      <c r="O181" s="6"/>
      <c r="P181" s="6"/>
      <c r="Q181" s="6"/>
      <c r="R181" s="6"/>
      <c r="S181" s="6"/>
      <c r="T181" s="6">
        <v>40652.25</v>
      </c>
      <c r="U181" s="6"/>
      <c r="V181" s="6">
        <v>40701.25</v>
      </c>
      <c r="W181" s="6"/>
      <c r="X181" s="6"/>
      <c r="Y181" s="6"/>
      <c r="Z181" s="6"/>
      <c r="AA181" s="6"/>
      <c r="AB181" s="6"/>
      <c r="AC181" s="6"/>
      <c r="AD181" s="6"/>
      <c r="AE181" s="6"/>
      <c r="AF181" s="6">
        <v>40753.25</v>
      </c>
      <c r="AG181" s="6"/>
      <c r="AH181" s="6"/>
      <c r="AI181" s="6"/>
      <c r="AJ181" s="6"/>
      <c r="AK181" s="6"/>
      <c r="AL181" s="6"/>
      <c r="AM181" s="6"/>
      <c r="AN181" s="6"/>
      <c r="AO181" s="6">
        <v>41043.25</v>
      </c>
      <c r="AP181" s="6"/>
      <c r="AQ181" s="6"/>
      <c r="AR181" s="6">
        <v>41029.25</v>
      </c>
      <c r="AS181" s="6"/>
      <c r="AT181" s="6"/>
      <c r="AU181" s="6"/>
      <c r="AV181" s="6">
        <v>41038.25</v>
      </c>
      <c r="AW181" s="6"/>
      <c r="AX181" s="6"/>
      <c r="AY181" s="6"/>
      <c r="AZ181" s="6">
        <v>41038.25</v>
      </c>
      <c r="BA181" s="6"/>
      <c r="BB181" s="6"/>
      <c r="BC181" s="6"/>
      <c r="BD181" s="6"/>
      <c r="BE181" s="6"/>
      <c r="BF181" s="6"/>
      <c r="BG181" s="6"/>
      <c r="BH181" s="6"/>
      <c r="BI181" s="6"/>
      <c r="BJ181" s="6"/>
      <c r="BK181" s="6"/>
      <c r="BL181" s="6"/>
      <c r="BM181" s="6">
        <v>41095.25</v>
      </c>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HYPERLINK("https://hpr-rps.hres.ca/reg-content/summary-basis-decision-detailTwo.php?lang=en&amp;linkID=SBD00185", "Egrifta")</f>
        <v>Egrifta</v>
      </c>
      <c r="B182" s="6" t="s">
        <v>531</v>
      </c>
      <c r="C182" s="6" t="s">
        <v>532</v>
      </c>
      <c r="D182" s="6" t="s">
        <v>533</v>
      </c>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v>40722.25</v>
      </c>
      <c r="AG182" s="6"/>
      <c r="AH182" s="6"/>
      <c r="AI182" s="6"/>
      <c r="AJ182" s="6"/>
      <c r="AK182" s="6"/>
      <c r="AL182" s="6"/>
      <c r="AM182" s="6"/>
      <c r="AN182" s="6"/>
      <c r="AO182" s="6"/>
      <c r="AP182" s="6"/>
      <c r="AQ182" s="6"/>
      <c r="AR182" s="6">
        <v>40969.25</v>
      </c>
      <c r="AS182" s="6"/>
      <c r="AT182" s="6"/>
      <c r="AU182" s="6"/>
      <c r="AV182" s="6">
        <v>41064.25</v>
      </c>
      <c r="AW182" s="6"/>
      <c r="AX182" s="6"/>
      <c r="AY182" s="6"/>
      <c r="AZ182" s="6">
        <v>41066.25</v>
      </c>
      <c r="BA182" s="6"/>
      <c r="BB182" s="6"/>
      <c r="BC182" s="6"/>
      <c r="BD182" s="6"/>
      <c r="BE182" s="6"/>
      <c r="BF182" s="6"/>
      <c r="BG182" s="6"/>
      <c r="BH182" s="6"/>
      <c r="BI182" s="6"/>
      <c r="BJ182" s="6"/>
      <c r="BK182" s="6"/>
      <c r="BL182" s="6"/>
      <c r="BM182" s="6"/>
      <c r="BN182" s="6"/>
      <c r="BO182" s="6"/>
      <c r="BP182" s="6"/>
      <c r="BQ182" s="6"/>
      <c r="BR182" s="6"/>
      <c r="BS182" s="6"/>
      <c r="BT182" s="6">
        <v>41067.25</v>
      </c>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v>41186.25</v>
      </c>
      <c r="CS182" s="6"/>
      <c r="CT182" s="6"/>
      <c r="CU182" s="6"/>
      <c r="CV182" s="6"/>
      <c r="CW182" s="6"/>
      <c r="CX182" s="6"/>
      <c r="CY182" s="6"/>
      <c r="CZ182" s="6"/>
      <c r="DA182" s="6"/>
      <c r="DB182" s="6"/>
      <c r="DC182" s="6"/>
      <c r="DD182" s="6">
        <v>41730.25</v>
      </c>
      <c r="DE182" s="6"/>
      <c r="DF182" s="6"/>
      <c r="DG182" s="6"/>
      <c r="DH182" s="6">
        <v>41334.25</v>
      </c>
      <c r="DI182" s="6"/>
      <c r="DJ182" s="6"/>
      <c r="DK182" s="6"/>
      <c r="DL182" s="6">
        <v>41757.25</v>
      </c>
      <c r="DM182" s="6"/>
      <c r="DN182" s="6"/>
      <c r="DO182" s="6"/>
      <c r="DP182" s="6"/>
      <c r="DQ182" s="6"/>
      <c r="DR182" s="6"/>
      <c r="DS182" s="6"/>
      <c r="DT182" s="6">
        <v>40988.208333333343</v>
      </c>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HYPERLINK("https://hpr-rps.hres.ca/reg-content/summary-basis-decision-detailTwo.php?lang=en&amp;linkID=SBD00183", "Durezol")</f>
        <v>Durezol</v>
      </c>
      <c r="B183" s="6" t="s">
        <v>534</v>
      </c>
      <c r="C183" s="6" t="s">
        <v>535</v>
      </c>
      <c r="D183" s="6" t="s">
        <v>536</v>
      </c>
      <c r="E183" s="6"/>
      <c r="F183" s="6"/>
      <c r="G183" s="6"/>
      <c r="H183" s="6">
        <v>41233.25</v>
      </c>
      <c r="I183" s="6"/>
      <c r="J183" s="6"/>
      <c r="K183" s="6"/>
      <c r="L183" s="6"/>
      <c r="M183" s="6"/>
      <c r="N183" s="6"/>
      <c r="O183" s="6"/>
      <c r="P183" s="6"/>
      <c r="Q183" s="6"/>
      <c r="R183" s="6"/>
      <c r="S183" s="6"/>
      <c r="T183" s="6"/>
      <c r="U183" s="6"/>
      <c r="V183" s="6"/>
      <c r="W183" s="6"/>
      <c r="X183" s="6"/>
      <c r="Y183" s="6"/>
      <c r="Z183" s="6"/>
      <c r="AA183" s="6"/>
      <c r="AB183" s="6"/>
      <c r="AC183" s="6"/>
      <c r="AD183" s="6"/>
      <c r="AE183" s="6"/>
      <c r="AF183" s="6">
        <v>41282.25</v>
      </c>
      <c r="AG183" s="6"/>
      <c r="AH183" s="6"/>
      <c r="AI183" s="6"/>
      <c r="AJ183" s="6"/>
      <c r="AK183" s="6"/>
      <c r="AL183" s="6"/>
      <c r="AM183" s="6"/>
      <c r="AN183" s="6"/>
      <c r="AO183" s="6"/>
      <c r="AP183" s="6"/>
      <c r="AQ183" s="6"/>
      <c r="AR183" s="6">
        <v>41572.25</v>
      </c>
      <c r="AS183" s="6"/>
      <c r="AT183" s="6"/>
      <c r="AU183" s="6"/>
      <c r="AV183" s="6">
        <v>41537.25</v>
      </c>
      <c r="AW183" s="6"/>
      <c r="AX183" s="6"/>
      <c r="AY183" s="6"/>
      <c r="AZ183" s="6">
        <v>41568.25</v>
      </c>
      <c r="BA183" s="6"/>
      <c r="BB183" s="6"/>
      <c r="BC183" s="6"/>
      <c r="BD183" s="6"/>
      <c r="BE183" s="6"/>
      <c r="BF183" s="6"/>
      <c r="BG183" s="6"/>
      <c r="BH183" s="6"/>
      <c r="BI183" s="6"/>
      <c r="BJ183" s="6"/>
      <c r="BK183" s="6"/>
      <c r="BL183" s="6"/>
      <c r="BM183" s="6">
        <v>41582.25</v>
      </c>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HYPERLINK("https://hpr-rps.hres.ca/reg-content/summary-basis-decision-detailTwo.php?lang=en&amp;linkID=SBD00184", "Dymista")</f>
        <v>Dymista</v>
      </c>
      <c r="B184" s="6" t="s">
        <v>537</v>
      </c>
      <c r="C184" s="6" t="s">
        <v>538</v>
      </c>
      <c r="D184" s="6" t="s">
        <v>539</v>
      </c>
      <c r="E184" s="6">
        <v>41354.208333333343</v>
      </c>
      <c r="F184" s="6"/>
      <c r="G184" s="6"/>
      <c r="H184" s="6">
        <v>41582.25</v>
      </c>
      <c r="I184" s="6"/>
      <c r="J184" s="6"/>
      <c r="K184" s="6"/>
      <c r="L184" s="6"/>
      <c r="M184" s="6"/>
      <c r="N184" s="6"/>
      <c r="O184" s="6"/>
      <c r="P184" s="6"/>
      <c r="Q184" s="6"/>
      <c r="R184" s="6"/>
      <c r="S184" s="6"/>
      <c r="T184" s="6"/>
      <c r="U184" s="6"/>
      <c r="V184" s="6"/>
      <c r="W184" s="6"/>
      <c r="X184" s="6"/>
      <c r="Y184" s="6"/>
      <c r="Z184" s="6"/>
      <c r="AA184" s="6"/>
      <c r="AB184" s="6"/>
      <c r="AC184" s="6"/>
      <c r="AD184" s="6"/>
      <c r="AE184" s="6"/>
      <c r="AF184" s="6">
        <v>41635.25</v>
      </c>
      <c r="AG184" s="6"/>
      <c r="AH184" s="6"/>
      <c r="AI184" s="6"/>
      <c r="AJ184" s="6"/>
      <c r="AK184" s="6"/>
      <c r="AL184" s="6"/>
      <c r="AM184" s="6"/>
      <c r="AN184" s="6"/>
      <c r="AO184" s="6"/>
      <c r="AP184" s="6"/>
      <c r="AQ184" s="6"/>
      <c r="AR184" s="6">
        <v>41920.25</v>
      </c>
      <c r="AS184" s="6"/>
      <c r="AT184" s="6"/>
      <c r="AU184" s="6"/>
      <c r="AV184" s="6">
        <v>41922.25</v>
      </c>
      <c r="AW184" s="6"/>
      <c r="AX184" s="6"/>
      <c r="AY184" s="6"/>
      <c r="AZ184" s="6">
        <v>41927.25</v>
      </c>
      <c r="BA184" s="6"/>
      <c r="BB184" s="6"/>
      <c r="BC184" s="6"/>
      <c r="BD184" s="6"/>
      <c r="BE184" s="6"/>
      <c r="BF184" s="6"/>
      <c r="BG184" s="6"/>
      <c r="BH184" s="6"/>
      <c r="BI184" s="6"/>
      <c r="BJ184" s="6"/>
      <c r="BK184" s="6"/>
      <c r="BL184" s="6"/>
      <c r="BM184" s="6">
        <v>41935.25</v>
      </c>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HYPERLINK("https://hpr-rps.hres.ca/reg-content/summary-basis-decision-detailTwo.php?lang=en&amp;linkID=SBD00186", "Elelyso")</f>
        <v>Elelyso</v>
      </c>
      <c r="B185" s="6" t="s">
        <v>540</v>
      </c>
      <c r="C185" s="6" t="s">
        <v>143</v>
      </c>
      <c r="D185" s="6" t="s">
        <v>541</v>
      </c>
      <c r="E185" s="6">
        <v>40323.25</v>
      </c>
      <c r="F185" s="6"/>
      <c r="G185" s="6"/>
      <c r="H185" s="6">
        <v>41443.25</v>
      </c>
      <c r="I185" s="6"/>
      <c r="J185" s="6"/>
      <c r="K185" s="6"/>
      <c r="L185" s="6"/>
      <c r="M185" s="6"/>
      <c r="N185" s="6"/>
      <c r="O185" s="6"/>
      <c r="P185" s="6"/>
      <c r="Q185" s="6"/>
      <c r="R185" s="6"/>
      <c r="S185" s="6"/>
      <c r="T185" s="6"/>
      <c r="U185" s="6"/>
      <c r="V185" s="6"/>
      <c r="W185" s="6"/>
      <c r="X185" s="6"/>
      <c r="Y185" s="6"/>
      <c r="Z185" s="6"/>
      <c r="AA185" s="6"/>
      <c r="AB185" s="6"/>
      <c r="AC185" s="6"/>
      <c r="AD185" s="6"/>
      <c r="AE185" s="6"/>
      <c r="AF185" s="6">
        <v>41488.25</v>
      </c>
      <c r="AG185" s="6"/>
      <c r="AH185" s="6"/>
      <c r="AI185" s="6"/>
      <c r="AJ185" s="6"/>
      <c r="AK185" s="6"/>
      <c r="AL185" s="6"/>
      <c r="AM185" s="6"/>
      <c r="AN185" s="6"/>
      <c r="AO185" s="6">
        <v>41662.25</v>
      </c>
      <c r="AP185" s="6"/>
      <c r="AQ185" s="6"/>
      <c r="AR185" s="6">
        <v>41782.25</v>
      </c>
      <c r="AS185" s="6"/>
      <c r="AT185" s="6"/>
      <c r="AU185" s="6"/>
      <c r="AV185" s="6">
        <v>41787.25</v>
      </c>
      <c r="AW185" s="6"/>
      <c r="AX185" s="6"/>
      <c r="AY185" s="6"/>
      <c r="AZ185" s="6">
        <v>41785.25</v>
      </c>
      <c r="BA185" s="6"/>
      <c r="BB185" s="6"/>
      <c r="BC185" s="6"/>
      <c r="BD185" s="6"/>
      <c r="BE185" s="6"/>
      <c r="BF185" s="6"/>
      <c r="BG185" s="6"/>
      <c r="BH185" s="6"/>
      <c r="BI185" s="6"/>
      <c r="BJ185" s="6"/>
      <c r="BK185" s="6"/>
      <c r="BL185" s="6"/>
      <c r="BM185" s="6">
        <v>41788.25</v>
      </c>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HYPERLINK("https://hpr-rps.hres.ca/reg-content/summary-basis-decision-detailTwo.php?lang=en&amp;linkID=SBD00187", "Sivextro")</f>
        <v>Sivextro</v>
      </c>
      <c r="B186" s="6" t="s">
        <v>542</v>
      </c>
      <c r="C186" s="6" t="s">
        <v>543</v>
      </c>
      <c r="D186" s="6" t="s">
        <v>544</v>
      </c>
      <c r="E186" s="6">
        <v>41354.208333333343</v>
      </c>
      <c r="F186" s="6"/>
      <c r="G186" s="6"/>
      <c r="H186" s="6">
        <v>41582.25</v>
      </c>
      <c r="I186" s="6"/>
      <c r="J186" s="6"/>
      <c r="K186" s="6"/>
      <c r="L186" s="6"/>
      <c r="M186" s="6"/>
      <c r="N186" s="6"/>
      <c r="O186" s="6"/>
      <c r="P186" s="6"/>
      <c r="Q186" s="6"/>
      <c r="R186" s="6"/>
      <c r="S186" s="6"/>
      <c r="T186" s="6"/>
      <c r="U186" s="6"/>
      <c r="V186" s="6"/>
      <c r="W186" s="6"/>
      <c r="X186" s="6"/>
      <c r="Y186" s="6"/>
      <c r="Z186" s="6"/>
      <c r="AA186" s="6"/>
      <c r="AB186" s="6"/>
      <c r="AC186" s="6"/>
      <c r="AD186" s="6"/>
      <c r="AE186" s="6"/>
      <c r="AF186" s="6">
        <v>41635.25</v>
      </c>
      <c r="AG186" s="6"/>
      <c r="AH186" s="6"/>
      <c r="AI186" s="6"/>
      <c r="AJ186" s="6"/>
      <c r="AK186" s="6"/>
      <c r="AL186" s="6"/>
      <c r="AM186" s="6"/>
      <c r="AN186" s="6"/>
      <c r="AO186" s="6"/>
      <c r="AP186" s="6"/>
      <c r="AQ186" s="6"/>
      <c r="AR186" s="6">
        <v>41920.25</v>
      </c>
      <c r="AS186" s="6"/>
      <c r="AT186" s="6"/>
      <c r="AU186" s="6"/>
      <c r="AV186" s="6">
        <v>41922.25</v>
      </c>
      <c r="AW186" s="6"/>
      <c r="AX186" s="6"/>
      <c r="AY186" s="6"/>
      <c r="AZ186" s="6">
        <v>41927.25</v>
      </c>
      <c r="BA186" s="6"/>
      <c r="BB186" s="6"/>
      <c r="BC186" s="6"/>
      <c r="BD186" s="6"/>
      <c r="BE186" s="6"/>
      <c r="BF186" s="6"/>
      <c r="BG186" s="6"/>
      <c r="BH186" s="6"/>
      <c r="BI186" s="6"/>
      <c r="BJ186" s="6"/>
      <c r="BK186" s="6"/>
      <c r="BL186" s="6"/>
      <c r="BM186" s="6">
        <v>41935.25</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HYPERLINK("https://hpr-rps.hres.ca/reg-content/summary-basis-decision-detailTwo.php?lang=en&amp;linkID=SBD00188", "Sovaldi")</f>
        <v>Sovaldi</v>
      </c>
      <c r="B187" s="6" t="s">
        <v>545</v>
      </c>
      <c r="C187" s="6" t="s">
        <v>546</v>
      </c>
      <c r="D187" s="6" t="s">
        <v>547</v>
      </c>
      <c r="E187" s="6">
        <v>41353.208333333343</v>
      </c>
      <c r="F187" s="6"/>
      <c r="G187" s="6"/>
      <c r="H187" s="6"/>
      <c r="I187" s="6"/>
      <c r="J187" s="6"/>
      <c r="K187" s="6"/>
      <c r="L187" s="6"/>
      <c r="M187" s="6"/>
      <c r="N187" s="6">
        <v>41379.25</v>
      </c>
      <c r="O187" s="6"/>
      <c r="P187" s="6"/>
      <c r="Q187" s="6"/>
      <c r="R187" s="6"/>
      <c r="S187" s="6">
        <v>41411.25</v>
      </c>
      <c r="T187" s="6"/>
      <c r="U187" s="6"/>
      <c r="V187" s="6"/>
      <c r="W187" s="6"/>
      <c r="X187" s="6"/>
      <c r="Y187" s="6"/>
      <c r="Z187" s="6"/>
      <c r="AA187" s="6"/>
      <c r="AB187" s="6"/>
      <c r="AC187" s="6"/>
      <c r="AD187" s="6"/>
      <c r="AE187" s="6"/>
      <c r="AF187" s="6">
        <v>41439.25</v>
      </c>
      <c r="AG187" s="6"/>
      <c r="AH187" s="6"/>
      <c r="AI187" s="6"/>
      <c r="AJ187" s="6"/>
      <c r="AK187" s="6"/>
      <c r="AL187" s="6"/>
      <c r="AM187" s="6"/>
      <c r="AN187" s="6"/>
      <c r="AO187" s="6"/>
      <c r="AP187" s="6"/>
      <c r="AQ187" s="6"/>
      <c r="AR187" s="6">
        <v>41620.25</v>
      </c>
      <c r="AS187" s="6">
        <v>41591.25</v>
      </c>
      <c r="AT187" s="6"/>
      <c r="AU187" s="6"/>
      <c r="AV187" s="6">
        <v>41605.25</v>
      </c>
      <c r="AW187" s="6"/>
      <c r="AX187" s="6"/>
      <c r="AY187" s="6"/>
      <c r="AZ187" s="6">
        <v>41620.25</v>
      </c>
      <c r="BA187" s="6"/>
      <c r="BB187" s="6"/>
      <c r="BC187" s="6"/>
      <c r="BD187" s="6"/>
      <c r="BE187" s="6"/>
      <c r="BF187" s="6"/>
      <c r="BG187" s="6"/>
      <c r="BH187" s="6"/>
      <c r="BI187" s="6"/>
      <c r="BJ187" s="6"/>
      <c r="BK187" s="6"/>
      <c r="BL187" s="6"/>
      <c r="BM187" s="6">
        <v>41621.25</v>
      </c>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HYPERLINK("https://hpr-rps.hres.ca/reg-content/summary-basis-decision-detailTwo.php?lang=en&amp;linkID=SBD00189", "Stivarga")</f>
        <v>Stivarga</v>
      </c>
      <c r="B188" s="6" t="s">
        <v>548</v>
      </c>
      <c r="C188" s="6" t="s">
        <v>338</v>
      </c>
      <c r="D188" s="6" t="s">
        <v>549</v>
      </c>
      <c r="E188" s="6">
        <v>41353.208333333343</v>
      </c>
      <c r="F188" s="6"/>
      <c r="G188" s="6"/>
      <c r="H188" s="6"/>
      <c r="I188" s="6"/>
      <c r="J188" s="6"/>
      <c r="K188" s="6"/>
      <c r="L188" s="6"/>
      <c r="M188" s="6"/>
      <c r="N188" s="6">
        <v>41379.25</v>
      </c>
      <c r="O188" s="6"/>
      <c r="P188" s="6"/>
      <c r="Q188" s="6"/>
      <c r="R188" s="6"/>
      <c r="S188" s="6">
        <v>41411.25</v>
      </c>
      <c r="T188" s="6"/>
      <c r="U188" s="6"/>
      <c r="V188" s="6"/>
      <c r="W188" s="6"/>
      <c r="X188" s="6"/>
      <c r="Y188" s="6"/>
      <c r="Z188" s="6"/>
      <c r="AA188" s="6"/>
      <c r="AB188" s="6"/>
      <c r="AC188" s="6"/>
      <c r="AD188" s="6"/>
      <c r="AE188" s="6"/>
      <c r="AF188" s="6">
        <v>41439.25</v>
      </c>
      <c r="AG188" s="6"/>
      <c r="AH188" s="6"/>
      <c r="AI188" s="6"/>
      <c r="AJ188" s="6"/>
      <c r="AK188" s="6"/>
      <c r="AL188" s="6"/>
      <c r="AM188" s="6"/>
      <c r="AN188" s="6"/>
      <c r="AO188" s="6"/>
      <c r="AP188" s="6"/>
      <c r="AQ188" s="6"/>
      <c r="AR188" s="6">
        <v>41620.25</v>
      </c>
      <c r="AS188" s="6">
        <v>41591.25</v>
      </c>
      <c r="AT188" s="6"/>
      <c r="AU188" s="6"/>
      <c r="AV188" s="6">
        <v>41605.25</v>
      </c>
      <c r="AW188" s="6"/>
      <c r="AX188" s="6"/>
      <c r="AY188" s="6"/>
      <c r="AZ188" s="6">
        <v>41620.25</v>
      </c>
      <c r="BA188" s="6"/>
      <c r="BB188" s="6"/>
      <c r="BC188" s="6"/>
      <c r="BD188" s="6"/>
      <c r="BE188" s="6"/>
      <c r="BF188" s="6"/>
      <c r="BG188" s="6"/>
      <c r="BH188" s="6"/>
      <c r="BI188" s="6"/>
      <c r="BJ188" s="6"/>
      <c r="BK188" s="6"/>
      <c r="BL188" s="6"/>
      <c r="BM188" s="6">
        <v>41621.25</v>
      </c>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HYPERLINK("https://hpr-rps.hres.ca/reg-content/summary-basis-decision-detailTwo.php?lang=en&amp;linkID=SBD00190", "Strensiq")</f>
        <v>Strensiq</v>
      </c>
      <c r="B189" s="6" t="s">
        <v>550</v>
      </c>
      <c r="C189" s="6" t="s">
        <v>551</v>
      </c>
      <c r="D189" s="6" t="s">
        <v>552</v>
      </c>
      <c r="E189" s="6">
        <v>40815.25</v>
      </c>
      <c r="F189" s="6"/>
      <c r="G189" s="6"/>
      <c r="H189" s="6"/>
      <c r="I189" s="6"/>
      <c r="J189" s="6"/>
      <c r="K189" s="6"/>
      <c r="L189" s="6"/>
      <c r="M189" s="6"/>
      <c r="N189" s="6">
        <v>40855.25</v>
      </c>
      <c r="O189" s="6"/>
      <c r="P189" s="6"/>
      <c r="Q189" s="6"/>
      <c r="R189" s="6"/>
      <c r="S189" s="6"/>
      <c r="T189" s="6">
        <v>40885.25</v>
      </c>
      <c r="U189" s="6"/>
      <c r="V189" s="6">
        <v>40896.25</v>
      </c>
      <c r="W189" s="6"/>
      <c r="X189" s="6"/>
      <c r="Y189" s="6"/>
      <c r="Z189" s="6"/>
      <c r="AA189" s="6"/>
      <c r="AB189" s="6"/>
      <c r="AC189" s="6"/>
      <c r="AD189" s="6"/>
      <c r="AE189" s="6"/>
      <c r="AF189" s="6">
        <v>40941.25</v>
      </c>
      <c r="AG189" s="6"/>
      <c r="AH189" s="6"/>
      <c r="AI189" s="6"/>
      <c r="AJ189" s="6"/>
      <c r="AK189" s="6"/>
      <c r="AL189" s="6"/>
      <c r="AM189" s="6"/>
      <c r="AN189" s="6"/>
      <c r="AO189" s="6"/>
      <c r="AP189" s="6"/>
      <c r="AQ189" s="6"/>
      <c r="AR189" s="6">
        <v>41229.25</v>
      </c>
      <c r="AS189" s="6"/>
      <c r="AT189" s="6"/>
      <c r="AU189" s="6"/>
      <c r="AV189" s="6">
        <v>41228.25</v>
      </c>
      <c r="AW189" s="6"/>
      <c r="AX189" s="6"/>
      <c r="AY189" s="6"/>
      <c r="AZ189" s="6">
        <v>41229.25</v>
      </c>
      <c r="BA189" s="6"/>
      <c r="BB189" s="6"/>
      <c r="BC189" s="6"/>
      <c r="BD189" s="6"/>
      <c r="BE189" s="6"/>
      <c r="BF189" s="6"/>
      <c r="BG189" s="6"/>
      <c r="BH189" s="6"/>
      <c r="BI189" s="6"/>
      <c r="BJ189" s="6"/>
      <c r="BK189" s="6"/>
      <c r="BL189" s="6"/>
      <c r="BM189" s="6">
        <v>41239.25</v>
      </c>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HYPERLINK("https://hpr-rps.hres.ca/reg-content/summary-basis-decision-detailTwo.php?lang=en&amp;linkID=SBD00191", "Stribild")</f>
        <v>Stribild</v>
      </c>
      <c r="B190" s="6" t="s">
        <v>553</v>
      </c>
      <c r="C190" s="6" t="s">
        <v>546</v>
      </c>
      <c r="D190" s="6" t="s">
        <v>554</v>
      </c>
      <c r="E190" s="6">
        <v>40815.25</v>
      </c>
      <c r="F190" s="6"/>
      <c r="G190" s="6"/>
      <c r="H190" s="6"/>
      <c r="I190" s="6"/>
      <c r="J190" s="6"/>
      <c r="K190" s="6"/>
      <c r="L190" s="6"/>
      <c r="M190" s="6"/>
      <c r="N190" s="6">
        <v>40855.25</v>
      </c>
      <c r="O190" s="6"/>
      <c r="P190" s="6"/>
      <c r="Q190" s="6"/>
      <c r="R190" s="6"/>
      <c r="S190" s="6"/>
      <c r="T190" s="6">
        <v>40885.25</v>
      </c>
      <c r="U190" s="6"/>
      <c r="V190" s="6">
        <v>40896.25</v>
      </c>
      <c r="W190" s="6"/>
      <c r="X190" s="6"/>
      <c r="Y190" s="6"/>
      <c r="Z190" s="6"/>
      <c r="AA190" s="6"/>
      <c r="AB190" s="6"/>
      <c r="AC190" s="6"/>
      <c r="AD190" s="6"/>
      <c r="AE190" s="6"/>
      <c r="AF190" s="6">
        <v>40941.25</v>
      </c>
      <c r="AG190" s="6"/>
      <c r="AH190" s="6"/>
      <c r="AI190" s="6"/>
      <c r="AJ190" s="6"/>
      <c r="AK190" s="6"/>
      <c r="AL190" s="6"/>
      <c r="AM190" s="6"/>
      <c r="AN190" s="6"/>
      <c r="AO190" s="6"/>
      <c r="AP190" s="6"/>
      <c r="AQ190" s="6"/>
      <c r="AR190" s="6">
        <v>41229.25</v>
      </c>
      <c r="AS190" s="6"/>
      <c r="AT190" s="6"/>
      <c r="AU190" s="6"/>
      <c r="AV190" s="6">
        <v>41228.25</v>
      </c>
      <c r="AW190" s="6"/>
      <c r="AX190" s="6"/>
      <c r="AY190" s="6"/>
      <c r="AZ190" s="6">
        <v>41229.25</v>
      </c>
      <c r="BA190" s="6"/>
      <c r="BB190" s="6"/>
      <c r="BC190" s="6"/>
      <c r="BD190" s="6"/>
      <c r="BE190" s="6"/>
      <c r="BF190" s="6"/>
      <c r="BG190" s="6"/>
      <c r="BH190" s="6"/>
      <c r="BI190" s="6"/>
      <c r="BJ190" s="6"/>
      <c r="BK190" s="6"/>
      <c r="BL190" s="6"/>
      <c r="BM190" s="6">
        <v>41239.25</v>
      </c>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HYPERLINK("https://hpr-rps.hres.ca/reg-content/summary-basis-decision-detailTwo.php?lang=en&amp;linkID=SBD00192", "Striverdi Respimat")</f>
        <v>Striverdi Respimat</v>
      </c>
      <c r="B191" s="6" t="s">
        <v>555</v>
      </c>
      <c r="C191" s="6" t="s">
        <v>556</v>
      </c>
      <c r="D191" s="6" t="s">
        <v>557</v>
      </c>
      <c r="E191" s="6"/>
      <c r="F191" s="6"/>
      <c r="G191" s="6"/>
      <c r="H191" s="6">
        <v>41088.25</v>
      </c>
      <c r="I191" s="6"/>
      <c r="J191" s="6"/>
      <c r="K191" s="6"/>
      <c r="L191" s="6"/>
      <c r="M191" s="6"/>
      <c r="N191" s="6"/>
      <c r="O191" s="6"/>
      <c r="P191" s="6"/>
      <c r="Q191" s="6"/>
      <c r="R191" s="6"/>
      <c r="S191" s="6"/>
      <c r="T191" s="6"/>
      <c r="U191" s="6"/>
      <c r="V191" s="6"/>
      <c r="W191" s="6"/>
      <c r="X191" s="6"/>
      <c r="Y191" s="6"/>
      <c r="Z191" s="6"/>
      <c r="AA191" s="6"/>
      <c r="AB191" s="6"/>
      <c r="AC191" s="6"/>
      <c r="AD191" s="6"/>
      <c r="AE191" s="6"/>
      <c r="AF191" s="6">
        <v>41135.25</v>
      </c>
      <c r="AG191" s="6"/>
      <c r="AH191" s="6"/>
      <c r="AI191" s="6"/>
      <c r="AJ191" s="6"/>
      <c r="AK191" s="6"/>
      <c r="AL191" s="6"/>
      <c r="AM191" s="6"/>
      <c r="AN191" s="6"/>
      <c r="AO191" s="6"/>
      <c r="AP191" s="6"/>
      <c r="AQ191" s="6"/>
      <c r="AR191" s="6">
        <v>41436.25</v>
      </c>
      <c r="AS191" s="6"/>
      <c r="AT191" s="6"/>
      <c r="AU191" s="6"/>
      <c r="AV191" s="6">
        <v>41436.25</v>
      </c>
      <c r="AW191" s="6"/>
      <c r="AX191" s="6"/>
      <c r="AY191" s="6"/>
      <c r="AZ191" s="6">
        <v>41436.25</v>
      </c>
      <c r="BA191" s="6"/>
      <c r="BB191" s="6"/>
      <c r="BC191" s="6"/>
      <c r="BD191" s="6"/>
      <c r="BE191" s="6"/>
      <c r="BF191" s="6"/>
      <c r="BG191" s="6"/>
      <c r="BH191" s="6"/>
      <c r="BI191" s="6"/>
      <c r="BJ191" s="6"/>
      <c r="BK191" s="6"/>
      <c r="BL191" s="6"/>
      <c r="BM191" s="6">
        <v>41436.25</v>
      </c>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HYPERLINK("https://hpr-rps.hres.ca/reg-content/summary-basis-decision-detailTwo.php?lang=en&amp;linkID=SBD00193", "Sylvant")</f>
        <v>Sylvant</v>
      </c>
      <c r="B192" s="6" t="s">
        <v>558</v>
      </c>
      <c r="C192" s="6" t="s">
        <v>201</v>
      </c>
      <c r="D192" s="6" t="s">
        <v>559</v>
      </c>
      <c r="E192" s="6"/>
      <c r="F192" s="6"/>
      <c r="G192" s="6"/>
      <c r="H192" s="6">
        <v>41088.25</v>
      </c>
      <c r="I192" s="6"/>
      <c r="J192" s="6"/>
      <c r="K192" s="6"/>
      <c r="L192" s="6"/>
      <c r="M192" s="6"/>
      <c r="N192" s="6"/>
      <c r="O192" s="6"/>
      <c r="P192" s="6"/>
      <c r="Q192" s="6"/>
      <c r="R192" s="6"/>
      <c r="S192" s="6"/>
      <c r="T192" s="6"/>
      <c r="U192" s="6"/>
      <c r="V192" s="6"/>
      <c r="W192" s="6"/>
      <c r="X192" s="6"/>
      <c r="Y192" s="6"/>
      <c r="Z192" s="6"/>
      <c r="AA192" s="6"/>
      <c r="AB192" s="6"/>
      <c r="AC192" s="6"/>
      <c r="AD192" s="6"/>
      <c r="AE192" s="6"/>
      <c r="AF192" s="6">
        <v>41135.25</v>
      </c>
      <c r="AG192" s="6"/>
      <c r="AH192" s="6"/>
      <c r="AI192" s="6"/>
      <c r="AJ192" s="6"/>
      <c r="AK192" s="6"/>
      <c r="AL192" s="6"/>
      <c r="AM192" s="6"/>
      <c r="AN192" s="6"/>
      <c r="AO192" s="6"/>
      <c r="AP192" s="6"/>
      <c r="AQ192" s="6"/>
      <c r="AR192" s="6">
        <v>41436.25</v>
      </c>
      <c r="AS192" s="6"/>
      <c r="AT192" s="6"/>
      <c r="AU192" s="6"/>
      <c r="AV192" s="6">
        <v>41436.25</v>
      </c>
      <c r="AW192" s="6"/>
      <c r="AX192" s="6"/>
      <c r="AY192" s="6"/>
      <c r="AZ192" s="6">
        <v>41436.25</v>
      </c>
      <c r="BA192" s="6"/>
      <c r="BB192" s="6"/>
      <c r="BC192" s="6"/>
      <c r="BD192" s="6"/>
      <c r="BE192" s="6"/>
      <c r="BF192" s="6"/>
      <c r="BG192" s="6"/>
      <c r="BH192" s="6"/>
      <c r="BI192" s="6"/>
      <c r="BJ192" s="6"/>
      <c r="BK192" s="6"/>
      <c r="BL192" s="6"/>
      <c r="BM192" s="6">
        <v>41436.25</v>
      </c>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HYPERLINK("https://hpr-rps.hres.ca/reg-content/summary-basis-decision-detailTwo.php?lang=en&amp;linkID=SBD00194", "Tafinlar")</f>
        <v>Tafinlar</v>
      </c>
      <c r="B193" s="6" t="s">
        <v>560</v>
      </c>
      <c r="C193" s="6" t="s">
        <v>96</v>
      </c>
      <c r="D193" s="6" t="s">
        <v>561</v>
      </c>
      <c r="E193" s="6"/>
      <c r="F193" s="6"/>
      <c r="G193" s="6"/>
      <c r="H193" s="6">
        <v>41088.25</v>
      </c>
      <c r="I193" s="6"/>
      <c r="J193" s="6"/>
      <c r="K193" s="6"/>
      <c r="L193" s="6"/>
      <c r="M193" s="6"/>
      <c r="N193" s="6"/>
      <c r="O193" s="6"/>
      <c r="P193" s="6"/>
      <c r="Q193" s="6"/>
      <c r="R193" s="6"/>
      <c r="S193" s="6"/>
      <c r="T193" s="6"/>
      <c r="U193" s="6"/>
      <c r="V193" s="6"/>
      <c r="W193" s="6"/>
      <c r="X193" s="6"/>
      <c r="Y193" s="6"/>
      <c r="Z193" s="6"/>
      <c r="AA193" s="6"/>
      <c r="AB193" s="6"/>
      <c r="AC193" s="6"/>
      <c r="AD193" s="6"/>
      <c r="AE193" s="6"/>
      <c r="AF193" s="6">
        <v>41135.25</v>
      </c>
      <c r="AG193" s="6"/>
      <c r="AH193" s="6"/>
      <c r="AI193" s="6"/>
      <c r="AJ193" s="6"/>
      <c r="AK193" s="6"/>
      <c r="AL193" s="6"/>
      <c r="AM193" s="6"/>
      <c r="AN193" s="6"/>
      <c r="AO193" s="6"/>
      <c r="AP193" s="6"/>
      <c r="AQ193" s="6"/>
      <c r="AR193" s="6">
        <v>41436.25</v>
      </c>
      <c r="AS193" s="6"/>
      <c r="AT193" s="6"/>
      <c r="AU193" s="6"/>
      <c r="AV193" s="6">
        <v>41436.25</v>
      </c>
      <c r="AW193" s="6"/>
      <c r="AX193" s="6"/>
      <c r="AY193" s="6"/>
      <c r="AZ193" s="6">
        <v>41436.25</v>
      </c>
      <c r="BA193" s="6"/>
      <c r="BB193" s="6"/>
      <c r="BC193" s="6"/>
      <c r="BD193" s="6"/>
      <c r="BE193" s="6"/>
      <c r="BF193" s="6"/>
      <c r="BG193" s="6"/>
      <c r="BH193" s="6"/>
      <c r="BI193" s="6"/>
      <c r="BJ193" s="6"/>
      <c r="BK193" s="6"/>
      <c r="BL193" s="6"/>
      <c r="BM193" s="6">
        <v>41436.25</v>
      </c>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HYPERLINK("https://hpr-rps.hres.ca/reg-content/summary-basis-decision-detailTwo.php?lang=en&amp;linkID=SBD00195", "Tecfidera")</f>
        <v>Tecfidera</v>
      </c>
      <c r="B194" s="6" t="s">
        <v>562</v>
      </c>
      <c r="C194" s="6" t="s">
        <v>506</v>
      </c>
      <c r="D194" s="6" t="s">
        <v>563</v>
      </c>
      <c r="E194" s="6">
        <v>40941.25</v>
      </c>
      <c r="F194" s="6"/>
      <c r="G194" s="6"/>
      <c r="H194" s="6">
        <v>41015.25</v>
      </c>
      <c r="I194" s="6"/>
      <c r="J194" s="6"/>
      <c r="K194" s="6"/>
      <c r="L194" s="6"/>
      <c r="M194" s="6"/>
      <c r="N194" s="6"/>
      <c r="O194" s="6"/>
      <c r="P194" s="6"/>
      <c r="Q194" s="6"/>
      <c r="R194" s="6"/>
      <c r="S194" s="6"/>
      <c r="T194" s="6"/>
      <c r="U194" s="6"/>
      <c r="V194" s="6"/>
      <c r="W194" s="6"/>
      <c r="X194" s="6"/>
      <c r="Y194" s="6"/>
      <c r="Z194" s="6"/>
      <c r="AA194" s="6"/>
      <c r="AB194" s="6"/>
      <c r="AC194" s="6"/>
      <c r="AD194" s="6"/>
      <c r="AE194" s="6"/>
      <c r="AF194" s="6">
        <v>41015.25</v>
      </c>
      <c r="AG194" s="6"/>
      <c r="AH194" s="6"/>
      <c r="AI194" s="6"/>
      <c r="AJ194" s="6"/>
      <c r="AK194" s="6"/>
      <c r="AL194" s="6"/>
      <c r="AM194" s="6"/>
      <c r="AN194" s="6"/>
      <c r="AO194" s="6"/>
      <c r="AP194" s="6"/>
      <c r="AQ194" s="6"/>
      <c r="AR194" s="6">
        <v>41348.208333333343</v>
      </c>
      <c r="AS194" s="6">
        <v>41284.25</v>
      </c>
      <c r="AT194" s="6"/>
      <c r="AU194" s="6"/>
      <c r="AV194" s="6">
        <v>41352.208333333343</v>
      </c>
      <c r="AW194" s="6"/>
      <c r="AX194" s="6"/>
      <c r="AY194" s="6"/>
      <c r="AZ194" s="6">
        <v>41365.25</v>
      </c>
      <c r="BA194" s="6"/>
      <c r="BB194" s="6"/>
      <c r="BC194" s="6"/>
      <c r="BD194" s="6"/>
      <c r="BE194" s="6"/>
      <c r="BF194" s="6"/>
      <c r="BG194" s="6"/>
      <c r="BH194" s="6"/>
      <c r="BI194" s="6"/>
      <c r="BJ194" s="6"/>
      <c r="BK194" s="6"/>
      <c r="BL194" s="6"/>
      <c r="BM194" s="6">
        <v>41367.25</v>
      </c>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HYPERLINK("https://hpr-rps.hres.ca/reg-content/summary-basis-decision-detailTwo.php?lang=en&amp;linkID=SBD00196", "Tivicay")</f>
        <v>Tivicay</v>
      </c>
      <c r="B195" s="6" t="s">
        <v>564</v>
      </c>
      <c r="C195" s="6" t="s">
        <v>565</v>
      </c>
      <c r="D195" s="6" t="s">
        <v>566</v>
      </c>
      <c r="E195" s="6">
        <v>41038.25</v>
      </c>
      <c r="F195" s="6"/>
      <c r="G195" s="6"/>
      <c r="H195" s="6">
        <v>41180.25</v>
      </c>
      <c r="I195" s="6"/>
      <c r="J195" s="6"/>
      <c r="K195" s="6"/>
      <c r="L195" s="6"/>
      <c r="M195" s="6"/>
      <c r="N195" s="6"/>
      <c r="O195" s="6"/>
      <c r="P195" s="6"/>
      <c r="Q195" s="6"/>
      <c r="R195" s="6"/>
      <c r="S195" s="6"/>
      <c r="T195" s="6"/>
      <c r="U195" s="6"/>
      <c r="V195" s="6"/>
      <c r="W195" s="6"/>
      <c r="X195" s="6"/>
      <c r="Y195" s="6"/>
      <c r="Z195" s="6"/>
      <c r="AA195" s="6"/>
      <c r="AB195" s="6"/>
      <c r="AC195" s="6"/>
      <c r="AD195" s="6"/>
      <c r="AE195" s="6"/>
      <c r="AF195" s="6">
        <v>41229.25</v>
      </c>
      <c r="AG195" s="6"/>
      <c r="AH195" s="6"/>
      <c r="AI195" s="6"/>
      <c r="AJ195" s="6"/>
      <c r="AK195" s="6"/>
      <c r="AL195" s="6"/>
      <c r="AM195" s="6"/>
      <c r="AN195" s="6"/>
      <c r="AO195" s="6"/>
      <c r="AP195" s="6"/>
      <c r="AQ195" s="6"/>
      <c r="AR195" s="6"/>
      <c r="AS195" s="6">
        <v>41407.25</v>
      </c>
      <c r="AT195" s="6"/>
      <c r="AU195" s="6"/>
      <c r="AV195" s="6">
        <v>41480.25</v>
      </c>
      <c r="AW195" s="6"/>
      <c r="AX195" s="6"/>
      <c r="AY195" s="6"/>
      <c r="AZ195" s="6">
        <v>41498.25</v>
      </c>
      <c r="BA195" s="6"/>
      <c r="BB195" s="6"/>
      <c r="BC195" s="6"/>
      <c r="BD195" s="6"/>
      <c r="BE195" s="6"/>
      <c r="BF195" s="6"/>
      <c r="BG195" s="6"/>
      <c r="BH195" s="6"/>
      <c r="BI195" s="6"/>
      <c r="BJ195" s="6"/>
      <c r="BK195" s="6"/>
      <c r="BL195" s="6"/>
      <c r="BM195" s="6"/>
      <c r="BN195" s="6"/>
      <c r="BO195" s="6"/>
      <c r="BP195" s="6">
        <v>41499.25</v>
      </c>
      <c r="BQ195" s="6"/>
      <c r="BR195" s="6"/>
      <c r="BS195" s="6"/>
      <c r="BT195" s="6"/>
      <c r="BU195" s="6"/>
      <c r="BV195" s="6"/>
      <c r="BW195" s="6"/>
      <c r="BX195" s="6"/>
      <c r="BY195" s="6">
        <v>41586.25</v>
      </c>
      <c r="BZ195" s="6"/>
      <c r="CA195" s="6"/>
      <c r="CB195" s="6"/>
      <c r="CC195" s="6"/>
      <c r="CD195" s="6"/>
      <c r="CE195" s="6"/>
      <c r="CF195" s="6"/>
      <c r="CG195" s="6"/>
      <c r="CH195" s="6"/>
      <c r="CI195" s="6"/>
      <c r="CJ195" s="6"/>
      <c r="CK195" s="6"/>
      <c r="CL195" s="6"/>
      <c r="CM195" s="6"/>
      <c r="CN195" s="6"/>
      <c r="CO195" s="6"/>
      <c r="CP195" s="6"/>
      <c r="CQ195" s="6"/>
      <c r="CR195" s="6">
        <v>41635.25</v>
      </c>
      <c r="CS195" s="6"/>
      <c r="CT195" s="6"/>
      <c r="CU195" s="6"/>
      <c r="CV195" s="6"/>
      <c r="CW195" s="6"/>
      <c r="CX195" s="6"/>
      <c r="CY195" s="6"/>
      <c r="CZ195" s="6"/>
      <c r="DA195" s="6"/>
      <c r="DB195" s="6"/>
      <c r="DC195" s="6"/>
      <c r="DD195" s="6">
        <v>41931.25</v>
      </c>
      <c r="DE195" s="6"/>
      <c r="DF195" s="6"/>
      <c r="DG195" s="6"/>
      <c r="DH195" s="6">
        <v>41901.25</v>
      </c>
      <c r="DI195" s="6"/>
      <c r="DJ195" s="6"/>
      <c r="DK195" s="6"/>
      <c r="DL195" s="6">
        <v>41934.25</v>
      </c>
      <c r="DM195" s="6"/>
      <c r="DN195" s="6"/>
      <c r="DO195" s="6"/>
      <c r="DP195" s="6"/>
      <c r="DQ195" s="6"/>
      <c r="DR195" s="6"/>
      <c r="DS195" s="6"/>
      <c r="DT195" s="6"/>
      <c r="DU195" s="6"/>
      <c r="DV195" s="6"/>
      <c r="DW195" s="6"/>
      <c r="DX195" s="6"/>
      <c r="DY195" s="6">
        <v>41934.25</v>
      </c>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HYPERLINK("https://hpr-rps.hres.ca/reg-content/summary-basis-decision-detailTwo.php?lang=en&amp;linkID=SBD00197", "Trintellix")</f>
        <v>Trintellix</v>
      </c>
      <c r="B196" s="6" t="s">
        <v>567</v>
      </c>
      <c r="C196" s="6" t="s">
        <v>459</v>
      </c>
      <c r="D196" s="6" t="s">
        <v>568</v>
      </c>
      <c r="E196" s="6">
        <v>41038.25</v>
      </c>
      <c r="F196" s="6"/>
      <c r="G196" s="6"/>
      <c r="H196" s="6">
        <v>41180.25</v>
      </c>
      <c r="I196" s="6"/>
      <c r="J196" s="6"/>
      <c r="K196" s="6"/>
      <c r="L196" s="6"/>
      <c r="M196" s="6"/>
      <c r="N196" s="6"/>
      <c r="O196" s="6"/>
      <c r="P196" s="6"/>
      <c r="Q196" s="6"/>
      <c r="R196" s="6"/>
      <c r="S196" s="6"/>
      <c r="T196" s="6"/>
      <c r="U196" s="6"/>
      <c r="V196" s="6"/>
      <c r="W196" s="6"/>
      <c r="X196" s="6"/>
      <c r="Y196" s="6"/>
      <c r="Z196" s="6"/>
      <c r="AA196" s="6"/>
      <c r="AB196" s="6"/>
      <c r="AC196" s="6"/>
      <c r="AD196" s="6"/>
      <c r="AE196" s="6"/>
      <c r="AF196" s="6">
        <v>41229.25</v>
      </c>
      <c r="AG196" s="6"/>
      <c r="AH196" s="6"/>
      <c r="AI196" s="6"/>
      <c r="AJ196" s="6"/>
      <c r="AK196" s="6"/>
      <c r="AL196" s="6"/>
      <c r="AM196" s="6"/>
      <c r="AN196" s="6"/>
      <c r="AO196" s="6"/>
      <c r="AP196" s="6"/>
      <c r="AQ196" s="6"/>
      <c r="AR196" s="6"/>
      <c r="AS196" s="6">
        <v>41407.25</v>
      </c>
      <c r="AT196" s="6"/>
      <c r="AU196" s="6"/>
      <c r="AV196" s="6">
        <v>41480.25</v>
      </c>
      <c r="AW196" s="6"/>
      <c r="AX196" s="6"/>
      <c r="AY196" s="6"/>
      <c r="AZ196" s="6">
        <v>41498.25</v>
      </c>
      <c r="BA196" s="6"/>
      <c r="BB196" s="6"/>
      <c r="BC196" s="6"/>
      <c r="BD196" s="6"/>
      <c r="BE196" s="6"/>
      <c r="BF196" s="6"/>
      <c r="BG196" s="6"/>
      <c r="BH196" s="6"/>
      <c r="BI196" s="6"/>
      <c r="BJ196" s="6"/>
      <c r="BK196" s="6"/>
      <c r="BL196" s="6"/>
      <c r="BM196" s="6"/>
      <c r="BN196" s="6"/>
      <c r="BO196" s="6"/>
      <c r="BP196" s="6">
        <v>41499.25</v>
      </c>
      <c r="BQ196" s="6"/>
      <c r="BR196" s="6"/>
      <c r="BS196" s="6"/>
      <c r="BT196" s="6"/>
      <c r="BU196" s="6"/>
      <c r="BV196" s="6"/>
      <c r="BW196" s="6"/>
      <c r="BX196" s="6"/>
      <c r="BY196" s="6">
        <v>41586.25</v>
      </c>
      <c r="BZ196" s="6"/>
      <c r="CA196" s="6"/>
      <c r="CB196" s="6"/>
      <c r="CC196" s="6"/>
      <c r="CD196" s="6"/>
      <c r="CE196" s="6"/>
      <c r="CF196" s="6"/>
      <c r="CG196" s="6"/>
      <c r="CH196" s="6"/>
      <c r="CI196" s="6"/>
      <c r="CJ196" s="6"/>
      <c r="CK196" s="6"/>
      <c r="CL196" s="6"/>
      <c r="CM196" s="6"/>
      <c r="CN196" s="6"/>
      <c r="CO196" s="6"/>
      <c r="CP196" s="6"/>
      <c r="CQ196" s="6"/>
      <c r="CR196" s="6">
        <v>41635.25</v>
      </c>
      <c r="CS196" s="6"/>
      <c r="CT196" s="6"/>
      <c r="CU196" s="6"/>
      <c r="CV196" s="6"/>
      <c r="CW196" s="6"/>
      <c r="CX196" s="6"/>
      <c r="CY196" s="6"/>
      <c r="CZ196" s="6"/>
      <c r="DA196" s="6"/>
      <c r="DB196" s="6"/>
      <c r="DC196" s="6"/>
      <c r="DD196" s="6">
        <v>41931.25</v>
      </c>
      <c r="DE196" s="6"/>
      <c r="DF196" s="6"/>
      <c r="DG196" s="6"/>
      <c r="DH196" s="6">
        <v>41901.25</v>
      </c>
      <c r="DI196" s="6"/>
      <c r="DJ196" s="6"/>
      <c r="DK196" s="6"/>
      <c r="DL196" s="6">
        <v>41934.25</v>
      </c>
      <c r="DM196" s="6"/>
      <c r="DN196" s="6"/>
      <c r="DO196" s="6"/>
      <c r="DP196" s="6"/>
      <c r="DQ196" s="6"/>
      <c r="DR196" s="6"/>
      <c r="DS196" s="6"/>
      <c r="DT196" s="6"/>
      <c r="DU196" s="6"/>
      <c r="DV196" s="6"/>
      <c r="DW196" s="6"/>
      <c r="DX196" s="6"/>
      <c r="DY196" s="6">
        <v>41934.25</v>
      </c>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HYPERLINK("https://hpr-rps.hres.ca/reg-content/summary-basis-decision-detailTwo.php?lang=en&amp;linkID=SBD00198", "Tudorza Genuair")</f>
        <v>Tudorza Genuair</v>
      </c>
      <c r="B197" s="6" t="s">
        <v>569</v>
      </c>
      <c r="C197" s="6" t="s">
        <v>570</v>
      </c>
      <c r="D197" s="6" t="s">
        <v>571</v>
      </c>
      <c r="E197" s="6">
        <v>41038.25</v>
      </c>
      <c r="F197" s="6"/>
      <c r="G197" s="6"/>
      <c r="H197" s="6">
        <v>41121.25</v>
      </c>
      <c r="I197" s="6"/>
      <c r="J197" s="6"/>
      <c r="K197" s="6"/>
      <c r="L197" s="6"/>
      <c r="M197" s="6"/>
      <c r="N197" s="6"/>
      <c r="O197" s="6"/>
      <c r="P197" s="6"/>
      <c r="Q197" s="6"/>
      <c r="R197" s="6"/>
      <c r="S197" s="6"/>
      <c r="T197" s="6"/>
      <c r="U197" s="6"/>
      <c r="V197" s="6"/>
      <c r="W197" s="6"/>
      <c r="X197" s="6"/>
      <c r="Y197" s="6"/>
      <c r="Z197" s="6"/>
      <c r="AA197" s="6"/>
      <c r="AB197" s="6"/>
      <c r="AC197" s="6"/>
      <c r="AD197" s="6"/>
      <c r="AE197" s="6"/>
      <c r="AF197" s="6">
        <v>41184.25</v>
      </c>
      <c r="AG197" s="6"/>
      <c r="AH197" s="6"/>
      <c r="AI197" s="6"/>
      <c r="AJ197" s="6"/>
      <c r="AK197" s="6"/>
      <c r="AL197" s="6"/>
      <c r="AM197" s="6"/>
      <c r="AN197" s="6"/>
      <c r="AO197" s="6"/>
      <c r="AP197" s="6"/>
      <c r="AQ197" s="6"/>
      <c r="AR197" s="6">
        <v>41472.25</v>
      </c>
      <c r="AS197" s="6"/>
      <c r="AT197" s="6"/>
      <c r="AU197" s="6"/>
      <c r="AV197" s="6">
        <v>41478.25</v>
      </c>
      <c r="AW197" s="6"/>
      <c r="AX197" s="6"/>
      <c r="AY197" s="6"/>
      <c r="AZ197" s="6">
        <v>41479.25</v>
      </c>
      <c r="BA197" s="6"/>
      <c r="BB197" s="6"/>
      <c r="BC197" s="6"/>
      <c r="BD197" s="6"/>
      <c r="BE197" s="6"/>
      <c r="BF197" s="6"/>
      <c r="BG197" s="6"/>
      <c r="BH197" s="6"/>
      <c r="BI197" s="6"/>
      <c r="BJ197" s="6"/>
      <c r="BK197" s="6"/>
      <c r="BL197" s="6"/>
      <c r="BM197" s="6">
        <v>41484.25</v>
      </c>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HYPERLINK("https://hpr-rps.hres.ca/reg-content/summary-basis-decision-detailTwo.php?lang=en&amp;linkID=SBD00199", "Vimizim")</f>
        <v>Vimizim</v>
      </c>
      <c r="B198" s="6" t="s">
        <v>572</v>
      </c>
      <c r="C198" s="6" t="s">
        <v>573</v>
      </c>
      <c r="D198" s="6" t="s">
        <v>574</v>
      </c>
      <c r="E198" s="6">
        <v>41479.25</v>
      </c>
      <c r="F198" s="6"/>
      <c r="G198" s="6"/>
      <c r="H198" s="6"/>
      <c r="I198" s="6"/>
      <c r="J198" s="6"/>
      <c r="K198" s="6"/>
      <c r="L198" s="6"/>
      <c r="M198" s="6"/>
      <c r="N198" s="6">
        <v>41550.25</v>
      </c>
      <c r="O198" s="6"/>
      <c r="P198" s="6"/>
      <c r="Q198" s="6"/>
      <c r="R198" s="6"/>
      <c r="S198" s="6">
        <v>41579.208333333343</v>
      </c>
      <c r="T198" s="6"/>
      <c r="U198" s="6"/>
      <c r="V198" s="6">
        <v>41604.25</v>
      </c>
      <c r="W198" s="6"/>
      <c r="X198" s="6"/>
      <c r="Y198" s="6"/>
      <c r="Z198" s="6"/>
      <c r="AA198" s="6"/>
      <c r="AB198" s="6"/>
      <c r="AC198" s="6"/>
      <c r="AD198" s="6"/>
      <c r="AE198" s="6"/>
      <c r="AF198" s="6">
        <v>41642.25</v>
      </c>
      <c r="AG198" s="6"/>
      <c r="AH198" s="6"/>
      <c r="AI198" s="6"/>
      <c r="AJ198" s="6"/>
      <c r="AK198" s="6"/>
      <c r="AL198" s="6"/>
      <c r="AM198" s="6"/>
      <c r="AN198" s="6"/>
      <c r="AO198" s="6">
        <v>41806.25</v>
      </c>
      <c r="AP198" s="6"/>
      <c r="AQ198" s="6"/>
      <c r="AR198" s="6">
        <v>41815.25</v>
      </c>
      <c r="AS198" s="6"/>
      <c r="AT198" s="6"/>
      <c r="AU198" s="6"/>
      <c r="AV198" s="6">
        <v>41817.25</v>
      </c>
      <c r="AW198" s="6"/>
      <c r="AX198" s="6"/>
      <c r="AY198" s="6"/>
      <c r="AZ198" s="6">
        <v>41818.25</v>
      </c>
      <c r="BA198" s="6"/>
      <c r="BB198" s="6"/>
      <c r="BC198" s="6"/>
      <c r="BD198" s="6"/>
      <c r="BE198" s="6"/>
      <c r="BF198" s="6"/>
      <c r="BG198" s="6"/>
      <c r="BH198" s="6"/>
      <c r="BI198" s="6"/>
      <c r="BJ198" s="6"/>
      <c r="BK198" s="6"/>
      <c r="BL198" s="6"/>
      <c r="BM198" s="6">
        <v>41822.25</v>
      </c>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HYPERLINK("https://hpr-rps.hres.ca/reg-content/summary-basis-decision-detailTwo.php?lang=en&amp;linkID=SBD00200", "Xeljanz")</f>
        <v>Xeljanz</v>
      </c>
      <c r="B199" s="6" t="s">
        <v>575</v>
      </c>
      <c r="C199" s="6" t="s">
        <v>143</v>
      </c>
      <c r="D199" s="6" t="s">
        <v>576</v>
      </c>
      <c r="E199" s="6">
        <v>40633.25</v>
      </c>
      <c r="F199" s="6"/>
      <c r="G199" s="6"/>
      <c r="H199" s="6">
        <v>41002.25</v>
      </c>
      <c r="I199" s="6"/>
      <c r="J199" s="6"/>
      <c r="K199" s="6"/>
      <c r="L199" s="6"/>
      <c r="M199" s="6"/>
      <c r="N199" s="6"/>
      <c r="O199" s="6"/>
      <c r="P199" s="6"/>
      <c r="Q199" s="6"/>
      <c r="R199" s="6"/>
      <c r="S199" s="6"/>
      <c r="T199" s="6"/>
      <c r="U199" s="6"/>
      <c r="V199" s="6"/>
      <c r="W199" s="6"/>
      <c r="X199" s="6"/>
      <c r="Y199" s="6"/>
      <c r="Z199" s="6">
        <v>41054.25</v>
      </c>
      <c r="AA199" s="6"/>
      <c r="AB199" s="6"/>
      <c r="AC199" s="6">
        <v>41066.25</v>
      </c>
      <c r="AD199" s="6"/>
      <c r="AE199" s="6"/>
      <c r="AF199" s="6">
        <v>41088.25</v>
      </c>
      <c r="AG199" s="6"/>
      <c r="AH199" s="6"/>
      <c r="AI199" s="6"/>
      <c r="AJ199" s="6"/>
      <c r="AK199" s="6"/>
      <c r="AL199" s="6"/>
      <c r="AM199" s="6"/>
      <c r="AN199" s="6"/>
      <c r="AO199" s="6"/>
      <c r="AP199" s="6"/>
      <c r="AQ199" s="6"/>
      <c r="AR199" s="6"/>
      <c r="AS199" s="6">
        <v>41319.25</v>
      </c>
      <c r="AT199" s="6"/>
      <c r="AU199" s="6"/>
      <c r="AV199" s="6">
        <v>41379.25</v>
      </c>
      <c r="AW199" s="6"/>
      <c r="AX199" s="6">
        <v>41327.25</v>
      </c>
      <c r="AY199" s="6"/>
      <c r="AZ199" s="6">
        <v>41457.25</v>
      </c>
      <c r="BA199" s="6"/>
      <c r="BB199" s="6"/>
      <c r="BC199" s="6"/>
      <c r="BD199" s="6"/>
      <c r="BE199" s="6"/>
      <c r="BF199" s="6"/>
      <c r="BG199" s="6"/>
      <c r="BH199" s="6"/>
      <c r="BI199" s="6"/>
      <c r="BJ199" s="6"/>
      <c r="BK199" s="6"/>
      <c r="BL199" s="6"/>
      <c r="BM199" s="6"/>
      <c r="BN199" s="6"/>
      <c r="BO199" s="6"/>
      <c r="BP199" s="6"/>
      <c r="BQ199" s="6"/>
      <c r="BR199" s="6"/>
      <c r="BS199" s="6"/>
      <c r="BT199" s="6">
        <v>41460.25</v>
      </c>
      <c r="BU199" s="6"/>
      <c r="BV199" s="6"/>
      <c r="BW199" s="6"/>
      <c r="BX199" s="6"/>
      <c r="BY199" s="6">
        <v>41551.25</v>
      </c>
      <c r="BZ199" s="6"/>
      <c r="CA199" s="6"/>
      <c r="CB199" s="6"/>
      <c r="CC199" s="6"/>
      <c r="CD199" s="6"/>
      <c r="CE199" s="6"/>
      <c r="CF199" s="6"/>
      <c r="CG199" s="6"/>
      <c r="CH199" s="6"/>
      <c r="CI199" s="6"/>
      <c r="CJ199" s="6"/>
      <c r="CK199" s="6"/>
      <c r="CL199" s="6"/>
      <c r="CM199" s="6"/>
      <c r="CN199" s="6"/>
      <c r="CO199" s="6"/>
      <c r="CP199" s="6"/>
      <c r="CQ199" s="6"/>
      <c r="CR199" s="6">
        <v>41600.25</v>
      </c>
      <c r="CS199" s="6"/>
      <c r="CT199" s="6"/>
      <c r="CU199" s="6"/>
      <c r="CV199" s="6"/>
      <c r="CW199" s="6"/>
      <c r="CX199" s="6"/>
      <c r="CY199" s="6"/>
      <c r="CZ199" s="6"/>
      <c r="DA199" s="6"/>
      <c r="DB199" s="6"/>
      <c r="DC199" s="6"/>
      <c r="DD199" s="6">
        <v>41745.25</v>
      </c>
      <c r="DE199" s="6"/>
      <c r="DF199" s="6"/>
      <c r="DG199" s="6"/>
      <c r="DH199" s="6"/>
      <c r="DI199" s="6"/>
      <c r="DJ199" s="6"/>
      <c r="DK199" s="6"/>
      <c r="DL199" s="6">
        <v>41744.25</v>
      </c>
      <c r="DM199" s="6"/>
      <c r="DN199" s="6"/>
      <c r="DO199" s="6"/>
      <c r="DP199" s="6"/>
      <c r="DQ199" s="6"/>
      <c r="DR199" s="6"/>
      <c r="DS199" s="6"/>
      <c r="DT199" s="6"/>
      <c r="DU199" s="6"/>
      <c r="DV199" s="6"/>
      <c r="DW199" s="6"/>
      <c r="DX199" s="6"/>
      <c r="DY199" s="6">
        <v>41746.25</v>
      </c>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HYPERLINK("https://hpr-rps.hres.ca/reg-content/summary-basis-decision-detailTwo.php?lang=en&amp;linkID=SBD00201", "Xofigo")</f>
        <v>Xofigo</v>
      </c>
      <c r="B200" s="6" t="s">
        <v>577</v>
      </c>
      <c r="C200" s="6" t="s">
        <v>338</v>
      </c>
      <c r="D200" s="6" t="s">
        <v>578</v>
      </c>
      <c r="E200" s="6">
        <v>41010.25</v>
      </c>
      <c r="F200" s="6"/>
      <c r="G200" s="6"/>
      <c r="H200" s="6">
        <v>41277.25</v>
      </c>
      <c r="I200" s="6"/>
      <c r="J200" s="6"/>
      <c r="K200" s="6"/>
      <c r="L200" s="6"/>
      <c r="M200" s="6"/>
      <c r="N200" s="6"/>
      <c r="O200" s="6"/>
      <c r="P200" s="6"/>
      <c r="Q200" s="6"/>
      <c r="R200" s="6"/>
      <c r="S200" s="6"/>
      <c r="T200" s="6"/>
      <c r="U200" s="6"/>
      <c r="V200" s="6"/>
      <c r="W200" s="6"/>
      <c r="X200" s="6"/>
      <c r="Y200" s="6"/>
      <c r="Z200" s="6"/>
      <c r="AA200" s="6"/>
      <c r="AB200" s="6"/>
      <c r="AC200" s="6"/>
      <c r="AD200" s="6"/>
      <c r="AE200" s="6"/>
      <c r="AF200" s="6">
        <v>41320.25</v>
      </c>
      <c r="AG200" s="6"/>
      <c r="AH200" s="6"/>
      <c r="AI200" s="6"/>
      <c r="AJ200" s="6"/>
      <c r="AK200" s="6"/>
      <c r="AL200" s="6"/>
      <c r="AM200" s="6"/>
      <c r="AN200" s="6"/>
      <c r="AO200" s="6"/>
      <c r="AP200" s="6"/>
      <c r="AQ200" s="6"/>
      <c r="AR200" s="6">
        <v>41619.25</v>
      </c>
      <c r="AS200" s="6"/>
      <c r="AT200" s="6"/>
      <c r="AU200" s="6"/>
      <c r="AV200" s="6">
        <v>41600.25</v>
      </c>
      <c r="AW200" s="6"/>
      <c r="AX200" s="6"/>
      <c r="AY200" s="6"/>
      <c r="AZ200" s="6">
        <v>41614.25</v>
      </c>
      <c r="BA200" s="6"/>
      <c r="BB200" s="6"/>
      <c r="BC200" s="6"/>
      <c r="BD200" s="6"/>
      <c r="BE200" s="6"/>
      <c r="BF200" s="6"/>
      <c r="BG200" s="6"/>
      <c r="BH200" s="6"/>
      <c r="BI200" s="6"/>
      <c r="BJ200" s="6"/>
      <c r="BK200" s="6"/>
      <c r="BL200" s="6"/>
      <c r="BM200" s="6">
        <v>41620.25</v>
      </c>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HYPERLINK("https://hpr-rps.hres.ca/reg-content/summary-basis-decision-detailTwo.php?lang=en&amp;linkID=SBD00202", "Xtandi")</f>
        <v>Xtandi</v>
      </c>
      <c r="B201" s="6" t="s">
        <v>579</v>
      </c>
      <c r="C201" s="6" t="s">
        <v>328</v>
      </c>
      <c r="D201" s="6" t="s">
        <v>580</v>
      </c>
      <c r="E201" s="6">
        <v>41010.25</v>
      </c>
      <c r="F201" s="6"/>
      <c r="G201" s="6"/>
      <c r="H201" s="6">
        <v>41277.25</v>
      </c>
      <c r="I201" s="6"/>
      <c r="J201" s="6"/>
      <c r="K201" s="6"/>
      <c r="L201" s="6"/>
      <c r="M201" s="6"/>
      <c r="N201" s="6"/>
      <c r="O201" s="6"/>
      <c r="P201" s="6"/>
      <c r="Q201" s="6"/>
      <c r="R201" s="6"/>
      <c r="S201" s="6"/>
      <c r="T201" s="6"/>
      <c r="U201" s="6"/>
      <c r="V201" s="6"/>
      <c r="W201" s="6"/>
      <c r="X201" s="6"/>
      <c r="Y201" s="6"/>
      <c r="Z201" s="6"/>
      <c r="AA201" s="6"/>
      <c r="AB201" s="6"/>
      <c r="AC201" s="6"/>
      <c r="AD201" s="6"/>
      <c r="AE201" s="6"/>
      <c r="AF201" s="6">
        <v>41320.25</v>
      </c>
      <c r="AG201" s="6"/>
      <c r="AH201" s="6"/>
      <c r="AI201" s="6"/>
      <c r="AJ201" s="6"/>
      <c r="AK201" s="6"/>
      <c r="AL201" s="6"/>
      <c r="AM201" s="6"/>
      <c r="AN201" s="6"/>
      <c r="AO201" s="6"/>
      <c r="AP201" s="6"/>
      <c r="AQ201" s="6"/>
      <c r="AR201" s="6">
        <v>41619.25</v>
      </c>
      <c r="AS201" s="6"/>
      <c r="AT201" s="6"/>
      <c r="AU201" s="6"/>
      <c r="AV201" s="6">
        <v>41600.25</v>
      </c>
      <c r="AW201" s="6"/>
      <c r="AX201" s="6"/>
      <c r="AY201" s="6"/>
      <c r="AZ201" s="6">
        <v>41614.25</v>
      </c>
      <c r="BA201" s="6"/>
      <c r="BB201" s="6"/>
      <c r="BC201" s="6"/>
      <c r="BD201" s="6"/>
      <c r="BE201" s="6"/>
      <c r="BF201" s="6"/>
      <c r="BG201" s="6"/>
      <c r="BH201" s="6"/>
      <c r="BI201" s="6"/>
      <c r="BJ201" s="6"/>
      <c r="BK201" s="6"/>
      <c r="BL201" s="6"/>
      <c r="BM201" s="6">
        <v>41620.25</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HYPERLINK("https://hpr-rps.hres.ca/reg-content/summary-basis-decision-detailTwo.php?lang=en&amp;linkID=SBD00203", "Zaxine")</f>
        <v>Zaxine</v>
      </c>
      <c r="B202" s="6" t="s">
        <v>581</v>
      </c>
      <c r="C202" s="6" t="s">
        <v>582</v>
      </c>
      <c r="D202" s="6" t="s">
        <v>583</v>
      </c>
      <c r="E202" s="6">
        <v>40633.25</v>
      </c>
      <c r="F202" s="6"/>
      <c r="G202" s="6"/>
      <c r="H202" s="6">
        <v>41002.25</v>
      </c>
      <c r="I202" s="6"/>
      <c r="J202" s="6"/>
      <c r="K202" s="6"/>
      <c r="L202" s="6"/>
      <c r="M202" s="6"/>
      <c r="N202" s="6"/>
      <c r="O202" s="6"/>
      <c r="P202" s="6"/>
      <c r="Q202" s="6"/>
      <c r="R202" s="6"/>
      <c r="S202" s="6"/>
      <c r="T202" s="6"/>
      <c r="U202" s="6"/>
      <c r="V202" s="6"/>
      <c r="W202" s="6"/>
      <c r="X202" s="6"/>
      <c r="Y202" s="6"/>
      <c r="Z202" s="6">
        <v>41054.25</v>
      </c>
      <c r="AA202" s="6"/>
      <c r="AB202" s="6"/>
      <c r="AC202" s="6">
        <v>41066.25</v>
      </c>
      <c r="AD202" s="6"/>
      <c r="AE202" s="6"/>
      <c r="AF202" s="6">
        <v>41088.25</v>
      </c>
      <c r="AG202" s="6"/>
      <c r="AH202" s="6"/>
      <c r="AI202" s="6"/>
      <c r="AJ202" s="6"/>
      <c r="AK202" s="6"/>
      <c r="AL202" s="6"/>
      <c r="AM202" s="6"/>
      <c r="AN202" s="6"/>
      <c r="AO202" s="6"/>
      <c r="AP202" s="6"/>
      <c r="AQ202" s="6"/>
      <c r="AR202" s="6"/>
      <c r="AS202" s="6">
        <v>41319.25</v>
      </c>
      <c r="AT202" s="6"/>
      <c r="AU202" s="6"/>
      <c r="AV202" s="6">
        <v>41379.25</v>
      </c>
      <c r="AW202" s="6"/>
      <c r="AX202" s="6">
        <v>41327.25</v>
      </c>
      <c r="AY202" s="6"/>
      <c r="AZ202" s="6">
        <v>41457.25</v>
      </c>
      <c r="BA202" s="6"/>
      <c r="BB202" s="6"/>
      <c r="BC202" s="6"/>
      <c r="BD202" s="6"/>
      <c r="BE202" s="6"/>
      <c r="BF202" s="6"/>
      <c r="BG202" s="6"/>
      <c r="BH202" s="6"/>
      <c r="BI202" s="6"/>
      <c r="BJ202" s="6"/>
      <c r="BK202" s="6"/>
      <c r="BL202" s="6"/>
      <c r="BM202" s="6"/>
      <c r="BN202" s="6"/>
      <c r="BO202" s="6"/>
      <c r="BP202" s="6"/>
      <c r="BQ202" s="6"/>
      <c r="BR202" s="6"/>
      <c r="BS202" s="6"/>
      <c r="BT202" s="6">
        <v>41460.25</v>
      </c>
      <c r="BU202" s="6"/>
      <c r="BV202" s="6"/>
      <c r="BW202" s="6"/>
      <c r="BX202" s="6"/>
      <c r="BY202" s="6">
        <v>41551.25</v>
      </c>
      <c r="BZ202" s="6"/>
      <c r="CA202" s="6"/>
      <c r="CB202" s="6"/>
      <c r="CC202" s="6"/>
      <c r="CD202" s="6"/>
      <c r="CE202" s="6"/>
      <c r="CF202" s="6"/>
      <c r="CG202" s="6"/>
      <c r="CH202" s="6"/>
      <c r="CI202" s="6"/>
      <c r="CJ202" s="6"/>
      <c r="CK202" s="6"/>
      <c r="CL202" s="6"/>
      <c r="CM202" s="6"/>
      <c r="CN202" s="6"/>
      <c r="CO202" s="6"/>
      <c r="CP202" s="6"/>
      <c r="CQ202" s="6"/>
      <c r="CR202" s="6">
        <v>41600.25</v>
      </c>
      <c r="CS202" s="6"/>
      <c r="CT202" s="6"/>
      <c r="CU202" s="6"/>
      <c r="CV202" s="6"/>
      <c r="CW202" s="6"/>
      <c r="CX202" s="6"/>
      <c r="CY202" s="6"/>
      <c r="CZ202" s="6"/>
      <c r="DA202" s="6"/>
      <c r="DB202" s="6"/>
      <c r="DC202" s="6"/>
      <c r="DD202" s="6">
        <v>41745.25</v>
      </c>
      <c r="DE202" s="6"/>
      <c r="DF202" s="6"/>
      <c r="DG202" s="6"/>
      <c r="DH202" s="6"/>
      <c r="DI202" s="6"/>
      <c r="DJ202" s="6"/>
      <c r="DK202" s="6"/>
      <c r="DL202" s="6">
        <v>41744.25</v>
      </c>
      <c r="DM202" s="6"/>
      <c r="DN202" s="6"/>
      <c r="DO202" s="6"/>
      <c r="DP202" s="6"/>
      <c r="DQ202" s="6"/>
      <c r="DR202" s="6"/>
      <c r="DS202" s="6"/>
      <c r="DT202" s="6"/>
      <c r="DU202" s="6"/>
      <c r="DV202" s="6"/>
      <c r="DW202" s="6"/>
      <c r="DX202" s="6"/>
      <c r="DY202" s="6">
        <v>41746.25</v>
      </c>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HYPERLINK("https://hpr-rps.hres.ca/reg-content/summary-basis-decision-detailTwo.php?lang=en&amp;linkID=SBD00204", "Zonovate")</f>
        <v>Zonovate</v>
      </c>
      <c r="B203" s="6" t="s">
        <v>584</v>
      </c>
      <c r="C203" s="6" t="s">
        <v>298</v>
      </c>
      <c r="D203" s="6" t="s">
        <v>585</v>
      </c>
      <c r="E203" s="6">
        <v>41247.25</v>
      </c>
      <c r="F203" s="6"/>
      <c r="G203" s="6"/>
      <c r="H203" s="6">
        <v>41624.25</v>
      </c>
      <c r="I203" s="6">
        <v>41683.25</v>
      </c>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HYPERLINK("https://hpr-rps.hres.ca/reg-content/summary-basis-decision-detailTwo.php?lang=en&amp;linkID=SBD00205", "Zydelig")</f>
        <v>Zydelig</v>
      </c>
      <c r="B204" s="6" t="s">
        <v>586</v>
      </c>
      <c r="C204" s="6" t="s">
        <v>134</v>
      </c>
      <c r="D204" s="6" t="s">
        <v>587</v>
      </c>
      <c r="E204" s="6">
        <v>40932.25</v>
      </c>
      <c r="F204" s="6"/>
      <c r="G204" s="6"/>
      <c r="H204" s="6">
        <v>41001.25</v>
      </c>
      <c r="I204" s="6"/>
      <c r="J204" s="6"/>
      <c r="K204" s="6"/>
      <c r="L204" s="6"/>
      <c r="M204" s="6"/>
      <c r="N204" s="6"/>
      <c r="O204" s="6"/>
      <c r="P204" s="6"/>
      <c r="Q204" s="6"/>
      <c r="R204" s="6"/>
      <c r="S204" s="6"/>
      <c r="T204" s="6"/>
      <c r="U204" s="6"/>
      <c r="V204" s="6"/>
      <c r="W204" s="6"/>
      <c r="X204" s="6"/>
      <c r="Y204" s="6"/>
      <c r="Z204" s="6"/>
      <c r="AA204" s="6"/>
      <c r="AB204" s="6"/>
      <c r="AC204" s="6"/>
      <c r="AD204" s="6"/>
      <c r="AE204" s="6"/>
      <c r="AF204" s="6">
        <v>41036.25</v>
      </c>
      <c r="AG204" s="6"/>
      <c r="AH204" s="6"/>
      <c r="AI204" s="6"/>
      <c r="AJ204" s="6"/>
      <c r="AK204" s="6"/>
      <c r="AL204" s="6"/>
      <c r="AM204" s="6"/>
      <c r="AN204" s="6"/>
      <c r="AO204" s="6"/>
      <c r="AP204" s="6"/>
      <c r="AQ204" s="6"/>
      <c r="AR204" s="6"/>
      <c r="AS204" s="6"/>
      <c r="AT204" s="6"/>
      <c r="AU204" s="6"/>
      <c r="AV204" s="6">
        <v>41227.25</v>
      </c>
      <c r="AW204" s="6"/>
      <c r="AX204" s="6">
        <v>41205.25</v>
      </c>
      <c r="AY204" s="6"/>
      <c r="AZ204" s="6">
        <v>41235.25</v>
      </c>
      <c r="BA204" s="6"/>
      <c r="BB204" s="6"/>
      <c r="BC204" s="6"/>
      <c r="BD204" s="6"/>
      <c r="BE204" s="6"/>
      <c r="BF204" s="6"/>
      <c r="BG204" s="6"/>
      <c r="BH204" s="6">
        <v>41187.25</v>
      </c>
      <c r="BI204" s="6"/>
      <c r="BJ204" s="6"/>
      <c r="BK204" s="6"/>
      <c r="BL204" s="6"/>
      <c r="BM204" s="6"/>
      <c r="BN204" s="6"/>
      <c r="BO204" s="6"/>
      <c r="BP204" s="6"/>
      <c r="BQ204" s="6"/>
      <c r="BR204" s="6"/>
      <c r="BS204" s="6"/>
      <c r="BT204" s="6">
        <v>41236.25</v>
      </c>
      <c r="BU204" s="6"/>
      <c r="BV204" s="6"/>
      <c r="BW204" s="6"/>
      <c r="BX204" s="6"/>
      <c r="BY204" s="6"/>
      <c r="BZ204" s="6"/>
      <c r="CA204" s="6"/>
      <c r="CB204" s="6"/>
      <c r="CC204" s="6">
        <v>41354.208333333343</v>
      </c>
      <c r="CD204" s="6"/>
      <c r="CE204" s="6"/>
      <c r="CF204" s="6"/>
      <c r="CG204" s="6"/>
      <c r="CH204" s="6"/>
      <c r="CI204" s="6"/>
      <c r="CJ204" s="6"/>
      <c r="CK204" s="6"/>
      <c r="CL204" s="6"/>
      <c r="CM204" s="6"/>
      <c r="CN204" s="6"/>
      <c r="CO204" s="6"/>
      <c r="CP204" s="6"/>
      <c r="CQ204" s="6"/>
      <c r="CR204" s="6">
        <v>41380.25</v>
      </c>
      <c r="CS204" s="6"/>
      <c r="CT204" s="6"/>
      <c r="CU204" s="6"/>
      <c r="CV204" s="6"/>
      <c r="CW204" s="6"/>
      <c r="CX204" s="6"/>
      <c r="CY204" s="6"/>
      <c r="CZ204" s="6"/>
      <c r="DA204" s="6"/>
      <c r="DB204" s="6"/>
      <c r="DC204" s="6"/>
      <c r="DD204" s="6">
        <v>41463.25</v>
      </c>
      <c r="DE204" s="6"/>
      <c r="DF204" s="6"/>
      <c r="DG204" s="6"/>
      <c r="DH204" s="6"/>
      <c r="DI204" s="6"/>
      <c r="DJ204" s="6"/>
      <c r="DK204" s="6"/>
      <c r="DL204" s="6">
        <v>41227.25</v>
      </c>
      <c r="DM204" s="6"/>
      <c r="DN204" s="6"/>
      <c r="DO204" s="6"/>
      <c r="DP204" s="6"/>
      <c r="DQ204" s="6"/>
      <c r="DR204" s="6"/>
      <c r="DS204" s="6"/>
      <c r="DT204" s="6"/>
      <c r="DU204" s="6"/>
      <c r="DV204" s="6"/>
      <c r="DW204" s="6"/>
      <c r="DX204" s="6"/>
      <c r="DY204" s="6">
        <v>41467.25</v>
      </c>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HYPERLINK("https://hpr-rps.hres.ca/reg-content/summary-basis-decision-detailTwo.php?lang=en&amp;linkID=SBD00206", "Zykadia")</f>
        <v>Zykadia</v>
      </c>
      <c r="B205" s="6" t="s">
        <v>588</v>
      </c>
      <c r="C205" s="6" t="s">
        <v>87</v>
      </c>
      <c r="D205" s="6" t="s">
        <v>589</v>
      </c>
      <c r="E205" s="6">
        <v>41660.25</v>
      </c>
      <c r="F205" s="6"/>
      <c r="G205" s="6">
        <v>41813.25</v>
      </c>
      <c r="H205" s="6">
        <v>41806.25</v>
      </c>
      <c r="I205" s="6">
        <v>41837.25</v>
      </c>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HYPERLINK("https://hpr-rps.hres.ca/reg-content/summary-basis-decision-detailTwo.php?lang=en&amp;linkID=SBD00207", "Blincyto")</f>
        <v>Blincyto</v>
      </c>
      <c r="B206" s="6" t="s">
        <v>590</v>
      </c>
      <c r="C206" s="6" t="s">
        <v>286</v>
      </c>
      <c r="D206" s="6" t="s">
        <v>591</v>
      </c>
      <c r="E206" s="6">
        <v>41373.25</v>
      </c>
      <c r="F206" s="6"/>
      <c r="G206" s="6"/>
      <c r="H206" s="6">
        <v>42034.25</v>
      </c>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HYPERLINK("https://hpr-rps.hres.ca/reg-content/summary-basis-decision-detailTwo.php?lang=en&amp;linkID=SBD00208", "Entresto")</f>
        <v>Entresto</v>
      </c>
      <c r="B207" s="6" t="s">
        <v>592</v>
      </c>
      <c r="C207" s="6" t="s">
        <v>87</v>
      </c>
      <c r="D207" s="6" t="s">
        <v>593</v>
      </c>
      <c r="E207" s="6">
        <v>41150.25</v>
      </c>
      <c r="F207" s="6"/>
      <c r="G207" s="6"/>
      <c r="H207" s="6"/>
      <c r="I207" s="6"/>
      <c r="J207" s="6"/>
      <c r="K207" s="6"/>
      <c r="L207" s="6"/>
      <c r="M207" s="6"/>
      <c r="N207" s="6">
        <v>41208.25</v>
      </c>
      <c r="O207" s="6"/>
      <c r="P207" s="6"/>
      <c r="Q207" s="6"/>
      <c r="R207" s="6"/>
      <c r="S207" s="6">
        <v>41423.25</v>
      </c>
      <c r="T207" s="6"/>
      <c r="U207" s="6"/>
      <c r="V207" s="6">
        <v>41208.25</v>
      </c>
      <c r="W207" s="6"/>
      <c r="X207" s="6"/>
      <c r="Y207" s="6"/>
      <c r="Z207" s="6"/>
      <c r="AA207" s="6"/>
      <c r="AB207" s="6"/>
      <c r="AC207" s="6"/>
      <c r="AD207" s="6"/>
      <c r="AE207" s="6"/>
      <c r="AF207" s="6">
        <v>41243.25</v>
      </c>
      <c r="AG207" s="6"/>
      <c r="AH207" s="6"/>
      <c r="AI207" s="6"/>
      <c r="AJ207" s="6"/>
      <c r="AK207" s="6"/>
      <c r="AL207" s="6"/>
      <c r="AM207" s="6"/>
      <c r="AN207" s="6"/>
      <c r="AO207" s="6"/>
      <c r="AP207" s="6"/>
      <c r="AQ207" s="6"/>
      <c r="AR207" s="6">
        <v>41422.25</v>
      </c>
      <c r="AS207" s="6">
        <v>41334.25</v>
      </c>
      <c r="AT207" s="6"/>
      <c r="AU207" s="6"/>
      <c r="AV207" s="6">
        <v>41386.25</v>
      </c>
      <c r="AW207" s="6"/>
      <c r="AX207" s="6">
        <v>41317.25</v>
      </c>
      <c r="AY207" s="6"/>
      <c r="AZ207" s="6">
        <v>41423.25</v>
      </c>
      <c r="BA207" s="6"/>
      <c r="BB207" s="6"/>
      <c r="BC207" s="6"/>
      <c r="BD207" s="6"/>
      <c r="BE207" s="6"/>
      <c r="BF207" s="6"/>
      <c r="BG207" s="6"/>
      <c r="BH207" s="6"/>
      <c r="BI207" s="6"/>
      <c r="BJ207" s="6"/>
      <c r="BK207" s="6"/>
      <c r="BL207" s="6"/>
      <c r="BM207" s="6">
        <v>41423.25</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HYPERLINK("https://hpr-rps.hres.ca/reg-content/summary-basis-decision-detailTwo.php?lang=en&amp;linkID=SBD00211", "Entyvio")</f>
        <v>Entyvio</v>
      </c>
      <c r="B208" s="6" t="s">
        <v>594</v>
      </c>
      <c r="C208" s="6" t="s">
        <v>241</v>
      </c>
      <c r="D208" s="6" t="s">
        <v>595</v>
      </c>
      <c r="E208" s="6">
        <v>41372.25</v>
      </c>
      <c r="F208" s="6"/>
      <c r="G208" s="6"/>
      <c r="H208" s="6">
        <v>41576.208333333343</v>
      </c>
      <c r="I208" s="6"/>
      <c r="J208" s="6"/>
      <c r="K208" s="6"/>
      <c r="L208" s="6"/>
      <c r="M208" s="6"/>
      <c r="N208" s="6"/>
      <c r="O208" s="6"/>
      <c r="P208" s="6"/>
      <c r="Q208" s="6"/>
      <c r="R208" s="6"/>
      <c r="S208" s="6"/>
      <c r="T208" s="6"/>
      <c r="U208" s="6"/>
      <c r="V208" s="6"/>
      <c r="W208" s="6"/>
      <c r="X208" s="6"/>
      <c r="Y208" s="6"/>
      <c r="Z208" s="6">
        <v>41652.25</v>
      </c>
      <c r="AA208" s="6"/>
      <c r="AB208" s="6"/>
      <c r="AC208" s="6">
        <v>41681.25</v>
      </c>
      <c r="AD208" s="6"/>
      <c r="AE208" s="6"/>
      <c r="AF208" s="6">
        <v>41733.25</v>
      </c>
      <c r="AG208" s="6"/>
      <c r="AH208" s="6"/>
      <c r="AI208" s="6"/>
      <c r="AJ208" s="6"/>
      <c r="AK208" s="6"/>
      <c r="AL208" s="6"/>
      <c r="AM208" s="6"/>
      <c r="AN208" s="6"/>
      <c r="AO208" s="6"/>
      <c r="AP208" s="6"/>
      <c r="AQ208" s="6"/>
      <c r="AR208" s="6">
        <v>42033.25</v>
      </c>
      <c r="AS208" s="6"/>
      <c r="AT208" s="6"/>
      <c r="AU208" s="6"/>
      <c r="AV208" s="6">
        <v>42033.25</v>
      </c>
      <c r="AW208" s="6"/>
      <c r="AX208" s="6"/>
      <c r="AY208" s="6"/>
      <c r="AZ208" s="6">
        <v>42033.25</v>
      </c>
      <c r="BA208" s="6"/>
      <c r="BB208" s="6"/>
      <c r="BC208" s="6"/>
      <c r="BD208" s="6"/>
      <c r="BE208" s="6"/>
      <c r="BF208" s="6"/>
      <c r="BG208" s="6"/>
      <c r="BH208" s="6"/>
      <c r="BI208" s="6"/>
      <c r="BJ208" s="6"/>
      <c r="BK208" s="6"/>
      <c r="BL208" s="6"/>
      <c r="BM208" s="6">
        <v>42033.25</v>
      </c>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HYPERLINK("https://hpr-rps.hres.ca/reg-content/summary-basis-decision-detailTwo.php?lang=en&amp;linkID=SBD00209", "Lenvima")</f>
        <v>Lenvima</v>
      </c>
      <c r="B209" s="6" t="s">
        <v>596</v>
      </c>
      <c r="C209" s="6" t="s">
        <v>90</v>
      </c>
      <c r="D209" s="6" t="s">
        <v>597</v>
      </c>
      <c r="E209" s="6">
        <v>41247.25</v>
      </c>
      <c r="F209" s="6"/>
      <c r="G209" s="6"/>
      <c r="H209" s="6">
        <v>41624.25</v>
      </c>
      <c r="I209" s="6">
        <v>41683.25</v>
      </c>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HYPERLINK("https://hpr-rps.hres.ca/reg-content/summary-basis-decision-detailTwo.php?lang=en&amp;linkID=SBD00210", "Eloctate")</f>
        <v>Eloctate</v>
      </c>
      <c r="B210" s="6" t="s">
        <v>598</v>
      </c>
      <c r="C210" s="6" t="s">
        <v>506</v>
      </c>
      <c r="D210" s="6" t="s">
        <v>599</v>
      </c>
      <c r="E210" s="6">
        <v>41150.25</v>
      </c>
      <c r="F210" s="6"/>
      <c r="G210" s="6"/>
      <c r="H210" s="6"/>
      <c r="I210" s="6"/>
      <c r="J210" s="6"/>
      <c r="K210" s="6"/>
      <c r="L210" s="6"/>
      <c r="M210" s="6"/>
      <c r="N210" s="6">
        <v>41208.25</v>
      </c>
      <c r="O210" s="6"/>
      <c r="P210" s="6"/>
      <c r="Q210" s="6"/>
      <c r="R210" s="6"/>
      <c r="S210" s="6">
        <v>41423.25</v>
      </c>
      <c r="T210" s="6"/>
      <c r="U210" s="6"/>
      <c r="V210" s="6">
        <v>41208.25</v>
      </c>
      <c r="W210" s="6"/>
      <c r="X210" s="6"/>
      <c r="Y210" s="6"/>
      <c r="Z210" s="6"/>
      <c r="AA210" s="6"/>
      <c r="AB210" s="6"/>
      <c r="AC210" s="6"/>
      <c r="AD210" s="6"/>
      <c r="AE210" s="6"/>
      <c r="AF210" s="6">
        <v>41243.25</v>
      </c>
      <c r="AG210" s="6"/>
      <c r="AH210" s="6"/>
      <c r="AI210" s="6"/>
      <c r="AJ210" s="6"/>
      <c r="AK210" s="6"/>
      <c r="AL210" s="6"/>
      <c r="AM210" s="6"/>
      <c r="AN210" s="6"/>
      <c r="AO210" s="6"/>
      <c r="AP210" s="6"/>
      <c r="AQ210" s="6"/>
      <c r="AR210" s="6">
        <v>41422.25</v>
      </c>
      <c r="AS210" s="6">
        <v>41334.25</v>
      </c>
      <c r="AT210" s="6"/>
      <c r="AU210" s="6"/>
      <c r="AV210" s="6">
        <v>41386.25</v>
      </c>
      <c r="AW210" s="6"/>
      <c r="AX210" s="6">
        <v>41317.25</v>
      </c>
      <c r="AY210" s="6"/>
      <c r="AZ210" s="6">
        <v>41423.25</v>
      </c>
      <c r="BA210" s="6"/>
      <c r="BB210" s="6"/>
      <c r="BC210" s="6"/>
      <c r="BD210" s="6"/>
      <c r="BE210" s="6"/>
      <c r="BF210" s="6"/>
      <c r="BG210" s="6"/>
      <c r="BH210" s="6"/>
      <c r="BI210" s="6"/>
      <c r="BJ210" s="6"/>
      <c r="BK210" s="6"/>
      <c r="BL210" s="6"/>
      <c r="BM210" s="6">
        <v>41423.25</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HYPERLINK("https://hpr-rps.hres.ca/reg-content/summary-basis-decision-detailTwo.php?lang=en&amp;linkID=SBD00212", "Erivedge")</f>
        <v>Erivedge</v>
      </c>
      <c r="B211" s="6" t="s">
        <v>600</v>
      </c>
      <c r="C211" s="6" t="s">
        <v>84</v>
      </c>
      <c r="D211" s="6" t="s">
        <v>601</v>
      </c>
      <c r="E211" s="6">
        <v>41247.25</v>
      </c>
      <c r="F211" s="6"/>
      <c r="G211" s="6"/>
      <c r="H211" s="6">
        <v>41624.25</v>
      </c>
      <c r="I211" s="6">
        <v>41683.25</v>
      </c>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HYPERLINK("https://hpr-rps.hres.ca/reg-content/summary-basis-decision-detailTwo.php?lang=en&amp;linkID=SBD00213", "Esbriet")</f>
        <v>Esbriet</v>
      </c>
      <c r="B212" s="6" t="s">
        <v>602</v>
      </c>
      <c r="C212" s="6" t="s">
        <v>603</v>
      </c>
      <c r="D212" s="6" t="s">
        <v>604</v>
      </c>
      <c r="E212" s="6">
        <v>40758.25</v>
      </c>
      <c r="F212" s="6"/>
      <c r="G212" s="6"/>
      <c r="H212" s="6"/>
      <c r="I212" s="6"/>
      <c r="J212" s="6"/>
      <c r="K212" s="6"/>
      <c r="L212" s="6"/>
      <c r="M212" s="6"/>
      <c r="N212" s="6">
        <v>40879.25</v>
      </c>
      <c r="O212" s="6"/>
      <c r="P212" s="6"/>
      <c r="Q212" s="6"/>
      <c r="R212" s="6"/>
      <c r="S212" s="6">
        <v>40913.25</v>
      </c>
      <c r="T212" s="6"/>
      <c r="U212" s="6"/>
      <c r="V212" s="6">
        <v>40970.25</v>
      </c>
      <c r="W212" s="6"/>
      <c r="X212" s="6"/>
      <c r="Y212" s="6"/>
      <c r="Z212" s="6"/>
      <c r="AA212" s="6"/>
      <c r="AB212" s="6"/>
      <c r="AC212" s="6"/>
      <c r="AD212" s="6"/>
      <c r="AE212" s="6"/>
      <c r="AF212" s="6">
        <v>41003.25</v>
      </c>
      <c r="AG212" s="6"/>
      <c r="AH212" s="6"/>
      <c r="AI212" s="6"/>
      <c r="AJ212" s="6"/>
      <c r="AK212" s="6"/>
      <c r="AL212" s="6"/>
      <c r="AM212" s="6"/>
      <c r="AN212" s="6"/>
      <c r="AO212" s="6"/>
      <c r="AP212" s="6"/>
      <c r="AQ212" s="6"/>
      <c r="AR212" s="6">
        <v>41176.25</v>
      </c>
      <c r="AS212" s="6">
        <v>41176.25</v>
      </c>
      <c r="AT212" s="6"/>
      <c r="AU212" s="6"/>
      <c r="AV212" s="6">
        <v>41152.25</v>
      </c>
      <c r="AW212" s="6"/>
      <c r="AX212" s="6"/>
      <c r="AY212" s="6"/>
      <c r="AZ212" s="6">
        <v>41176.25</v>
      </c>
      <c r="BA212" s="6"/>
      <c r="BB212" s="6"/>
      <c r="BC212" s="6"/>
      <c r="BD212" s="6"/>
      <c r="BE212" s="6"/>
      <c r="BF212" s="6"/>
      <c r="BG212" s="6"/>
      <c r="BH212" s="6"/>
      <c r="BI212" s="6"/>
      <c r="BJ212" s="6"/>
      <c r="BK212" s="6"/>
      <c r="BL212" s="6"/>
      <c r="BM212" s="6">
        <v>41183.25</v>
      </c>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HYPERLINK("https://hpr-rps.hres.ca/reg-content/summary-basis-decision-detailTwo.php?lang=en&amp;linkID=SBD00214", "Eylea")</f>
        <v>Eylea</v>
      </c>
      <c r="B213" s="6" t="s">
        <v>605</v>
      </c>
      <c r="C213" s="6" t="s">
        <v>338</v>
      </c>
      <c r="D213" s="6" t="s">
        <v>606</v>
      </c>
      <c r="E213" s="6">
        <v>41010.25</v>
      </c>
      <c r="F213" s="6"/>
      <c r="G213" s="6"/>
      <c r="H213" s="6">
        <v>41277.25</v>
      </c>
      <c r="I213" s="6"/>
      <c r="J213" s="6"/>
      <c r="K213" s="6"/>
      <c r="L213" s="6"/>
      <c r="M213" s="6"/>
      <c r="N213" s="6"/>
      <c r="O213" s="6"/>
      <c r="P213" s="6"/>
      <c r="Q213" s="6"/>
      <c r="R213" s="6"/>
      <c r="S213" s="6"/>
      <c r="T213" s="6"/>
      <c r="U213" s="6"/>
      <c r="V213" s="6"/>
      <c r="W213" s="6"/>
      <c r="X213" s="6"/>
      <c r="Y213" s="6"/>
      <c r="Z213" s="6"/>
      <c r="AA213" s="6"/>
      <c r="AB213" s="6"/>
      <c r="AC213" s="6"/>
      <c r="AD213" s="6"/>
      <c r="AE213" s="6"/>
      <c r="AF213" s="6">
        <v>41320.25</v>
      </c>
      <c r="AG213" s="6"/>
      <c r="AH213" s="6"/>
      <c r="AI213" s="6"/>
      <c r="AJ213" s="6"/>
      <c r="AK213" s="6"/>
      <c r="AL213" s="6"/>
      <c r="AM213" s="6"/>
      <c r="AN213" s="6"/>
      <c r="AO213" s="6"/>
      <c r="AP213" s="6"/>
      <c r="AQ213" s="6"/>
      <c r="AR213" s="6">
        <v>41619.25</v>
      </c>
      <c r="AS213" s="6"/>
      <c r="AT213" s="6"/>
      <c r="AU213" s="6"/>
      <c r="AV213" s="6">
        <v>41600.25</v>
      </c>
      <c r="AW213" s="6"/>
      <c r="AX213" s="6"/>
      <c r="AY213" s="6"/>
      <c r="AZ213" s="6">
        <v>41614.25</v>
      </c>
      <c r="BA213" s="6"/>
      <c r="BB213" s="6"/>
      <c r="BC213" s="6"/>
      <c r="BD213" s="6"/>
      <c r="BE213" s="6"/>
      <c r="BF213" s="6"/>
      <c r="BG213" s="6"/>
      <c r="BH213" s="6"/>
      <c r="BI213" s="6"/>
      <c r="BJ213" s="6"/>
      <c r="BK213" s="6"/>
      <c r="BL213" s="6"/>
      <c r="BM213" s="6">
        <v>41620.25</v>
      </c>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HYPERLINK("https://hpr-rps.hres.ca/reg-content/summary-basis-decision-detailTwo.php?lang=en&amp;linkID=SBD00215", "Ferriprox")</f>
        <v>Ferriprox</v>
      </c>
      <c r="B214" s="6" t="s">
        <v>607</v>
      </c>
      <c r="C214" s="6" t="s">
        <v>608</v>
      </c>
      <c r="D214" s="6" t="s">
        <v>609</v>
      </c>
      <c r="E214" s="6">
        <v>41072.25</v>
      </c>
      <c r="F214" s="6"/>
      <c r="G214" s="6"/>
      <c r="H214" s="6">
        <v>41333.25</v>
      </c>
      <c r="I214" s="6"/>
      <c r="J214" s="6"/>
      <c r="K214" s="6"/>
      <c r="L214" s="6"/>
      <c r="M214" s="6"/>
      <c r="N214" s="6"/>
      <c r="O214" s="6"/>
      <c r="P214" s="6"/>
      <c r="Q214" s="6"/>
      <c r="R214" s="6"/>
      <c r="S214" s="6"/>
      <c r="T214" s="6"/>
      <c r="U214" s="6"/>
      <c r="V214" s="6"/>
      <c r="W214" s="6"/>
      <c r="X214" s="6"/>
      <c r="Y214" s="6"/>
      <c r="Z214" s="6">
        <v>41395.25</v>
      </c>
      <c r="AA214" s="6"/>
      <c r="AB214" s="6"/>
      <c r="AC214" s="6">
        <v>41438.25</v>
      </c>
      <c r="AD214" s="6"/>
      <c r="AE214" s="6"/>
      <c r="AF214" s="6">
        <v>41484.25</v>
      </c>
      <c r="AG214" s="6"/>
      <c r="AH214" s="6"/>
      <c r="AI214" s="6"/>
      <c r="AJ214" s="6"/>
      <c r="AK214" s="6"/>
      <c r="AL214" s="6"/>
      <c r="AM214" s="6"/>
      <c r="AN214" s="6"/>
      <c r="AO214" s="6"/>
      <c r="AP214" s="6"/>
      <c r="AQ214" s="6"/>
      <c r="AR214" s="6"/>
      <c r="AS214" s="6">
        <v>41631.25</v>
      </c>
      <c r="AT214" s="6"/>
      <c r="AU214" s="6"/>
      <c r="AV214" s="6">
        <v>41674.25</v>
      </c>
      <c r="AW214" s="6"/>
      <c r="AX214" s="6"/>
      <c r="AY214" s="6"/>
      <c r="AZ214" s="6"/>
      <c r="BA214" s="6"/>
      <c r="BB214" s="6"/>
      <c r="BC214" s="6"/>
      <c r="BD214" s="6"/>
      <c r="BE214" s="6"/>
      <c r="BF214" s="6"/>
      <c r="BG214" s="6"/>
      <c r="BH214" s="6"/>
      <c r="BI214" s="6"/>
      <c r="BJ214" s="6"/>
      <c r="BK214" s="6"/>
      <c r="BL214" s="6"/>
      <c r="BM214" s="6"/>
      <c r="BN214" s="6"/>
      <c r="BO214" s="6"/>
      <c r="BP214" s="6">
        <v>41684.25</v>
      </c>
      <c r="BQ214" s="6"/>
      <c r="BR214" s="6"/>
      <c r="BS214" s="6"/>
      <c r="BT214" s="6"/>
      <c r="BU214" s="6"/>
      <c r="BV214" s="6"/>
      <c r="BW214" s="6"/>
      <c r="BX214" s="6"/>
      <c r="BY214" s="6">
        <v>41774.25</v>
      </c>
      <c r="BZ214" s="6"/>
      <c r="CA214" s="6"/>
      <c r="CB214" s="6"/>
      <c r="CC214" s="6"/>
      <c r="CD214" s="6"/>
      <c r="CE214" s="6"/>
      <c r="CF214" s="6"/>
      <c r="CG214" s="6"/>
      <c r="CH214" s="6"/>
      <c r="CI214" s="6"/>
      <c r="CJ214" s="6"/>
      <c r="CK214" s="6"/>
      <c r="CL214" s="6"/>
      <c r="CM214" s="6"/>
      <c r="CN214" s="6"/>
      <c r="CO214" s="6"/>
      <c r="CP214" s="6"/>
      <c r="CQ214" s="6"/>
      <c r="CR214" s="6">
        <v>41809.25</v>
      </c>
      <c r="CS214" s="6"/>
      <c r="CT214" s="6"/>
      <c r="CU214" s="6"/>
      <c r="CV214" s="6"/>
      <c r="CW214" s="6"/>
      <c r="CX214" s="6"/>
      <c r="CY214" s="6"/>
      <c r="CZ214" s="6"/>
      <c r="DA214" s="6"/>
      <c r="DB214" s="6"/>
      <c r="DC214" s="6"/>
      <c r="DD214" s="6">
        <v>42017.25</v>
      </c>
      <c r="DE214" s="6"/>
      <c r="DF214" s="6"/>
      <c r="DG214" s="6"/>
      <c r="DH214" s="6">
        <v>42044.25</v>
      </c>
      <c r="DI214" s="6"/>
      <c r="DJ214" s="6">
        <v>42016.25</v>
      </c>
      <c r="DK214" s="6"/>
      <c r="DL214" s="6">
        <v>42024.25</v>
      </c>
      <c r="DM214" s="6"/>
      <c r="DN214" s="6"/>
      <c r="DO214" s="6"/>
      <c r="DP214" s="6"/>
      <c r="DQ214" s="6"/>
      <c r="DR214" s="6"/>
      <c r="DS214" s="6"/>
      <c r="DT214" s="6"/>
      <c r="DU214" s="6"/>
      <c r="DV214" s="6"/>
      <c r="DW214" s="6"/>
      <c r="DX214" s="6"/>
      <c r="DY214" s="6">
        <v>42048.25</v>
      </c>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HYPERLINK("https://hpr-rps.hres.ca/reg-content/summary-basis-decision-detailTwo.php?lang=en&amp;linkID=SBD00216", "Fetzima")</f>
        <v>Fetzima</v>
      </c>
      <c r="B215" s="6" t="s">
        <v>610</v>
      </c>
      <c r="C215" s="6" t="s">
        <v>611</v>
      </c>
      <c r="D215" s="6" t="s">
        <v>612</v>
      </c>
      <c r="E215" s="6">
        <v>41320.25</v>
      </c>
      <c r="F215" s="6"/>
      <c r="G215" s="6"/>
      <c r="H215" s="6"/>
      <c r="I215" s="6"/>
      <c r="J215" s="6"/>
      <c r="K215" s="6"/>
      <c r="L215" s="6"/>
      <c r="M215" s="6"/>
      <c r="N215" s="6">
        <v>41341.25</v>
      </c>
      <c r="O215" s="6"/>
      <c r="P215" s="6"/>
      <c r="Q215" s="6"/>
      <c r="R215" s="6"/>
      <c r="S215" s="6">
        <v>41375.25</v>
      </c>
      <c r="T215" s="6"/>
      <c r="U215" s="6"/>
      <c r="V215" s="6">
        <v>41379.25</v>
      </c>
      <c r="W215" s="6"/>
      <c r="X215" s="6"/>
      <c r="Y215" s="6"/>
      <c r="Z215" s="6"/>
      <c r="AA215" s="6"/>
      <c r="AB215" s="6"/>
      <c r="AC215" s="6"/>
      <c r="AD215" s="6"/>
      <c r="AE215" s="6"/>
      <c r="AF215" s="6">
        <v>41416.25</v>
      </c>
      <c r="AG215" s="6"/>
      <c r="AH215" s="6"/>
      <c r="AI215" s="6"/>
      <c r="AJ215" s="6"/>
      <c r="AK215" s="6"/>
      <c r="AL215" s="6"/>
      <c r="AM215" s="6"/>
      <c r="AN215" s="6"/>
      <c r="AO215" s="6"/>
      <c r="AP215" s="6"/>
      <c r="AQ215" s="6"/>
      <c r="AR215" s="6">
        <v>41593.25</v>
      </c>
      <c r="AS215" s="6">
        <v>41530.25</v>
      </c>
      <c r="AT215" s="6"/>
      <c r="AU215" s="6"/>
      <c r="AV215" s="6">
        <v>41586.25</v>
      </c>
      <c r="AW215" s="6"/>
      <c r="AX215" s="6"/>
      <c r="AY215" s="6"/>
      <c r="AZ215" s="6">
        <v>41593.25</v>
      </c>
      <c r="BA215" s="6"/>
      <c r="BB215" s="6"/>
      <c r="BC215" s="6"/>
      <c r="BD215" s="6"/>
      <c r="BE215" s="6"/>
      <c r="BF215" s="6"/>
      <c r="BG215" s="6"/>
      <c r="BH215" s="6"/>
      <c r="BI215" s="6"/>
      <c r="BJ215" s="6"/>
      <c r="BK215" s="6"/>
      <c r="BL215" s="6"/>
      <c r="BM215" s="6">
        <v>41596.25</v>
      </c>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HYPERLINK("https://hpr-rps.hres.ca/reg-content/summary-basis-decision-detailTwo.php?lang=en&amp;linkID=SBD00217", "Fibristal")</f>
        <v>Fibristal</v>
      </c>
      <c r="B216" s="6" t="s">
        <v>613</v>
      </c>
      <c r="C216" s="6" t="s">
        <v>614</v>
      </c>
      <c r="D216" s="6" t="s">
        <v>615</v>
      </c>
      <c r="E216" s="6">
        <v>40954.25</v>
      </c>
      <c r="F216" s="6"/>
      <c r="G216" s="6"/>
      <c r="H216" s="6">
        <v>41089.25</v>
      </c>
      <c r="I216" s="6"/>
      <c r="J216" s="6"/>
      <c r="K216" s="6"/>
      <c r="L216" s="6"/>
      <c r="M216" s="6"/>
      <c r="N216" s="6"/>
      <c r="O216" s="6"/>
      <c r="P216" s="6"/>
      <c r="Q216" s="6"/>
      <c r="R216" s="6"/>
      <c r="S216" s="6"/>
      <c r="T216" s="6"/>
      <c r="U216" s="6"/>
      <c r="V216" s="6"/>
      <c r="W216" s="6"/>
      <c r="X216" s="6"/>
      <c r="Y216" s="6"/>
      <c r="Z216" s="6">
        <v>41141.25</v>
      </c>
      <c r="AA216" s="6"/>
      <c r="AB216" s="6"/>
      <c r="AC216" s="6">
        <v>41145.25</v>
      </c>
      <c r="AD216" s="6"/>
      <c r="AE216" s="6"/>
      <c r="AF216" s="6">
        <v>41151.25</v>
      </c>
      <c r="AG216" s="6"/>
      <c r="AH216" s="6"/>
      <c r="AI216" s="6"/>
      <c r="AJ216" s="6"/>
      <c r="AK216" s="6"/>
      <c r="AL216" s="6"/>
      <c r="AM216" s="6"/>
      <c r="AN216" s="6"/>
      <c r="AO216" s="6"/>
      <c r="AP216" s="6"/>
      <c r="AQ216" s="6"/>
      <c r="AR216" s="6">
        <v>41432.25</v>
      </c>
      <c r="AS216" s="6"/>
      <c r="AT216" s="6"/>
      <c r="AU216" s="6"/>
      <c r="AV216" s="6">
        <v>41432.25</v>
      </c>
      <c r="AW216" s="6"/>
      <c r="AX216" s="6"/>
      <c r="AY216" s="6"/>
      <c r="AZ216" s="6">
        <v>41439.25</v>
      </c>
      <c r="BA216" s="6"/>
      <c r="BB216" s="6"/>
      <c r="BC216" s="6"/>
      <c r="BD216" s="6"/>
      <c r="BE216" s="6"/>
      <c r="BF216" s="6"/>
      <c r="BG216" s="6"/>
      <c r="BH216" s="6"/>
      <c r="BI216" s="6"/>
      <c r="BJ216" s="6"/>
      <c r="BK216" s="6"/>
      <c r="BL216" s="6"/>
      <c r="BM216" s="6">
        <v>41449.25</v>
      </c>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HYPERLINK("https://hpr-rps.hres.ca/reg-content/summary-basis-decision-detailTwo.php?lang=en&amp;linkID=SBD00218", "Firazyr")</f>
        <v>Firazyr</v>
      </c>
      <c r="B217" s="6" t="s">
        <v>616</v>
      </c>
      <c r="C217" s="6" t="s">
        <v>617</v>
      </c>
      <c r="D217" s="6" t="s">
        <v>618</v>
      </c>
      <c r="E217" s="6">
        <v>40829.25</v>
      </c>
      <c r="F217" s="6"/>
      <c r="G217" s="6"/>
      <c r="H217" s="6">
        <v>41338.25</v>
      </c>
      <c r="I217" s="6"/>
      <c r="J217" s="6"/>
      <c r="K217" s="6"/>
      <c r="L217" s="6"/>
      <c r="M217" s="6"/>
      <c r="N217" s="6"/>
      <c r="O217" s="6"/>
      <c r="P217" s="6"/>
      <c r="Q217" s="6"/>
      <c r="R217" s="6"/>
      <c r="S217" s="6"/>
      <c r="T217" s="6"/>
      <c r="U217" s="6"/>
      <c r="V217" s="6"/>
      <c r="W217" s="6"/>
      <c r="X217" s="6"/>
      <c r="Y217" s="6"/>
      <c r="Z217" s="6">
        <v>41404.25</v>
      </c>
      <c r="AA217" s="6"/>
      <c r="AB217" s="6"/>
      <c r="AC217" s="6">
        <v>41449.25</v>
      </c>
      <c r="AD217" s="6"/>
      <c r="AE217" s="6"/>
      <c r="AF217" s="6">
        <v>41494.25</v>
      </c>
      <c r="AG217" s="6"/>
      <c r="AH217" s="6"/>
      <c r="AI217" s="6"/>
      <c r="AJ217" s="6"/>
      <c r="AK217" s="6"/>
      <c r="AL217" s="6"/>
      <c r="AM217" s="6"/>
      <c r="AN217" s="6"/>
      <c r="AO217" s="6"/>
      <c r="AP217" s="6"/>
      <c r="AQ217" s="6"/>
      <c r="AR217" s="6">
        <v>41793.25</v>
      </c>
      <c r="AS217" s="6"/>
      <c r="AT217" s="6"/>
      <c r="AU217" s="6"/>
      <c r="AV217" s="6">
        <v>41779.25</v>
      </c>
      <c r="AW217" s="6"/>
      <c r="AX217" s="6">
        <v>41732.25</v>
      </c>
      <c r="AY217" s="6"/>
      <c r="AZ217" s="6">
        <v>41793.25</v>
      </c>
      <c r="BA217" s="6"/>
      <c r="BB217" s="6"/>
      <c r="BC217" s="6"/>
      <c r="BD217" s="6"/>
      <c r="BE217" s="6"/>
      <c r="BF217" s="6"/>
      <c r="BG217" s="6"/>
      <c r="BH217" s="6"/>
      <c r="BI217" s="6"/>
      <c r="BJ217" s="6"/>
      <c r="BK217" s="6"/>
      <c r="BL217" s="6"/>
      <c r="BM217" s="6">
        <v>41794.25</v>
      </c>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HYPERLINK("https://hpr-rps.hres.ca/reg-content/summary-basis-decision-detailTwo.php?lang=en&amp;linkID=SBD00219", "Forxiga")</f>
        <v>Forxiga</v>
      </c>
      <c r="B218" s="6" t="s">
        <v>619</v>
      </c>
      <c r="C218" s="6" t="s">
        <v>137</v>
      </c>
      <c r="D218" s="6" t="s">
        <v>620</v>
      </c>
      <c r="E218" s="6">
        <v>40730.25</v>
      </c>
      <c r="F218" s="6"/>
      <c r="G218" s="6"/>
      <c r="H218" s="6">
        <v>40968.25</v>
      </c>
      <c r="I218" s="6"/>
      <c r="J218" s="6"/>
      <c r="K218" s="6"/>
      <c r="L218" s="6"/>
      <c r="M218" s="6"/>
      <c r="N218" s="6"/>
      <c r="O218" s="6"/>
      <c r="P218" s="6"/>
      <c r="Q218" s="6"/>
      <c r="R218" s="6"/>
      <c r="S218" s="6"/>
      <c r="T218" s="6"/>
      <c r="U218" s="6"/>
      <c r="V218" s="6"/>
      <c r="W218" s="6"/>
      <c r="X218" s="6"/>
      <c r="Y218" s="6"/>
      <c r="Z218" s="6"/>
      <c r="AA218" s="6"/>
      <c r="AB218" s="6"/>
      <c r="AC218" s="6"/>
      <c r="AD218" s="6"/>
      <c r="AE218" s="6"/>
      <c r="AF218" s="6">
        <v>41068.25</v>
      </c>
      <c r="AG218" s="6"/>
      <c r="AH218" s="6"/>
      <c r="AI218" s="6"/>
      <c r="AJ218" s="6"/>
      <c r="AK218" s="6"/>
      <c r="AL218" s="6"/>
      <c r="AM218" s="6"/>
      <c r="AN218" s="6"/>
      <c r="AO218" s="6"/>
      <c r="AP218" s="6"/>
      <c r="AQ218" s="6"/>
      <c r="AR218" s="6">
        <v>41353.208333333343</v>
      </c>
      <c r="AS218" s="6">
        <v>41303.25</v>
      </c>
      <c r="AT218" s="6"/>
      <c r="AU218" s="6"/>
      <c r="AV218" s="6">
        <v>41351.208333333343</v>
      </c>
      <c r="AW218" s="6"/>
      <c r="AX218" s="6"/>
      <c r="AY218" s="6"/>
      <c r="AZ218" s="6">
        <v>41367.25</v>
      </c>
      <c r="BA218" s="6"/>
      <c r="BB218" s="6"/>
      <c r="BC218" s="6"/>
      <c r="BD218" s="6"/>
      <c r="BE218" s="6"/>
      <c r="BF218" s="6"/>
      <c r="BG218" s="6"/>
      <c r="BH218" s="6"/>
      <c r="BI218" s="6"/>
      <c r="BJ218" s="6"/>
      <c r="BK218" s="6"/>
      <c r="BL218" s="6"/>
      <c r="BM218" s="6">
        <v>41368.25</v>
      </c>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HYPERLINK("https://hpr-rps.hres.ca/reg-content/summary-basis-decision-detailTwo.php?lang=en&amp;linkID=SBD00220", "Fycompa")</f>
        <v>Fycompa</v>
      </c>
      <c r="B219" s="6" t="s">
        <v>621</v>
      </c>
      <c r="C219" s="6" t="s">
        <v>90</v>
      </c>
      <c r="D219" s="6" t="s">
        <v>622</v>
      </c>
      <c r="E219" s="6">
        <v>40829.25</v>
      </c>
      <c r="F219" s="6"/>
      <c r="G219" s="6"/>
      <c r="H219" s="6">
        <v>41338.25</v>
      </c>
      <c r="I219" s="6"/>
      <c r="J219" s="6"/>
      <c r="K219" s="6"/>
      <c r="L219" s="6"/>
      <c r="M219" s="6"/>
      <c r="N219" s="6"/>
      <c r="O219" s="6"/>
      <c r="P219" s="6"/>
      <c r="Q219" s="6"/>
      <c r="R219" s="6"/>
      <c r="S219" s="6"/>
      <c r="T219" s="6"/>
      <c r="U219" s="6"/>
      <c r="V219" s="6"/>
      <c r="W219" s="6"/>
      <c r="X219" s="6"/>
      <c r="Y219" s="6"/>
      <c r="Z219" s="6">
        <v>41404.25</v>
      </c>
      <c r="AA219" s="6"/>
      <c r="AB219" s="6"/>
      <c r="AC219" s="6">
        <v>41449.25</v>
      </c>
      <c r="AD219" s="6"/>
      <c r="AE219" s="6"/>
      <c r="AF219" s="6">
        <v>41494.25</v>
      </c>
      <c r="AG219" s="6"/>
      <c r="AH219" s="6"/>
      <c r="AI219" s="6"/>
      <c r="AJ219" s="6"/>
      <c r="AK219" s="6"/>
      <c r="AL219" s="6"/>
      <c r="AM219" s="6"/>
      <c r="AN219" s="6"/>
      <c r="AO219" s="6"/>
      <c r="AP219" s="6"/>
      <c r="AQ219" s="6"/>
      <c r="AR219" s="6">
        <v>41793.25</v>
      </c>
      <c r="AS219" s="6"/>
      <c r="AT219" s="6"/>
      <c r="AU219" s="6"/>
      <c r="AV219" s="6">
        <v>41779.25</v>
      </c>
      <c r="AW219" s="6"/>
      <c r="AX219" s="6">
        <v>41732.25</v>
      </c>
      <c r="AY219" s="6"/>
      <c r="AZ219" s="6">
        <v>41793.25</v>
      </c>
      <c r="BA219" s="6"/>
      <c r="BB219" s="6"/>
      <c r="BC219" s="6"/>
      <c r="BD219" s="6"/>
      <c r="BE219" s="6"/>
      <c r="BF219" s="6"/>
      <c r="BG219" s="6"/>
      <c r="BH219" s="6"/>
      <c r="BI219" s="6"/>
      <c r="BJ219" s="6"/>
      <c r="BK219" s="6"/>
      <c r="BL219" s="6"/>
      <c r="BM219" s="6">
        <v>41794.25</v>
      </c>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HYPERLINK("https://hpr-rps.hres.ca/reg-content/summary-basis-decision-detailTwo.php?lang=en&amp;linkID=SBD00221", "Galexos")</f>
        <v>Galexos</v>
      </c>
      <c r="B220" s="6" t="s">
        <v>623</v>
      </c>
      <c r="C220" s="6" t="s">
        <v>201</v>
      </c>
      <c r="D220" s="6" t="s">
        <v>624</v>
      </c>
      <c r="E220" s="6">
        <v>41320.25</v>
      </c>
      <c r="F220" s="6"/>
      <c r="G220" s="6"/>
      <c r="H220" s="6"/>
      <c r="I220" s="6"/>
      <c r="J220" s="6"/>
      <c r="K220" s="6"/>
      <c r="L220" s="6"/>
      <c r="M220" s="6"/>
      <c r="N220" s="6">
        <v>41341.25</v>
      </c>
      <c r="O220" s="6"/>
      <c r="P220" s="6"/>
      <c r="Q220" s="6"/>
      <c r="R220" s="6"/>
      <c r="S220" s="6">
        <v>41375.25</v>
      </c>
      <c r="T220" s="6"/>
      <c r="U220" s="6"/>
      <c r="V220" s="6">
        <v>41379.25</v>
      </c>
      <c r="W220" s="6"/>
      <c r="X220" s="6"/>
      <c r="Y220" s="6"/>
      <c r="Z220" s="6"/>
      <c r="AA220" s="6"/>
      <c r="AB220" s="6"/>
      <c r="AC220" s="6"/>
      <c r="AD220" s="6"/>
      <c r="AE220" s="6"/>
      <c r="AF220" s="6">
        <v>41416.25</v>
      </c>
      <c r="AG220" s="6"/>
      <c r="AH220" s="6"/>
      <c r="AI220" s="6"/>
      <c r="AJ220" s="6"/>
      <c r="AK220" s="6"/>
      <c r="AL220" s="6"/>
      <c r="AM220" s="6"/>
      <c r="AN220" s="6"/>
      <c r="AO220" s="6"/>
      <c r="AP220" s="6"/>
      <c r="AQ220" s="6"/>
      <c r="AR220" s="6">
        <v>41593.25</v>
      </c>
      <c r="AS220" s="6">
        <v>41530.25</v>
      </c>
      <c r="AT220" s="6"/>
      <c r="AU220" s="6"/>
      <c r="AV220" s="6">
        <v>41586.25</v>
      </c>
      <c r="AW220" s="6"/>
      <c r="AX220" s="6"/>
      <c r="AY220" s="6"/>
      <c r="AZ220" s="6">
        <v>41593.25</v>
      </c>
      <c r="BA220" s="6"/>
      <c r="BB220" s="6"/>
      <c r="BC220" s="6"/>
      <c r="BD220" s="6"/>
      <c r="BE220" s="6"/>
      <c r="BF220" s="6"/>
      <c r="BG220" s="6"/>
      <c r="BH220" s="6"/>
      <c r="BI220" s="6"/>
      <c r="BJ220" s="6"/>
      <c r="BK220" s="6"/>
      <c r="BL220" s="6"/>
      <c r="BM220" s="6">
        <v>41596.25</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HYPERLINK("https://hpr-rps.hres.ca/reg-content/summary-basis-decision-detailTwo.php?lang=en&amp;linkID=SBD00222", "Gardasil 9")</f>
        <v>Gardasil 9</v>
      </c>
      <c r="B221" s="6" t="s">
        <v>625</v>
      </c>
      <c r="C221" s="6" t="s">
        <v>415</v>
      </c>
      <c r="D221" s="6" t="s">
        <v>626</v>
      </c>
      <c r="E221" s="6">
        <v>40892.25</v>
      </c>
      <c r="F221" s="6"/>
      <c r="G221" s="6"/>
      <c r="H221" s="6">
        <v>41698.25</v>
      </c>
      <c r="I221" s="6"/>
      <c r="J221" s="6"/>
      <c r="K221" s="6"/>
      <c r="L221" s="6"/>
      <c r="M221" s="6"/>
      <c r="N221" s="6"/>
      <c r="O221" s="6"/>
      <c r="P221" s="6"/>
      <c r="Q221" s="6"/>
      <c r="R221" s="6"/>
      <c r="S221" s="6"/>
      <c r="T221" s="6"/>
      <c r="U221" s="6"/>
      <c r="V221" s="6"/>
      <c r="W221" s="6"/>
      <c r="X221" s="6"/>
      <c r="Y221" s="6"/>
      <c r="Z221" s="6"/>
      <c r="AA221" s="6"/>
      <c r="AB221" s="6"/>
      <c r="AC221" s="6"/>
      <c r="AD221" s="6"/>
      <c r="AE221" s="6"/>
      <c r="AF221" s="6">
        <v>41740.25</v>
      </c>
      <c r="AG221" s="6"/>
      <c r="AH221" s="6"/>
      <c r="AI221" s="6"/>
      <c r="AJ221" s="6"/>
      <c r="AK221" s="6"/>
      <c r="AL221" s="6"/>
      <c r="AM221" s="6"/>
      <c r="AN221" s="6"/>
      <c r="AO221" s="6"/>
      <c r="AP221" s="6"/>
      <c r="AQ221" s="6"/>
      <c r="AR221" s="6">
        <v>42031.25</v>
      </c>
      <c r="AS221" s="6"/>
      <c r="AT221" s="6"/>
      <c r="AU221" s="6"/>
      <c r="AV221" s="6">
        <v>42034.25</v>
      </c>
      <c r="AW221" s="6"/>
      <c r="AX221" s="6"/>
      <c r="AY221" s="6"/>
      <c r="AZ221" s="6">
        <v>42038.25</v>
      </c>
      <c r="BA221" s="6"/>
      <c r="BB221" s="6"/>
      <c r="BC221" s="6"/>
      <c r="BD221" s="6"/>
      <c r="BE221" s="6"/>
      <c r="BF221" s="6"/>
      <c r="BG221" s="6"/>
      <c r="BH221" s="6"/>
      <c r="BI221" s="6"/>
      <c r="BJ221" s="6"/>
      <c r="BK221" s="6"/>
      <c r="BL221" s="6"/>
      <c r="BM221" s="6">
        <v>42040.25</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HYPERLINK("https://hpr-rps.hres.ca/reg-content/summary-basis-decision-detailTwo.php?lang=en&amp;linkID=SBD00223", "Gazyva")</f>
        <v>Gazyva</v>
      </c>
      <c r="B222" s="6" t="s">
        <v>627</v>
      </c>
      <c r="C222" s="6" t="s">
        <v>84</v>
      </c>
      <c r="D222" s="6" t="s">
        <v>628</v>
      </c>
      <c r="E222" s="6">
        <v>41430.25</v>
      </c>
      <c r="F222" s="6"/>
      <c r="G222" s="6"/>
      <c r="H222" s="6">
        <v>41563.25</v>
      </c>
      <c r="I222" s="6"/>
      <c r="J222" s="6"/>
      <c r="K222" s="6"/>
      <c r="L222" s="6"/>
      <c r="M222" s="6"/>
      <c r="N222" s="6"/>
      <c r="O222" s="6"/>
      <c r="P222" s="6"/>
      <c r="Q222" s="6"/>
      <c r="R222" s="6"/>
      <c r="S222" s="6"/>
      <c r="T222" s="6"/>
      <c r="U222" s="6"/>
      <c r="V222" s="6"/>
      <c r="W222" s="6"/>
      <c r="X222" s="6"/>
      <c r="Y222" s="6"/>
      <c r="Z222" s="6">
        <v>41607.25</v>
      </c>
      <c r="AA222" s="6"/>
      <c r="AB222" s="6"/>
      <c r="AC222" s="6">
        <v>41632.25</v>
      </c>
      <c r="AD222" s="6"/>
      <c r="AE222" s="6"/>
      <c r="AF222" s="6">
        <v>41668.25</v>
      </c>
      <c r="AG222" s="6"/>
      <c r="AH222" s="6"/>
      <c r="AI222" s="6"/>
      <c r="AJ222" s="6"/>
      <c r="AK222" s="6"/>
      <c r="AL222" s="6"/>
      <c r="AM222" s="6"/>
      <c r="AN222" s="6"/>
      <c r="AO222" s="6"/>
      <c r="AP222" s="6"/>
      <c r="AQ222" s="6"/>
      <c r="AR222" s="6">
        <v>41962.25</v>
      </c>
      <c r="AS222" s="6"/>
      <c r="AT222" s="6"/>
      <c r="AU222" s="6"/>
      <c r="AV222" s="6">
        <v>41968.25</v>
      </c>
      <c r="AW222" s="6"/>
      <c r="AX222" s="6"/>
      <c r="AY222" s="6"/>
      <c r="AZ222" s="6">
        <v>41949.25</v>
      </c>
      <c r="BA222" s="6"/>
      <c r="BB222" s="6"/>
      <c r="BC222" s="6"/>
      <c r="BD222" s="6"/>
      <c r="BE222" s="6"/>
      <c r="BF222" s="6"/>
      <c r="BG222" s="6"/>
      <c r="BH222" s="6"/>
      <c r="BI222" s="6"/>
      <c r="BJ222" s="6"/>
      <c r="BK222" s="6"/>
      <c r="BL222" s="6"/>
      <c r="BM222" s="6">
        <v>41968.25</v>
      </c>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HYPERLINK("https://hpr-rps.hres.ca/reg-content/summary-basis-decision-detailTwo.php?lang=en&amp;linkID=SBD00224", "Juxtapid")</f>
        <v>Juxtapid</v>
      </c>
      <c r="B223" s="6" t="s">
        <v>629</v>
      </c>
      <c r="C223" s="6" t="s">
        <v>630</v>
      </c>
      <c r="D223" s="6" t="s">
        <v>631</v>
      </c>
      <c r="E223" s="6">
        <v>41430.25</v>
      </c>
      <c r="F223" s="6"/>
      <c r="G223" s="6"/>
      <c r="H223" s="6">
        <v>41563.25</v>
      </c>
      <c r="I223" s="6"/>
      <c r="J223" s="6"/>
      <c r="K223" s="6"/>
      <c r="L223" s="6"/>
      <c r="M223" s="6"/>
      <c r="N223" s="6"/>
      <c r="O223" s="6"/>
      <c r="P223" s="6"/>
      <c r="Q223" s="6"/>
      <c r="R223" s="6"/>
      <c r="S223" s="6"/>
      <c r="T223" s="6"/>
      <c r="U223" s="6"/>
      <c r="V223" s="6"/>
      <c r="W223" s="6"/>
      <c r="X223" s="6"/>
      <c r="Y223" s="6"/>
      <c r="Z223" s="6">
        <v>41607.25</v>
      </c>
      <c r="AA223" s="6"/>
      <c r="AB223" s="6"/>
      <c r="AC223" s="6">
        <v>41632.25</v>
      </c>
      <c r="AD223" s="6"/>
      <c r="AE223" s="6"/>
      <c r="AF223" s="6">
        <v>41668.25</v>
      </c>
      <c r="AG223" s="6"/>
      <c r="AH223" s="6"/>
      <c r="AI223" s="6"/>
      <c r="AJ223" s="6"/>
      <c r="AK223" s="6"/>
      <c r="AL223" s="6"/>
      <c r="AM223" s="6"/>
      <c r="AN223" s="6"/>
      <c r="AO223" s="6"/>
      <c r="AP223" s="6"/>
      <c r="AQ223" s="6"/>
      <c r="AR223" s="6">
        <v>41962.25</v>
      </c>
      <c r="AS223" s="6"/>
      <c r="AT223" s="6"/>
      <c r="AU223" s="6"/>
      <c r="AV223" s="6">
        <v>41968.25</v>
      </c>
      <c r="AW223" s="6"/>
      <c r="AX223" s="6"/>
      <c r="AY223" s="6"/>
      <c r="AZ223" s="6">
        <v>41949.25</v>
      </c>
      <c r="BA223" s="6"/>
      <c r="BB223" s="6"/>
      <c r="BC223" s="6"/>
      <c r="BD223" s="6"/>
      <c r="BE223" s="6"/>
      <c r="BF223" s="6"/>
      <c r="BG223" s="6"/>
      <c r="BH223" s="6"/>
      <c r="BI223" s="6"/>
      <c r="BJ223" s="6"/>
      <c r="BK223" s="6"/>
      <c r="BL223" s="6"/>
      <c r="BM223" s="6">
        <v>41968.25</v>
      </c>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HYPERLINK("https://hpr-rps.hres.ca/reg-content/summary-basis-decision-detailTwo.php?lang=en&amp;linkID=SBD00225", "Kadcyla")</f>
        <v>Kadcyla</v>
      </c>
      <c r="B224" s="6" t="s">
        <v>632</v>
      </c>
      <c r="C224" s="6" t="s">
        <v>84</v>
      </c>
      <c r="D224" s="6" t="s">
        <v>633</v>
      </c>
      <c r="E224" s="6">
        <v>41691.25</v>
      </c>
      <c r="F224" s="6">
        <v>41739.25</v>
      </c>
      <c r="G224" s="6">
        <v>41780.25</v>
      </c>
      <c r="H224" s="6">
        <v>41813.25</v>
      </c>
      <c r="I224" s="6"/>
      <c r="J224" s="6"/>
      <c r="K224" s="6"/>
      <c r="L224" s="6"/>
      <c r="M224" s="6"/>
      <c r="N224" s="6"/>
      <c r="O224" s="6"/>
      <c r="P224" s="6"/>
      <c r="Q224" s="6"/>
      <c r="R224" s="6"/>
      <c r="S224" s="6"/>
      <c r="T224" s="6"/>
      <c r="U224" s="6"/>
      <c r="V224" s="6"/>
      <c r="W224" s="6"/>
      <c r="X224" s="6"/>
      <c r="Y224" s="6"/>
      <c r="Z224" s="6">
        <v>41851.25</v>
      </c>
      <c r="AA224" s="6"/>
      <c r="AB224" s="6"/>
      <c r="AC224" s="6">
        <v>41873.25</v>
      </c>
      <c r="AD224" s="6"/>
      <c r="AE224" s="6"/>
      <c r="AF224" s="6">
        <v>41905.25</v>
      </c>
      <c r="AG224" s="6"/>
      <c r="AH224" s="6"/>
      <c r="AI224" s="6"/>
      <c r="AJ224" s="6"/>
      <c r="AK224" s="6"/>
      <c r="AL224" s="6"/>
      <c r="AM224" s="6"/>
      <c r="AN224" s="6"/>
      <c r="AO224" s="6"/>
      <c r="AP224" s="6"/>
      <c r="AQ224" s="6"/>
      <c r="AR224" s="6">
        <v>42069.25</v>
      </c>
      <c r="AS224" s="6">
        <v>42090.208333333343</v>
      </c>
      <c r="AT224" s="6"/>
      <c r="AU224" s="6"/>
      <c r="AV224" s="6">
        <v>42104.25</v>
      </c>
      <c r="AW224" s="6"/>
      <c r="AX224" s="6">
        <v>42090.208333333343</v>
      </c>
      <c r="AY224" s="6"/>
      <c r="AZ224" s="6">
        <v>42090.208333333343</v>
      </c>
      <c r="BA224" s="6"/>
      <c r="BB224" s="6"/>
      <c r="BC224" s="6"/>
      <c r="BD224" s="6"/>
      <c r="BE224" s="6"/>
      <c r="BF224" s="6"/>
      <c r="BG224" s="6"/>
      <c r="BH224" s="6"/>
      <c r="BI224" s="6"/>
      <c r="BJ224" s="6">
        <v>42132.25</v>
      </c>
      <c r="BK224" s="6"/>
      <c r="BL224" s="6">
        <v>42104.25</v>
      </c>
      <c r="BM224" s="6">
        <v>42143.25</v>
      </c>
      <c r="BN224" s="6"/>
      <c r="BO224" s="6"/>
      <c r="BP224" s="6"/>
      <c r="BQ224" s="6"/>
      <c r="BR224" s="6"/>
      <c r="BS224" s="6"/>
      <c r="BT224" s="6"/>
      <c r="BU224" s="6"/>
      <c r="BV224" s="6"/>
      <c r="BW224" s="6"/>
      <c r="BX224" s="6"/>
      <c r="BY224" s="6">
        <v>42110.25</v>
      </c>
      <c r="BZ224" s="6"/>
      <c r="CA224" s="6"/>
      <c r="CB224" s="6"/>
      <c r="CC224" s="6">
        <v>42135.25</v>
      </c>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HYPERLINK("https://hpr-rps.hres.ca/reg-content/summary-basis-decision-detailTwo.php?lang=en&amp;linkID=SBD00226", "Kalydeco")</f>
        <v>Kalydeco</v>
      </c>
      <c r="B225" s="6" t="s">
        <v>634</v>
      </c>
      <c r="C225" s="6" t="s">
        <v>232</v>
      </c>
      <c r="D225" s="6" t="s">
        <v>635</v>
      </c>
      <c r="E225" s="6">
        <v>40878.25</v>
      </c>
      <c r="F225" s="6"/>
      <c r="G225" s="6"/>
      <c r="H225" s="6"/>
      <c r="I225" s="6"/>
      <c r="J225" s="6"/>
      <c r="K225" s="6"/>
      <c r="L225" s="6"/>
      <c r="M225" s="6"/>
      <c r="N225" s="6">
        <v>40962.25</v>
      </c>
      <c r="O225" s="6"/>
      <c r="P225" s="6"/>
      <c r="Q225" s="6"/>
      <c r="R225" s="6"/>
      <c r="S225" s="6">
        <v>40990.208333333343</v>
      </c>
      <c r="T225" s="6"/>
      <c r="U225" s="6"/>
      <c r="V225" s="6">
        <v>41029.25</v>
      </c>
      <c r="W225" s="6"/>
      <c r="X225" s="6"/>
      <c r="Y225" s="6"/>
      <c r="Z225" s="6"/>
      <c r="AA225" s="6"/>
      <c r="AB225" s="6"/>
      <c r="AC225" s="6"/>
      <c r="AD225" s="6"/>
      <c r="AE225" s="6"/>
      <c r="AF225" s="6">
        <v>41060.25</v>
      </c>
      <c r="AG225" s="6"/>
      <c r="AH225" s="6"/>
      <c r="AI225" s="6"/>
      <c r="AJ225" s="6"/>
      <c r="AK225" s="6"/>
      <c r="AL225" s="6"/>
      <c r="AM225" s="6"/>
      <c r="AN225" s="6"/>
      <c r="AO225" s="6"/>
      <c r="AP225" s="6"/>
      <c r="AQ225" s="6"/>
      <c r="AR225" s="6">
        <v>41229.25</v>
      </c>
      <c r="AS225" s="6">
        <v>41151.25</v>
      </c>
      <c r="AT225" s="6"/>
      <c r="AU225" s="6"/>
      <c r="AV225" s="6">
        <v>41232.25</v>
      </c>
      <c r="AW225" s="6"/>
      <c r="AX225" s="6"/>
      <c r="AY225" s="6"/>
      <c r="AZ225" s="6">
        <v>41236.25</v>
      </c>
      <c r="BA225" s="6"/>
      <c r="BB225" s="6"/>
      <c r="BC225" s="6"/>
      <c r="BD225" s="6"/>
      <c r="BE225" s="6"/>
      <c r="BF225" s="6"/>
      <c r="BG225" s="6"/>
      <c r="BH225" s="6"/>
      <c r="BI225" s="6"/>
      <c r="BJ225" s="6"/>
      <c r="BK225" s="6"/>
      <c r="BL225" s="6"/>
      <c r="BM225" s="6">
        <v>41239.25</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HYPERLINK("https://hpr-rps.hres.ca/reg-content/summary-basis-decision-detailTwo.php?lang=en&amp;linkID=SBD00227", "Keytruda")</f>
        <v>Keytruda</v>
      </c>
      <c r="B226" s="6" t="s">
        <v>636</v>
      </c>
      <c r="C226" s="6" t="s">
        <v>415</v>
      </c>
      <c r="D226" s="6" t="s">
        <v>637</v>
      </c>
      <c r="E226" s="6">
        <v>41691.25</v>
      </c>
      <c r="F226" s="6">
        <v>41739.25</v>
      </c>
      <c r="G226" s="6">
        <v>41780.25</v>
      </c>
      <c r="H226" s="6">
        <v>41813.25</v>
      </c>
      <c r="I226" s="6"/>
      <c r="J226" s="6"/>
      <c r="K226" s="6"/>
      <c r="L226" s="6"/>
      <c r="M226" s="6"/>
      <c r="N226" s="6"/>
      <c r="O226" s="6"/>
      <c r="P226" s="6"/>
      <c r="Q226" s="6"/>
      <c r="R226" s="6"/>
      <c r="S226" s="6"/>
      <c r="T226" s="6"/>
      <c r="U226" s="6"/>
      <c r="V226" s="6"/>
      <c r="W226" s="6"/>
      <c r="X226" s="6"/>
      <c r="Y226" s="6"/>
      <c r="Z226" s="6">
        <v>41851.25</v>
      </c>
      <c r="AA226" s="6"/>
      <c r="AB226" s="6"/>
      <c r="AC226" s="6">
        <v>41873.25</v>
      </c>
      <c r="AD226" s="6"/>
      <c r="AE226" s="6"/>
      <c r="AF226" s="6">
        <v>41905.25</v>
      </c>
      <c r="AG226" s="6"/>
      <c r="AH226" s="6"/>
      <c r="AI226" s="6"/>
      <c r="AJ226" s="6"/>
      <c r="AK226" s="6"/>
      <c r="AL226" s="6"/>
      <c r="AM226" s="6"/>
      <c r="AN226" s="6"/>
      <c r="AO226" s="6"/>
      <c r="AP226" s="6"/>
      <c r="AQ226" s="6"/>
      <c r="AR226" s="6">
        <v>42069.25</v>
      </c>
      <c r="AS226" s="6">
        <v>42090.208333333343</v>
      </c>
      <c r="AT226" s="6"/>
      <c r="AU226" s="6"/>
      <c r="AV226" s="6">
        <v>42104.25</v>
      </c>
      <c r="AW226" s="6"/>
      <c r="AX226" s="6">
        <v>42090.208333333343</v>
      </c>
      <c r="AY226" s="6"/>
      <c r="AZ226" s="6">
        <v>42090.208333333343</v>
      </c>
      <c r="BA226" s="6"/>
      <c r="BB226" s="6"/>
      <c r="BC226" s="6"/>
      <c r="BD226" s="6"/>
      <c r="BE226" s="6"/>
      <c r="BF226" s="6"/>
      <c r="BG226" s="6"/>
      <c r="BH226" s="6"/>
      <c r="BI226" s="6"/>
      <c r="BJ226" s="6">
        <v>42132.25</v>
      </c>
      <c r="BK226" s="6"/>
      <c r="BL226" s="6">
        <v>42104.25</v>
      </c>
      <c r="BM226" s="6">
        <v>42143.25</v>
      </c>
      <c r="BN226" s="6"/>
      <c r="BO226" s="6"/>
      <c r="BP226" s="6"/>
      <c r="BQ226" s="6"/>
      <c r="BR226" s="6"/>
      <c r="BS226" s="6"/>
      <c r="BT226" s="6"/>
      <c r="BU226" s="6"/>
      <c r="BV226" s="6"/>
      <c r="BW226" s="6"/>
      <c r="BX226" s="6"/>
      <c r="BY226" s="6">
        <v>42110.25</v>
      </c>
      <c r="BZ226" s="6"/>
      <c r="CA226" s="6"/>
      <c r="CB226" s="6"/>
      <c r="CC226" s="6">
        <v>42135.25</v>
      </c>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HYPERLINK("https://hpr-rps.hres.ca/reg-content/summary-basis-decision-detailTwo.php?lang=en&amp;linkID=SBD00228", "Mekinist")</f>
        <v>Mekinist</v>
      </c>
      <c r="B227" s="6" t="s">
        <v>638</v>
      </c>
      <c r="C227" s="6" t="s">
        <v>96</v>
      </c>
      <c r="D227" s="6" t="s">
        <v>639</v>
      </c>
      <c r="E227" s="6">
        <v>40878.25</v>
      </c>
      <c r="F227" s="6"/>
      <c r="G227" s="6"/>
      <c r="H227" s="6">
        <v>40987.208333333343</v>
      </c>
      <c r="I227" s="6"/>
      <c r="J227" s="6"/>
      <c r="K227" s="6"/>
      <c r="L227" s="6"/>
      <c r="M227" s="6"/>
      <c r="N227" s="6"/>
      <c r="O227" s="6"/>
      <c r="P227" s="6"/>
      <c r="Q227" s="6"/>
      <c r="R227" s="6"/>
      <c r="S227" s="6"/>
      <c r="T227" s="6"/>
      <c r="U227" s="6"/>
      <c r="V227" s="6"/>
      <c r="W227" s="6"/>
      <c r="X227" s="6"/>
      <c r="Y227" s="6"/>
      <c r="Z227" s="6"/>
      <c r="AA227" s="6"/>
      <c r="AB227" s="6"/>
      <c r="AC227" s="6"/>
      <c r="AD227" s="6"/>
      <c r="AE227" s="6"/>
      <c r="AF227" s="6">
        <v>41039.25</v>
      </c>
      <c r="AG227" s="6"/>
      <c r="AH227" s="6"/>
      <c r="AI227" s="6"/>
      <c r="AJ227" s="6"/>
      <c r="AK227" s="6"/>
      <c r="AL227" s="6"/>
      <c r="AM227" s="6"/>
      <c r="AN227" s="6"/>
      <c r="AO227" s="6"/>
      <c r="AP227" s="6"/>
      <c r="AQ227" s="6"/>
      <c r="AR227" s="6">
        <v>41327.25</v>
      </c>
      <c r="AS227" s="6">
        <v>41240.25</v>
      </c>
      <c r="AT227" s="6"/>
      <c r="AU227" s="6"/>
      <c r="AV227" s="6">
        <v>41333.25</v>
      </c>
      <c r="AW227" s="6"/>
      <c r="AX227" s="6">
        <v>41278.25</v>
      </c>
      <c r="AY227" s="6"/>
      <c r="AZ227" s="6">
        <v>41334.25</v>
      </c>
      <c r="BA227" s="6"/>
      <c r="BB227" s="6"/>
      <c r="BC227" s="6"/>
      <c r="BD227" s="6"/>
      <c r="BE227" s="6"/>
      <c r="BF227" s="6"/>
      <c r="BG227" s="6"/>
      <c r="BH227" s="6"/>
      <c r="BI227" s="6"/>
      <c r="BJ227" s="6"/>
      <c r="BK227" s="6"/>
      <c r="BL227" s="6"/>
      <c r="BM227" s="6">
        <v>41339.25</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HYPERLINK("https://hpr-rps.hres.ca/reg-content/summary-basis-decision-detailTwo.php?lang=en&amp;linkID=SBD00229", "Movantik")</f>
        <v>Movantik</v>
      </c>
      <c r="B228" s="6" t="s">
        <v>640</v>
      </c>
      <c r="C228" s="6" t="s">
        <v>137</v>
      </c>
      <c r="D228" s="6" t="s">
        <v>641</v>
      </c>
      <c r="E228" s="6">
        <v>40892.25</v>
      </c>
      <c r="F228" s="6"/>
      <c r="G228" s="6"/>
      <c r="H228" s="6">
        <v>41698.25</v>
      </c>
      <c r="I228" s="6"/>
      <c r="J228" s="6"/>
      <c r="K228" s="6"/>
      <c r="L228" s="6"/>
      <c r="M228" s="6"/>
      <c r="N228" s="6"/>
      <c r="O228" s="6"/>
      <c r="P228" s="6"/>
      <c r="Q228" s="6"/>
      <c r="R228" s="6"/>
      <c r="S228" s="6"/>
      <c r="T228" s="6"/>
      <c r="U228" s="6"/>
      <c r="V228" s="6"/>
      <c r="W228" s="6"/>
      <c r="X228" s="6"/>
      <c r="Y228" s="6"/>
      <c r="Z228" s="6"/>
      <c r="AA228" s="6"/>
      <c r="AB228" s="6"/>
      <c r="AC228" s="6"/>
      <c r="AD228" s="6"/>
      <c r="AE228" s="6"/>
      <c r="AF228" s="6">
        <v>41740.25</v>
      </c>
      <c r="AG228" s="6"/>
      <c r="AH228" s="6"/>
      <c r="AI228" s="6"/>
      <c r="AJ228" s="6"/>
      <c r="AK228" s="6"/>
      <c r="AL228" s="6"/>
      <c r="AM228" s="6"/>
      <c r="AN228" s="6"/>
      <c r="AO228" s="6"/>
      <c r="AP228" s="6"/>
      <c r="AQ228" s="6"/>
      <c r="AR228" s="6">
        <v>42031.25</v>
      </c>
      <c r="AS228" s="6"/>
      <c r="AT228" s="6"/>
      <c r="AU228" s="6"/>
      <c r="AV228" s="6">
        <v>42034.25</v>
      </c>
      <c r="AW228" s="6"/>
      <c r="AX228" s="6"/>
      <c r="AY228" s="6"/>
      <c r="AZ228" s="6">
        <v>42038.25</v>
      </c>
      <c r="BA228" s="6"/>
      <c r="BB228" s="6"/>
      <c r="BC228" s="6"/>
      <c r="BD228" s="6"/>
      <c r="BE228" s="6"/>
      <c r="BF228" s="6"/>
      <c r="BG228" s="6"/>
      <c r="BH228" s="6"/>
      <c r="BI228" s="6"/>
      <c r="BJ228" s="6"/>
      <c r="BK228" s="6"/>
      <c r="BL228" s="6"/>
      <c r="BM228" s="6">
        <v>42040.25</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HYPERLINK("https://hpr-rps.hres.ca/reg-content/summary-basis-decision-detailTwo.php?lang=en&amp;linkID=SBD00230", "Myrbetriq")</f>
        <v>Myrbetriq</v>
      </c>
      <c r="B229" s="6" t="s">
        <v>642</v>
      </c>
      <c r="C229" s="6" t="s">
        <v>328</v>
      </c>
      <c r="D229" s="6" t="s">
        <v>643</v>
      </c>
      <c r="E229" s="6">
        <v>40878.25</v>
      </c>
      <c r="F229" s="6"/>
      <c r="G229" s="6"/>
      <c r="H229" s="6">
        <v>40987.208333333343</v>
      </c>
      <c r="I229" s="6"/>
      <c r="J229" s="6"/>
      <c r="K229" s="6"/>
      <c r="L229" s="6"/>
      <c r="M229" s="6"/>
      <c r="N229" s="6"/>
      <c r="O229" s="6"/>
      <c r="P229" s="6"/>
      <c r="Q229" s="6"/>
      <c r="R229" s="6"/>
      <c r="S229" s="6"/>
      <c r="T229" s="6"/>
      <c r="U229" s="6"/>
      <c r="V229" s="6"/>
      <c r="W229" s="6"/>
      <c r="X229" s="6"/>
      <c r="Y229" s="6"/>
      <c r="Z229" s="6"/>
      <c r="AA229" s="6"/>
      <c r="AB229" s="6"/>
      <c r="AC229" s="6"/>
      <c r="AD229" s="6"/>
      <c r="AE229" s="6"/>
      <c r="AF229" s="6">
        <v>41039.25</v>
      </c>
      <c r="AG229" s="6"/>
      <c r="AH229" s="6"/>
      <c r="AI229" s="6"/>
      <c r="AJ229" s="6"/>
      <c r="AK229" s="6"/>
      <c r="AL229" s="6"/>
      <c r="AM229" s="6"/>
      <c r="AN229" s="6"/>
      <c r="AO229" s="6"/>
      <c r="AP229" s="6"/>
      <c r="AQ229" s="6"/>
      <c r="AR229" s="6">
        <v>41327.25</v>
      </c>
      <c r="AS229" s="6">
        <v>41240.25</v>
      </c>
      <c r="AT229" s="6"/>
      <c r="AU229" s="6"/>
      <c r="AV229" s="6">
        <v>41333.25</v>
      </c>
      <c r="AW229" s="6"/>
      <c r="AX229" s="6">
        <v>41278.25</v>
      </c>
      <c r="AY229" s="6"/>
      <c r="AZ229" s="6">
        <v>41334.25</v>
      </c>
      <c r="BA229" s="6"/>
      <c r="BB229" s="6"/>
      <c r="BC229" s="6"/>
      <c r="BD229" s="6"/>
      <c r="BE229" s="6"/>
      <c r="BF229" s="6"/>
      <c r="BG229" s="6"/>
      <c r="BH229" s="6"/>
      <c r="BI229" s="6"/>
      <c r="BJ229" s="6"/>
      <c r="BK229" s="6"/>
      <c r="BL229" s="6"/>
      <c r="BM229" s="6">
        <v>41339.25</v>
      </c>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HYPERLINK("https://hpr-rps.hres.ca/reg-content/summary-basis-decision-detailTwo.php?lang=en&amp;linkID=SBD00251", "Iclusig")</f>
        <v>Iclusig</v>
      </c>
      <c r="B230" s="6" t="s">
        <v>644</v>
      </c>
      <c r="C230" s="6" t="s">
        <v>645</v>
      </c>
      <c r="D230" s="6" t="s">
        <v>646</v>
      </c>
      <c r="E230" s="6"/>
      <c r="F230" s="6"/>
      <c r="G230" s="6"/>
      <c r="H230" s="6">
        <v>41417.25</v>
      </c>
      <c r="I230" s="6"/>
      <c r="J230" s="6"/>
      <c r="K230" s="6"/>
      <c r="L230" s="6"/>
      <c r="M230" s="6"/>
      <c r="N230" s="6"/>
      <c r="O230" s="6"/>
      <c r="P230" s="6"/>
      <c r="Q230" s="6"/>
      <c r="R230" s="6"/>
      <c r="S230" s="6"/>
      <c r="T230" s="6"/>
      <c r="U230" s="6"/>
      <c r="V230" s="6"/>
      <c r="W230" s="6"/>
      <c r="X230" s="6"/>
      <c r="Y230" s="6"/>
      <c r="Z230" s="6"/>
      <c r="AA230" s="6"/>
      <c r="AB230" s="6"/>
      <c r="AC230" s="6"/>
      <c r="AD230" s="6"/>
      <c r="AE230" s="6"/>
      <c r="AF230" s="6">
        <v>41449.25</v>
      </c>
      <c r="AG230" s="6"/>
      <c r="AH230" s="6"/>
      <c r="AI230" s="6"/>
      <c r="AJ230" s="6"/>
      <c r="AK230" s="6"/>
      <c r="AL230" s="6"/>
      <c r="AM230" s="6"/>
      <c r="AN230" s="6"/>
      <c r="AO230" s="6"/>
      <c r="AP230" s="6"/>
      <c r="AQ230" s="6"/>
      <c r="AR230" s="6">
        <v>41617.25</v>
      </c>
      <c r="AS230" s="6">
        <v>41514.25</v>
      </c>
      <c r="AT230" s="6"/>
      <c r="AU230" s="6"/>
      <c r="AV230" s="6">
        <v>41617.25</v>
      </c>
      <c r="AW230" s="6"/>
      <c r="AX230" s="6">
        <v>41572.25</v>
      </c>
      <c r="AY230" s="6"/>
      <c r="AZ230" s="6">
        <v>41646.25</v>
      </c>
      <c r="BA230" s="6"/>
      <c r="BB230" s="6"/>
      <c r="BC230" s="6"/>
      <c r="BD230" s="6"/>
      <c r="BE230" s="6"/>
      <c r="BF230" s="6"/>
      <c r="BG230" s="6"/>
      <c r="BH230" s="6"/>
      <c r="BI230" s="6"/>
      <c r="BJ230" s="6"/>
      <c r="BK230" s="6"/>
      <c r="BL230" s="6"/>
      <c r="BM230" s="6"/>
      <c r="BN230" s="6"/>
      <c r="BO230" s="6"/>
      <c r="BP230" s="6">
        <v>41648.25</v>
      </c>
      <c r="BQ230" s="6"/>
      <c r="BR230" s="6"/>
      <c r="BS230" s="6"/>
      <c r="BT230" s="6"/>
      <c r="BU230" s="6"/>
      <c r="BV230" s="6"/>
      <c r="BW230" s="6"/>
      <c r="BX230" s="6"/>
      <c r="BY230" s="6">
        <v>41822.25</v>
      </c>
      <c r="BZ230" s="6"/>
      <c r="CA230" s="6"/>
      <c r="CB230" s="6"/>
      <c r="CC230" s="6"/>
      <c r="CD230" s="6"/>
      <c r="CE230" s="6"/>
      <c r="CF230" s="6"/>
      <c r="CG230" s="6"/>
      <c r="CH230" s="6"/>
      <c r="CI230" s="6"/>
      <c r="CJ230" s="6"/>
      <c r="CK230" s="6"/>
      <c r="CL230" s="6"/>
      <c r="CM230" s="6"/>
      <c r="CN230" s="6"/>
      <c r="CO230" s="6"/>
      <c r="CP230" s="6"/>
      <c r="CQ230" s="6"/>
      <c r="CR230" s="6">
        <v>41851.25</v>
      </c>
      <c r="CS230" s="6"/>
      <c r="CT230" s="6"/>
      <c r="CU230" s="6"/>
      <c r="CV230" s="6"/>
      <c r="CW230" s="6"/>
      <c r="CX230" s="6"/>
      <c r="CY230" s="6"/>
      <c r="CZ230" s="6"/>
      <c r="DA230" s="6"/>
      <c r="DB230" s="6"/>
      <c r="DC230" s="6"/>
      <c r="DD230" s="6">
        <v>42046.25</v>
      </c>
      <c r="DE230" s="6">
        <v>41976.25</v>
      </c>
      <c r="DF230" s="6"/>
      <c r="DG230" s="6"/>
      <c r="DH230" s="6">
        <v>42047.25</v>
      </c>
      <c r="DI230" s="6"/>
      <c r="DJ230" s="6"/>
      <c r="DK230" s="6"/>
      <c r="DL230" s="6">
        <v>42096.25</v>
      </c>
      <c r="DM230" s="6"/>
      <c r="DN230" s="6"/>
      <c r="DO230" s="6"/>
      <c r="DP230" s="6"/>
      <c r="DQ230" s="6"/>
      <c r="DR230" s="6"/>
      <c r="DS230" s="6"/>
      <c r="DT230" s="6"/>
      <c r="DU230" s="6"/>
      <c r="DV230" s="6"/>
      <c r="DW230" s="6"/>
      <c r="DX230" s="6">
        <v>42048.25</v>
      </c>
      <c r="DY230" s="6">
        <v>42096.25</v>
      </c>
      <c r="DZ230" s="6"/>
      <c r="EA230" s="6"/>
      <c r="EB230" s="6"/>
      <c r="EC230" s="6"/>
      <c r="ED230" s="6"/>
      <c r="EE230" s="6"/>
      <c r="EF230" s="6"/>
      <c r="EG230" s="6"/>
      <c r="EH230" s="6"/>
      <c r="EI230" s="6"/>
      <c r="EJ230" s="6"/>
      <c r="EK230" s="6">
        <v>42062.25</v>
      </c>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289</v>
      </c>
      <c r="D231" s="6" t="s">
        <v>648</v>
      </c>
      <c r="E231" s="6">
        <v>41186.25</v>
      </c>
      <c r="F231" s="6"/>
      <c r="G231" s="6"/>
      <c r="H231" s="6">
        <v>41192.25</v>
      </c>
      <c r="I231" s="6"/>
      <c r="J231" s="6"/>
      <c r="K231" s="6"/>
      <c r="L231" s="6"/>
      <c r="M231" s="6"/>
      <c r="N231" s="6"/>
      <c r="O231" s="6"/>
      <c r="P231" s="6"/>
      <c r="Q231" s="6"/>
      <c r="R231" s="6"/>
      <c r="S231" s="6"/>
      <c r="T231" s="6"/>
      <c r="U231" s="6"/>
      <c r="V231" s="6"/>
      <c r="W231" s="6"/>
      <c r="X231" s="6"/>
      <c r="Y231" s="6"/>
      <c r="Z231" s="6"/>
      <c r="AA231" s="6"/>
      <c r="AB231" s="6"/>
      <c r="AC231" s="6"/>
      <c r="AD231" s="6"/>
      <c r="AE231" s="6"/>
      <c r="AF231" s="6">
        <v>41236.25</v>
      </c>
      <c r="AG231" s="6"/>
      <c r="AH231" s="6"/>
      <c r="AI231" s="6"/>
      <c r="AJ231" s="6"/>
      <c r="AK231" s="6"/>
      <c r="AL231" s="6"/>
      <c r="AM231" s="6"/>
      <c r="AN231" s="6"/>
      <c r="AO231" s="6">
        <v>41442.25</v>
      </c>
      <c r="AP231" s="6"/>
      <c r="AQ231" s="6"/>
      <c r="AR231" s="6">
        <v>41453.25</v>
      </c>
      <c r="AS231" s="6"/>
      <c r="AT231" s="6"/>
      <c r="AU231" s="6"/>
      <c r="AV231" s="6">
        <v>41528.25</v>
      </c>
      <c r="AW231" s="6"/>
      <c r="AX231" s="6"/>
      <c r="AY231" s="6"/>
      <c r="AZ231" s="6">
        <v>41529.25</v>
      </c>
      <c r="BA231" s="6"/>
      <c r="BB231" s="6"/>
      <c r="BC231" s="6"/>
      <c r="BD231" s="6"/>
      <c r="BE231" s="6"/>
      <c r="BF231" s="6"/>
      <c r="BG231" s="6"/>
      <c r="BH231" s="6"/>
      <c r="BI231" s="6"/>
      <c r="BJ231" s="6"/>
      <c r="BK231" s="6"/>
      <c r="BL231" s="6">
        <v>41533.25</v>
      </c>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v>41064.25</v>
      </c>
      <c r="F232" s="6"/>
      <c r="G232" s="6"/>
      <c r="H232" s="6">
        <v>41150.25</v>
      </c>
      <c r="I232" s="6"/>
      <c r="J232" s="6"/>
      <c r="K232" s="6"/>
      <c r="L232" s="6"/>
      <c r="M232" s="6"/>
      <c r="N232" s="6"/>
      <c r="O232" s="6"/>
      <c r="P232" s="6"/>
      <c r="Q232" s="6"/>
      <c r="R232" s="6"/>
      <c r="S232" s="6"/>
      <c r="T232" s="6"/>
      <c r="U232" s="6"/>
      <c r="V232" s="6"/>
      <c r="W232" s="6"/>
      <c r="X232" s="6"/>
      <c r="Y232" s="6"/>
      <c r="Z232" s="6">
        <v>41221.25</v>
      </c>
      <c r="AA232" s="6"/>
      <c r="AB232" s="6"/>
      <c r="AC232" s="6">
        <v>41262.25</v>
      </c>
      <c r="AD232" s="6"/>
      <c r="AE232" s="6"/>
      <c r="AF232" s="6">
        <v>41305.25</v>
      </c>
      <c r="AG232" s="6"/>
      <c r="AH232" s="6"/>
      <c r="AI232" s="6"/>
      <c r="AJ232" s="6"/>
      <c r="AK232" s="6"/>
      <c r="AL232" s="6"/>
      <c r="AM232" s="6"/>
      <c r="AN232" s="6"/>
      <c r="AO232" s="6"/>
      <c r="AP232" s="6"/>
      <c r="AQ232" s="6"/>
      <c r="AR232" s="6">
        <v>41604.25</v>
      </c>
      <c r="AS232" s="6">
        <v>41523.25</v>
      </c>
      <c r="AT232" s="6"/>
      <c r="AU232" s="6"/>
      <c r="AV232" s="6">
        <v>41597.25</v>
      </c>
      <c r="AW232" s="6"/>
      <c r="AX232" s="6"/>
      <c r="AY232" s="6"/>
      <c r="AZ232" s="6">
        <v>41604.25</v>
      </c>
      <c r="BA232" s="6"/>
      <c r="BB232" s="6"/>
      <c r="BC232" s="6"/>
      <c r="BD232" s="6"/>
      <c r="BE232" s="6"/>
      <c r="BF232" s="6"/>
      <c r="BG232" s="6"/>
      <c r="BH232" s="6"/>
      <c r="BI232" s="6"/>
      <c r="BJ232" s="6"/>
      <c r="BK232" s="6"/>
      <c r="BL232" s="6"/>
      <c r="BM232" s="6">
        <v>41605.25</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40486.208333333343</v>
      </c>
      <c r="F233" s="6"/>
      <c r="G233" s="6"/>
      <c r="H233" s="6">
        <v>40998.25</v>
      </c>
      <c r="I233" s="6"/>
      <c r="J233" s="6"/>
      <c r="K233" s="6"/>
      <c r="L233" s="6"/>
      <c r="M233" s="6"/>
      <c r="N233" s="6"/>
      <c r="O233" s="6"/>
      <c r="P233" s="6"/>
      <c r="Q233" s="6"/>
      <c r="R233" s="6"/>
      <c r="S233" s="6"/>
      <c r="T233" s="6"/>
      <c r="U233" s="6"/>
      <c r="V233" s="6"/>
      <c r="W233" s="6"/>
      <c r="X233" s="6"/>
      <c r="Y233" s="6"/>
      <c r="Z233" s="6"/>
      <c r="AA233" s="6"/>
      <c r="AB233" s="6"/>
      <c r="AC233" s="6"/>
      <c r="AD233" s="6"/>
      <c r="AE233" s="6"/>
      <c r="AF233" s="6">
        <v>41054.25</v>
      </c>
      <c r="AG233" s="6"/>
      <c r="AH233" s="6"/>
      <c r="AI233" s="6"/>
      <c r="AJ233" s="6"/>
      <c r="AK233" s="6"/>
      <c r="AL233" s="6"/>
      <c r="AM233" s="6"/>
      <c r="AN233" s="6"/>
      <c r="AO233" s="6"/>
      <c r="AP233" s="6"/>
      <c r="AQ233" s="6"/>
      <c r="AR233" s="6">
        <v>41351.208333333343</v>
      </c>
      <c r="AS233" s="6">
        <v>41327.25</v>
      </c>
      <c r="AT233" s="6"/>
      <c r="AU233" s="6"/>
      <c r="AV233" s="6">
        <v>41344.208333333343</v>
      </c>
      <c r="AW233" s="6"/>
      <c r="AX233" s="6"/>
      <c r="AY233" s="6"/>
      <c r="AZ233" s="6">
        <v>41352.208333333343</v>
      </c>
      <c r="BA233" s="6"/>
      <c r="BB233" s="6"/>
      <c r="BC233" s="6"/>
      <c r="BD233" s="6"/>
      <c r="BE233" s="6"/>
      <c r="BF233" s="6"/>
      <c r="BG233" s="6"/>
      <c r="BH233" s="6"/>
      <c r="BI233" s="6"/>
      <c r="BJ233" s="6"/>
      <c r="BK233" s="6"/>
      <c r="BL233" s="6"/>
      <c r="BM233" s="6">
        <v>41354.208333333343</v>
      </c>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v>40038.25</v>
      </c>
      <c r="F234" s="6"/>
      <c r="G234" s="6"/>
      <c r="H234" s="6">
        <v>40989.208333333343</v>
      </c>
      <c r="I234" s="6"/>
      <c r="J234" s="6"/>
      <c r="K234" s="6"/>
      <c r="L234" s="6"/>
      <c r="M234" s="6"/>
      <c r="N234" s="6"/>
      <c r="O234" s="6"/>
      <c r="P234" s="6"/>
      <c r="Q234" s="6"/>
      <c r="R234" s="6"/>
      <c r="S234" s="6"/>
      <c r="T234" s="6"/>
      <c r="U234" s="6"/>
      <c r="V234" s="6"/>
      <c r="W234" s="6"/>
      <c r="X234" s="6"/>
      <c r="Y234" s="6"/>
      <c r="Z234" s="6"/>
      <c r="AA234" s="6"/>
      <c r="AB234" s="6"/>
      <c r="AC234" s="6"/>
      <c r="AD234" s="6"/>
      <c r="AE234" s="6"/>
      <c r="AF234" s="6">
        <v>41047.25</v>
      </c>
      <c r="AG234" s="6"/>
      <c r="AH234" s="6"/>
      <c r="AI234" s="6"/>
      <c r="AJ234" s="6"/>
      <c r="AK234" s="6"/>
      <c r="AL234" s="6"/>
      <c r="AM234" s="6"/>
      <c r="AN234" s="6"/>
      <c r="AO234" s="6">
        <v>41239.25</v>
      </c>
      <c r="AP234" s="6"/>
      <c r="AQ234" s="6"/>
      <c r="AR234" s="6">
        <v>41337.25</v>
      </c>
      <c r="AS234" s="6"/>
      <c r="AT234" s="6"/>
      <c r="AU234" s="6"/>
      <c r="AV234" s="6">
        <v>41337.25</v>
      </c>
      <c r="AW234" s="6"/>
      <c r="AX234" s="6"/>
      <c r="AY234" s="6"/>
      <c r="AZ234" s="6">
        <v>41326.25</v>
      </c>
      <c r="BA234" s="6"/>
      <c r="BB234" s="6"/>
      <c r="BC234" s="6"/>
      <c r="BD234" s="6"/>
      <c r="BE234" s="6"/>
      <c r="BF234" s="6"/>
      <c r="BG234" s="6"/>
      <c r="BH234" s="6"/>
      <c r="BI234" s="6"/>
      <c r="BJ234" s="6"/>
      <c r="BK234" s="6"/>
      <c r="BL234" s="6"/>
      <c r="BM234" s="6">
        <v>41338.25</v>
      </c>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41530.25</v>
      </c>
      <c r="F235" s="6"/>
      <c r="G235" s="6"/>
      <c r="H235" s="6">
        <v>41579.208333333343</v>
      </c>
      <c r="I235" s="6"/>
      <c r="J235" s="6"/>
      <c r="K235" s="6"/>
      <c r="L235" s="6"/>
      <c r="M235" s="6"/>
      <c r="N235" s="6"/>
      <c r="O235" s="6"/>
      <c r="P235" s="6"/>
      <c r="Q235" s="6"/>
      <c r="R235" s="6"/>
      <c r="S235" s="6"/>
      <c r="T235" s="6"/>
      <c r="U235" s="6"/>
      <c r="V235" s="6"/>
      <c r="W235" s="6"/>
      <c r="X235" s="6"/>
      <c r="Y235" s="6"/>
      <c r="Z235" s="6"/>
      <c r="AA235" s="6"/>
      <c r="AB235" s="6"/>
      <c r="AC235" s="6"/>
      <c r="AD235" s="6"/>
      <c r="AE235" s="6"/>
      <c r="AF235" s="6">
        <v>41635.25</v>
      </c>
      <c r="AG235" s="6"/>
      <c r="AH235" s="6"/>
      <c r="AI235" s="6"/>
      <c r="AJ235" s="6"/>
      <c r="AK235" s="6"/>
      <c r="AL235" s="6"/>
      <c r="AM235" s="6"/>
      <c r="AN235" s="6"/>
      <c r="AO235" s="6">
        <v>41911.25</v>
      </c>
      <c r="AP235" s="6"/>
      <c r="AQ235" s="6"/>
      <c r="AR235" s="6">
        <v>41929.25</v>
      </c>
      <c r="AS235" s="6"/>
      <c r="AT235" s="6">
        <v>41925.25</v>
      </c>
      <c r="AU235" s="6"/>
      <c r="AV235" s="6">
        <v>41932.25</v>
      </c>
      <c r="AW235" s="6"/>
      <c r="AX235" s="6"/>
      <c r="AY235" s="6"/>
      <c r="AZ235" s="6">
        <v>41935.25</v>
      </c>
      <c r="BA235" s="6"/>
      <c r="BB235" s="6"/>
      <c r="BC235" s="6"/>
      <c r="BD235" s="6"/>
      <c r="BE235" s="6"/>
      <c r="BF235" s="6"/>
      <c r="BG235" s="6"/>
      <c r="BH235" s="6"/>
      <c r="BI235" s="6"/>
      <c r="BJ235" s="6"/>
      <c r="BK235" s="6"/>
      <c r="BL235" s="6"/>
      <c r="BM235" s="6">
        <v>41935.25</v>
      </c>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v>41732.25</v>
      </c>
      <c r="F236" s="6"/>
      <c r="G236" s="6"/>
      <c r="H236" s="6"/>
      <c r="I236" s="6"/>
      <c r="J236" s="6"/>
      <c r="K236" s="6"/>
      <c r="L236" s="6"/>
      <c r="M236" s="6"/>
      <c r="N236" s="6">
        <v>41751.25</v>
      </c>
      <c r="O236" s="6"/>
      <c r="P236" s="6"/>
      <c r="Q236" s="6"/>
      <c r="R236" s="6"/>
      <c r="S236" s="6"/>
      <c r="T236" s="6">
        <v>41789.25</v>
      </c>
      <c r="U236" s="6"/>
      <c r="V236" s="6">
        <v>41829.25</v>
      </c>
      <c r="W236" s="6"/>
      <c r="X236" s="6"/>
      <c r="Y236" s="6"/>
      <c r="Z236" s="6"/>
      <c r="AA236" s="6"/>
      <c r="AB236" s="6"/>
      <c r="AC236" s="6"/>
      <c r="AD236" s="6"/>
      <c r="AE236" s="6"/>
      <c r="AF236" s="6">
        <v>41880.25</v>
      </c>
      <c r="AG236" s="6"/>
      <c r="AH236" s="6"/>
      <c r="AI236" s="6"/>
      <c r="AJ236" s="6"/>
      <c r="AK236" s="6"/>
      <c r="AL236" s="6"/>
      <c r="AM236" s="6"/>
      <c r="AN236" s="6"/>
      <c r="AO236" s="6"/>
      <c r="AP236" s="6"/>
      <c r="AQ236" s="6"/>
      <c r="AR236" s="6">
        <v>42179.25</v>
      </c>
      <c r="AS236" s="6">
        <v>42068.25</v>
      </c>
      <c r="AT236" s="6"/>
      <c r="AU236" s="6"/>
      <c r="AV236" s="6">
        <v>42172.25</v>
      </c>
      <c r="AW236" s="6"/>
      <c r="AX236" s="6"/>
      <c r="AY236" s="6"/>
      <c r="AZ236" s="6">
        <v>42179.25</v>
      </c>
      <c r="BA236" s="6"/>
      <c r="BB236" s="6"/>
      <c r="BC236" s="6"/>
      <c r="BD236" s="6"/>
      <c r="BE236" s="6"/>
      <c r="BF236" s="6"/>
      <c r="BG236" s="6"/>
      <c r="BH236" s="6"/>
      <c r="BI236" s="6"/>
      <c r="BJ236" s="6"/>
      <c r="BK236" s="6"/>
      <c r="BL236" s="6"/>
      <c r="BM236" s="6">
        <v>42180.25</v>
      </c>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HYPERLINK("https://hpr-rps.hres.ca/reg-content/summary-basis-decision-detailTwo.php?lang=en&amp;linkID=SBD00237", "Opsumit")</f>
        <v>Opsumit</v>
      </c>
      <c r="B237" s="6" t="s">
        <v>661</v>
      </c>
      <c r="C237" s="6" t="s">
        <v>662</v>
      </c>
      <c r="D237" s="6" t="s">
        <v>663</v>
      </c>
      <c r="E237" s="6">
        <v>40038.25</v>
      </c>
      <c r="F237" s="6"/>
      <c r="G237" s="6"/>
      <c r="H237" s="6">
        <v>40989.208333333343</v>
      </c>
      <c r="I237" s="6"/>
      <c r="J237" s="6"/>
      <c r="K237" s="6"/>
      <c r="L237" s="6"/>
      <c r="M237" s="6"/>
      <c r="N237" s="6"/>
      <c r="O237" s="6"/>
      <c r="P237" s="6"/>
      <c r="Q237" s="6"/>
      <c r="R237" s="6"/>
      <c r="S237" s="6"/>
      <c r="T237" s="6"/>
      <c r="U237" s="6"/>
      <c r="V237" s="6"/>
      <c r="W237" s="6"/>
      <c r="X237" s="6"/>
      <c r="Y237" s="6"/>
      <c r="Z237" s="6"/>
      <c r="AA237" s="6"/>
      <c r="AB237" s="6"/>
      <c r="AC237" s="6"/>
      <c r="AD237" s="6"/>
      <c r="AE237" s="6"/>
      <c r="AF237" s="6">
        <v>41047.25</v>
      </c>
      <c r="AG237" s="6"/>
      <c r="AH237" s="6"/>
      <c r="AI237" s="6"/>
      <c r="AJ237" s="6"/>
      <c r="AK237" s="6"/>
      <c r="AL237" s="6"/>
      <c r="AM237" s="6"/>
      <c r="AN237" s="6"/>
      <c r="AO237" s="6">
        <v>41239.25</v>
      </c>
      <c r="AP237" s="6"/>
      <c r="AQ237" s="6"/>
      <c r="AR237" s="6">
        <v>41337.25</v>
      </c>
      <c r="AS237" s="6"/>
      <c r="AT237" s="6"/>
      <c r="AU237" s="6"/>
      <c r="AV237" s="6">
        <v>41337.25</v>
      </c>
      <c r="AW237" s="6"/>
      <c r="AX237" s="6"/>
      <c r="AY237" s="6"/>
      <c r="AZ237" s="6">
        <v>41326.25</v>
      </c>
      <c r="BA237" s="6"/>
      <c r="BB237" s="6"/>
      <c r="BC237" s="6"/>
      <c r="BD237" s="6"/>
      <c r="BE237" s="6"/>
      <c r="BF237" s="6"/>
      <c r="BG237" s="6"/>
      <c r="BH237" s="6"/>
      <c r="BI237" s="6"/>
      <c r="BJ237" s="6"/>
      <c r="BK237" s="6"/>
      <c r="BL237" s="6"/>
      <c r="BM237" s="6">
        <v>41338.25</v>
      </c>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HYPERLINK("https://hpr-rps.hres.ca/reg-content/summary-basis-decision-detailTwo.php?lang=en&amp;linkID=SBD00238", "Otezla")</f>
        <v>Otezla</v>
      </c>
      <c r="B238" s="6" t="s">
        <v>664</v>
      </c>
      <c r="C238" s="6" t="s">
        <v>665</v>
      </c>
      <c r="D238" s="6" t="s">
        <v>666</v>
      </c>
      <c r="E238" s="6">
        <v>41429.25</v>
      </c>
      <c r="F238" s="6"/>
      <c r="G238" s="6"/>
      <c r="H238" s="6">
        <v>41586.25</v>
      </c>
      <c r="I238" s="6"/>
      <c r="J238" s="6"/>
      <c r="K238" s="6"/>
      <c r="L238" s="6"/>
      <c r="M238" s="6"/>
      <c r="N238" s="6"/>
      <c r="O238" s="6"/>
      <c r="P238" s="6"/>
      <c r="Q238" s="6"/>
      <c r="R238" s="6"/>
      <c r="S238" s="6"/>
      <c r="T238" s="6"/>
      <c r="U238" s="6"/>
      <c r="V238" s="6"/>
      <c r="W238" s="6"/>
      <c r="X238" s="6"/>
      <c r="Y238" s="6"/>
      <c r="Z238" s="6"/>
      <c r="AA238" s="6"/>
      <c r="AB238" s="6"/>
      <c r="AC238" s="6"/>
      <c r="AD238" s="6"/>
      <c r="AE238" s="6"/>
      <c r="AF238" s="6">
        <v>41655.25</v>
      </c>
      <c r="AG238" s="6"/>
      <c r="AH238" s="6"/>
      <c r="AI238" s="6"/>
      <c r="AJ238" s="6"/>
      <c r="AK238" s="6"/>
      <c r="AL238" s="6"/>
      <c r="AM238" s="6"/>
      <c r="AN238" s="6"/>
      <c r="AO238" s="6"/>
      <c r="AP238" s="6"/>
      <c r="AQ238" s="6"/>
      <c r="AR238" s="6">
        <v>41942.208333333343</v>
      </c>
      <c r="AS238" s="6">
        <v>41820.25</v>
      </c>
      <c r="AT238" s="6"/>
      <c r="AU238" s="6"/>
      <c r="AV238" s="6">
        <v>41932.25</v>
      </c>
      <c r="AW238" s="6"/>
      <c r="AX238" s="6"/>
      <c r="AY238" s="6"/>
      <c r="AZ238" s="6">
        <v>41955.25</v>
      </c>
      <c r="BA238" s="6"/>
      <c r="BB238" s="6"/>
      <c r="BC238" s="6"/>
      <c r="BD238" s="6"/>
      <c r="BE238" s="6"/>
      <c r="BF238" s="6"/>
      <c r="BG238" s="6"/>
      <c r="BH238" s="6"/>
      <c r="BI238" s="6"/>
      <c r="BJ238" s="6"/>
      <c r="BK238" s="6"/>
      <c r="BL238" s="6"/>
      <c r="BM238" s="6">
        <v>41955.25</v>
      </c>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HYPERLINK("https://hpr-rps.hres.ca/reg-content/summary-basis-decision-detailTwo.php?lang=en&amp;linkID=SBD00239", "Mifegymiso")</f>
        <v>Mifegymiso</v>
      </c>
      <c r="B239" s="6" t="s">
        <v>667</v>
      </c>
      <c r="C239" s="6" t="s">
        <v>668</v>
      </c>
      <c r="D239" s="6" t="s">
        <v>669</v>
      </c>
      <c r="E239" s="6">
        <v>41732.25</v>
      </c>
      <c r="F239" s="6"/>
      <c r="G239" s="6"/>
      <c r="H239" s="6"/>
      <c r="I239" s="6"/>
      <c r="J239" s="6"/>
      <c r="K239" s="6"/>
      <c r="L239" s="6"/>
      <c r="M239" s="6"/>
      <c r="N239" s="6">
        <v>41751.25</v>
      </c>
      <c r="O239" s="6"/>
      <c r="P239" s="6"/>
      <c r="Q239" s="6"/>
      <c r="R239" s="6"/>
      <c r="S239" s="6"/>
      <c r="T239" s="6">
        <v>41789.25</v>
      </c>
      <c r="U239" s="6"/>
      <c r="V239" s="6">
        <v>41829.25</v>
      </c>
      <c r="W239" s="6"/>
      <c r="X239" s="6"/>
      <c r="Y239" s="6"/>
      <c r="Z239" s="6"/>
      <c r="AA239" s="6"/>
      <c r="AB239" s="6"/>
      <c r="AC239" s="6"/>
      <c r="AD239" s="6"/>
      <c r="AE239" s="6"/>
      <c r="AF239" s="6">
        <v>41880.25</v>
      </c>
      <c r="AG239" s="6"/>
      <c r="AH239" s="6"/>
      <c r="AI239" s="6"/>
      <c r="AJ239" s="6"/>
      <c r="AK239" s="6"/>
      <c r="AL239" s="6"/>
      <c r="AM239" s="6"/>
      <c r="AN239" s="6"/>
      <c r="AO239" s="6"/>
      <c r="AP239" s="6"/>
      <c r="AQ239" s="6"/>
      <c r="AR239" s="6">
        <v>42179.25</v>
      </c>
      <c r="AS239" s="6">
        <v>42068.25</v>
      </c>
      <c r="AT239" s="6"/>
      <c r="AU239" s="6"/>
      <c r="AV239" s="6">
        <v>42172.25</v>
      </c>
      <c r="AW239" s="6"/>
      <c r="AX239" s="6"/>
      <c r="AY239" s="6"/>
      <c r="AZ239" s="6">
        <v>42179.25</v>
      </c>
      <c r="BA239" s="6"/>
      <c r="BB239" s="6"/>
      <c r="BC239" s="6"/>
      <c r="BD239" s="6"/>
      <c r="BE239" s="6"/>
      <c r="BF239" s="6"/>
      <c r="BG239" s="6"/>
      <c r="BH239" s="6"/>
      <c r="BI239" s="6"/>
      <c r="BJ239" s="6"/>
      <c r="BK239" s="6"/>
      <c r="BL239" s="6"/>
      <c r="BM239" s="6">
        <v>42180.25</v>
      </c>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HYPERLINK("https://hpr-rps.hres.ca/reg-content/summary-basis-decision-detailTwo.php?lang=en&amp;linkID=SBD00240", "Obizur")</f>
        <v>Obizur</v>
      </c>
      <c r="B240" s="6" t="s">
        <v>670</v>
      </c>
      <c r="C240" s="6" t="s">
        <v>671</v>
      </c>
      <c r="D240" s="6" t="s">
        <v>672</v>
      </c>
      <c r="E240" s="6">
        <v>41732.25</v>
      </c>
      <c r="F240" s="6"/>
      <c r="G240" s="6"/>
      <c r="H240" s="6"/>
      <c r="I240" s="6"/>
      <c r="J240" s="6"/>
      <c r="K240" s="6"/>
      <c r="L240" s="6"/>
      <c r="M240" s="6"/>
      <c r="N240" s="6">
        <v>41751.25</v>
      </c>
      <c r="O240" s="6"/>
      <c r="P240" s="6"/>
      <c r="Q240" s="6"/>
      <c r="R240" s="6"/>
      <c r="S240" s="6"/>
      <c r="T240" s="6">
        <v>41789.25</v>
      </c>
      <c r="U240" s="6"/>
      <c r="V240" s="6">
        <v>41829.25</v>
      </c>
      <c r="W240" s="6"/>
      <c r="X240" s="6"/>
      <c r="Y240" s="6"/>
      <c r="Z240" s="6"/>
      <c r="AA240" s="6"/>
      <c r="AB240" s="6"/>
      <c r="AC240" s="6"/>
      <c r="AD240" s="6"/>
      <c r="AE240" s="6"/>
      <c r="AF240" s="6">
        <v>41880.25</v>
      </c>
      <c r="AG240" s="6"/>
      <c r="AH240" s="6"/>
      <c r="AI240" s="6"/>
      <c r="AJ240" s="6"/>
      <c r="AK240" s="6"/>
      <c r="AL240" s="6"/>
      <c r="AM240" s="6"/>
      <c r="AN240" s="6"/>
      <c r="AO240" s="6"/>
      <c r="AP240" s="6"/>
      <c r="AQ240" s="6"/>
      <c r="AR240" s="6">
        <v>42179.25</v>
      </c>
      <c r="AS240" s="6">
        <v>42068.25</v>
      </c>
      <c r="AT240" s="6"/>
      <c r="AU240" s="6"/>
      <c r="AV240" s="6">
        <v>42172.25</v>
      </c>
      <c r="AW240" s="6"/>
      <c r="AX240" s="6"/>
      <c r="AY240" s="6"/>
      <c r="AZ240" s="6">
        <v>42179.25</v>
      </c>
      <c r="BA240" s="6"/>
      <c r="BB240" s="6"/>
      <c r="BC240" s="6"/>
      <c r="BD240" s="6"/>
      <c r="BE240" s="6"/>
      <c r="BF240" s="6"/>
      <c r="BG240" s="6"/>
      <c r="BH240" s="6"/>
      <c r="BI240" s="6"/>
      <c r="BJ240" s="6"/>
      <c r="BK240" s="6"/>
      <c r="BL240" s="6"/>
      <c r="BM240" s="6">
        <v>42180.25</v>
      </c>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HYPERLINK("https://hpr-rps.hres.ca/reg-content/summary-basis-decision-detailTwo.php?lang=en&amp;linkID=SBD00241", "Plegridy")</f>
        <v>Plegridy</v>
      </c>
      <c r="B241" s="6" t="s">
        <v>673</v>
      </c>
      <c r="C241" s="6" t="s">
        <v>674</v>
      </c>
      <c r="D241" s="6" t="s">
        <v>675</v>
      </c>
      <c r="E241" s="6">
        <v>41628.25</v>
      </c>
      <c r="F241" s="6"/>
      <c r="G241" s="6"/>
      <c r="H241" s="6"/>
      <c r="I241" s="6"/>
      <c r="J241" s="6"/>
      <c r="K241" s="6"/>
      <c r="L241" s="6"/>
      <c r="M241" s="6"/>
      <c r="N241" s="6">
        <v>41759.25</v>
      </c>
      <c r="O241" s="6"/>
      <c r="P241" s="6"/>
      <c r="Q241" s="6"/>
      <c r="R241" s="6"/>
      <c r="S241" s="6"/>
      <c r="T241" s="6">
        <v>41788.25</v>
      </c>
      <c r="U241" s="6"/>
      <c r="V241" s="6">
        <v>41866.25</v>
      </c>
      <c r="W241" s="6"/>
      <c r="X241" s="6"/>
      <c r="Y241" s="6"/>
      <c r="Z241" s="6">
        <v>41922.25</v>
      </c>
      <c r="AA241" s="6"/>
      <c r="AB241" s="6"/>
      <c r="AC241" s="6">
        <v>41941.208333333343</v>
      </c>
      <c r="AD241" s="6"/>
      <c r="AE241" s="6"/>
      <c r="AF241" s="6">
        <v>41985.25</v>
      </c>
      <c r="AG241" s="6"/>
      <c r="AH241" s="6"/>
      <c r="AI241" s="6"/>
      <c r="AJ241" s="6"/>
      <c r="AK241" s="6"/>
      <c r="AL241" s="6"/>
      <c r="AM241" s="6"/>
      <c r="AN241" s="6"/>
      <c r="AO241" s="6">
        <v>42205.25</v>
      </c>
      <c r="AP241" s="6"/>
      <c r="AQ241" s="6"/>
      <c r="AR241" s="6">
        <v>42284.25</v>
      </c>
      <c r="AS241" s="6"/>
      <c r="AT241" s="6"/>
      <c r="AU241" s="6"/>
      <c r="AV241" s="6">
        <v>42286.25</v>
      </c>
      <c r="AW241" s="6"/>
      <c r="AX241" s="6"/>
      <c r="AY241" s="6"/>
      <c r="AZ241" s="6">
        <v>42178.25</v>
      </c>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HYPERLINK("https://hpr-rps.hres.ca/reg-content/summary-basis-decision-detailTwo.php?lang=en&amp;linkID=SBD00242", "Repatha")</f>
        <v>Repatha</v>
      </c>
      <c r="B242" s="6" t="s">
        <v>676</v>
      </c>
      <c r="C242" s="6" t="s">
        <v>286</v>
      </c>
      <c r="D242" s="6" t="s">
        <v>677</v>
      </c>
      <c r="E242" s="6">
        <v>41682.25</v>
      </c>
      <c r="F242" s="6"/>
      <c r="G242" s="6"/>
      <c r="H242" s="6">
        <v>41907.25</v>
      </c>
      <c r="I242" s="6"/>
      <c r="J242" s="6"/>
      <c r="K242" s="6"/>
      <c r="L242" s="6"/>
      <c r="M242" s="6"/>
      <c r="N242" s="6"/>
      <c r="O242" s="6"/>
      <c r="P242" s="6"/>
      <c r="Q242" s="6"/>
      <c r="R242" s="6"/>
      <c r="S242" s="6"/>
      <c r="T242" s="6"/>
      <c r="U242" s="6"/>
      <c r="V242" s="6"/>
      <c r="W242" s="6"/>
      <c r="X242" s="6"/>
      <c r="Y242" s="6"/>
      <c r="Z242" s="6"/>
      <c r="AA242" s="6"/>
      <c r="AB242" s="6"/>
      <c r="AC242" s="6"/>
      <c r="AD242" s="6"/>
      <c r="AE242" s="6"/>
      <c r="AF242" s="6">
        <v>41957.25</v>
      </c>
      <c r="AG242" s="6"/>
      <c r="AH242" s="6"/>
      <c r="AI242" s="6"/>
      <c r="AJ242" s="6"/>
      <c r="AK242" s="6"/>
      <c r="AL242" s="6"/>
      <c r="AM242" s="6"/>
      <c r="AN242" s="6"/>
      <c r="AO242" s="6"/>
      <c r="AP242" s="6"/>
      <c r="AQ242" s="6"/>
      <c r="AR242" s="6">
        <v>42244.25</v>
      </c>
      <c r="AS242" s="6"/>
      <c r="AT242" s="6"/>
      <c r="AU242" s="6"/>
      <c r="AV242" s="6">
        <v>42256.25</v>
      </c>
      <c r="AW242" s="6"/>
      <c r="AX242" s="6"/>
      <c r="AY242" s="6"/>
      <c r="AZ242" s="6">
        <v>42257.25</v>
      </c>
      <c r="BA242" s="6"/>
      <c r="BB242" s="6"/>
      <c r="BC242" s="6">
        <v>42115.25</v>
      </c>
      <c r="BD242" s="6"/>
      <c r="BE242" s="6"/>
      <c r="BF242" s="6"/>
      <c r="BG242" s="6"/>
      <c r="BH242" s="6"/>
      <c r="BI242" s="6"/>
      <c r="BJ242" s="6"/>
      <c r="BK242" s="6"/>
      <c r="BL242" s="6"/>
      <c r="BM242" s="6">
        <v>42257.25</v>
      </c>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HYPERLINK("https://hpr-rps.hres.ca/reg-content/summary-basis-decision-detailTwo.php?lang=en&amp;linkID=SBD00243", "Saflutan")</f>
        <v>Saflutan</v>
      </c>
      <c r="B243" s="6" t="s">
        <v>678</v>
      </c>
      <c r="C243" s="6" t="s">
        <v>415</v>
      </c>
      <c r="D243" s="6" t="s">
        <v>679</v>
      </c>
      <c r="E243" s="6">
        <v>40080.25</v>
      </c>
      <c r="F243" s="6"/>
      <c r="G243" s="6"/>
      <c r="H243" s="6">
        <v>40254.208333333343</v>
      </c>
      <c r="I243" s="6"/>
      <c r="J243" s="6"/>
      <c r="K243" s="6"/>
      <c r="L243" s="6"/>
      <c r="M243" s="6"/>
      <c r="N243" s="6"/>
      <c r="O243" s="6"/>
      <c r="P243" s="6"/>
      <c r="Q243" s="6"/>
      <c r="R243" s="6"/>
      <c r="S243" s="6"/>
      <c r="T243" s="6"/>
      <c r="U243" s="6"/>
      <c r="V243" s="6"/>
      <c r="W243" s="6"/>
      <c r="X243" s="6"/>
      <c r="Y243" s="6"/>
      <c r="Z243" s="6"/>
      <c r="AA243" s="6"/>
      <c r="AB243" s="6"/>
      <c r="AC243" s="6"/>
      <c r="AD243" s="6"/>
      <c r="AE243" s="6"/>
      <c r="AF243" s="6">
        <v>40298.25</v>
      </c>
      <c r="AG243" s="6"/>
      <c r="AH243" s="6"/>
      <c r="AI243" s="6"/>
      <c r="AJ243" s="6"/>
      <c r="AK243" s="6"/>
      <c r="AL243" s="6"/>
      <c r="AM243" s="6"/>
      <c r="AN243" s="6"/>
      <c r="AO243" s="6"/>
      <c r="AP243" s="6"/>
      <c r="AQ243" s="6"/>
      <c r="AR243" s="6"/>
      <c r="AS243" s="6"/>
      <c r="AT243" s="6"/>
      <c r="AU243" s="6"/>
      <c r="AV243" s="6">
        <v>40581.25</v>
      </c>
      <c r="AW243" s="6"/>
      <c r="AX243" s="6"/>
      <c r="AY243" s="6"/>
      <c r="AZ243" s="6">
        <v>40582.25</v>
      </c>
      <c r="BA243" s="6"/>
      <c r="BB243" s="6"/>
      <c r="BC243" s="6"/>
      <c r="BD243" s="6"/>
      <c r="BE243" s="6"/>
      <c r="BF243" s="6"/>
      <c r="BG243" s="6"/>
      <c r="BH243" s="6"/>
      <c r="BI243" s="6"/>
      <c r="BJ243" s="6"/>
      <c r="BK243" s="6"/>
      <c r="BL243" s="6"/>
      <c r="BM243" s="6"/>
      <c r="BN243" s="6"/>
      <c r="BO243" s="6"/>
      <c r="BP243" s="6">
        <v>40585.25</v>
      </c>
      <c r="BQ243" s="6"/>
      <c r="BR243" s="6"/>
      <c r="BS243" s="6"/>
      <c r="BT243" s="6"/>
      <c r="BU243" s="6"/>
      <c r="BV243" s="6"/>
      <c r="BW243" s="6"/>
      <c r="BX243" s="6"/>
      <c r="BY243" s="6"/>
      <c r="BZ243" s="6"/>
      <c r="CA243" s="6"/>
      <c r="CB243" s="6"/>
      <c r="CC243" s="6"/>
      <c r="CD243" s="6"/>
      <c r="CE243" s="6"/>
      <c r="CF243" s="6">
        <v>40675.25</v>
      </c>
      <c r="CG243" s="6"/>
      <c r="CH243" s="6"/>
      <c r="CI243" s="6">
        <v>41227.25</v>
      </c>
      <c r="CJ243" s="6"/>
      <c r="CK243" s="6"/>
      <c r="CL243" s="6"/>
      <c r="CM243" s="6"/>
      <c r="CN243" s="6"/>
      <c r="CO243" s="6"/>
      <c r="CP243" s="6"/>
      <c r="CQ243" s="6"/>
      <c r="CR243" s="6">
        <v>41487.25</v>
      </c>
      <c r="CS243" s="6"/>
      <c r="CT243" s="6"/>
      <c r="CU243" s="6"/>
      <c r="CV243" s="6"/>
      <c r="CW243" s="6"/>
      <c r="CX243" s="6">
        <v>41435.25</v>
      </c>
      <c r="CY243" s="6"/>
      <c r="CZ243" s="6"/>
      <c r="DA243" s="6">
        <v>41764.25</v>
      </c>
      <c r="DB243" s="6">
        <v>41774.25</v>
      </c>
      <c r="DC243" s="6"/>
      <c r="DD243" s="6"/>
      <c r="DE243" s="6"/>
      <c r="DF243" s="6"/>
      <c r="DG243" s="6"/>
      <c r="DH243" s="6"/>
      <c r="DI243" s="6"/>
      <c r="DJ243" s="6"/>
      <c r="DK243" s="6"/>
      <c r="DL243" s="6">
        <v>41774.25</v>
      </c>
      <c r="DM243" s="6"/>
      <c r="DN243" s="6"/>
      <c r="DO243" s="6"/>
      <c r="DP243" s="6">
        <v>41785.25</v>
      </c>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HYPERLINK("https://hpr-rps.hres.ca/reg-content/summary-basis-decision-detailTwo.php?lang=en&amp;linkID=SBD00244", "Trulicity")</f>
        <v>Trulicity</v>
      </c>
      <c r="B244" s="6" t="s">
        <v>680</v>
      </c>
      <c r="C244" s="6" t="s">
        <v>140</v>
      </c>
      <c r="D244" s="6" t="s">
        <v>681</v>
      </c>
      <c r="E244" s="6"/>
      <c r="F244" s="6"/>
      <c r="G244" s="6"/>
      <c r="H244" s="6">
        <v>41680.25</v>
      </c>
      <c r="I244" s="6"/>
      <c r="J244" s="6"/>
      <c r="K244" s="6"/>
      <c r="L244" s="6"/>
      <c r="M244" s="6"/>
      <c r="N244" s="6"/>
      <c r="O244" s="6"/>
      <c r="P244" s="6"/>
      <c r="Q244" s="6"/>
      <c r="R244" s="6"/>
      <c r="S244" s="6"/>
      <c r="T244" s="6"/>
      <c r="U244" s="6"/>
      <c r="V244" s="6"/>
      <c r="W244" s="6"/>
      <c r="X244" s="6"/>
      <c r="Y244" s="6"/>
      <c r="Z244" s="6"/>
      <c r="AA244" s="6"/>
      <c r="AB244" s="6"/>
      <c r="AC244" s="6"/>
      <c r="AD244" s="6"/>
      <c r="AE244" s="6"/>
      <c r="AF244" s="6">
        <v>41733.25</v>
      </c>
      <c r="AG244" s="6"/>
      <c r="AH244" s="6"/>
      <c r="AI244" s="6"/>
      <c r="AJ244" s="6"/>
      <c r="AK244" s="6"/>
      <c r="AL244" s="6"/>
      <c r="AM244" s="6"/>
      <c r="AN244" s="6"/>
      <c r="AO244" s="6"/>
      <c r="AP244" s="6"/>
      <c r="AQ244" s="6"/>
      <c r="AR244" s="6"/>
      <c r="AS244" s="6"/>
      <c r="AT244" s="6"/>
      <c r="AU244" s="6"/>
      <c r="AV244" s="6"/>
      <c r="AW244" s="6"/>
      <c r="AX244" s="6"/>
      <c r="AY244" s="6"/>
      <c r="AZ244" s="6">
        <v>41905.25</v>
      </c>
      <c r="BA244" s="6"/>
      <c r="BB244" s="6"/>
      <c r="BC244" s="6"/>
      <c r="BD244" s="6"/>
      <c r="BE244" s="6"/>
      <c r="BF244" s="6"/>
      <c r="BG244" s="6"/>
      <c r="BH244" s="6"/>
      <c r="BI244" s="6"/>
      <c r="BJ244" s="6"/>
      <c r="BK244" s="6"/>
      <c r="BL244" s="6"/>
      <c r="BM244" s="6"/>
      <c r="BN244" s="6"/>
      <c r="BO244" s="6"/>
      <c r="BP244" s="6">
        <v>41905.25</v>
      </c>
      <c r="BQ244" s="6"/>
      <c r="BR244" s="6"/>
      <c r="BS244" s="6"/>
      <c r="BT244" s="6"/>
      <c r="BU244" s="6">
        <v>41946.25</v>
      </c>
      <c r="BV244" s="6"/>
      <c r="BW244" s="6"/>
      <c r="BX244" s="6"/>
      <c r="BY244" s="6">
        <v>41989.25</v>
      </c>
      <c r="BZ244" s="6"/>
      <c r="CA244" s="6"/>
      <c r="CB244" s="6"/>
      <c r="CC244" s="6"/>
      <c r="CD244" s="6"/>
      <c r="CE244" s="6"/>
      <c r="CF244" s="6"/>
      <c r="CG244" s="6"/>
      <c r="CH244" s="6"/>
      <c r="CI244" s="6"/>
      <c r="CJ244" s="6"/>
      <c r="CK244" s="6"/>
      <c r="CL244" s="6"/>
      <c r="CM244" s="6"/>
      <c r="CN244" s="6"/>
      <c r="CO244" s="6"/>
      <c r="CP244" s="6"/>
      <c r="CQ244" s="6"/>
      <c r="CR244" s="6">
        <v>42018.25</v>
      </c>
      <c r="CS244" s="6"/>
      <c r="CT244" s="6"/>
      <c r="CU244" s="6"/>
      <c r="CV244" s="6"/>
      <c r="CW244" s="6"/>
      <c r="CX244" s="6"/>
      <c r="CY244" s="6"/>
      <c r="CZ244" s="6"/>
      <c r="DA244" s="6">
        <v>42219.25</v>
      </c>
      <c r="DB244" s="6"/>
      <c r="DC244" s="6"/>
      <c r="DD244" s="6">
        <v>42305.208333333343</v>
      </c>
      <c r="DE244" s="6"/>
      <c r="DF244" s="6"/>
      <c r="DG244" s="6"/>
      <c r="DH244" s="6">
        <v>42314.25</v>
      </c>
      <c r="DI244" s="6"/>
      <c r="DJ244" s="6"/>
      <c r="DK244" s="6"/>
      <c r="DL244" s="6">
        <v>42318.25</v>
      </c>
      <c r="DM244" s="6"/>
      <c r="DN244" s="6"/>
      <c r="DO244" s="6"/>
      <c r="DP244" s="6"/>
      <c r="DQ244" s="6"/>
      <c r="DR244" s="6"/>
      <c r="DS244" s="6"/>
      <c r="DT244" s="6"/>
      <c r="DU244" s="6"/>
      <c r="DV244" s="6"/>
      <c r="DW244" s="6"/>
      <c r="DX244" s="6"/>
      <c r="DY244" s="6">
        <v>42318.25</v>
      </c>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HYPERLINK("https://hpr-rps.hres.ca/reg-content/summary-basis-decision-detailTwo.php?lang=en&amp;linkID=SBD00245", "Varithena")</f>
        <v>Varithena</v>
      </c>
      <c r="B245" s="6" t="s">
        <v>682</v>
      </c>
      <c r="C245" s="6" t="s">
        <v>683</v>
      </c>
      <c r="D245" s="6" t="s">
        <v>684</v>
      </c>
      <c r="E245" s="6">
        <v>41745.25</v>
      </c>
      <c r="F245" s="6"/>
      <c r="G245" s="6"/>
      <c r="H245" s="6">
        <v>41871.25</v>
      </c>
      <c r="I245" s="6"/>
      <c r="J245" s="6"/>
      <c r="K245" s="6"/>
      <c r="L245" s="6"/>
      <c r="M245" s="6"/>
      <c r="N245" s="6"/>
      <c r="O245" s="6"/>
      <c r="P245" s="6"/>
      <c r="Q245" s="6"/>
      <c r="R245" s="6"/>
      <c r="S245" s="6"/>
      <c r="T245" s="6"/>
      <c r="U245" s="6"/>
      <c r="V245" s="6"/>
      <c r="W245" s="6"/>
      <c r="X245" s="6"/>
      <c r="Y245" s="6"/>
      <c r="Z245" s="6"/>
      <c r="AA245" s="6"/>
      <c r="AB245" s="6"/>
      <c r="AC245" s="6"/>
      <c r="AD245" s="6"/>
      <c r="AE245" s="6"/>
      <c r="AF245" s="6">
        <v>41920.25</v>
      </c>
      <c r="AG245" s="6"/>
      <c r="AH245" s="6"/>
      <c r="AI245" s="6"/>
      <c r="AJ245" s="6"/>
      <c r="AK245" s="6"/>
      <c r="AL245" s="6"/>
      <c r="AM245" s="6"/>
      <c r="AN245" s="6"/>
      <c r="AO245" s="6"/>
      <c r="AP245" s="6"/>
      <c r="AQ245" s="6"/>
      <c r="AR245" s="6">
        <v>42216.25</v>
      </c>
      <c r="AS245" s="6"/>
      <c r="AT245" s="6"/>
      <c r="AU245" s="6"/>
      <c r="AV245" s="6">
        <v>42215.25</v>
      </c>
      <c r="AW245" s="6"/>
      <c r="AX245" s="6"/>
      <c r="AY245" s="6"/>
      <c r="AZ245" s="6">
        <v>42216.25</v>
      </c>
      <c r="BA245" s="6"/>
      <c r="BB245" s="6"/>
      <c r="BC245" s="6"/>
      <c r="BD245" s="6"/>
      <c r="BE245" s="6"/>
      <c r="BF245" s="6"/>
      <c r="BG245" s="6"/>
      <c r="BH245" s="6"/>
      <c r="BI245" s="6"/>
      <c r="BJ245" s="6"/>
      <c r="BK245" s="6"/>
      <c r="BL245" s="6"/>
      <c r="BM245" s="6">
        <v>42220.25</v>
      </c>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HYPERLINK("https://hpr-rps.hres.ca/reg-content/summary-basis-decision-detailTwo.php?lang=en&amp;linkID=SBD00246", "Viibryd")</f>
        <v>Viibryd</v>
      </c>
      <c r="B246" s="6" t="s">
        <v>685</v>
      </c>
      <c r="C246" s="6" t="s">
        <v>513</v>
      </c>
      <c r="D246" s="6" t="s">
        <v>686</v>
      </c>
      <c r="E246" s="6">
        <v>41136.25</v>
      </c>
      <c r="F246" s="6"/>
      <c r="G246" s="6"/>
      <c r="H246" s="6">
        <v>41849.25</v>
      </c>
      <c r="I246" s="6"/>
      <c r="J246" s="6"/>
      <c r="K246" s="6"/>
      <c r="L246" s="6"/>
      <c r="M246" s="6"/>
      <c r="N246" s="6"/>
      <c r="O246" s="6"/>
      <c r="P246" s="6"/>
      <c r="Q246" s="6"/>
      <c r="R246" s="6"/>
      <c r="S246" s="6"/>
      <c r="T246" s="6"/>
      <c r="U246" s="6"/>
      <c r="V246" s="6"/>
      <c r="W246" s="6"/>
      <c r="X246" s="6"/>
      <c r="Y246" s="6"/>
      <c r="Z246" s="6"/>
      <c r="AA246" s="6"/>
      <c r="AB246" s="6"/>
      <c r="AC246" s="6"/>
      <c r="AD246" s="6"/>
      <c r="AE246" s="6"/>
      <c r="AF246" s="6">
        <v>41901.25</v>
      </c>
      <c r="AG246" s="6"/>
      <c r="AH246" s="6"/>
      <c r="AI246" s="6"/>
      <c r="AJ246" s="6"/>
      <c r="AK246" s="6"/>
      <c r="AL246" s="6"/>
      <c r="AM246" s="6"/>
      <c r="AN246" s="6"/>
      <c r="AO246" s="6"/>
      <c r="AP246" s="6"/>
      <c r="AQ246" s="6"/>
      <c r="AR246" s="6">
        <v>42200.25</v>
      </c>
      <c r="AS246" s="6">
        <v>42122.25</v>
      </c>
      <c r="AT246" s="6"/>
      <c r="AU246" s="6"/>
      <c r="AV246" s="6">
        <v>42200.25</v>
      </c>
      <c r="AW246" s="6"/>
      <c r="AX246" s="6"/>
      <c r="AY246" s="6"/>
      <c r="AZ246" s="6">
        <v>42200.25</v>
      </c>
      <c r="BA246" s="6"/>
      <c r="BB246" s="6"/>
      <c r="BC246" s="6"/>
      <c r="BD246" s="6"/>
      <c r="BE246" s="6"/>
      <c r="BF246" s="6"/>
      <c r="BG246" s="6"/>
      <c r="BH246" s="6"/>
      <c r="BI246" s="6"/>
      <c r="BJ246" s="6"/>
      <c r="BK246" s="6"/>
      <c r="BL246" s="6"/>
      <c r="BM246" s="6">
        <v>42201.25</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HYPERLINK("https://hpr-rps.hres.ca/reg-content/summary-basis-decision-detailTwo.php?lang=en&amp;linkID=SBD00247", "Zerbaxa")</f>
        <v>Zerbaxa</v>
      </c>
      <c r="B247" s="6" t="s">
        <v>687</v>
      </c>
      <c r="C247" s="6" t="s">
        <v>415</v>
      </c>
      <c r="D247" s="6" t="s">
        <v>688</v>
      </c>
      <c r="E247" s="6">
        <v>41682.25</v>
      </c>
      <c r="F247" s="6"/>
      <c r="G247" s="6"/>
      <c r="H247" s="6">
        <v>41907.25</v>
      </c>
      <c r="I247" s="6"/>
      <c r="J247" s="6"/>
      <c r="K247" s="6"/>
      <c r="L247" s="6"/>
      <c r="M247" s="6"/>
      <c r="N247" s="6"/>
      <c r="O247" s="6"/>
      <c r="P247" s="6"/>
      <c r="Q247" s="6"/>
      <c r="R247" s="6"/>
      <c r="S247" s="6"/>
      <c r="T247" s="6"/>
      <c r="U247" s="6"/>
      <c r="V247" s="6"/>
      <c r="W247" s="6"/>
      <c r="X247" s="6"/>
      <c r="Y247" s="6"/>
      <c r="Z247" s="6"/>
      <c r="AA247" s="6"/>
      <c r="AB247" s="6"/>
      <c r="AC247" s="6"/>
      <c r="AD247" s="6"/>
      <c r="AE247" s="6"/>
      <c r="AF247" s="6">
        <v>41957.25</v>
      </c>
      <c r="AG247" s="6"/>
      <c r="AH247" s="6"/>
      <c r="AI247" s="6"/>
      <c r="AJ247" s="6"/>
      <c r="AK247" s="6"/>
      <c r="AL247" s="6"/>
      <c r="AM247" s="6"/>
      <c r="AN247" s="6"/>
      <c r="AO247" s="6"/>
      <c r="AP247" s="6"/>
      <c r="AQ247" s="6"/>
      <c r="AR247" s="6">
        <v>42244.25</v>
      </c>
      <c r="AS247" s="6"/>
      <c r="AT247" s="6"/>
      <c r="AU247" s="6"/>
      <c r="AV247" s="6">
        <v>42256.25</v>
      </c>
      <c r="AW247" s="6"/>
      <c r="AX247" s="6"/>
      <c r="AY247" s="6"/>
      <c r="AZ247" s="6">
        <v>42257.25</v>
      </c>
      <c r="BA247" s="6"/>
      <c r="BB247" s="6"/>
      <c r="BC247" s="6">
        <v>42115.25</v>
      </c>
      <c r="BD247" s="6"/>
      <c r="BE247" s="6"/>
      <c r="BF247" s="6"/>
      <c r="BG247" s="6"/>
      <c r="BH247" s="6"/>
      <c r="BI247" s="6"/>
      <c r="BJ247" s="6"/>
      <c r="BK247" s="6"/>
      <c r="BL247" s="6"/>
      <c r="BM247" s="6">
        <v>42257.25</v>
      </c>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HYPERLINK("https://hpr-rps.hres.ca/reg-content/summary-basis-decision-detailTwo.php?lang=en&amp;linkID=SBD00248", "Giotrif")</f>
        <v>Giotrif</v>
      </c>
      <c r="B248" s="6" t="s">
        <v>689</v>
      </c>
      <c r="C248" s="6" t="s">
        <v>105</v>
      </c>
      <c r="D248" s="6" t="s">
        <v>690</v>
      </c>
      <c r="E248" s="6">
        <v>41109.25</v>
      </c>
      <c r="F248" s="6"/>
      <c r="G248" s="6"/>
      <c r="H248" s="6">
        <v>41171.25</v>
      </c>
      <c r="I248" s="6"/>
      <c r="J248" s="6"/>
      <c r="K248" s="6"/>
      <c r="L248" s="6"/>
      <c r="M248" s="6"/>
      <c r="N248" s="6"/>
      <c r="O248" s="6"/>
      <c r="P248" s="6"/>
      <c r="Q248" s="6"/>
      <c r="R248" s="6"/>
      <c r="S248" s="6"/>
      <c r="T248" s="6"/>
      <c r="U248" s="6"/>
      <c r="V248" s="6"/>
      <c r="W248" s="6"/>
      <c r="X248" s="6"/>
      <c r="Y248" s="6"/>
      <c r="Z248" s="6">
        <v>41221.25</v>
      </c>
      <c r="AA248" s="6"/>
      <c r="AB248" s="6"/>
      <c r="AC248" s="6">
        <v>41236.25</v>
      </c>
      <c r="AD248" s="6"/>
      <c r="AE248" s="6"/>
      <c r="AF248" s="6">
        <v>40915.25</v>
      </c>
      <c r="AG248" s="6"/>
      <c r="AH248" s="6"/>
      <c r="AI248" s="6"/>
      <c r="AJ248" s="6"/>
      <c r="AK248" s="6"/>
      <c r="AL248" s="6"/>
      <c r="AM248" s="6"/>
      <c r="AN248" s="6"/>
      <c r="AO248" s="6">
        <v>41442.25</v>
      </c>
      <c r="AP248" s="6"/>
      <c r="AQ248" s="6"/>
      <c r="AR248" s="6">
        <v>41581.208333333343</v>
      </c>
      <c r="AS248" s="6">
        <v>41481.25</v>
      </c>
      <c r="AT248" s="6"/>
      <c r="AU248" s="6"/>
      <c r="AV248" s="6">
        <v>41547.25</v>
      </c>
      <c r="AW248" s="6"/>
      <c r="AX248" s="6"/>
      <c r="AY248" s="6"/>
      <c r="AZ248" s="6">
        <v>41581.208333333343</v>
      </c>
      <c r="BA248" s="6"/>
      <c r="BB248" s="6"/>
      <c r="BC248" s="6"/>
      <c r="BD248" s="6"/>
      <c r="BE248" s="6"/>
      <c r="BF248" s="6"/>
      <c r="BG248" s="6"/>
      <c r="BH248" s="6"/>
      <c r="BI248" s="6"/>
      <c r="BJ248" s="6"/>
      <c r="BK248" s="6"/>
      <c r="BL248" s="6"/>
      <c r="BM248" s="6">
        <v>41581.208333333343</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HYPERLINK("https://hpr-rps.hres.ca/reg-content/summary-basis-decision-detailTwo.php?lang=en&amp;linkID=SBD00249", "Harvoni")</f>
        <v>Harvoni</v>
      </c>
      <c r="B249" s="6" t="s">
        <v>691</v>
      </c>
      <c r="C249" s="6" t="s">
        <v>134</v>
      </c>
      <c r="D249" s="6" t="s">
        <v>692</v>
      </c>
      <c r="E249" s="6">
        <v>41677.25</v>
      </c>
      <c r="F249" s="6"/>
      <c r="G249" s="6"/>
      <c r="H249" s="6"/>
      <c r="I249" s="6"/>
      <c r="J249" s="6"/>
      <c r="K249" s="6"/>
      <c r="L249" s="6"/>
      <c r="M249" s="6"/>
      <c r="N249" s="6">
        <v>41683.25</v>
      </c>
      <c r="O249" s="6"/>
      <c r="P249" s="6"/>
      <c r="Q249" s="6"/>
      <c r="R249" s="6"/>
      <c r="S249" s="6">
        <v>41716.208333333343</v>
      </c>
      <c r="T249" s="6"/>
      <c r="U249" s="6"/>
      <c r="V249" s="6">
        <v>41718.208333333343</v>
      </c>
      <c r="W249" s="6"/>
      <c r="X249" s="6"/>
      <c r="Y249" s="6"/>
      <c r="Z249" s="6"/>
      <c r="AA249" s="6"/>
      <c r="AB249" s="6"/>
      <c r="AC249" s="6"/>
      <c r="AD249" s="6"/>
      <c r="AE249" s="6"/>
      <c r="AF249" s="6">
        <v>41725.208333333343</v>
      </c>
      <c r="AG249" s="6"/>
      <c r="AH249" s="6"/>
      <c r="AI249" s="6"/>
      <c r="AJ249" s="6"/>
      <c r="AK249" s="6"/>
      <c r="AL249" s="6"/>
      <c r="AM249" s="6"/>
      <c r="AN249" s="6"/>
      <c r="AO249" s="6"/>
      <c r="AP249" s="6"/>
      <c r="AQ249" s="6"/>
      <c r="AR249" s="6">
        <v>41915.25</v>
      </c>
      <c r="AS249" s="6"/>
      <c r="AT249" s="6"/>
      <c r="AU249" s="6"/>
      <c r="AV249" s="6">
        <v>41906.25</v>
      </c>
      <c r="AW249" s="6"/>
      <c r="AX249" s="6"/>
      <c r="AY249" s="6"/>
      <c r="AZ249" s="6">
        <v>41922.25</v>
      </c>
      <c r="BA249" s="6"/>
      <c r="BB249" s="6"/>
      <c r="BC249" s="6"/>
      <c r="BD249" s="6"/>
      <c r="BE249" s="6"/>
      <c r="BF249" s="6"/>
      <c r="BG249" s="6"/>
      <c r="BH249" s="6"/>
      <c r="BI249" s="6"/>
      <c r="BJ249" s="6"/>
      <c r="BK249" s="6"/>
      <c r="BL249" s="6"/>
      <c r="BM249" s="6">
        <v>41927.25</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HYPERLINK("https://hpr-rps.hres.ca/reg-content/summary-basis-decision-detailTwo.php?lang=en&amp;linkID=SBD00250", "Holkira Pak")</f>
        <v>Holkira Pak</v>
      </c>
      <c r="B250" s="6" t="s">
        <v>693</v>
      </c>
      <c r="C250" s="6" t="s">
        <v>694</v>
      </c>
      <c r="D250" s="6" t="s">
        <v>695</v>
      </c>
      <c r="E250" s="6">
        <v>40830.25</v>
      </c>
      <c r="F250" s="6"/>
      <c r="G250" s="6"/>
      <c r="H250" s="6">
        <v>41227.25</v>
      </c>
      <c r="I250" s="6"/>
      <c r="J250" s="6"/>
      <c r="K250" s="6"/>
      <c r="L250" s="6"/>
      <c r="M250" s="6"/>
      <c r="N250" s="6"/>
      <c r="O250" s="6"/>
      <c r="P250" s="6"/>
      <c r="Q250" s="6"/>
      <c r="R250" s="6"/>
      <c r="S250" s="6"/>
      <c r="T250" s="6"/>
      <c r="U250" s="6"/>
      <c r="V250" s="6"/>
      <c r="W250" s="6"/>
      <c r="X250" s="6"/>
      <c r="Y250" s="6"/>
      <c r="Z250" s="6">
        <v>41288.25</v>
      </c>
      <c r="AA250" s="6"/>
      <c r="AB250" s="6"/>
      <c r="AC250" s="6">
        <v>41309.25</v>
      </c>
      <c r="AD250" s="6"/>
      <c r="AE250" s="6"/>
      <c r="AF250" s="6">
        <v>41354.208333333343</v>
      </c>
      <c r="AG250" s="6"/>
      <c r="AH250" s="6"/>
      <c r="AI250" s="6"/>
      <c r="AJ250" s="6"/>
      <c r="AK250" s="6"/>
      <c r="AL250" s="6"/>
      <c r="AM250" s="6"/>
      <c r="AN250" s="6"/>
      <c r="AO250" s="6">
        <v>41603.25</v>
      </c>
      <c r="AP250" s="6"/>
      <c r="AQ250" s="6"/>
      <c r="AR250" s="6">
        <v>41654.25</v>
      </c>
      <c r="AS250" s="6"/>
      <c r="AT250" s="6"/>
      <c r="AU250" s="6"/>
      <c r="AV250" s="6">
        <v>41654.25</v>
      </c>
      <c r="AW250" s="6"/>
      <c r="AX250" s="6"/>
      <c r="AY250" s="6"/>
      <c r="AZ250" s="6">
        <v>41654.25</v>
      </c>
      <c r="BA250" s="6"/>
      <c r="BB250" s="6"/>
      <c r="BC250" s="6"/>
      <c r="BD250" s="6"/>
      <c r="BE250" s="6"/>
      <c r="BF250" s="6"/>
      <c r="BG250" s="6"/>
      <c r="BH250" s="6"/>
      <c r="BI250" s="6"/>
      <c r="BJ250" s="6"/>
      <c r="BK250" s="6"/>
      <c r="BL250" s="6"/>
      <c r="BM250" s="6">
        <v>41654.25</v>
      </c>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HYPERLINK("https://hpr-rps.hres.ca/reg-content/summary-basis-decision-detailTwo.php?lang=en&amp;linkID=SBD00252", "Imbruvica")</f>
        <v>Imbruvica</v>
      </c>
      <c r="B251" s="6" t="s">
        <v>696</v>
      </c>
      <c r="C251" s="6" t="s">
        <v>201</v>
      </c>
      <c r="D251" s="6" t="s">
        <v>697</v>
      </c>
      <c r="E251" s="6">
        <v>41711.208333333343</v>
      </c>
      <c r="F251" s="6"/>
      <c r="G251" s="6"/>
      <c r="H251" s="6"/>
      <c r="I251" s="6"/>
      <c r="J251" s="6"/>
      <c r="K251" s="6"/>
      <c r="L251" s="6"/>
      <c r="M251" s="6"/>
      <c r="N251" s="6">
        <v>41711.208333333343</v>
      </c>
      <c r="O251" s="6"/>
      <c r="P251" s="6"/>
      <c r="Q251" s="6"/>
      <c r="R251" s="6"/>
      <c r="S251" s="6">
        <v>41743.25</v>
      </c>
      <c r="T251" s="6"/>
      <c r="U251" s="6"/>
      <c r="V251" s="6">
        <v>41746.25</v>
      </c>
      <c r="W251" s="6"/>
      <c r="X251" s="6"/>
      <c r="Y251" s="6"/>
      <c r="Z251" s="6"/>
      <c r="AA251" s="6"/>
      <c r="AB251" s="6"/>
      <c r="AC251" s="6"/>
      <c r="AD251" s="6"/>
      <c r="AE251" s="6"/>
      <c r="AF251" s="6">
        <v>41780.25</v>
      </c>
      <c r="AG251" s="6"/>
      <c r="AH251" s="6"/>
      <c r="AI251" s="6"/>
      <c r="AJ251" s="6"/>
      <c r="AK251" s="6"/>
      <c r="AL251" s="6"/>
      <c r="AM251" s="6"/>
      <c r="AN251" s="6"/>
      <c r="AO251" s="6"/>
      <c r="AP251" s="6"/>
      <c r="AQ251" s="6"/>
      <c r="AR251" s="6">
        <v>41953.25</v>
      </c>
      <c r="AS251" s="6">
        <v>41873.25</v>
      </c>
      <c r="AT251" s="6"/>
      <c r="AU251" s="6"/>
      <c r="AV251" s="6">
        <v>41928.25</v>
      </c>
      <c r="AW251" s="6"/>
      <c r="AX251" s="6">
        <v>41886.25</v>
      </c>
      <c r="AY251" s="6"/>
      <c r="AZ251" s="6">
        <v>41960.25</v>
      </c>
      <c r="BA251" s="6"/>
      <c r="BB251" s="6"/>
      <c r="BC251" s="6"/>
      <c r="BD251" s="6"/>
      <c r="BE251" s="6"/>
      <c r="BF251" s="6"/>
      <c r="BG251" s="6"/>
      <c r="BH251" s="6"/>
      <c r="BI251" s="6"/>
      <c r="BJ251" s="6"/>
      <c r="BK251" s="6"/>
      <c r="BL251" s="6"/>
      <c r="BM251" s="6">
        <v>41960.25</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HYPERLINK("https://hpr-rps.hres.ca/reg-content/summary-basis-decision-detailTwo.php?lang=en&amp;linkID=SBD00253", "Inflectra")</f>
        <v>Inflectra</v>
      </c>
      <c r="B252" s="6" t="s">
        <v>698</v>
      </c>
      <c r="C252" s="6" t="s">
        <v>699</v>
      </c>
      <c r="D252" s="6" t="s">
        <v>700</v>
      </c>
      <c r="E252" s="6">
        <v>40830.25</v>
      </c>
      <c r="F252" s="6"/>
      <c r="G252" s="6"/>
      <c r="H252" s="6">
        <v>41227.25</v>
      </c>
      <c r="I252" s="6"/>
      <c r="J252" s="6"/>
      <c r="K252" s="6"/>
      <c r="L252" s="6"/>
      <c r="M252" s="6"/>
      <c r="N252" s="6"/>
      <c r="O252" s="6"/>
      <c r="P252" s="6"/>
      <c r="Q252" s="6"/>
      <c r="R252" s="6"/>
      <c r="S252" s="6"/>
      <c r="T252" s="6"/>
      <c r="U252" s="6"/>
      <c r="V252" s="6"/>
      <c r="W252" s="6"/>
      <c r="X252" s="6"/>
      <c r="Y252" s="6"/>
      <c r="Z252" s="6">
        <v>41288.25</v>
      </c>
      <c r="AA252" s="6"/>
      <c r="AB252" s="6"/>
      <c r="AC252" s="6">
        <v>41309.25</v>
      </c>
      <c r="AD252" s="6"/>
      <c r="AE252" s="6"/>
      <c r="AF252" s="6">
        <v>41354.208333333343</v>
      </c>
      <c r="AG252" s="6"/>
      <c r="AH252" s="6"/>
      <c r="AI252" s="6"/>
      <c r="AJ252" s="6"/>
      <c r="AK252" s="6"/>
      <c r="AL252" s="6"/>
      <c r="AM252" s="6"/>
      <c r="AN252" s="6"/>
      <c r="AO252" s="6">
        <v>41603.25</v>
      </c>
      <c r="AP252" s="6"/>
      <c r="AQ252" s="6"/>
      <c r="AR252" s="6">
        <v>41654.25</v>
      </c>
      <c r="AS252" s="6"/>
      <c r="AT252" s="6"/>
      <c r="AU252" s="6"/>
      <c r="AV252" s="6">
        <v>41654.25</v>
      </c>
      <c r="AW252" s="6"/>
      <c r="AX252" s="6"/>
      <c r="AY252" s="6"/>
      <c r="AZ252" s="6">
        <v>41654.25</v>
      </c>
      <c r="BA252" s="6"/>
      <c r="BB252" s="6"/>
      <c r="BC252" s="6"/>
      <c r="BD252" s="6"/>
      <c r="BE252" s="6"/>
      <c r="BF252" s="6"/>
      <c r="BG252" s="6"/>
      <c r="BH252" s="6"/>
      <c r="BI252" s="6"/>
      <c r="BJ252" s="6"/>
      <c r="BK252" s="6"/>
      <c r="BL252" s="6"/>
      <c r="BM252" s="6">
        <v>41654.25</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HYPERLINK("https://hpr-rps.hres.ca/reg-content/summary-basis-decision-detailTwo.php?lang=en&amp;linkID=SBD00254", "Intuniv XR")</f>
        <v>Intuniv XR</v>
      </c>
      <c r="B253" s="6" t="s">
        <v>701</v>
      </c>
      <c r="C253" s="6" t="s">
        <v>702</v>
      </c>
      <c r="D253" s="6" t="s">
        <v>703</v>
      </c>
      <c r="E253" s="6">
        <v>40255.208333333343</v>
      </c>
      <c r="F253" s="6"/>
      <c r="G253" s="6"/>
      <c r="H253" s="6">
        <v>40834.25</v>
      </c>
      <c r="I253" s="6"/>
      <c r="J253" s="6"/>
      <c r="K253" s="6"/>
      <c r="L253" s="6"/>
      <c r="M253" s="6"/>
      <c r="N253" s="6"/>
      <c r="O253" s="6"/>
      <c r="P253" s="6"/>
      <c r="Q253" s="6"/>
      <c r="R253" s="6"/>
      <c r="S253" s="6"/>
      <c r="T253" s="6"/>
      <c r="U253" s="6"/>
      <c r="V253" s="6"/>
      <c r="W253" s="6"/>
      <c r="X253" s="6"/>
      <c r="Y253" s="6"/>
      <c r="Z253" s="6"/>
      <c r="AA253" s="6"/>
      <c r="AB253" s="6"/>
      <c r="AC253" s="6"/>
      <c r="AD253" s="6"/>
      <c r="AE253" s="6"/>
      <c r="AF253" s="6">
        <v>40893.25</v>
      </c>
      <c r="AG253" s="6"/>
      <c r="AH253" s="6"/>
      <c r="AI253" s="6"/>
      <c r="AJ253" s="6"/>
      <c r="AK253" s="6"/>
      <c r="AL253" s="6"/>
      <c r="AM253" s="6"/>
      <c r="AN253" s="6"/>
      <c r="AO253" s="6"/>
      <c r="AP253" s="6"/>
      <c r="AQ253" s="6"/>
      <c r="AR253" s="6">
        <v>41184.25</v>
      </c>
      <c r="AS253" s="6">
        <v>41162.25</v>
      </c>
      <c r="AT253" s="6"/>
      <c r="AU253" s="6"/>
      <c r="AV253" s="6">
        <v>41178.25</v>
      </c>
      <c r="AW253" s="6"/>
      <c r="AX253" s="6"/>
      <c r="AY253" s="6"/>
      <c r="AZ253" s="6">
        <v>41184.25</v>
      </c>
      <c r="BA253" s="6"/>
      <c r="BB253" s="6"/>
      <c r="BC253" s="6"/>
      <c r="BD253" s="6"/>
      <c r="BE253" s="6"/>
      <c r="BF253" s="6"/>
      <c r="BG253" s="6"/>
      <c r="BH253" s="6"/>
      <c r="BI253" s="6"/>
      <c r="BJ253" s="6"/>
      <c r="BK253" s="6"/>
      <c r="BL253" s="6"/>
      <c r="BM253" s="6"/>
      <c r="BN253" s="6"/>
      <c r="BO253" s="6"/>
      <c r="BP253" s="6"/>
      <c r="BQ253" s="6"/>
      <c r="BR253" s="6"/>
      <c r="BS253" s="6"/>
      <c r="BT253" s="6">
        <v>41185.25</v>
      </c>
      <c r="BU253" s="6"/>
      <c r="BV253" s="6"/>
      <c r="BW253" s="6"/>
      <c r="BX253" s="6"/>
      <c r="BY253" s="6">
        <v>41264.25</v>
      </c>
      <c r="BZ253" s="6"/>
      <c r="CA253" s="6"/>
      <c r="CB253" s="6"/>
      <c r="CC253" s="6"/>
      <c r="CD253" s="6"/>
      <c r="CE253" s="6"/>
      <c r="CF253" s="6"/>
      <c r="CG253" s="6"/>
      <c r="CH253" s="6"/>
      <c r="CI253" s="6"/>
      <c r="CJ253" s="6"/>
      <c r="CK253" s="6"/>
      <c r="CL253" s="6"/>
      <c r="CM253" s="6"/>
      <c r="CN253" s="6"/>
      <c r="CO253" s="6"/>
      <c r="CP253" s="6"/>
      <c r="CQ253" s="6"/>
      <c r="CR253" s="6">
        <v>41311.25</v>
      </c>
      <c r="CS253" s="6"/>
      <c r="CT253" s="6"/>
      <c r="CU253" s="6"/>
      <c r="CV253" s="6"/>
      <c r="CW253" s="6"/>
      <c r="CX253" s="6"/>
      <c r="CY253" s="6"/>
      <c r="CZ253" s="6"/>
      <c r="DA253" s="6"/>
      <c r="DB253" s="6"/>
      <c r="DC253" s="6"/>
      <c r="DD253" s="6">
        <v>41457.25</v>
      </c>
      <c r="DE253" s="6"/>
      <c r="DF253" s="6"/>
      <c r="DG253" s="6"/>
      <c r="DH253" s="6"/>
      <c r="DI253" s="6"/>
      <c r="DJ253" s="6"/>
      <c r="DK253" s="6"/>
      <c r="DL253" s="6">
        <v>41459.25</v>
      </c>
      <c r="DM253" s="6"/>
      <c r="DN253" s="6"/>
      <c r="DO253" s="6"/>
      <c r="DP253" s="6"/>
      <c r="DQ253" s="6"/>
      <c r="DR253" s="6"/>
      <c r="DS253" s="6"/>
      <c r="DT253" s="6"/>
      <c r="DU253" s="6"/>
      <c r="DV253" s="6"/>
      <c r="DW253" s="6"/>
      <c r="DX253" s="6"/>
      <c r="DY253" s="6">
        <v>41460.25</v>
      </c>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HYPERLINK("https://hpr-rps.hres.ca/reg-content/summary-basis-decision-detailTwo.php?lang=en&amp;linkID=SBD00255", "Invokana")</f>
        <v>Invokana</v>
      </c>
      <c r="B254" s="6" t="s">
        <v>704</v>
      </c>
      <c r="C254" s="6" t="s">
        <v>201</v>
      </c>
      <c r="D254" s="6" t="s">
        <v>705</v>
      </c>
      <c r="E254" s="6">
        <v>41064.25</v>
      </c>
      <c r="F254" s="6"/>
      <c r="G254" s="6"/>
      <c r="H254" s="6">
        <v>41117.25</v>
      </c>
      <c r="I254" s="6"/>
      <c r="J254" s="6"/>
      <c r="K254" s="6"/>
      <c r="L254" s="6"/>
      <c r="M254" s="6"/>
      <c r="N254" s="6"/>
      <c r="O254" s="6"/>
      <c r="P254" s="6"/>
      <c r="Q254" s="6"/>
      <c r="R254" s="6"/>
      <c r="S254" s="6"/>
      <c r="T254" s="6"/>
      <c r="U254" s="6"/>
      <c r="V254" s="6"/>
      <c r="W254" s="6"/>
      <c r="X254" s="6"/>
      <c r="Y254" s="6"/>
      <c r="Z254" s="6"/>
      <c r="AA254" s="6"/>
      <c r="AB254" s="6"/>
      <c r="AC254" s="6"/>
      <c r="AD254" s="6"/>
      <c r="AE254" s="6"/>
      <c r="AF254" s="6">
        <v>41165.25</v>
      </c>
      <c r="AG254" s="6"/>
      <c r="AH254" s="6"/>
      <c r="AI254" s="6"/>
      <c r="AJ254" s="6"/>
      <c r="AK254" s="6"/>
      <c r="AL254" s="6"/>
      <c r="AM254" s="6"/>
      <c r="AN254" s="6"/>
      <c r="AO254" s="6"/>
      <c r="AP254" s="6"/>
      <c r="AQ254" s="6"/>
      <c r="AR254" s="6"/>
      <c r="AS254" s="6">
        <v>41389.25</v>
      </c>
      <c r="AT254" s="6"/>
      <c r="AU254" s="6"/>
      <c r="AV254" s="6">
        <v>41453.25</v>
      </c>
      <c r="AW254" s="6"/>
      <c r="AX254" s="6">
        <v>41395.25</v>
      </c>
      <c r="AY254" s="6"/>
      <c r="AZ254" s="6">
        <v>41463.25</v>
      </c>
      <c r="BA254" s="6"/>
      <c r="BB254" s="6"/>
      <c r="BC254" s="6"/>
      <c r="BD254" s="6"/>
      <c r="BE254" s="6"/>
      <c r="BF254" s="6"/>
      <c r="BG254" s="6"/>
      <c r="BH254" s="6"/>
      <c r="BI254" s="6"/>
      <c r="BJ254" s="6"/>
      <c r="BK254" s="6"/>
      <c r="BL254" s="6"/>
      <c r="BM254" s="6"/>
      <c r="BN254" s="6"/>
      <c r="BO254" s="6"/>
      <c r="BP254" s="6"/>
      <c r="BQ254" s="6"/>
      <c r="BR254" s="6"/>
      <c r="BS254" s="6"/>
      <c r="BT254" s="6">
        <v>41465.25</v>
      </c>
      <c r="BU254" s="6"/>
      <c r="BV254" s="6"/>
      <c r="BW254" s="6"/>
      <c r="BX254" s="6"/>
      <c r="BY254" s="6">
        <v>41585.25</v>
      </c>
      <c r="BZ254" s="6"/>
      <c r="CA254" s="6"/>
      <c r="CB254" s="6"/>
      <c r="CC254" s="6"/>
      <c r="CD254" s="6"/>
      <c r="CE254" s="6"/>
      <c r="CF254" s="6"/>
      <c r="CG254" s="6"/>
      <c r="CH254" s="6"/>
      <c r="CI254" s="6"/>
      <c r="CJ254" s="6"/>
      <c r="CK254" s="6"/>
      <c r="CL254" s="6"/>
      <c r="CM254" s="6"/>
      <c r="CN254" s="6"/>
      <c r="CO254" s="6"/>
      <c r="CP254" s="6"/>
      <c r="CQ254" s="6"/>
      <c r="CR254" s="6">
        <v>41632.25</v>
      </c>
      <c r="CS254" s="6"/>
      <c r="CT254" s="6"/>
      <c r="CU254" s="6"/>
      <c r="CV254" s="6"/>
      <c r="CW254" s="6"/>
      <c r="CX254" s="6"/>
      <c r="CY254" s="6"/>
      <c r="CZ254" s="6"/>
      <c r="DA254" s="6"/>
      <c r="DB254" s="6"/>
      <c r="DC254" s="6"/>
      <c r="DD254" s="6">
        <v>41781.25</v>
      </c>
      <c r="DE254" s="6"/>
      <c r="DF254" s="6"/>
      <c r="DG254" s="6"/>
      <c r="DH254" s="6"/>
      <c r="DI254" s="6"/>
      <c r="DJ254" s="6"/>
      <c r="DK254" s="6"/>
      <c r="DL254" s="6">
        <v>41781.25</v>
      </c>
      <c r="DM254" s="6"/>
      <c r="DN254" s="6"/>
      <c r="DO254" s="6"/>
      <c r="DP254" s="6"/>
      <c r="DQ254" s="6"/>
      <c r="DR254" s="6"/>
      <c r="DS254" s="6"/>
      <c r="DT254" s="6"/>
      <c r="DU254" s="6"/>
      <c r="DV254" s="6"/>
      <c r="DW254" s="6"/>
      <c r="DX254" s="6"/>
      <c r="DY254" s="6">
        <v>41782.25</v>
      </c>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HYPERLINK("https://hpr-rps.hres.ca/reg-content/summary-basis-decision-detailTwo.php?lang=en&amp;linkID=SBD00256", "Istodax")</f>
        <v>Istodax</v>
      </c>
      <c r="B255" s="6" t="s">
        <v>706</v>
      </c>
      <c r="C255" s="6" t="s">
        <v>665</v>
      </c>
      <c r="D255" s="6" t="s">
        <v>707</v>
      </c>
      <c r="E255" s="6"/>
      <c r="F255" s="6"/>
      <c r="G255" s="6"/>
      <c r="H255" s="6">
        <v>40897.25</v>
      </c>
      <c r="I255" s="6"/>
      <c r="J255" s="6"/>
      <c r="K255" s="6"/>
      <c r="L255" s="6"/>
      <c r="M255" s="6"/>
      <c r="N255" s="6"/>
      <c r="O255" s="6"/>
      <c r="P255" s="6"/>
      <c r="Q255" s="6"/>
      <c r="R255" s="6"/>
      <c r="S255" s="6"/>
      <c r="T255" s="6"/>
      <c r="U255" s="6"/>
      <c r="V255" s="6"/>
      <c r="W255" s="6"/>
      <c r="X255" s="6"/>
      <c r="Y255" s="6"/>
      <c r="Z255" s="6"/>
      <c r="AA255" s="6"/>
      <c r="AB255" s="6"/>
      <c r="AC255" s="6"/>
      <c r="AD255" s="6"/>
      <c r="AE255" s="6"/>
      <c r="AF255" s="6">
        <v>40949.25</v>
      </c>
      <c r="AG255" s="6"/>
      <c r="AH255" s="6"/>
      <c r="AI255" s="6"/>
      <c r="AJ255" s="6"/>
      <c r="AK255" s="6"/>
      <c r="AL255" s="6"/>
      <c r="AM255" s="6"/>
      <c r="AN255" s="6"/>
      <c r="AO255" s="6"/>
      <c r="AP255" s="6"/>
      <c r="AQ255" s="6"/>
      <c r="AR255" s="6"/>
      <c r="AS255" s="6"/>
      <c r="AT255" s="6"/>
      <c r="AU255" s="6"/>
      <c r="AV255" s="6">
        <v>41241.25</v>
      </c>
      <c r="AW255" s="6"/>
      <c r="AX255" s="6">
        <v>41109.25</v>
      </c>
      <c r="AY255" s="6"/>
      <c r="AZ255" s="6">
        <v>41243.25</v>
      </c>
      <c r="BA255" s="6"/>
      <c r="BB255" s="6"/>
      <c r="BC255" s="6"/>
      <c r="BD255" s="6"/>
      <c r="BE255" s="6"/>
      <c r="BF255" s="6"/>
      <c r="BG255" s="6"/>
      <c r="BH255" s="6"/>
      <c r="BI255" s="6"/>
      <c r="BJ255" s="6"/>
      <c r="BK255" s="6"/>
      <c r="BL255" s="6"/>
      <c r="BM255" s="6"/>
      <c r="BN255" s="6"/>
      <c r="BO255" s="6"/>
      <c r="BP255" s="6"/>
      <c r="BQ255" s="6"/>
      <c r="BR255" s="6"/>
      <c r="BS255" s="6"/>
      <c r="BT255" s="6">
        <v>41246.25</v>
      </c>
      <c r="BU255" s="6"/>
      <c r="BV255" s="6"/>
      <c r="BW255" s="6"/>
      <c r="BX255" s="6"/>
      <c r="BY255" s="6">
        <v>41337.25</v>
      </c>
      <c r="BZ255" s="6"/>
      <c r="CA255" s="6"/>
      <c r="CB255" s="6"/>
      <c r="CC255" s="6"/>
      <c r="CD255" s="6"/>
      <c r="CE255" s="6"/>
      <c r="CF255" s="6"/>
      <c r="CG255" s="6"/>
      <c r="CH255" s="6"/>
      <c r="CI255" s="6"/>
      <c r="CJ255" s="6"/>
      <c r="CK255" s="6"/>
      <c r="CL255" s="6"/>
      <c r="CM255" s="6"/>
      <c r="CN255" s="6"/>
      <c r="CO255" s="6"/>
      <c r="CP255" s="6"/>
      <c r="CQ255" s="6"/>
      <c r="CR255" s="6">
        <v>41382.25</v>
      </c>
      <c r="CS255" s="6"/>
      <c r="CT255" s="6"/>
      <c r="CU255" s="6"/>
      <c r="CV255" s="6"/>
      <c r="CW255" s="6"/>
      <c r="CX255" s="6"/>
      <c r="CY255" s="6"/>
      <c r="CZ255" s="6"/>
      <c r="DA255" s="6"/>
      <c r="DB255" s="6"/>
      <c r="DC255" s="6"/>
      <c r="DD255" s="6">
        <v>41523.25</v>
      </c>
      <c r="DE255" s="6"/>
      <c r="DF255" s="6"/>
      <c r="DG255" s="6"/>
      <c r="DH255" s="6">
        <v>41506.25</v>
      </c>
      <c r="DI255" s="6"/>
      <c r="DJ255" s="6">
        <v>41501.25</v>
      </c>
      <c r="DK255" s="6"/>
      <c r="DL255" s="6">
        <v>41523.25</v>
      </c>
      <c r="DM255" s="6"/>
      <c r="DN255" s="6"/>
      <c r="DO255" s="6"/>
      <c r="DP255" s="6"/>
      <c r="DQ255" s="6"/>
      <c r="DR255" s="6"/>
      <c r="DS255" s="6"/>
      <c r="DT255" s="6"/>
      <c r="DU255" s="6"/>
      <c r="DV255" s="6"/>
      <c r="DW255" s="6"/>
      <c r="DX255" s="6">
        <v>41526.25</v>
      </c>
      <c r="DY255" s="6">
        <v>41563.25</v>
      </c>
      <c r="DZ255" s="6"/>
      <c r="EA255" s="6"/>
      <c r="EB255" s="6"/>
      <c r="EC255" s="6"/>
      <c r="ED255" s="6"/>
      <c r="EE255" s="6"/>
      <c r="EF255" s="6"/>
      <c r="EG255" s="6"/>
      <c r="EH255" s="6"/>
      <c r="EI255" s="6"/>
      <c r="EJ255" s="6"/>
      <c r="EK255" s="6">
        <v>41529.25</v>
      </c>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HYPERLINK("https://hpr-rps.hres.ca/reg-content/summary-basis-decision-detailTwo.php?lang=en&amp;linkID=SBD00257", "Jardiance")</f>
        <v>Jardiance</v>
      </c>
      <c r="B256" s="6" t="s">
        <v>708</v>
      </c>
      <c r="C256" s="6" t="s">
        <v>105</v>
      </c>
      <c r="D256" s="6" t="s">
        <v>709</v>
      </c>
      <c r="E256" s="6"/>
      <c r="F256" s="6"/>
      <c r="G256" s="6"/>
      <c r="H256" s="6">
        <v>40897.25</v>
      </c>
      <c r="I256" s="6"/>
      <c r="J256" s="6"/>
      <c r="K256" s="6"/>
      <c r="L256" s="6"/>
      <c r="M256" s="6"/>
      <c r="N256" s="6"/>
      <c r="O256" s="6"/>
      <c r="P256" s="6"/>
      <c r="Q256" s="6"/>
      <c r="R256" s="6"/>
      <c r="S256" s="6"/>
      <c r="T256" s="6"/>
      <c r="U256" s="6"/>
      <c r="V256" s="6"/>
      <c r="W256" s="6"/>
      <c r="X256" s="6"/>
      <c r="Y256" s="6"/>
      <c r="Z256" s="6"/>
      <c r="AA256" s="6"/>
      <c r="AB256" s="6"/>
      <c r="AC256" s="6"/>
      <c r="AD256" s="6"/>
      <c r="AE256" s="6"/>
      <c r="AF256" s="6">
        <v>40949.25</v>
      </c>
      <c r="AG256" s="6"/>
      <c r="AH256" s="6"/>
      <c r="AI256" s="6"/>
      <c r="AJ256" s="6"/>
      <c r="AK256" s="6"/>
      <c r="AL256" s="6"/>
      <c r="AM256" s="6"/>
      <c r="AN256" s="6"/>
      <c r="AO256" s="6"/>
      <c r="AP256" s="6"/>
      <c r="AQ256" s="6"/>
      <c r="AR256" s="6"/>
      <c r="AS256" s="6"/>
      <c r="AT256" s="6"/>
      <c r="AU256" s="6"/>
      <c r="AV256" s="6">
        <v>41241.25</v>
      </c>
      <c r="AW256" s="6"/>
      <c r="AX256" s="6">
        <v>41109.25</v>
      </c>
      <c r="AY256" s="6"/>
      <c r="AZ256" s="6">
        <v>41243.25</v>
      </c>
      <c r="BA256" s="6"/>
      <c r="BB256" s="6"/>
      <c r="BC256" s="6"/>
      <c r="BD256" s="6"/>
      <c r="BE256" s="6"/>
      <c r="BF256" s="6"/>
      <c r="BG256" s="6"/>
      <c r="BH256" s="6"/>
      <c r="BI256" s="6"/>
      <c r="BJ256" s="6"/>
      <c r="BK256" s="6"/>
      <c r="BL256" s="6"/>
      <c r="BM256" s="6"/>
      <c r="BN256" s="6"/>
      <c r="BO256" s="6"/>
      <c r="BP256" s="6"/>
      <c r="BQ256" s="6"/>
      <c r="BR256" s="6"/>
      <c r="BS256" s="6"/>
      <c r="BT256" s="6">
        <v>41246.25</v>
      </c>
      <c r="BU256" s="6"/>
      <c r="BV256" s="6"/>
      <c r="BW256" s="6"/>
      <c r="BX256" s="6"/>
      <c r="BY256" s="6">
        <v>41337.25</v>
      </c>
      <c r="BZ256" s="6"/>
      <c r="CA256" s="6"/>
      <c r="CB256" s="6"/>
      <c r="CC256" s="6"/>
      <c r="CD256" s="6"/>
      <c r="CE256" s="6"/>
      <c r="CF256" s="6"/>
      <c r="CG256" s="6"/>
      <c r="CH256" s="6"/>
      <c r="CI256" s="6"/>
      <c r="CJ256" s="6"/>
      <c r="CK256" s="6"/>
      <c r="CL256" s="6"/>
      <c r="CM256" s="6"/>
      <c r="CN256" s="6"/>
      <c r="CO256" s="6"/>
      <c r="CP256" s="6"/>
      <c r="CQ256" s="6"/>
      <c r="CR256" s="6">
        <v>41382.25</v>
      </c>
      <c r="CS256" s="6"/>
      <c r="CT256" s="6"/>
      <c r="CU256" s="6"/>
      <c r="CV256" s="6"/>
      <c r="CW256" s="6"/>
      <c r="CX256" s="6"/>
      <c r="CY256" s="6"/>
      <c r="CZ256" s="6"/>
      <c r="DA256" s="6"/>
      <c r="DB256" s="6"/>
      <c r="DC256" s="6"/>
      <c r="DD256" s="6">
        <v>41523.25</v>
      </c>
      <c r="DE256" s="6"/>
      <c r="DF256" s="6"/>
      <c r="DG256" s="6"/>
      <c r="DH256" s="6">
        <v>41506.25</v>
      </c>
      <c r="DI256" s="6"/>
      <c r="DJ256" s="6">
        <v>41501.25</v>
      </c>
      <c r="DK256" s="6"/>
      <c r="DL256" s="6">
        <v>41523.25</v>
      </c>
      <c r="DM256" s="6"/>
      <c r="DN256" s="6"/>
      <c r="DO256" s="6"/>
      <c r="DP256" s="6"/>
      <c r="DQ256" s="6"/>
      <c r="DR256" s="6"/>
      <c r="DS256" s="6"/>
      <c r="DT256" s="6"/>
      <c r="DU256" s="6"/>
      <c r="DV256" s="6"/>
      <c r="DW256" s="6"/>
      <c r="DX256" s="6">
        <v>41526.25</v>
      </c>
      <c r="DY256" s="6">
        <v>41563.25</v>
      </c>
      <c r="DZ256" s="6"/>
      <c r="EA256" s="6"/>
      <c r="EB256" s="6"/>
      <c r="EC256" s="6"/>
      <c r="ED256" s="6"/>
      <c r="EE256" s="6"/>
      <c r="EF256" s="6"/>
      <c r="EG256" s="6"/>
      <c r="EH256" s="6"/>
      <c r="EI256" s="6"/>
      <c r="EJ256" s="6"/>
      <c r="EK256" s="6">
        <v>41529.25</v>
      </c>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HYPERLINK("https://hpr-rps.hres.ca/reg-content/summary-basis-decision-detailTwo.php?lang=en&amp;linkID=SBD00258", "Jetrea")</f>
        <v>Jetrea</v>
      </c>
      <c r="B257" s="6" t="s">
        <v>710</v>
      </c>
      <c r="C257" s="6" t="s">
        <v>535</v>
      </c>
      <c r="D257" s="6" t="s">
        <v>711</v>
      </c>
      <c r="E257" s="6">
        <v>41184.25</v>
      </c>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v>41254.25</v>
      </c>
      <c r="BH257" s="6"/>
      <c r="BI257" s="6"/>
      <c r="BJ257" s="6"/>
      <c r="BK257" s="6"/>
      <c r="BL257" s="6">
        <v>41228.25</v>
      </c>
      <c r="BM257" s="6"/>
      <c r="BN257" s="6"/>
      <c r="BO257" s="6"/>
      <c r="BP257" s="6"/>
      <c r="BQ257" s="6"/>
      <c r="BR257" s="6"/>
      <c r="BS257" s="6"/>
      <c r="BT257" s="6"/>
      <c r="BU257" s="6"/>
      <c r="BV257" s="6"/>
      <c r="BW257" s="6"/>
      <c r="BX257" s="6"/>
      <c r="BY257" s="6"/>
      <c r="BZ257" s="6"/>
      <c r="CA257" s="6">
        <v>41320.25</v>
      </c>
      <c r="CB257" s="6"/>
      <c r="CC257" s="6"/>
      <c r="CD257" s="6"/>
      <c r="CE257" s="6"/>
      <c r="CF257" s="6"/>
      <c r="CG257" s="6"/>
      <c r="CH257" s="6"/>
      <c r="CI257" s="6"/>
      <c r="CJ257" s="6"/>
      <c r="CK257" s="6"/>
      <c r="CL257" s="6"/>
      <c r="CM257" s="6">
        <v>41494.25</v>
      </c>
      <c r="CN257" s="6"/>
      <c r="CO257" s="6"/>
      <c r="CP257" s="6"/>
      <c r="CQ257" s="6">
        <v>41498.25</v>
      </c>
      <c r="CR257" s="6"/>
      <c r="CS257" s="6"/>
      <c r="CT257" s="6"/>
      <c r="CU257" s="6">
        <v>41498.25</v>
      </c>
      <c r="CV257" s="6"/>
      <c r="CW257" s="6"/>
      <c r="CX257" s="6"/>
      <c r="CY257" s="6"/>
      <c r="CZ257" s="6"/>
      <c r="DA257" s="6"/>
      <c r="DB257" s="6"/>
      <c r="DC257" s="6"/>
      <c r="DD257" s="6"/>
      <c r="DE257" s="6"/>
      <c r="DF257" s="6"/>
      <c r="DG257" s="6"/>
      <c r="DH257" s="6">
        <v>41499.25</v>
      </c>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HYPERLINK("https://hpr-rps.hres.ca/reg-content/summary-basis-decision-detailTwo.php?lang=en&amp;linkID=SBD00259", "Jublia")</f>
        <v>Jublia</v>
      </c>
      <c r="B258" s="6" t="s">
        <v>712</v>
      </c>
      <c r="C258" s="6" t="s">
        <v>713</v>
      </c>
      <c r="D258" s="6" t="s">
        <v>714</v>
      </c>
      <c r="E258" s="6">
        <v>40888.25</v>
      </c>
      <c r="F258" s="6"/>
      <c r="G258" s="6"/>
      <c r="H258" s="6"/>
      <c r="I258" s="6"/>
      <c r="J258" s="6"/>
      <c r="K258" s="6"/>
      <c r="L258" s="6"/>
      <c r="M258" s="6"/>
      <c r="N258" s="6">
        <v>41113.25</v>
      </c>
      <c r="O258" s="6"/>
      <c r="P258" s="6"/>
      <c r="Q258" s="6"/>
      <c r="R258" s="6"/>
      <c r="S258" s="6">
        <v>41143.25</v>
      </c>
      <c r="T258" s="6"/>
      <c r="U258" s="6"/>
      <c r="V258" s="6">
        <v>41152.25</v>
      </c>
      <c r="W258" s="6"/>
      <c r="X258" s="6"/>
      <c r="Y258" s="6"/>
      <c r="Z258" s="6"/>
      <c r="AA258" s="6"/>
      <c r="AB258" s="6"/>
      <c r="AC258" s="6"/>
      <c r="AD258" s="6"/>
      <c r="AE258" s="6"/>
      <c r="AF258" s="6">
        <v>41197.25</v>
      </c>
      <c r="AG258" s="6"/>
      <c r="AH258" s="6"/>
      <c r="AI258" s="6"/>
      <c r="AJ258" s="6"/>
      <c r="AK258" s="6"/>
      <c r="AL258" s="6"/>
      <c r="AM258" s="6"/>
      <c r="AN258" s="6"/>
      <c r="AO258" s="6">
        <v>41351.208333333343</v>
      </c>
      <c r="AP258" s="6"/>
      <c r="AQ258" s="6"/>
      <c r="AR258" s="6">
        <v>41376.25</v>
      </c>
      <c r="AS258" s="6"/>
      <c r="AT258" s="6"/>
      <c r="AU258" s="6"/>
      <c r="AV258" s="6">
        <v>41376.25</v>
      </c>
      <c r="AW258" s="6"/>
      <c r="AX258" s="6"/>
      <c r="AY258" s="6"/>
      <c r="AZ258" s="6">
        <v>41376.25</v>
      </c>
      <c r="BA258" s="6"/>
      <c r="BB258" s="6"/>
      <c r="BC258" s="6"/>
      <c r="BD258" s="6"/>
      <c r="BE258" s="6"/>
      <c r="BF258" s="6"/>
      <c r="BG258" s="6"/>
      <c r="BH258" s="6"/>
      <c r="BI258" s="6"/>
      <c r="BJ258" s="6"/>
      <c r="BK258" s="6"/>
      <c r="BL258" s="6"/>
      <c r="BM258" s="6">
        <v>41376.25</v>
      </c>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HYPERLINK("https://hpr-rps.hres.ca/reg-content/summary-basis-decision-detailTwo.php?lang=en&amp;linkID=SBD00260", "Perjeta")</f>
        <v>Perjeta</v>
      </c>
      <c r="B259" s="6" t="s">
        <v>715</v>
      </c>
      <c r="C259" s="6" t="s">
        <v>84</v>
      </c>
      <c r="D259" s="6" t="s">
        <v>716</v>
      </c>
      <c r="E259" s="6"/>
      <c r="F259" s="6"/>
      <c r="G259" s="6"/>
      <c r="H259" s="6">
        <v>40897.25</v>
      </c>
      <c r="I259" s="6"/>
      <c r="J259" s="6"/>
      <c r="K259" s="6"/>
      <c r="L259" s="6"/>
      <c r="M259" s="6"/>
      <c r="N259" s="6"/>
      <c r="O259" s="6"/>
      <c r="P259" s="6"/>
      <c r="Q259" s="6"/>
      <c r="R259" s="6"/>
      <c r="S259" s="6"/>
      <c r="T259" s="6"/>
      <c r="U259" s="6"/>
      <c r="V259" s="6"/>
      <c r="W259" s="6"/>
      <c r="X259" s="6"/>
      <c r="Y259" s="6"/>
      <c r="Z259" s="6"/>
      <c r="AA259" s="6"/>
      <c r="AB259" s="6"/>
      <c r="AC259" s="6"/>
      <c r="AD259" s="6"/>
      <c r="AE259" s="6"/>
      <c r="AF259" s="6">
        <v>40949.25</v>
      </c>
      <c r="AG259" s="6"/>
      <c r="AH259" s="6"/>
      <c r="AI259" s="6"/>
      <c r="AJ259" s="6"/>
      <c r="AK259" s="6"/>
      <c r="AL259" s="6"/>
      <c r="AM259" s="6"/>
      <c r="AN259" s="6"/>
      <c r="AO259" s="6"/>
      <c r="AP259" s="6"/>
      <c r="AQ259" s="6"/>
      <c r="AR259" s="6"/>
      <c r="AS259" s="6"/>
      <c r="AT259" s="6"/>
      <c r="AU259" s="6"/>
      <c r="AV259" s="6">
        <v>41241.25</v>
      </c>
      <c r="AW259" s="6"/>
      <c r="AX259" s="6">
        <v>41109.25</v>
      </c>
      <c r="AY259" s="6"/>
      <c r="AZ259" s="6">
        <v>41243.25</v>
      </c>
      <c r="BA259" s="6"/>
      <c r="BB259" s="6"/>
      <c r="BC259" s="6"/>
      <c r="BD259" s="6"/>
      <c r="BE259" s="6"/>
      <c r="BF259" s="6"/>
      <c r="BG259" s="6"/>
      <c r="BH259" s="6"/>
      <c r="BI259" s="6"/>
      <c r="BJ259" s="6"/>
      <c r="BK259" s="6"/>
      <c r="BL259" s="6"/>
      <c r="BM259" s="6"/>
      <c r="BN259" s="6"/>
      <c r="BO259" s="6"/>
      <c r="BP259" s="6"/>
      <c r="BQ259" s="6"/>
      <c r="BR259" s="6"/>
      <c r="BS259" s="6"/>
      <c r="BT259" s="6">
        <v>41246.25</v>
      </c>
      <c r="BU259" s="6"/>
      <c r="BV259" s="6"/>
      <c r="BW259" s="6"/>
      <c r="BX259" s="6"/>
      <c r="BY259" s="6">
        <v>41337.25</v>
      </c>
      <c r="BZ259" s="6"/>
      <c r="CA259" s="6"/>
      <c r="CB259" s="6"/>
      <c r="CC259" s="6"/>
      <c r="CD259" s="6"/>
      <c r="CE259" s="6"/>
      <c r="CF259" s="6"/>
      <c r="CG259" s="6"/>
      <c r="CH259" s="6"/>
      <c r="CI259" s="6"/>
      <c r="CJ259" s="6"/>
      <c r="CK259" s="6"/>
      <c r="CL259" s="6"/>
      <c r="CM259" s="6"/>
      <c r="CN259" s="6"/>
      <c r="CO259" s="6"/>
      <c r="CP259" s="6"/>
      <c r="CQ259" s="6"/>
      <c r="CR259" s="6">
        <v>41382.25</v>
      </c>
      <c r="CS259" s="6"/>
      <c r="CT259" s="6"/>
      <c r="CU259" s="6"/>
      <c r="CV259" s="6"/>
      <c r="CW259" s="6"/>
      <c r="CX259" s="6"/>
      <c r="CY259" s="6"/>
      <c r="CZ259" s="6"/>
      <c r="DA259" s="6"/>
      <c r="DB259" s="6"/>
      <c r="DC259" s="6"/>
      <c r="DD259" s="6">
        <v>41523.25</v>
      </c>
      <c r="DE259" s="6"/>
      <c r="DF259" s="6"/>
      <c r="DG259" s="6"/>
      <c r="DH259" s="6">
        <v>41506.25</v>
      </c>
      <c r="DI259" s="6"/>
      <c r="DJ259" s="6">
        <v>41501.25</v>
      </c>
      <c r="DK259" s="6"/>
      <c r="DL259" s="6">
        <v>41523.25</v>
      </c>
      <c r="DM259" s="6"/>
      <c r="DN259" s="6"/>
      <c r="DO259" s="6"/>
      <c r="DP259" s="6"/>
      <c r="DQ259" s="6"/>
      <c r="DR259" s="6"/>
      <c r="DS259" s="6"/>
      <c r="DT259" s="6"/>
      <c r="DU259" s="6"/>
      <c r="DV259" s="6"/>
      <c r="DW259" s="6"/>
      <c r="DX259" s="6">
        <v>41526.25</v>
      </c>
      <c r="DY259" s="6">
        <v>41563.25</v>
      </c>
      <c r="DZ259" s="6"/>
      <c r="EA259" s="6"/>
      <c r="EB259" s="6"/>
      <c r="EC259" s="6"/>
      <c r="ED259" s="6"/>
      <c r="EE259" s="6"/>
      <c r="EF259" s="6"/>
      <c r="EG259" s="6"/>
      <c r="EH259" s="6"/>
      <c r="EI259" s="6"/>
      <c r="EJ259" s="6"/>
      <c r="EK259" s="6">
        <v>41529.25</v>
      </c>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HYPERLINK("https://hpr-rps.hres.ca/reg-content/summary-basis-decision-detailTwo.php?lang=en&amp;linkID=SBD00261", "Pheburane")</f>
        <v>Pheburane</v>
      </c>
      <c r="B260" s="6" t="s">
        <v>717</v>
      </c>
      <c r="C260" s="6" t="s">
        <v>718</v>
      </c>
      <c r="D260" s="6" t="s">
        <v>719</v>
      </c>
      <c r="E260" s="6">
        <v>41324.25</v>
      </c>
      <c r="F260" s="6"/>
      <c r="G260" s="6"/>
      <c r="H260" s="6"/>
      <c r="I260" s="6"/>
      <c r="J260" s="6"/>
      <c r="K260" s="6"/>
      <c r="L260" s="6"/>
      <c r="M260" s="6"/>
      <c r="N260" s="6">
        <v>41388.25</v>
      </c>
      <c r="O260" s="6"/>
      <c r="P260" s="6"/>
      <c r="Q260" s="6"/>
      <c r="R260" s="6"/>
      <c r="S260" s="6">
        <v>41424.25</v>
      </c>
      <c r="T260" s="6"/>
      <c r="U260" s="6"/>
      <c r="V260" s="6">
        <v>41445.25</v>
      </c>
      <c r="W260" s="6"/>
      <c r="X260" s="6"/>
      <c r="Y260" s="6"/>
      <c r="Z260" s="6"/>
      <c r="AA260" s="6"/>
      <c r="AB260" s="6"/>
      <c r="AC260" s="6"/>
      <c r="AD260" s="6"/>
      <c r="AE260" s="6"/>
      <c r="AF260" s="6">
        <v>41480.25</v>
      </c>
      <c r="AG260" s="6"/>
      <c r="AH260" s="6"/>
      <c r="AI260" s="6"/>
      <c r="AJ260" s="6"/>
      <c r="AK260" s="6"/>
      <c r="AL260" s="6"/>
      <c r="AM260" s="6"/>
      <c r="AN260" s="6"/>
      <c r="AO260" s="6"/>
      <c r="AP260" s="6"/>
      <c r="AQ260" s="6"/>
      <c r="AR260" s="6">
        <v>41656.25</v>
      </c>
      <c r="AS260" s="6"/>
      <c r="AT260" s="6"/>
      <c r="AU260" s="6"/>
      <c r="AV260" s="6">
        <v>41627.25</v>
      </c>
      <c r="AW260" s="6"/>
      <c r="AX260" s="6">
        <v>41565.25</v>
      </c>
      <c r="AY260" s="6"/>
      <c r="AZ260" s="6">
        <v>41656.25</v>
      </c>
      <c r="BA260" s="6"/>
      <c r="BB260" s="6"/>
      <c r="BC260" s="6"/>
      <c r="BD260" s="6"/>
      <c r="BE260" s="6"/>
      <c r="BF260" s="6"/>
      <c r="BG260" s="6"/>
      <c r="BH260" s="6"/>
      <c r="BI260" s="6"/>
      <c r="BJ260" s="6"/>
      <c r="BK260" s="6"/>
      <c r="BL260" s="6"/>
      <c r="BM260" s="6">
        <v>41659.25</v>
      </c>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HYPERLINK("https://hpr-rps.hres.ca/reg-content/summary-basis-decision-detailTwo.php?lang=en&amp;linkID=SBD00262", "Picato")</f>
        <v>Picato</v>
      </c>
      <c r="B261" s="6" t="s">
        <v>720</v>
      </c>
      <c r="C261" s="6" t="s">
        <v>721</v>
      </c>
      <c r="D261" s="6" t="s">
        <v>722</v>
      </c>
      <c r="E261" s="6">
        <v>40843.25</v>
      </c>
      <c r="F261" s="6"/>
      <c r="G261" s="6"/>
      <c r="H261" s="6">
        <v>40948.25</v>
      </c>
      <c r="I261" s="6"/>
      <c r="J261" s="6"/>
      <c r="K261" s="6"/>
      <c r="L261" s="6"/>
      <c r="M261" s="6"/>
      <c r="N261" s="6"/>
      <c r="O261" s="6"/>
      <c r="P261" s="6"/>
      <c r="Q261" s="6"/>
      <c r="R261" s="6"/>
      <c r="S261" s="6"/>
      <c r="T261" s="6"/>
      <c r="U261" s="6"/>
      <c r="V261" s="6"/>
      <c r="W261" s="6"/>
      <c r="X261" s="6"/>
      <c r="Y261" s="6"/>
      <c r="Z261" s="6"/>
      <c r="AA261" s="6"/>
      <c r="AB261" s="6"/>
      <c r="AC261" s="6"/>
      <c r="AD261" s="6"/>
      <c r="AE261" s="6"/>
      <c r="AF261" s="6">
        <v>41004.25</v>
      </c>
      <c r="AG261" s="6"/>
      <c r="AH261" s="6"/>
      <c r="AI261" s="6"/>
      <c r="AJ261" s="6"/>
      <c r="AK261" s="6"/>
      <c r="AL261" s="6"/>
      <c r="AM261" s="6"/>
      <c r="AN261" s="6"/>
      <c r="AO261" s="6"/>
      <c r="AP261" s="6"/>
      <c r="AQ261" s="6"/>
      <c r="AR261" s="6">
        <v>41299.25</v>
      </c>
      <c r="AS261" s="6"/>
      <c r="AT261" s="6"/>
      <c r="AU261" s="6"/>
      <c r="AV261" s="6">
        <v>41289.25</v>
      </c>
      <c r="AW261" s="6"/>
      <c r="AX261" s="6"/>
      <c r="AY261" s="6"/>
      <c r="AZ261" s="6">
        <v>41303.25</v>
      </c>
      <c r="BA261" s="6"/>
      <c r="BB261" s="6"/>
      <c r="BC261" s="6"/>
      <c r="BD261" s="6"/>
      <c r="BE261" s="6"/>
      <c r="BF261" s="6"/>
      <c r="BG261" s="6"/>
      <c r="BH261" s="6"/>
      <c r="BI261" s="6"/>
      <c r="BJ261" s="6"/>
      <c r="BK261" s="6"/>
      <c r="BL261" s="6"/>
      <c r="BM261" s="6">
        <v>41304.25</v>
      </c>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HYPERLINK("https://hpr-rps.hres.ca/reg-content/summary-basis-decision-detailTwo.php?lang=en&amp;linkID=SBD00263", "Pomalyst")</f>
        <v>Pomalyst</v>
      </c>
      <c r="B262" s="6" t="s">
        <v>723</v>
      </c>
      <c r="C262" s="6" t="s">
        <v>665</v>
      </c>
      <c r="D262" s="6" t="s">
        <v>724</v>
      </c>
      <c r="E262" s="6">
        <v>41324.25</v>
      </c>
      <c r="F262" s="6"/>
      <c r="G262" s="6"/>
      <c r="H262" s="6"/>
      <c r="I262" s="6"/>
      <c r="J262" s="6"/>
      <c r="K262" s="6"/>
      <c r="L262" s="6"/>
      <c r="M262" s="6"/>
      <c r="N262" s="6">
        <v>41388.25</v>
      </c>
      <c r="O262" s="6"/>
      <c r="P262" s="6"/>
      <c r="Q262" s="6"/>
      <c r="R262" s="6"/>
      <c r="S262" s="6">
        <v>41424.25</v>
      </c>
      <c r="T262" s="6"/>
      <c r="U262" s="6"/>
      <c r="V262" s="6">
        <v>41445.25</v>
      </c>
      <c r="W262" s="6"/>
      <c r="X262" s="6"/>
      <c r="Y262" s="6"/>
      <c r="Z262" s="6"/>
      <c r="AA262" s="6"/>
      <c r="AB262" s="6"/>
      <c r="AC262" s="6"/>
      <c r="AD262" s="6"/>
      <c r="AE262" s="6"/>
      <c r="AF262" s="6">
        <v>41480.25</v>
      </c>
      <c r="AG262" s="6"/>
      <c r="AH262" s="6"/>
      <c r="AI262" s="6"/>
      <c r="AJ262" s="6"/>
      <c r="AK262" s="6"/>
      <c r="AL262" s="6"/>
      <c r="AM262" s="6"/>
      <c r="AN262" s="6"/>
      <c r="AO262" s="6"/>
      <c r="AP262" s="6"/>
      <c r="AQ262" s="6"/>
      <c r="AR262" s="6">
        <v>41656.25</v>
      </c>
      <c r="AS262" s="6"/>
      <c r="AT262" s="6"/>
      <c r="AU262" s="6"/>
      <c r="AV262" s="6">
        <v>41627.25</v>
      </c>
      <c r="AW262" s="6"/>
      <c r="AX262" s="6">
        <v>41565.25</v>
      </c>
      <c r="AY262" s="6"/>
      <c r="AZ262" s="6">
        <v>41656.25</v>
      </c>
      <c r="BA262" s="6"/>
      <c r="BB262" s="6"/>
      <c r="BC262" s="6"/>
      <c r="BD262" s="6"/>
      <c r="BE262" s="6"/>
      <c r="BF262" s="6"/>
      <c r="BG262" s="6"/>
      <c r="BH262" s="6"/>
      <c r="BI262" s="6"/>
      <c r="BJ262" s="6"/>
      <c r="BK262" s="6"/>
      <c r="BL262" s="6"/>
      <c r="BM262" s="6">
        <v>41659.25</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HYPERLINK("https://hpr-rps.hres.ca/reg-content/summary-basis-decision-detailTwo.php?lang=en&amp;linkID=SBD00264", "Potiga")</f>
        <v>Potiga</v>
      </c>
      <c r="B263" s="6" t="s">
        <v>725</v>
      </c>
      <c r="C263" s="6" t="s">
        <v>96</v>
      </c>
      <c r="D263" s="6" t="s">
        <v>726</v>
      </c>
      <c r="E263" s="6">
        <v>41618.25</v>
      </c>
      <c r="F263" s="6"/>
      <c r="G263" s="6"/>
      <c r="H263" s="6"/>
      <c r="I263" s="6"/>
      <c r="J263" s="6"/>
      <c r="K263" s="6"/>
      <c r="L263" s="6"/>
      <c r="M263" s="6"/>
      <c r="N263" s="6">
        <v>41760.25</v>
      </c>
      <c r="O263" s="6"/>
      <c r="P263" s="6"/>
      <c r="Q263" s="6"/>
      <c r="R263" s="6"/>
      <c r="S263" s="6">
        <v>41796.25</v>
      </c>
      <c r="T263" s="6"/>
      <c r="U263" s="6"/>
      <c r="V263" s="6">
        <v>41801.25</v>
      </c>
      <c r="W263" s="6"/>
      <c r="X263" s="6"/>
      <c r="Y263" s="6"/>
      <c r="Z263" s="6">
        <v>41835.25</v>
      </c>
      <c r="AA263" s="6"/>
      <c r="AB263" s="6"/>
      <c r="AC263" s="6">
        <v>41844.25</v>
      </c>
      <c r="AD263" s="6"/>
      <c r="AE263" s="6"/>
      <c r="AF263" s="6">
        <v>41850.25</v>
      </c>
      <c r="AG263" s="6"/>
      <c r="AH263" s="6"/>
      <c r="AI263" s="6"/>
      <c r="AJ263" s="6"/>
      <c r="AK263" s="6"/>
      <c r="AL263" s="6"/>
      <c r="AM263" s="6"/>
      <c r="AN263" s="6"/>
      <c r="AO263" s="6"/>
      <c r="AP263" s="6"/>
      <c r="AQ263" s="6"/>
      <c r="AR263" s="6">
        <v>42027.25</v>
      </c>
      <c r="AS263" s="6">
        <v>41942.208333333343</v>
      </c>
      <c r="AT263" s="6"/>
      <c r="AU263" s="6"/>
      <c r="AV263" s="6">
        <v>42025.25</v>
      </c>
      <c r="AW263" s="6"/>
      <c r="AX263" s="6"/>
      <c r="AY263" s="6"/>
      <c r="AZ263" s="6">
        <v>42027.25</v>
      </c>
      <c r="BA263" s="6"/>
      <c r="BB263" s="6"/>
      <c r="BC263" s="6"/>
      <c r="BD263" s="6"/>
      <c r="BE263" s="6"/>
      <c r="BF263" s="6"/>
      <c r="BG263" s="6"/>
      <c r="BH263" s="6"/>
      <c r="BI263" s="6"/>
      <c r="BJ263" s="6"/>
      <c r="BK263" s="6"/>
      <c r="BL263" s="6"/>
      <c r="BM263" s="6">
        <v>42030.25</v>
      </c>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HYPERLINK("https://hpr-rps.hres.ca/reg-content/summary-basis-decision-detailTwo.php?lang=en&amp;linkID=SBD00265", "Prolensa")</f>
        <v>Prolensa</v>
      </c>
      <c r="B264" s="6" t="s">
        <v>727</v>
      </c>
      <c r="C264" s="6" t="s">
        <v>129</v>
      </c>
      <c r="D264" s="6" t="s">
        <v>728</v>
      </c>
      <c r="E264" s="6"/>
      <c r="F264" s="6"/>
      <c r="G264" s="6"/>
      <c r="H264" s="6">
        <v>41733.25</v>
      </c>
      <c r="I264" s="6"/>
      <c r="J264" s="6"/>
      <c r="K264" s="6"/>
      <c r="L264" s="6"/>
      <c r="M264" s="6"/>
      <c r="N264" s="6"/>
      <c r="O264" s="6"/>
      <c r="P264" s="6"/>
      <c r="Q264" s="6"/>
      <c r="R264" s="6"/>
      <c r="S264" s="6"/>
      <c r="T264" s="6"/>
      <c r="U264" s="6"/>
      <c r="V264" s="6"/>
      <c r="W264" s="6"/>
      <c r="X264" s="6"/>
      <c r="Y264" s="6"/>
      <c r="Z264" s="6"/>
      <c r="AA264" s="6"/>
      <c r="AB264" s="6"/>
      <c r="AC264" s="6"/>
      <c r="AD264" s="6"/>
      <c r="AE264" s="6"/>
      <c r="AF264" s="6">
        <v>41790.25</v>
      </c>
      <c r="AG264" s="6"/>
      <c r="AH264" s="6"/>
      <c r="AI264" s="6"/>
      <c r="AJ264" s="6"/>
      <c r="AK264" s="6"/>
      <c r="AL264" s="6"/>
      <c r="AM264" s="6"/>
      <c r="AN264" s="6"/>
      <c r="AO264" s="6"/>
      <c r="AP264" s="6"/>
      <c r="AQ264" s="6"/>
      <c r="AR264" s="6">
        <v>42088.208333333343</v>
      </c>
      <c r="AS264" s="6"/>
      <c r="AT264" s="6"/>
      <c r="AU264" s="6"/>
      <c r="AV264" s="6">
        <v>42082.208333333343</v>
      </c>
      <c r="AW264" s="6"/>
      <c r="AX264" s="6"/>
      <c r="AY264" s="6"/>
      <c r="AZ264" s="6">
        <v>42088.208333333343</v>
      </c>
      <c r="BA264" s="6"/>
      <c r="BB264" s="6"/>
      <c r="BC264" s="6"/>
      <c r="BD264" s="6"/>
      <c r="BE264" s="6"/>
      <c r="BF264" s="6"/>
      <c r="BG264" s="6"/>
      <c r="BH264" s="6"/>
      <c r="BI264" s="6"/>
      <c r="BJ264" s="6"/>
      <c r="BK264" s="6"/>
      <c r="BL264" s="6"/>
      <c r="BM264" s="6">
        <v>42089.208333333343</v>
      </c>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HYPERLINK("https://hpr-rps.hres.ca/reg-content/summary-basis-decision-detailTwo.php?lang=en&amp;linkID=SBD00267", "Revestive")</f>
        <v>Revestive</v>
      </c>
      <c r="B265" s="6" t="s">
        <v>729</v>
      </c>
      <c r="C265" s="6" t="s">
        <v>730</v>
      </c>
      <c r="D265" s="6" t="s">
        <v>731</v>
      </c>
      <c r="E265" s="6">
        <v>41772.25</v>
      </c>
      <c r="F265" s="6"/>
      <c r="G265" s="6"/>
      <c r="H265" s="6"/>
      <c r="I265" s="6"/>
      <c r="J265" s="6"/>
      <c r="K265" s="6"/>
      <c r="L265" s="6"/>
      <c r="M265" s="6"/>
      <c r="N265" s="6">
        <v>41906.25</v>
      </c>
      <c r="O265" s="6"/>
      <c r="P265" s="6"/>
      <c r="Q265" s="6"/>
      <c r="R265" s="6"/>
      <c r="S265" s="6">
        <v>41941.208333333343</v>
      </c>
      <c r="T265" s="6"/>
      <c r="U265" s="6"/>
      <c r="V265" s="6">
        <v>41982.25</v>
      </c>
      <c r="W265" s="6"/>
      <c r="X265" s="6"/>
      <c r="Y265" s="6"/>
      <c r="Z265" s="6">
        <v>41995.25</v>
      </c>
      <c r="AA265" s="6"/>
      <c r="AB265" s="6"/>
      <c r="AC265" s="6">
        <v>42040.25</v>
      </c>
      <c r="AD265" s="6"/>
      <c r="AE265" s="6"/>
      <c r="AF265" s="6">
        <v>42073.208333333343</v>
      </c>
      <c r="AG265" s="6"/>
      <c r="AH265" s="6"/>
      <c r="AI265" s="6"/>
      <c r="AJ265" s="6"/>
      <c r="AK265" s="6"/>
      <c r="AL265" s="6"/>
      <c r="AM265" s="6"/>
      <c r="AN265" s="6"/>
      <c r="AO265" s="6"/>
      <c r="AP265" s="6"/>
      <c r="AQ265" s="6"/>
      <c r="AR265" s="6">
        <v>42248.25</v>
      </c>
      <c r="AS265" s="6"/>
      <c r="AT265" s="6"/>
      <c r="AU265" s="6"/>
      <c r="AV265" s="6">
        <v>42250.25</v>
      </c>
      <c r="AW265" s="6"/>
      <c r="AX265" s="6">
        <v>42250.25</v>
      </c>
      <c r="AY265" s="6"/>
      <c r="AZ265" s="6">
        <v>42250.25</v>
      </c>
      <c r="BA265" s="6"/>
      <c r="BB265" s="6"/>
      <c r="BC265" s="6"/>
      <c r="BD265" s="6"/>
      <c r="BE265" s="6"/>
      <c r="BF265" s="6"/>
      <c r="BG265" s="6"/>
      <c r="BH265" s="6"/>
      <c r="BI265" s="6"/>
      <c r="BJ265" s="6"/>
      <c r="BK265" s="6"/>
      <c r="BL265" s="6"/>
      <c r="BM265" s="6">
        <v>42251.25</v>
      </c>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HYPERLINK("https://hpr-rps.hres.ca/reg-content/summary-basis-decision-detailTwo.php?lang=en&amp;linkID=SBD00268", "Rosiver")</f>
        <v>Rosiver</v>
      </c>
      <c r="B266" s="6" t="s">
        <v>732</v>
      </c>
      <c r="C266" s="6" t="s">
        <v>204</v>
      </c>
      <c r="D266" s="6" t="s">
        <v>733</v>
      </c>
      <c r="E266" s="6"/>
      <c r="F266" s="6"/>
      <c r="G266" s="6"/>
      <c r="H266" s="6">
        <v>41765.25</v>
      </c>
      <c r="I266" s="6"/>
      <c r="J266" s="6"/>
      <c r="K266" s="6"/>
      <c r="L266" s="6"/>
      <c r="M266" s="6"/>
      <c r="N266" s="6"/>
      <c r="O266" s="6"/>
      <c r="P266" s="6"/>
      <c r="Q266" s="6"/>
      <c r="R266" s="6"/>
      <c r="S266" s="6"/>
      <c r="T266" s="6"/>
      <c r="U266" s="6"/>
      <c r="V266" s="6"/>
      <c r="W266" s="6"/>
      <c r="X266" s="6"/>
      <c r="Y266" s="6"/>
      <c r="Z266" s="6"/>
      <c r="AA266" s="6"/>
      <c r="AB266" s="6"/>
      <c r="AC266" s="6"/>
      <c r="AD266" s="6"/>
      <c r="AE266" s="6"/>
      <c r="AF266" s="6">
        <v>41771.25</v>
      </c>
      <c r="AG266" s="6"/>
      <c r="AH266" s="6"/>
      <c r="AI266" s="6"/>
      <c r="AJ266" s="6"/>
      <c r="AK266" s="6"/>
      <c r="AL266" s="6"/>
      <c r="AM266" s="6"/>
      <c r="AN266" s="6"/>
      <c r="AO266" s="6"/>
      <c r="AP266" s="6"/>
      <c r="AQ266" s="6"/>
      <c r="AR266" s="6">
        <v>42115.25</v>
      </c>
      <c r="AS266" s="6"/>
      <c r="AT266" s="6"/>
      <c r="AU266" s="6"/>
      <c r="AV266" s="6">
        <v>42115.25</v>
      </c>
      <c r="AW266" s="6"/>
      <c r="AX266" s="6"/>
      <c r="AY266" s="6"/>
      <c r="AZ266" s="6">
        <v>42115.25</v>
      </c>
      <c r="BA266" s="6"/>
      <c r="BB266" s="6"/>
      <c r="BC266" s="6"/>
      <c r="BD266" s="6"/>
      <c r="BE266" s="6"/>
      <c r="BF266" s="6"/>
      <c r="BG266" s="6"/>
      <c r="BH266" s="6"/>
      <c r="BI266" s="6"/>
      <c r="BJ266" s="6"/>
      <c r="BK266" s="6"/>
      <c r="BL266" s="6"/>
      <c r="BM266" s="6">
        <v>42116.25</v>
      </c>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HYPERLINK("https://hpr-rps.hres.ca/reg-content/summary-basis-decision-detailTwo.php?lang=en&amp;linkID=SBD00269", "Signifor")</f>
        <v>Signifor</v>
      </c>
      <c r="B267" s="6" t="s">
        <v>734</v>
      </c>
      <c r="C267" s="6" t="s">
        <v>87</v>
      </c>
      <c r="D267" s="6" t="s">
        <v>735</v>
      </c>
      <c r="E267" s="6"/>
      <c r="F267" s="6"/>
      <c r="G267" s="6"/>
      <c r="H267" s="6">
        <v>40582.25</v>
      </c>
      <c r="I267" s="6"/>
      <c r="J267" s="6"/>
      <c r="K267" s="6"/>
      <c r="L267" s="6"/>
      <c r="M267" s="6"/>
      <c r="N267" s="6"/>
      <c r="O267" s="6"/>
      <c r="P267" s="6"/>
      <c r="Q267" s="6"/>
      <c r="R267" s="6"/>
      <c r="S267" s="6"/>
      <c r="T267" s="6"/>
      <c r="U267" s="6"/>
      <c r="V267" s="6"/>
      <c r="W267" s="6"/>
      <c r="X267" s="6"/>
      <c r="Y267" s="6"/>
      <c r="Z267" s="6"/>
      <c r="AA267" s="6"/>
      <c r="AB267" s="6"/>
      <c r="AC267" s="6"/>
      <c r="AD267" s="6"/>
      <c r="AE267" s="6"/>
      <c r="AF267" s="6">
        <v>40633.25</v>
      </c>
      <c r="AG267" s="6"/>
      <c r="AH267" s="6"/>
      <c r="AI267" s="6"/>
      <c r="AJ267" s="6"/>
      <c r="AK267" s="6"/>
      <c r="AL267" s="6"/>
      <c r="AM267" s="6"/>
      <c r="AN267" s="6"/>
      <c r="AO267" s="6"/>
      <c r="AP267" s="6"/>
      <c r="AQ267" s="6"/>
      <c r="AR267" s="6"/>
      <c r="AS267" s="6"/>
      <c r="AT267" s="6"/>
      <c r="AU267" s="6"/>
      <c r="AV267" s="6">
        <v>40830.25</v>
      </c>
      <c r="AW267" s="6"/>
      <c r="AX267" s="6"/>
      <c r="AY267" s="6"/>
      <c r="AZ267" s="6"/>
      <c r="BA267" s="6"/>
      <c r="BB267" s="6"/>
      <c r="BC267" s="6"/>
      <c r="BD267" s="6"/>
      <c r="BE267" s="6"/>
      <c r="BF267" s="6"/>
      <c r="BG267" s="6"/>
      <c r="BH267" s="6"/>
      <c r="BI267" s="6"/>
      <c r="BJ267" s="6"/>
      <c r="BK267" s="6"/>
      <c r="BL267" s="6"/>
      <c r="BM267" s="6"/>
      <c r="BN267" s="6"/>
      <c r="BO267" s="6"/>
      <c r="BP267" s="6">
        <v>40840.25</v>
      </c>
      <c r="BQ267" s="6"/>
      <c r="BR267" s="6"/>
      <c r="BS267" s="6"/>
      <c r="BT267" s="6"/>
      <c r="BU267" s="6"/>
      <c r="BV267" s="6"/>
      <c r="BW267" s="6"/>
      <c r="BX267" s="6"/>
      <c r="BY267" s="6">
        <v>40925.25</v>
      </c>
      <c r="BZ267" s="6"/>
      <c r="CA267" s="6"/>
      <c r="CB267" s="6"/>
      <c r="CC267" s="6"/>
      <c r="CD267" s="6"/>
      <c r="CE267" s="6"/>
      <c r="CF267" s="6"/>
      <c r="CG267" s="6"/>
      <c r="CH267" s="6"/>
      <c r="CI267" s="6"/>
      <c r="CJ267" s="6"/>
      <c r="CK267" s="6"/>
      <c r="CL267" s="6"/>
      <c r="CM267" s="6"/>
      <c r="CN267" s="6"/>
      <c r="CO267" s="6"/>
      <c r="CP267" s="6"/>
      <c r="CQ267" s="6"/>
      <c r="CR267" s="6">
        <v>40970.25</v>
      </c>
      <c r="CS267" s="6"/>
      <c r="CT267" s="6"/>
      <c r="CU267" s="6"/>
      <c r="CV267" s="6"/>
      <c r="CW267" s="6"/>
      <c r="CX267" s="6"/>
      <c r="CY267" s="6"/>
      <c r="CZ267" s="6"/>
      <c r="DA267" s="6"/>
      <c r="DB267" s="6"/>
      <c r="DC267" s="6"/>
      <c r="DD267" s="6"/>
      <c r="DE267" s="6"/>
      <c r="DF267" s="6"/>
      <c r="DG267" s="6"/>
      <c r="DH267" s="6">
        <v>41255.25</v>
      </c>
      <c r="DI267" s="6"/>
      <c r="DJ267" s="6">
        <v>41218.25</v>
      </c>
      <c r="DK267" s="6"/>
      <c r="DL267" s="6">
        <v>41264.25</v>
      </c>
      <c r="DM267" s="6"/>
      <c r="DN267" s="6"/>
      <c r="DO267" s="6"/>
      <c r="DP267" s="6"/>
      <c r="DQ267" s="6"/>
      <c r="DR267" s="6"/>
      <c r="DS267" s="6"/>
      <c r="DT267" s="6"/>
      <c r="DU267" s="6"/>
      <c r="DV267" s="6"/>
      <c r="DW267" s="6"/>
      <c r="DX267" s="6"/>
      <c r="DY267" s="6"/>
      <c r="DZ267" s="6"/>
      <c r="EA267" s="6"/>
      <c r="EB267" s="6"/>
      <c r="EC267" s="6"/>
      <c r="ED267" s="6"/>
      <c r="EE267" s="6"/>
      <c r="EF267" s="6">
        <v>41267.25</v>
      </c>
      <c r="EG267" s="6"/>
      <c r="EH267" s="6"/>
      <c r="EI267" s="6"/>
      <c r="EJ267" s="6"/>
      <c r="EK267" s="6">
        <v>41346.208333333343</v>
      </c>
      <c r="EL267" s="6"/>
      <c r="EM267" s="6"/>
      <c r="EN267" s="6"/>
      <c r="EO267" s="6"/>
      <c r="EP267" s="6"/>
      <c r="EQ267" s="6"/>
      <c r="ER267" s="6"/>
      <c r="ES267" s="6"/>
      <c r="ET267" s="6"/>
      <c r="EU267" s="6"/>
      <c r="EV267" s="6"/>
      <c r="EW267" s="6"/>
      <c r="EX267" s="6"/>
      <c r="EY267" s="6"/>
      <c r="EZ267" s="6"/>
      <c r="FA267" s="6"/>
      <c r="FB267" s="6"/>
      <c r="FC267" s="6"/>
      <c r="FD267" s="6">
        <v>41390.25</v>
      </c>
      <c r="FE267" s="6"/>
      <c r="FF267" s="6"/>
      <c r="FG267" s="6"/>
      <c r="FH267" s="6"/>
      <c r="FI267" s="6"/>
      <c r="FJ267" s="6"/>
      <c r="FK267" s="6"/>
      <c r="FL267" s="6"/>
      <c r="FM267" s="6"/>
      <c r="FN267" s="6"/>
      <c r="FO267" s="6"/>
      <c r="FP267" s="6"/>
      <c r="FQ267" s="6"/>
      <c r="FR267" s="6"/>
      <c r="FS267" s="6"/>
      <c r="FT267" s="6"/>
      <c r="FU267" s="6"/>
      <c r="FV267" s="6"/>
      <c r="FW267" s="6"/>
      <c r="FX267" s="6">
        <v>41537.25</v>
      </c>
      <c r="FY267" s="6"/>
      <c r="FZ267" s="6"/>
      <c r="GA267" s="6"/>
      <c r="GB267" s="6"/>
      <c r="GC267" s="6">
        <v>41540.25</v>
      </c>
      <c r="GD267" s="6"/>
      <c r="GE267" s="6"/>
      <c r="GF267" s="6"/>
      <c r="GG267" s="6"/>
      <c r="GH267" s="6"/>
      <c r="GI267" s="6"/>
      <c r="GJ267" s="6"/>
      <c r="GK267" s="6">
        <v>41540.25</v>
      </c>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HYPERLINK("https://hpr-rps.hres.ca/reg-content/summary-basis-decision-detailTwo.php?lang=en&amp;linkID=SBD00270", "Anoro Ellipta")</f>
        <v>Anoro Ellipta</v>
      </c>
      <c r="B268" s="6" t="s">
        <v>736</v>
      </c>
      <c r="C268" s="6" t="s">
        <v>96</v>
      </c>
      <c r="D268" s="6" t="s">
        <v>737</v>
      </c>
      <c r="E268" s="6"/>
      <c r="F268" s="6"/>
      <c r="G268" s="6"/>
      <c r="H268" s="6">
        <v>41765.25</v>
      </c>
      <c r="I268" s="6"/>
      <c r="J268" s="6"/>
      <c r="K268" s="6"/>
      <c r="L268" s="6"/>
      <c r="M268" s="6"/>
      <c r="N268" s="6"/>
      <c r="O268" s="6"/>
      <c r="P268" s="6"/>
      <c r="Q268" s="6"/>
      <c r="R268" s="6"/>
      <c r="S268" s="6"/>
      <c r="T268" s="6"/>
      <c r="U268" s="6"/>
      <c r="V268" s="6"/>
      <c r="W268" s="6"/>
      <c r="X268" s="6"/>
      <c r="Y268" s="6"/>
      <c r="Z268" s="6"/>
      <c r="AA268" s="6"/>
      <c r="AB268" s="6"/>
      <c r="AC268" s="6"/>
      <c r="AD268" s="6"/>
      <c r="AE268" s="6"/>
      <c r="AF268" s="6">
        <v>41771.25</v>
      </c>
      <c r="AG268" s="6"/>
      <c r="AH268" s="6"/>
      <c r="AI268" s="6"/>
      <c r="AJ268" s="6"/>
      <c r="AK268" s="6"/>
      <c r="AL268" s="6"/>
      <c r="AM268" s="6"/>
      <c r="AN268" s="6"/>
      <c r="AO268" s="6"/>
      <c r="AP268" s="6"/>
      <c r="AQ268" s="6"/>
      <c r="AR268" s="6">
        <v>42115.25</v>
      </c>
      <c r="AS268" s="6"/>
      <c r="AT268" s="6"/>
      <c r="AU268" s="6"/>
      <c r="AV268" s="6">
        <v>42115.25</v>
      </c>
      <c r="AW268" s="6"/>
      <c r="AX268" s="6"/>
      <c r="AY268" s="6"/>
      <c r="AZ268" s="6">
        <v>42115.25</v>
      </c>
      <c r="BA268" s="6"/>
      <c r="BB268" s="6"/>
      <c r="BC268" s="6"/>
      <c r="BD268" s="6"/>
      <c r="BE268" s="6"/>
      <c r="BF268" s="6"/>
      <c r="BG268" s="6"/>
      <c r="BH268" s="6"/>
      <c r="BI268" s="6"/>
      <c r="BJ268" s="6"/>
      <c r="BK268" s="6"/>
      <c r="BL268" s="6"/>
      <c r="BM268" s="6">
        <v>42116.25</v>
      </c>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HYPERLINK("https://hpr-rps.hres.ca/reg-content/summary-basis-decision-detailTwo.php?lang=en&amp;linkID=SBD00271", "Aptiom")</f>
        <v>Aptiom</v>
      </c>
      <c r="B269" s="6" t="s">
        <v>738</v>
      </c>
      <c r="C269" s="6" t="s">
        <v>292</v>
      </c>
      <c r="D269" s="6" t="s">
        <v>739</v>
      </c>
      <c r="E269" s="6">
        <v>41157.25</v>
      </c>
      <c r="F269" s="6"/>
      <c r="G269" s="6"/>
      <c r="H269" s="6">
        <v>41437.25</v>
      </c>
      <c r="I269" s="6"/>
      <c r="J269" s="6"/>
      <c r="K269" s="6"/>
      <c r="L269" s="6"/>
      <c r="M269" s="6"/>
      <c r="N269" s="6"/>
      <c r="O269" s="6"/>
      <c r="P269" s="6"/>
      <c r="Q269" s="6"/>
      <c r="R269" s="6"/>
      <c r="S269" s="6"/>
      <c r="T269" s="6"/>
      <c r="U269" s="6"/>
      <c r="V269" s="6"/>
      <c r="W269" s="6"/>
      <c r="X269" s="6"/>
      <c r="Y269" s="6"/>
      <c r="Z269" s="6">
        <v>41478.25</v>
      </c>
      <c r="AA269" s="6"/>
      <c r="AB269" s="6"/>
      <c r="AC269" s="6">
        <v>41486.25</v>
      </c>
      <c r="AD269" s="6"/>
      <c r="AE269" s="6"/>
      <c r="AF269" s="6">
        <v>41528.25</v>
      </c>
      <c r="AG269" s="6"/>
      <c r="AH269" s="6"/>
      <c r="AI269" s="6"/>
      <c r="AJ269" s="6"/>
      <c r="AK269" s="6"/>
      <c r="AL269" s="6"/>
      <c r="AM269" s="6"/>
      <c r="AN269" s="6"/>
      <c r="AO269" s="6"/>
      <c r="AP269" s="6"/>
      <c r="AQ269" s="6"/>
      <c r="AR269" s="6">
        <v>41803.25</v>
      </c>
      <c r="AS269" s="6">
        <v>41814.25</v>
      </c>
      <c r="AT269" s="6"/>
      <c r="AU269" s="6"/>
      <c r="AV269" s="6">
        <v>41815.25</v>
      </c>
      <c r="AW269" s="6"/>
      <c r="AX269" s="6"/>
      <c r="AY269" s="6"/>
      <c r="AZ269" s="6">
        <v>41824.25</v>
      </c>
      <c r="BA269" s="6"/>
      <c r="BB269" s="6"/>
      <c r="BC269" s="6"/>
      <c r="BD269" s="6"/>
      <c r="BE269" s="6"/>
      <c r="BF269" s="6"/>
      <c r="BG269" s="6"/>
      <c r="BH269" s="6"/>
      <c r="BI269" s="6"/>
      <c r="BJ269" s="6"/>
      <c r="BK269" s="6"/>
      <c r="BL269" s="6"/>
      <c r="BM269" s="6">
        <v>41828.25</v>
      </c>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HYPERLINK("https://hpr-rps.hres.ca/reg-content/summary-basis-decision-detailOne.php?lang=en&amp;linkID=SBD00273", "Arzerra TM")</f>
        <v>Arzerra TM</v>
      </c>
      <c r="B270" s="6" t="s">
        <v>740</v>
      </c>
      <c r="C270" s="6" t="s">
        <v>96</v>
      </c>
      <c r="D270" s="6" t="s">
        <v>741</v>
      </c>
      <c r="E270" s="6"/>
      <c r="F270" s="6"/>
      <c r="G270" s="6"/>
      <c r="H270" s="6">
        <v>41765.25</v>
      </c>
      <c r="I270" s="6"/>
      <c r="J270" s="6"/>
      <c r="K270" s="6"/>
      <c r="L270" s="6"/>
      <c r="M270" s="6"/>
      <c r="N270" s="6"/>
      <c r="O270" s="6"/>
      <c r="P270" s="6"/>
      <c r="Q270" s="6"/>
      <c r="R270" s="6"/>
      <c r="S270" s="6"/>
      <c r="T270" s="6"/>
      <c r="U270" s="6"/>
      <c r="V270" s="6"/>
      <c r="W270" s="6"/>
      <c r="X270" s="6"/>
      <c r="Y270" s="6"/>
      <c r="Z270" s="6"/>
      <c r="AA270" s="6"/>
      <c r="AB270" s="6"/>
      <c r="AC270" s="6"/>
      <c r="AD270" s="6"/>
      <c r="AE270" s="6"/>
      <c r="AF270" s="6">
        <v>41771.25</v>
      </c>
      <c r="AG270" s="6"/>
      <c r="AH270" s="6"/>
      <c r="AI270" s="6"/>
      <c r="AJ270" s="6"/>
      <c r="AK270" s="6"/>
      <c r="AL270" s="6"/>
      <c r="AM270" s="6"/>
      <c r="AN270" s="6"/>
      <c r="AO270" s="6"/>
      <c r="AP270" s="6"/>
      <c r="AQ270" s="6"/>
      <c r="AR270" s="6">
        <v>42115.25</v>
      </c>
      <c r="AS270" s="6"/>
      <c r="AT270" s="6"/>
      <c r="AU270" s="6"/>
      <c r="AV270" s="6">
        <v>42115.25</v>
      </c>
      <c r="AW270" s="6"/>
      <c r="AX270" s="6"/>
      <c r="AY270" s="6"/>
      <c r="AZ270" s="6">
        <v>42115.25</v>
      </c>
      <c r="BA270" s="6"/>
      <c r="BB270" s="6"/>
      <c r="BC270" s="6"/>
      <c r="BD270" s="6"/>
      <c r="BE270" s="6"/>
      <c r="BF270" s="6"/>
      <c r="BG270" s="6"/>
      <c r="BH270" s="6"/>
      <c r="BI270" s="6"/>
      <c r="BJ270" s="6"/>
      <c r="BK270" s="6"/>
      <c r="BL270" s="6"/>
      <c r="BM270" s="6">
        <v>42116.25</v>
      </c>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HYPERLINK("https://hpr-rps.hres.ca/reg-content/summary-basis-decision-detailOne.php?lang=en&amp;linkID=SBD00300", "Vesicare")</f>
        <v>Vesicare</v>
      </c>
      <c r="B271" s="6" t="s">
        <v>742</v>
      </c>
      <c r="C271" s="6" t="s">
        <v>328</v>
      </c>
      <c r="D271" s="6" t="s">
        <v>743</v>
      </c>
      <c r="E271" s="6">
        <v>38327.25</v>
      </c>
      <c r="F271" s="6"/>
      <c r="G271" s="6"/>
      <c r="H271" s="6">
        <v>38408.25</v>
      </c>
      <c r="I271" s="6"/>
      <c r="J271" s="6"/>
      <c r="K271" s="6"/>
      <c r="L271" s="6"/>
      <c r="M271" s="6"/>
      <c r="N271" s="6"/>
      <c r="O271" s="6"/>
      <c r="P271" s="6"/>
      <c r="Q271" s="6"/>
      <c r="R271" s="6"/>
      <c r="S271" s="6"/>
      <c r="T271" s="6"/>
      <c r="U271" s="6"/>
      <c r="V271" s="6"/>
      <c r="W271" s="6"/>
      <c r="X271" s="6"/>
      <c r="Y271" s="6"/>
      <c r="Z271" s="6"/>
      <c r="AA271" s="6"/>
      <c r="AB271" s="6"/>
      <c r="AC271" s="6"/>
      <c r="AD271" s="6"/>
      <c r="AE271" s="6"/>
      <c r="AF271" s="6">
        <v>38469.25</v>
      </c>
      <c r="AG271" s="6"/>
      <c r="AH271" s="6"/>
      <c r="AI271" s="6"/>
      <c r="AJ271" s="6"/>
      <c r="AK271" s="6"/>
      <c r="AL271" s="6"/>
      <c r="AM271" s="6"/>
      <c r="AN271" s="6"/>
      <c r="AO271" s="6"/>
      <c r="AP271" s="6"/>
      <c r="AQ271" s="6"/>
      <c r="AR271" s="6">
        <v>38764.25</v>
      </c>
      <c r="AS271" s="6"/>
      <c r="AT271" s="6"/>
      <c r="AU271" s="6"/>
      <c r="AV271" s="6">
        <v>38749.25</v>
      </c>
      <c r="AW271" s="6"/>
      <c r="AX271" s="6"/>
      <c r="AY271" s="6"/>
      <c r="AZ271" s="6">
        <v>38765.25</v>
      </c>
      <c r="BA271" s="6"/>
      <c r="BB271" s="6"/>
      <c r="BC271" s="6"/>
      <c r="BD271" s="6"/>
      <c r="BE271" s="6"/>
      <c r="BF271" s="6"/>
      <c r="BG271" s="6"/>
      <c r="BH271" s="6"/>
      <c r="BI271" s="6"/>
      <c r="BJ271" s="6"/>
      <c r="BK271" s="6"/>
      <c r="BL271" s="6"/>
      <c r="BM271" s="6">
        <v>38768.25</v>
      </c>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HYPERLINK("https://hpr-rps.hres.ca/reg-content/summary-basis-decision-detailTwo.php?lang=en&amp;linkID=SBD00274", "Aubagio")</f>
        <v>Aubagio</v>
      </c>
      <c r="B272" s="6" t="s">
        <v>744</v>
      </c>
      <c r="C272" s="6" t="s">
        <v>745</v>
      </c>
      <c r="D272" s="6" t="s">
        <v>746</v>
      </c>
      <c r="E272" s="6">
        <v>40806.25</v>
      </c>
      <c r="F272" s="6"/>
      <c r="G272" s="6"/>
      <c r="H272" s="6">
        <v>41242.25</v>
      </c>
      <c r="I272" s="6"/>
      <c r="J272" s="6"/>
      <c r="K272" s="6"/>
      <c r="L272" s="6"/>
      <c r="M272" s="6"/>
      <c r="N272" s="6"/>
      <c r="O272" s="6"/>
      <c r="P272" s="6"/>
      <c r="Q272" s="6"/>
      <c r="R272" s="6"/>
      <c r="S272" s="6"/>
      <c r="T272" s="6"/>
      <c r="U272" s="6"/>
      <c r="V272" s="6"/>
      <c r="W272" s="6"/>
      <c r="X272" s="6"/>
      <c r="Y272" s="6"/>
      <c r="Z272" s="6"/>
      <c r="AA272" s="6"/>
      <c r="AB272" s="6"/>
      <c r="AC272" s="6"/>
      <c r="AD272" s="6"/>
      <c r="AE272" s="6"/>
      <c r="AF272" s="6">
        <v>41295.25</v>
      </c>
      <c r="AG272" s="6"/>
      <c r="AH272" s="6"/>
      <c r="AI272" s="6"/>
      <c r="AJ272" s="6"/>
      <c r="AK272" s="6"/>
      <c r="AL272" s="6"/>
      <c r="AM272" s="6"/>
      <c r="AN272" s="6"/>
      <c r="AO272" s="6"/>
      <c r="AP272" s="6"/>
      <c r="AQ272" s="6"/>
      <c r="AR272" s="6">
        <v>41590.25</v>
      </c>
      <c r="AS272" s="6">
        <v>41530.25</v>
      </c>
      <c r="AT272" s="6"/>
      <c r="AU272" s="6"/>
      <c r="AV272" s="6">
        <v>41586.25</v>
      </c>
      <c r="AW272" s="6"/>
      <c r="AX272" s="6"/>
      <c r="AY272" s="6"/>
      <c r="AZ272" s="6">
        <v>41590.25</v>
      </c>
      <c r="BA272" s="6"/>
      <c r="BB272" s="6"/>
      <c r="BC272" s="6"/>
      <c r="BD272" s="6"/>
      <c r="BE272" s="6"/>
      <c r="BF272" s="6"/>
      <c r="BG272" s="6"/>
      <c r="BH272" s="6"/>
      <c r="BI272" s="6"/>
      <c r="BJ272" s="6"/>
      <c r="BK272" s="6"/>
      <c r="BL272" s="6"/>
      <c r="BM272" s="6">
        <v>41592.25</v>
      </c>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HYPERLINK("https://hpr-rps.hres.ca/reg-content/summary-basis-decision-detailTwo.php?lang=en&amp;linkID=SBD00275", "Bexsero")</f>
        <v>Bexsero</v>
      </c>
      <c r="B273" s="6" t="s">
        <v>747</v>
      </c>
      <c r="C273" s="6" t="s">
        <v>748</v>
      </c>
      <c r="D273" s="6" t="s">
        <v>749</v>
      </c>
      <c r="E273" s="6">
        <v>40394.25</v>
      </c>
      <c r="F273" s="6"/>
      <c r="G273" s="6"/>
      <c r="H273" s="6"/>
      <c r="I273" s="6"/>
      <c r="J273" s="6"/>
      <c r="K273" s="6"/>
      <c r="L273" s="6"/>
      <c r="M273" s="6"/>
      <c r="N273" s="6">
        <v>40637.25</v>
      </c>
      <c r="O273" s="6"/>
      <c r="P273" s="6"/>
      <c r="Q273" s="6"/>
      <c r="R273" s="6"/>
      <c r="S273" s="6">
        <v>40662.25</v>
      </c>
      <c r="T273" s="6"/>
      <c r="U273" s="6"/>
      <c r="V273" s="6">
        <v>40689.25</v>
      </c>
      <c r="W273" s="6"/>
      <c r="X273" s="6"/>
      <c r="Y273" s="6"/>
      <c r="Z273" s="6">
        <v>40718.25</v>
      </c>
      <c r="AA273" s="6"/>
      <c r="AB273" s="6"/>
      <c r="AC273" s="6">
        <v>40774.25</v>
      </c>
      <c r="AD273" s="6"/>
      <c r="AE273" s="6"/>
      <c r="AF273" s="6">
        <v>40799.25</v>
      </c>
      <c r="AG273" s="6"/>
      <c r="AH273" s="6"/>
      <c r="AI273" s="6"/>
      <c r="AJ273" s="6"/>
      <c r="AK273" s="6"/>
      <c r="AL273" s="6"/>
      <c r="AM273" s="6"/>
      <c r="AN273" s="6"/>
      <c r="AO273" s="6">
        <v>40854.25</v>
      </c>
      <c r="AP273" s="6"/>
      <c r="AQ273" s="6"/>
      <c r="AR273" s="6"/>
      <c r="AS273" s="6"/>
      <c r="AT273" s="6"/>
      <c r="AU273" s="6"/>
      <c r="AV273" s="6">
        <v>40974.25</v>
      </c>
      <c r="AW273" s="6"/>
      <c r="AX273" s="6"/>
      <c r="AY273" s="6"/>
      <c r="AZ273" s="6">
        <v>40974.25</v>
      </c>
      <c r="BA273" s="6"/>
      <c r="BB273" s="6"/>
      <c r="BC273" s="6"/>
      <c r="BD273" s="6"/>
      <c r="BE273" s="6"/>
      <c r="BF273" s="6"/>
      <c r="BG273" s="6"/>
      <c r="BH273" s="6"/>
      <c r="BI273" s="6"/>
      <c r="BJ273" s="6"/>
      <c r="BK273" s="6"/>
      <c r="BL273" s="6"/>
      <c r="BM273" s="6"/>
      <c r="BN273" s="6"/>
      <c r="BO273" s="6"/>
      <c r="BP273" s="6">
        <v>40974.25</v>
      </c>
      <c r="BQ273" s="6"/>
      <c r="BR273" s="6"/>
      <c r="BS273" s="6"/>
      <c r="BT273" s="6"/>
      <c r="BU273" s="6"/>
      <c r="BV273" s="6"/>
      <c r="BW273" s="6"/>
      <c r="BX273" s="6"/>
      <c r="BY273" s="6">
        <v>41263.25</v>
      </c>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HYPERLINK("https://hpr-rps.hres.ca/reg-content/summary-basis-decision-detailTwo.php?lang=en&amp;linkID=SBD00276", "Grastofil")</f>
        <v>Grastofil</v>
      </c>
      <c r="B274" s="6" t="s">
        <v>750</v>
      </c>
      <c r="C274" s="6" t="s">
        <v>751</v>
      </c>
      <c r="D274" s="6" t="s">
        <v>752</v>
      </c>
      <c r="E274" s="6">
        <v>40888.25</v>
      </c>
      <c r="F274" s="6"/>
      <c r="G274" s="6"/>
      <c r="H274" s="6"/>
      <c r="I274" s="6"/>
      <c r="J274" s="6"/>
      <c r="K274" s="6"/>
      <c r="L274" s="6"/>
      <c r="M274" s="6"/>
      <c r="N274" s="6">
        <v>41113.25</v>
      </c>
      <c r="O274" s="6"/>
      <c r="P274" s="6"/>
      <c r="Q274" s="6"/>
      <c r="R274" s="6"/>
      <c r="S274" s="6">
        <v>41143.25</v>
      </c>
      <c r="T274" s="6"/>
      <c r="U274" s="6"/>
      <c r="V274" s="6">
        <v>41152.25</v>
      </c>
      <c r="W274" s="6"/>
      <c r="X274" s="6"/>
      <c r="Y274" s="6"/>
      <c r="Z274" s="6"/>
      <c r="AA274" s="6"/>
      <c r="AB274" s="6"/>
      <c r="AC274" s="6"/>
      <c r="AD274" s="6"/>
      <c r="AE274" s="6"/>
      <c r="AF274" s="6">
        <v>41197.25</v>
      </c>
      <c r="AG274" s="6"/>
      <c r="AH274" s="6"/>
      <c r="AI274" s="6"/>
      <c r="AJ274" s="6"/>
      <c r="AK274" s="6"/>
      <c r="AL274" s="6"/>
      <c r="AM274" s="6"/>
      <c r="AN274" s="6"/>
      <c r="AO274" s="6">
        <v>41351.208333333343</v>
      </c>
      <c r="AP274" s="6"/>
      <c r="AQ274" s="6"/>
      <c r="AR274" s="6">
        <v>41376.25</v>
      </c>
      <c r="AS274" s="6"/>
      <c r="AT274" s="6"/>
      <c r="AU274" s="6"/>
      <c r="AV274" s="6">
        <v>41376.25</v>
      </c>
      <c r="AW274" s="6"/>
      <c r="AX274" s="6"/>
      <c r="AY274" s="6"/>
      <c r="AZ274" s="6">
        <v>41376.25</v>
      </c>
      <c r="BA274" s="6"/>
      <c r="BB274" s="6"/>
      <c r="BC274" s="6"/>
      <c r="BD274" s="6"/>
      <c r="BE274" s="6"/>
      <c r="BF274" s="6"/>
      <c r="BG274" s="6"/>
      <c r="BH274" s="6"/>
      <c r="BI274" s="6"/>
      <c r="BJ274" s="6"/>
      <c r="BK274" s="6"/>
      <c r="BL274" s="6"/>
      <c r="BM274" s="6">
        <v>41376.25</v>
      </c>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HYPERLINK("https://hpr-rps.hres.ca/reg-content/summary-basis-decision-detailTwo.php?lang=en&amp;linkID=SBD00277", "Praluent")</f>
        <v>Praluent</v>
      </c>
      <c r="B275" s="6" t="s">
        <v>753</v>
      </c>
      <c r="C275" s="6" t="s">
        <v>754</v>
      </c>
      <c r="D275" s="6" t="s">
        <v>755</v>
      </c>
      <c r="E275" s="6">
        <v>42060.25</v>
      </c>
      <c r="F275" s="6"/>
      <c r="G275" s="6"/>
      <c r="H275" s="6">
        <v>42083.208333333343</v>
      </c>
      <c r="I275" s="6"/>
      <c r="J275" s="6"/>
      <c r="K275" s="6"/>
      <c r="L275" s="6"/>
      <c r="M275" s="6"/>
      <c r="N275" s="6"/>
      <c r="O275" s="6"/>
      <c r="P275" s="6"/>
      <c r="Q275" s="6"/>
      <c r="R275" s="6"/>
      <c r="S275" s="6"/>
      <c r="T275" s="6"/>
      <c r="U275" s="6"/>
      <c r="V275" s="6"/>
      <c r="W275" s="6"/>
      <c r="X275" s="6"/>
      <c r="Y275" s="6"/>
      <c r="Z275" s="6">
        <v>42139.25</v>
      </c>
      <c r="AA275" s="6"/>
      <c r="AB275" s="6"/>
      <c r="AC275" s="6">
        <v>42159.25</v>
      </c>
      <c r="AD275" s="6"/>
      <c r="AE275" s="6"/>
      <c r="AF275" s="6"/>
      <c r="AG275" s="6"/>
      <c r="AH275" s="6"/>
      <c r="AI275" s="6"/>
      <c r="AJ275" s="6"/>
      <c r="AK275" s="6"/>
      <c r="AL275" s="6"/>
      <c r="AM275" s="6"/>
      <c r="AN275" s="6"/>
      <c r="AO275" s="6"/>
      <c r="AP275" s="6"/>
      <c r="AQ275" s="6"/>
      <c r="AR275" s="6"/>
      <c r="AS275" s="6"/>
      <c r="AT275" s="6"/>
      <c r="AU275" s="6"/>
      <c r="AV275" s="6"/>
      <c r="AW275" s="6">
        <v>42171.25</v>
      </c>
      <c r="AX275" s="6"/>
      <c r="AY275" s="6"/>
      <c r="AZ275" s="6"/>
      <c r="BA275" s="6"/>
      <c r="BB275" s="6"/>
      <c r="BC275" s="6"/>
      <c r="BD275" s="6"/>
      <c r="BE275" s="6"/>
      <c r="BF275" s="6">
        <v>42401.25</v>
      </c>
      <c r="BG275" s="6"/>
      <c r="BH275" s="6"/>
      <c r="BI275" s="6">
        <v>42467.25</v>
      </c>
      <c r="BJ275" s="6"/>
      <c r="BK275" s="6"/>
      <c r="BL275" s="6"/>
      <c r="BM275" s="6">
        <v>42467.25</v>
      </c>
      <c r="BN275" s="6"/>
      <c r="BO275" s="6"/>
      <c r="BP275" s="6"/>
      <c r="BQ275" s="6">
        <v>42465.25</v>
      </c>
      <c r="BR275" s="6"/>
      <c r="BS275" s="6"/>
      <c r="BT275" s="6"/>
      <c r="BU275" s="6"/>
      <c r="BV275" s="6"/>
      <c r="BW275" s="6"/>
      <c r="BX275" s="6"/>
      <c r="BY275" s="6"/>
      <c r="BZ275" s="6"/>
      <c r="CA275" s="6"/>
      <c r="CB275" s="6"/>
      <c r="CC275" s="6"/>
      <c r="CD275" s="6">
        <v>42471.25</v>
      </c>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HYPERLINK("https://hpr-rps.hres.ca/reg-content/summary-basis-decision-detailTwo.php?lang=en&amp;linkID=SBD00278", "Cotellic")</f>
        <v>Cotellic</v>
      </c>
      <c r="B276" s="6" t="s">
        <v>756</v>
      </c>
      <c r="C276" s="6" t="s">
        <v>84</v>
      </c>
      <c r="D276" s="6" t="s">
        <v>757</v>
      </c>
      <c r="E276" s="6"/>
      <c r="F276" s="6"/>
      <c r="G276" s="6"/>
      <c r="H276" s="6"/>
      <c r="I276" s="6"/>
      <c r="J276" s="6"/>
      <c r="K276" s="6"/>
      <c r="L276" s="6"/>
      <c r="M276" s="6"/>
      <c r="N276" s="6">
        <v>42020.25</v>
      </c>
      <c r="O276" s="6"/>
      <c r="P276" s="6"/>
      <c r="Q276" s="6"/>
      <c r="R276" s="6"/>
      <c r="S276" s="6"/>
      <c r="T276" s="6">
        <v>42055.25</v>
      </c>
      <c r="U276" s="6"/>
      <c r="V276" s="6">
        <v>42075.208333333343</v>
      </c>
      <c r="W276" s="6"/>
      <c r="X276" s="6"/>
      <c r="Y276" s="6"/>
      <c r="Z276" s="6"/>
      <c r="AA276" s="6"/>
      <c r="AB276" s="6"/>
      <c r="AC276" s="6"/>
      <c r="AD276" s="6"/>
      <c r="AE276" s="6"/>
      <c r="AF276" s="6">
        <v>42123.25</v>
      </c>
      <c r="AG276" s="6"/>
      <c r="AH276" s="6"/>
      <c r="AI276" s="6"/>
      <c r="AJ276" s="6"/>
      <c r="AK276" s="6"/>
      <c r="AL276" s="6"/>
      <c r="AM276" s="6"/>
      <c r="AN276" s="6"/>
      <c r="AO276" s="6"/>
      <c r="AP276" s="6"/>
      <c r="AQ276" s="6"/>
      <c r="AR276" s="6">
        <v>42419.25</v>
      </c>
      <c r="AS276" s="6">
        <v>42375.25</v>
      </c>
      <c r="AT276" s="6"/>
      <c r="AU276" s="6"/>
      <c r="AV276" s="6">
        <v>42419.25</v>
      </c>
      <c r="AW276" s="6"/>
      <c r="AX276" s="6"/>
      <c r="AY276" s="6"/>
      <c r="AZ276" s="6">
        <v>42420.25</v>
      </c>
      <c r="BA276" s="6"/>
      <c r="BB276" s="6"/>
      <c r="BC276" s="6"/>
      <c r="BD276" s="6"/>
      <c r="BE276" s="6"/>
      <c r="BF276" s="6"/>
      <c r="BG276" s="6"/>
      <c r="BH276" s="6"/>
      <c r="BI276" s="6"/>
      <c r="BJ276" s="6"/>
      <c r="BK276" s="6"/>
      <c r="BL276" s="6"/>
      <c r="BM276" s="6">
        <v>42422.25</v>
      </c>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HYPERLINK("https://hpr-rps.hres.ca/reg-content/summary-basis-decision-detailTwo.php?lang=en&amp;linkID=SBD00279", "Nucala")</f>
        <v>Nucala</v>
      </c>
      <c r="B277" s="6" t="s">
        <v>758</v>
      </c>
      <c r="C277" s="6" t="s">
        <v>96</v>
      </c>
      <c r="D277" s="6" t="s">
        <v>759</v>
      </c>
      <c r="E277" s="6">
        <v>41592.25</v>
      </c>
      <c r="F277" s="6">
        <v>41907.25</v>
      </c>
      <c r="G277" s="6"/>
      <c r="H277" s="6">
        <v>41962.25</v>
      </c>
      <c r="I277" s="6"/>
      <c r="J277" s="6"/>
      <c r="K277" s="6"/>
      <c r="L277" s="6"/>
      <c r="M277" s="6"/>
      <c r="N277" s="6"/>
      <c r="O277" s="6"/>
      <c r="P277" s="6"/>
      <c r="Q277" s="6"/>
      <c r="R277" s="6"/>
      <c r="S277" s="6"/>
      <c r="T277" s="6"/>
      <c r="U277" s="6"/>
      <c r="V277" s="6"/>
      <c r="W277" s="6"/>
      <c r="X277" s="6"/>
      <c r="Y277" s="6"/>
      <c r="Z277" s="6">
        <v>42013.25</v>
      </c>
      <c r="AA277" s="6"/>
      <c r="AB277" s="6"/>
      <c r="AC277" s="6">
        <v>42026.25</v>
      </c>
      <c r="AD277" s="6"/>
      <c r="AE277" s="6"/>
      <c r="AF277" s="6">
        <v>42041.25</v>
      </c>
      <c r="AG277" s="6"/>
      <c r="AH277" s="6"/>
      <c r="AI277" s="6"/>
      <c r="AJ277" s="6"/>
      <c r="AK277" s="6"/>
      <c r="AL277" s="6"/>
      <c r="AM277" s="6"/>
      <c r="AN277" s="6"/>
      <c r="AO277" s="6"/>
      <c r="AP277" s="6"/>
      <c r="AQ277" s="6"/>
      <c r="AR277" s="6">
        <v>42341.25</v>
      </c>
      <c r="AS277" s="6"/>
      <c r="AT277" s="6"/>
      <c r="AU277" s="6"/>
      <c r="AV277" s="6">
        <v>42341.25</v>
      </c>
      <c r="AW277" s="6"/>
      <c r="AX277" s="6"/>
      <c r="AY277" s="6"/>
      <c r="AZ277" s="6">
        <v>42339.25</v>
      </c>
      <c r="BA277" s="6"/>
      <c r="BB277" s="6"/>
      <c r="BC277" s="6"/>
      <c r="BD277" s="6"/>
      <c r="BE277" s="6"/>
      <c r="BF277" s="6"/>
      <c r="BG277" s="6"/>
      <c r="BH277" s="6"/>
      <c r="BI277" s="6"/>
      <c r="BJ277" s="6"/>
      <c r="BK277" s="6"/>
      <c r="BL277" s="6"/>
      <c r="BM277" s="6">
        <v>42341.25</v>
      </c>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HYPERLINK("https://hpr-rps.hres.ca/reg-content/summary-basis-decision-detailOne.php?lang=en&amp;linkID=SBD00301", "Vibativ")</f>
        <v>Vibativ</v>
      </c>
      <c r="B278" s="6" t="s">
        <v>760</v>
      </c>
      <c r="C278" s="6" t="s">
        <v>761</v>
      </c>
      <c r="D278" s="6" t="s">
        <v>762</v>
      </c>
      <c r="E278" s="6">
        <v>39253.25</v>
      </c>
      <c r="F278" s="6"/>
      <c r="G278" s="6"/>
      <c r="H278" s="6">
        <v>39358.25</v>
      </c>
      <c r="I278" s="6"/>
      <c r="J278" s="6"/>
      <c r="K278" s="6"/>
      <c r="L278" s="6"/>
      <c r="M278" s="6"/>
      <c r="N278" s="6"/>
      <c r="O278" s="6"/>
      <c r="P278" s="6"/>
      <c r="Q278" s="6"/>
      <c r="R278" s="6"/>
      <c r="S278" s="6"/>
      <c r="T278" s="6"/>
      <c r="U278" s="6"/>
      <c r="V278" s="6"/>
      <c r="W278" s="6"/>
      <c r="X278" s="6"/>
      <c r="Y278" s="6"/>
      <c r="Z278" s="6">
        <v>39401.25</v>
      </c>
      <c r="AA278" s="6"/>
      <c r="AB278" s="6"/>
      <c r="AC278" s="6">
        <v>39437.25</v>
      </c>
      <c r="AD278" s="6"/>
      <c r="AE278" s="6"/>
      <c r="AF278" s="6">
        <v>39478.25</v>
      </c>
      <c r="AG278" s="6"/>
      <c r="AH278" s="6"/>
      <c r="AI278" s="6"/>
      <c r="AJ278" s="6"/>
      <c r="AK278" s="6"/>
      <c r="AL278" s="6"/>
      <c r="AM278" s="6"/>
      <c r="AN278" s="6"/>
      <c r="AO278" s="6"/>
      <c r="AP278" s="6"/>
      <c r="AQ278" s="6"/>
      <c r="AR278" s="6">
        <v>40058.25</v>
      </c>
      <c r="AS278" s="6"/>
      <c r="AT278" s="6"/>
      <c r="AU278" s="6"/>
      <c r="AV278" s="6">
        <v>39764.25</v>
      </c>
      <c r="AW278" s="6"/>
      <c r="AX278" s="6"/>
      <c r="AY278" s="6"/>
      <c r="AZ278" s="6">
        <v>40059.25</v>
      </c>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HYPERLINK("https://hpr-rps.hres.ca/reg-content/summary-basis-decision-detailTwo.php?lang=en&amp;linkID=SBD00280", "Arepanrix H5N1")</f>
        <v>Arepanrix H5N1</v>
      </c>
      <c r="B279" s="6" t="s">
        <v>763</v>
      </c>
      <c r="C279" s="6" t="s">
        <v>764</v>
      </c>
      <c r="D279" s="6" t="s">
        <v>765</v>
      </c>
      <c r="E279" s="6">
        <v>41523.25</v>
      </c>
      <c r="F279" s="6"/>
      <c r="G279" s="6"/>
      <c r="H279" s="6">
        <v>41880.25</v>
      </c>
      <c r="I279" s="6"/>
      <c r="J279" s="6"/>
      <c r="K279" s="6"/>
      <c r="L279" s="6"/>
      <c r="M279" s="6"/>
      <c r="N279" s="6"/>
      <c r="O279" s="6"/>
      <c r="P279" s="6"/>
      <c r="Q279" s="6"/>
      <c r="R279" s="6"/>
      <c r="S279" s="6"/>
      <c r="T279" s="6"/>
      <c r="U279" s="6"/>
      <c r="V279" s="6"/>
      <c r="W279" s="6"/>
      <c r="X279" s="6"/>
      <c r="Y279" s="6"/>
      <c r="Z279" s="6"/>
      <c r="AA279" s="6"/>
      <c r="AB279" s="6"/>
      <c r="AC279" s="6"/>
      <c r="AD279" s="6"/>
      <c r="AE279" s="6"/>
      <c r="AF279" s="6">
        <v>41936.25</v>
      </c>
      <c r="AG279" s="6"/>
      <c r="AH279" s="6"/>
      <c r="AI279" s="6"/>
      <c r="AJ279" s="6"/>
      <c r="AK279" s="6"/>
      <c r="AL279" s="6"/>
      <c r="AM279" s="6"/>
      <c r="AN279" s="6"/>
      <c r="AO279" s="6"/>
      <c r="AP279" s="6"/>
      <c r="AQ279" s="6"/>
      <c r="AR279" s="6">
        <v>42235.25</v>
      </c>
      <c r="AS279" s="6"/>
      <c r="AT279" s="6"/>
      <c r="AU279" s="6"/>
      <c r="AV279" s="6">
        <v>42227.25</v>
      </c>
      <c r="AW279" s="6"/>
      <c r="AX279" s="6"/>
      <c r="AY279" s="6"/>
      <c r="AZ279" s="6">
        <v>42235.25</v>
      </c>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HYPERLINK("https://hpr-rps.hres.ca/reg-content/summary-basis-decision-detailTwo.php?lang=en&amp;linkID=SBD00281", "Basaglar")</f>
        <v>Basaglar</v>
      </c>
      <c r="B280" s="6" t="s">
        <v>766</v>
      </c>
      <c r="C280" s="6" t="s">
        <v>140</v>
      </c>
      <c r="D280" s="6" t="s">
        <v>767</v>
      </c>
      <c r="E280" s="6">
        <v>41523.25</v>
      </c>
      <c r="F280" s="6"/>
      <c r="G280" s="6"/>
      <c r="H280" s="6">
        <v>41880.25</v>
      </c>
      <c r="I280" s="6"/>
      <c r="J280" s="6"/>
      <c r="K280" s="6"/>
      <c r="L280" s="6"/>
      <c r="M280" s="6"/>
      <c r="N280" s="6"/>
      <c r="O280" s="6"/>
      <c r="P280" s="6"/>
      <c r="Q280" s="6"/>
      <c r="R280" s="6"/>
      <c r="S280" s="6"/>
      <c r="T280" s="6"/>
      <c r="U280" s="6"/>
      <c r="V280" s="6"/>
      <c r="W280" s="6"/>
      <c r="X280" s="6"/>
      <c r="Y280" s="6"/>
      <c r="Z280" s="6"/>
      <c r="AA280" s="6"/>
      <c r="AB280" s="6"/>
      <c r="AC280" s="6"/>
      <c r="AD280" s="6"/>
      <c r="AE280" s="6"/>
      <c r="AF280" s="6">
        <v>41936.25</v>
      </c>
      <c r="AG280" s="6"/>
      <c r="AH280" s="6"/>
      <c r="AI280" s="6"/>
      <c r="AJ280" s="6"/>
      <c r="AK280" s="6"/>
      <c r="AL280" s="6"/>
      <c r="AM280" s="6"/>
      <c r="AN280" s="6"/>
      <c r="AO280" s="6"/>
      <c r="AP280" s="6"/>
      <c r="AQ280" s="6"/>
      <c r="AR280" s="6">
        <v>42235.25</v>
      </c>
      <c r="AS280" s="6"/>
      <c r="AT280" s="6"/>
      <c r="AU280" s="6"/>
      <c r="AV280" s="6">
        <v>42227.25</v>
      </c>
      <c r="AW280" s="6"/>
      <c r="AX280" s="6"/>
      <c r="AY280" s="6"/>
      <c r="AZ280" s="6">
        <v>42235.25</v>
      </c>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HYPERLINK("https://hpr-rps.hres.ca/reg-content/summary-basis-decision-detailOne.php?lang=en&amp;linkID=SBD00302", "Victoza ®")</f>
        <v>Victoza ®</v>
      </c>
      <c r="B281" s="6" t="s">
        <v>768</v>
      </c>
      <c r="C281" s="6" t="s">
        <v>298</v>
      </c>
      <c r="D281" s="6" t="s">
        <v>769</v>
      </c>
      <c r="E281" s="6">
        <v>39583.25</v>
      </c>
      <c r="F281" s="6"/>
      <c r="G281" s="6"/>
      <c r="H281" s="6">
        <v>39631.25</v>
      </c>
      <c r="I281" s="6"/>
      <c r="J281" s="6"/>
      <c r="K281" s="6"/>
      <c r="L281" s="6"/>
      <c r="M281" s="6"/>
      <c r="N281" s="6"/>
      <c r="O281" s="6"/>
      <c r="P281" s="6"/>
      <c r="Q281" s="6"/>
      <c r="R281" s="6"/>
      <c r="S281" s="6"/>
      <c r="T281" s="6"/>
      <c r="U281" s="6"/>
      <c r="V281" s="6"/>
      <c r="W281" s="6"/>
      <c r="X281" s="6"/>
      <c r="Y281" s="6"/>
      <c r="Z281" s="6"/>
      <c r="AA281" s="6"/>
      <c r="AB281" s="6"/>
      <c r="AC281" s="6"/>
      <c r="AD281" s="6"/>
      <c r="AE281" s="6"/>
      <c r="AF281" s="6">
        <v>39675.25</v>
      </c>
      <c r="AG281" s="6"/>
      <c r="AH281" s="6"/>
      <c r="AI281" s="6"/>
      <c r="AJ281" s="6"/>
      <c r="AK281" s="6"/>
      <c r="AL281" s="6"/>
      <c r="AM281" s="6"/>
      <c r="AN281" s="6"/>
      <c r="AO281" s="6"/>
      <c r="AP281" s="6"/>
      <c r="AQ281" s="6"/>
      <c r="AR281" s="6"/>
      <c r="AS281" s="6">
        <v>39969.25</v>
      </c>
      <c r="AT281" s="6"/>
      <c r="AU281" s="6"/>
      <c r="AV281" s="6">
        <v>39969.25</v>
      </c>
      <c r="AW281" s="6"/>
      <c r="AX281" s="6">
        <v>39969.25</v>
      </c>
      <c r="AY281" s="6"/>
      <c r="AZ281" s="6">
        <v>39969.25</v>
      </c>
      <c r="BA281" s="6"/>
      <c r="BB281" s="6"/>
      <c r="BC281" s="6"/>
      <c r="BD281" s="6"/>
      <c r="BE281" s="6"/>
      <c r="BF281" s="6"/>
      <c r="BG281" s="6"/>
      <c r="BH281" s="6"/>
      <c r="BI281" s="6"/>
      <c r="BJ281" s="6"/>
      <c r="BK281" s="6"/>
      <c r="BL281" s="6"/>
      <c r="BM281" s="6"/>
      <c r="BN281" s="6"/>
      <c r="BO281" s="6"/>
      <c r="BP281" s="6">
        <v>39969.25</v>
      </c>
      <c r="BQ281" s="6"/>
      <c r="BR281" s="6"/>
      <c r="BS281" s="6"/>
      <c r="BT281" s="6"/>
      <c r="BU281" s="6"/>
      <c r="BV281" s="6"/>
      <c r="BW281" s="6"/>
      <c r="BX281" s="6"/>
      <c r="BY281" s="6">
        <v>39986.25</v>
      </c>
      <c r="BZ281" s="6"/>
      <c r="CA281" s="6"/>
      <c r="CB281" s="6"/>
      <c r="CC281" s="6"/>
      <c r="CD281" s="6"/>
      <c r="CE281" s="6"/>
      <c r="CF281" s="6"/>
      <c r="CG281" s="6"/>
      <c r="CH281" s="6"/>
      <c r="CI281" s="6"/>
      <c r="CJ281" s="6"/>
      <c r="CK281" s="6"/>
      <c r="CL281" s="6"/>
      <c r="CM281" s="6"/>
      <c r="CN281" s="6"/>
      <c r="CO281" s="6"/>
      <c r="CP281" s="6"/>
      <c r="CQ281" s="6"/>
      <c r="CR281" s="6">
        <v>40008.25</v>
      </c>
      <c r="CS281" s="6"/>
      <c r="CT281" s="6"/>
      <c r="CU281" s="6"/>
      <c r="CV281" s="6"/>
      <c r="CW281" s="6"/>
      <c r="CX281" s="6"/>
      <c r="CY281" s="6"/>
      <c r="CZ281" s="6"/>
      <c r="DA281" s="6"/>
      <c r="DB281" s="6"/>
      <c r="DC281" s="6"/>
      <c r="DD281" s="6">
        <v>40268.25</v>
      </c>
      <c r="DE281" s="6">
        <v>40319.25</v>
      </c>
      <c r="DF281" s="6"/>
      <c r="DG281" s="6"/>
      <c r="DH281" s="6">
        <v>40319.25</v>
      </c>
      <c r="DI281" s="6"/>
      <c r="DJ281" s="6">
        <v>40319.25</v>
      </c>
      <c r="DK281" s="6"/>
      <c r="DL281" s="6">
        <v>40319.25</v>
      </c>
      <c r="DM281" s="6"/>
      <c r="DN281" s="6"/>
      <c r="DO281" s="6"/>
      <c r="DP281" s="6"/>
      <c r="DQ281" s="6"/>
      <c r="DR281" s="6"/>
      <c r="DS281" s="6"/>
      <c r="DT281" s="6"/>
      <c r="DU281" s="6"/>
      <c r="DV281" s="6"/>
      <c r="DW281" s="6"/>
      <c r="DX281" s="6"/>
      <c r="DY281" s="6">
        <v>40319.25</v>
      </c>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HYPERLINK("https://hpr-rps.hres.ca/reg-content/summary-basis-decision-detailTwo.php?lang=en&amp;linkID=SBD00282", "Blexten")</f>
        <v>Blexten</v>
      </c>
      <c r="B282" s="6" t="s">
        <v>770</v>
      </c>
      <c r="C282" s="6" t="s">
        <v>771</v>
      </c>
      <c r="D282" s="6" t="s">
        <v>772</v>
      </c>
      <c r="E282" s="6">
        <v>40806.25</v>
      </c>
      <c r="F282" s="6"/>
      <c r="G282" s="6"/>
      <c r="H282" s="6">
        <v>41242.25</v>
      </c>
      <c r="I282" s="6"/>
      <c r="J282" s="6"/>
      <c r="K282" s="6"/>
      <c r="L282" s="6"/>
      <c r="M282" s="6"/>
      <c r="N282" s="6"/>
      <c r="O282" s="6"/>
      <c r="P282" s="6"/>
      <c r="Q282" s="6"/>
      <c r="R282" s="6"/>
      <c r="S282" s="6"/>
      <c r="T282" s="6"/>
      <c r="U282" s="6"/>
      <c r="V282" s="6"/>
      <c r="W282" s="6"/>
      <c r="X282" s="6"/>
      <c r="Y282" s="6"/>
      <c r="Z282" s="6"/>
      <c r="AA282" s="6"/>
      <c r="AB282" s="6"/>
      <c r="AC282" s="6"/>
      <c r="AD282" s="6"/>
      <c r="AE282" s="6"/>
      <c r="AF282" s="6">
        <v>41295.25</v>
      </c>
      <c r="AG282" s="6"/>
      <c r="AH282" s="6"/>
      <c r="AI282" s="6"/>
      <c r="AJ282" s="6"/>
      <c r="AK282" s="6"/>
      <c r="AL282" s="6"/>
      <c r="AM282" s="6"/>
      <c r="AN282" s="6"/>
      <c r="AO282" s="6"/>
      <c r="AP282" s="6"/>
      <c r="AQ282" s="6"/>
      <c r="AR282" s="6">
        <v>41590.25</v>
      </c>
      <c r="AS282" s="6">
        <v>41530.25</v>
      </c>
      <c r="AT282" s="6"/>
      <c r="AU282" s="6"/>
      <c r="AV282" s="6">
        <v>41586.25</v>
      </c>
      <c r="AW282" s="6"/>
      <c r="AX282" s="6"/>
      <c r="AY282" s="6"/>
      <c r="AZ282" s="6">
        <v>41590.25</v>
      </c>
      <c r="BA282" s="6"/>
      <c r="BB282" s="6"/>
      <c r="BC282" s="6"/>
      <c r="BD282" s="6"/>
      <c r="BE282" s="6"/>
      <c r="BF282" s="6"/>
      <c r="BG282" s="6"/>
      <c r="BH282" s="6"/>
      <c r="BI282" s="6"/>
      <c r="BJ282" s="6"/>
      <c r="BK282" s="6"/>
      <c r="BL282" s="6"/>
      <c r="BM282" s="6">
        <v>41592.25</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HYPERLINK("https://hpr-rps.hres.ca/reg-content/summary-basis-decision-detailTwo.php?lang=en&amp;linkID=SBD00283", "Bridion")</f>
        <v>Bridion</v>
      </c>
      <c r="B283" s="6" t="s">
        <v>773</v>
      </c>
      <c r="C283" s="6" t="s">
        <v>415</v>
      </c>
      <c r="D283" s="6" t="s">
        <v>774</v>
      </c>
      <c r="E283" s="6"/>
      <c r="F283" s="6"/>
      <c r="G283" s="6"/>
      <c r="H283" s="6">
        <v>39659.25</v>
      </c>
      <c r="I283" s="6"/>
      <c r="J283" s="6"/>
      <c r="K283" s="6"/>
      <c r="L283" s="6"/>
      <c r="M283" s="6"/>
      <c r="N283" s="6"/>
      <c r="O283" s="6"/>
      <c r="P283" s="6"/>
      <c r="Q283" s="6"/>
      <c r="R283" s="6"/>
      <c r="S283" s="6"/>
      <c r="T283" s="6"/>
      <c r="U283" s="6"/>
      <c r="V283" s="6"/>
      <c r="W283" s="6"/>
      <c r="X283" s="6"/>
      <c r="Y283" s="6"/>
      <c r="Z283" s="6">
        <v>39710.25</v>
      </c>
      <c r="AA283" s="6"/>
      <c r="AB283" s="6"/>
      <c r="AC283" s="6">
        <v>39752.208333333343</v>
      </c>
      <c r="AD283" s="6"/>
      <c r="AE283" s="6"/>
      <c r="AF283" s="6">
        <v>39794.25</v>
      </c>
      <c r="AG283" s="6"/>
      <c r="AH283" s="6"/>
      <c r="AI283" s="6"/>
      <c r="AJ283" s="6"/>
      <c r="AK283" s="6"/>
      <c r="AL283" s="6"/>
      <c r="AM283" s="6"/>
      <c r="AN283" s="6">
        <v>40569.25</v>
      </c>
      <c r="AO283" s="6"/>
      <c r="AP283" s="6"/>
      <c r="AQ283" s="6"/>
      <c r="AR283" s="6"/>
      <c r="AS283" s="6"/>
      <c r="AT283" s="6"/>
      <c r="AU283" s="6"/>
      <c r="AV283" s="6">
        <v>40095.25</v>
      </c>
      <c r="AW283" s="6"/>
      <c r="AX283" s="6"/>
      <c r="AY283" s="6"/>
      <c r="AZ283" s="6">
        <v>40095.25</v>
      </c>
      <c r="BA283" s="6"/>
      <c r="BB283" s="6"/>
      <c r="BC283" s="6"/>
      <c r="BD283" s="6"/>
      <c r="BE283" s="6"/>
      <c r="BF283" s="6"/>
      <c r="BG283" s="6"/>
      <c r="BH283" s="6"/>
      <c r="BI283" s="6"/>
      <c r="BJ283" s="6"/>
      <c r="BK283" s="6"/>
      <c r="BL283" s="6"/>
      <c r="BM283" s="6"/>
      <c r="BN283" s="6"/>
      <c r="BO283" s="6"/>
      <c r="BP283" s="6">
        <v>40095.25</v>
      </c>
      <c r="BQ283" s="6"/>
      <c r="BR283" s="6"/>
      <c r="BS283" s="6"/>
      <c r="BT283" s="6"/>
      <c r="BU283" s="6"/>
      <c r="BV283" s="6"/>
      <c r="BW283" s="6"/>
      <c r="BX283" s="6"/>
      <c r="BY283" s="6"/>
      <c r="BZ283" s="6"/>
      <c r="CA283" s="6"/>
      <c r="CB283" s="6"/>
      <c r="CC283" s="6">
        <v>41306.25</v>
      </c>
      <c r="CD283" s="6"/>
      <c r="CE283" s="6"/>
      <c r="CF283" s="6"/>
      <c r="CG283" s="6"/>
      <c r="CH283" s="6">
        <v>40269.25</v>
      </c>
      <c r="CI283" s="6"/>
      <c r="CJ283" s="6"/>
      <c r="CK283" s="6"/>
      <c r="CL283" s="6"/>
      <c r="CM283" s="6"/>
      <c r="CN283" s="6"/>
      <c r="CO283" s="6"/>
      <c r="CP283" s="6"/>
      <c r="CQ283" s="6"/>
      <c r="CR283" s="6">
        <v>41360.208333333343</v>
      </c>
      <c r="CS283" s="6"/>
      <c r="CT283" s="6"/>
      <c r="CU283" s="6"/>
      <c r="CV283" s="6"/>
      <c r="CW283" s="6"/>
      <c r="CX283" s="6"/>
      <c r="CY283" s="6"/>
      <c r="CZ283" s="6"/>
      <c r="DA283" s="6"/>
      <c r="DB283" s="6"/>
      <c r="DC283" s="6"/>
      <c r="DD283" s="6"/>
      <c r="DE283" s="6"/>
      <c r="DF283" s="6"/>
      <c r="DG283" s="6"/>
      <c r="DH283" s="6">
        <v>41655.25</v>
      </c>
      <c r="DI283" s="6"/>
      <c r="DJ283" s="6"/>
      <c r="DK283" s="6"/>
      <c r="DL283" s="6">
        <v>41655.25</v>
      </c>
      <c r="DM283" s="6"/>
      <c r="DN283" s="6"/>
      <c r="DO283" s="6"/>
      <c r="DP283" s="6"/>
      <c r="DQ283" s="6"/>
      <c r="DR283" s="6"/>
      <c r="DS283" s="6"/>
      <c r="DT283" s="6"/>
      <c r="DU283" s="6"/>
      <c r="DV283" s="6"/>
      <c r="DW283" s="6"/>
      <c r="DX283" s="6"/>
      <c r="DY283" s="6"/>
      <c r="DZ283" s="6"/>
      <c r="EA283" s="6"/>
      <c r="EB283" s="6"/>
      <c r="EC283" s="6"/>
      <c r="ED283" s="6"/>
      <c r="EE283" s="6"/>
      <c r="EF283" s="6">
        <v>41655.25</v>
      </c>
      <c r="EG283" s="6"/>
      <c r="EH283" s="6"/>
      <c r="EI283" s="6"/>
      <c r="EJ283" s="6"/>
      <c r="EK283" s="6"/>
      <c r="EL283" s="6"/>
      <c r="EM283" s="6"/>
      <c r="EN283" s="6"/>
      <c r="EO283" s="6">
        <v>41996.25</v>
      </c>
      <c r="EP283" s="6"/>
      <c r="EQ283" s="6"/>
      <c r="ER283" s="6"/>
      <c r="ES283" s="6"/>
      <c r="ET283" s="6">
        <v>41705.25</v>
      </c>
      <c r="EU283" s="6"/>
      <c r="EV283" s="6"/>
      <c r="EW283" s="6"/>
      <c r="EX283" s="6"/>
      <c r="EY283" s="6"/>
      <c r="EZ283" s="6"/>
      <c r="FA283" s="6"/>
      <c r="FB283" s="6"/>
      <c r="FC283" s="6"/>
      <c r="FD283" s="6">
        <v>42107.25</v>
      </c>
      <c r="FE283" s="6"/>
      <c r="FF283" s="6"/>
      <c r="FG283" s="6"/>
      <c r="FH283" s="6"/>
      <c r="FI283" s="6"/>
      <c r="FJ283" s="6"/>
      <c r="FK283" s="6"/>
      <c r="FL283" s="6"/>
      <c r="FM283" s="6"/>
      <c r="FN283" s="6"/>
      <c r="FO283" s="6"/>
      <c r="FP283" s="6">
        <v>42403.25</v>
      </c>
      <c r="FQ283" s="6"/>
      <c r="FR283" s="6"/>
      <c r="FS283" s="6"/>
      <c r="FT283" s="6">
        <v>42404.25</v>
      </c>
      <c r="FU283" s="6"/>
      <c r="FV283" s="6"/>
      <c r="FW283" s="6"/>
      <c r="FX283" s="6">
        <v>42404.25</v>
      </c>
      <c r="FY283" s="6"/>
      <c r="FZ283" s="6"/>
      <c r="GA283" s="6"/>
      <c r="GB283" s="6"/>
      <c r="GC283" s="6"/>
      <c r="GD283" s="6"/>
      <c r="GE283" s="6"/>
      <c r="GF283" s="6"/>
      <c r="GG283" s="6"/>
      <c r="GH283" s="6"/>
      <c r="GI283" s="6"/>
      <c r="GJ283" s="6"/>
      <c r="GK283" s="6">
        <v>42405.25</v>
      </c>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v>42025.25</v>
      </c>
      <c r="F284" s="6"/>
      <c r="G284" s="6"/>
      <c r="H284" s="6">
        <v>42093.25</v>
      </c>
      <c r="I284" s="6"/>
      <c r="J284" s="6"/>
      <c r="K284" s="6"/>
      <c r="L284" s="6"/>
      <c r="M284" s="6"/>
      <c r="N284" s="6"/>
      <c r="O284" s="6"/>
      <c r="P284" s="6"/>
      <c r="Q284" s="6"/>
      <c r="R284" s="6"/>
      <c r="S284" s="6"/>
      <c r="T284" s="6"/>
      <c r="U284" s="6"/>
      <c r="V284" s="6"/>
      <c r="W284" s="6"/>
      <c r="X284" s="6"/>
      <c r="Y284" s="6"/>
      <c r="Z284" s="6"/>
      <c r="AA284" s="6"/>
      <c r="AB284" s="6"/>
      <c r="AC284" s="6"/>
      <c r="AD284" s="6"/>
      <c r="AE284" s="6"/>
      <c r="AF284" s="6">
        <v>42147.25</v>
      </c>
      <c r="AG284" s="6"/>
      <c r="AH284" s="6"/>
      <c r="AI284" s="6"/>
      <c r="AJ284" s="6"/>
      <c r="AK284" s="6"/>
      <c r="AL284" s="6"/>
      <c r="AM284" s="6"/>
      <c r="AN284" s="6"/>
      <c r="AO284" s="6"/>
      <c r="AP284" s="6"/>
      <c r="AQ284" s="6"/>
      <c r="AR284" s="6">
        <v>42437.25</v>
      </c>
      <c r="AS284" s="6">
        <v>42426.25</v>
      </c>
      <c r="AT284" s="6"/>
      <c r="AU284" s="6"/>
      <c r="AV284" s="6">
        <v>42437.25</v>
      </c>
      <c r="AW284" s="6"/>
      <c r="AX284" s="6"/>
      <c r="AY284" s="6"/>
      <c r="AZ284" s="6">
        <v>42437.25</v>
      </c>
      <c r="BA284" s="6"/>
      <c r="BB284" s="6"/>
      <c r="BC284" s="6"/>
      <c r="BD284" s="6"/>
      <c r="BE284" s="6"/>
      <c r="BF284" s="6"/>
      <c r="BG284" s="6"/>
      <c r="BH284" s="6"/>
      <c r="BI284" s="6"/>
      <c r="BJ284" s="6"/>
      <c r="BK284" s="6"/>
      <c r="BL284" s="6"/>
      <c r="BM284" s="6">
        <v>42438.25</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v>40738.25</v>
      </c>
      <c r="F285" s="6"/>
      <c r="G285" s="6"/>
      <c r="H285" s="6">
        <v>41418.25</v>
      </c>
      <c r="I285" s="6"/>
      <c r="J285" s="6"/>
      <c r="K285" s="6"/>
      <c r="L285" s="6"/>
      <c r="M285" s="6"/>
      <c r="N285" s="6"/>
      <c r="O285" s="6"/>
      <c r="P285" s="6"/>
      <c r="Q285" s="6"/>
      <c r="R285" s="6"/>
      <c r="S285" s="6"/>
      <c r="T285" s="6"/>
      <c r="U285" s="6"/>
      <c r="V285" s="6"/>
      <c r="W285" s="6"/>
      <c r="X285" s="6"/>
      <c r="Y285" s="6"/>
      <c r="Z285" s="6"/>
      <c r="AA285" s="6"/>
      <c r="AB285" s="6"/>
      <c r="AC285" s="6"/>
      <c r="AD285" s="6"/>
      <c r="AE285" s="6"/>
      <c r="AF285" s="6">
        <v>41474.25</v>
      </c>
      <c r="AG285" s="6"/>
      <c r="AH285" s="6"/>
      <c r="AI285" s="6"/>
      <c r="AJ285" s="6"/>
      <c r="AK285" s="6"/>
      <c r="AL285" s="6"/>
      <c r="AM285" s="6"/>
      <c r="AN285" s="6"/>
      <c r="AO285" s="6">
        <v>41715.208333333343</v>
      </c>
      <c r="AP285" s="6"/>
      <c r="AQ285" s="6"/>
      <c r="AR285" s="6">
        <v>41766.25</v>
      </c>
      <c r="AS285" s="6"/>
      <c r="AT285" s="6"/>
      <c r="AU285" s="6"/>
      <c r="AV285" s="6">
        <v>41766.25</v>
      </c>
      <c r="AW285" s="6"/>
      <c r="AX285" s="6"/>
      <c r="AY285" s="6"/>
      <c r="AZ285" s="6">
        <v>41766.25</v>
      </c>
      <c r="BA285" s="6"/>
      <c r="BB285" s="6"/>
      <c r="BC285" s="6"/>
      <c r="BD285" s="6"/>
      <c r="BE285" s="6"/>
      <c r="BF285" s="6"/>
      <c r="BG285" s="6"/>
      <c r="BH285" s="6"/>
      <c r="BI285" s="6"/>
      <c r="BJ285" s="6"/>
      <c r="BK285" s="6"/>
      <c r="BL285" s="6"/>
      <c r="BM285" s="6"/>
      <c r="BN285" s="6"/>
      <c r="BO285" s="6"/>
      <c r="BP285" s="6">
        <v>41766.25</v>
      </c>
      <c r="BQ285" s="6"/>
      <c r="BR285" s="6"/>
      <c r="BS285" s="6"/>
      <c r="BT285" s="6"/>
      <c r="BU285" s="6"/>
      <c r="BV285" s="6"/>
      <c r="BW285" s="6"/>
      <c r="BX285" s="6"/>
      <c r="BY285" s="6">
        <v>41872.25</v>
      </c>
      <c r="BZ285" s="6"/>
      <c r="CA285" s="6"/>
      <c r="CB285" s="6"/>
      <c r="CC285" s="6"/>
      <c r="CD285" s="6"/>
      <c r="CE285" s="6"/>
      <c r="CF285" s="6"/>
      <c r="CG285" s="6"/>
      <c r="CH285" s="6"/>
      <c r="CI285" s="6"/>
      <c r="CJ285" s="6"/>
      <c r="CK285" s="6"/>
      <c r="CL285" s="6"/>
      <c r="CM285" s="6"/>
      <c r="CN285" s="6"/>
      <c r="CO285" s="6"/>
      <c r="CP285" s="6"/>
      <c r="CQ285" s="6"/>
      <c r="CR285" s="6">
        <v>41900.25</v>
      </c>
      <c r="CS285" s="6"/>
      <c r="CT285" s="6"/>
      <c r="CU285" s="6"/>
      <c r="CV285" s="6"/>
      <c r="CW285" s="6"/>
      <c r="CX285" s="6"/>
      <c r="CY285" s="6"/>
      <c r="CZ285" s="6"/>
      <c r="DA285" s="6"/>
      <c r="DB285" s="6"/>
      <c r="DC285" s="6"/>
      <c r="DD285" s="6">
        <v>42194.25</v>
      </c>
      <c r="DE285" s="6"/>
      <c r="DF285" s="6"/>
      <c r="DG285" s="6"/>
      <c r="DH285" s="6">
        <v>42076.208333333343</v>
      </c>
      <c r="DI285" s="6"/>
      <c r="DJ285" s="6"/>
      <c r="DK285" s="6"/>
      <c r="DL285" s="6">
        <v>42139.25</v>
      </c>
      <c r="DM285" s="6"/>
      <c r="DN285" s="6"/>
      <c r="DO285" s="6"/>
      <c r="DP285" s="6"/>
      <c r="DQ285" s="6"/>
      <c r="DR285" s="6"/>
      <c r="DS285" s="6"/>
      <c r="DT285" s="6"/>
      <c r="DU285" s="6"/>
      <c r="DV285" s="6"/>
      <c r="DW285" s="6"/>
      <c r="DX285" s="6"/>
      <c r="DY285" s="6">
        <v>42200.25</v>
      </c>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v>41956.25</v>
      </c>
      <c r="F286" s="6"/>
      <c r="G286" s="6"/>
      <c r="H286" s="6"/>
      <c r="I286" s="6"/>
      <c r="J286" s="6"/>
      <c r="K286" s="6"/>
      <c r="L286" s="6"/>
      <c r="M286" s="6"/>
      <c r="N286" s="6">
        <v>41982.25</v>
      </c>
      <c r="O286" s="6"/>
      <c r="P286" s="6"/>
      <c r="Q286" s="6"/>
      <c r="R286" s="6"/>
      <c r="S286" s="6"/>
      <c r="T286" s="6">
        <v>42012.25</v>
      </c>
      <c r="U286" s="6"/>
      <c r="V286" s="6">
        <v>42023.25</v>
      </c>
      <c r="W286" s="6"/>
      <c r="X286" s="6"/>
      <c r="Y286" s="6"/>
      <c r="Z286" s="6"/>
      <c r="AA286" s="6"/>
      <c r="AB286" s="6"/>
      <c r="AC286" s="6"/>
      <c r="AD286" s="6"/>
      <c r="AE286" s="6"/>
      <c r="AF286" s="6">
        <v>42058.25</v>
      </c>
      <c r="AG286" s="6"/>
      <c r="AH286" s="6"/>
      <c r="AI286" s="6"/>
      <c r="AJ286" s="6"/>
      <c r="AK286" s="6"/>
      <c r="AL286" s="6"/>
      <c r="AM286" s="6"/>
      <c r="AN286" s="6"/>
      <c r="AO286" s="6"/>
      <c r="AP286" s="6"/>
      <c r="AQ286" s="6"/>
      <c r="AR286" s="6">
        <v>42332.25</v>
      </c>
      <c r="AS286" s="6"/>
      <c r="AT286" s="6"/>
      <c r="AU286" s="6"/>
      <c r="AV286" s="6">
        <v>42318.25</v>
      </c>
      <c r="AW286" s="6"/>
      <c r="AX286" s="6"/>
      <c r="AY286" s="6"/>
      <c r="AZ286" s="6">
        <v>42318.25</v>
      </c>
      <c r="BA286" s="6"/>
      <c r="BB286" s="6"/>
      <c r="BC286" s="6"/>
      <c r="BD286" s="6"/>
      <c r="BE286" s="6"/>
      <c r="BF286" s="6"/>
      <c r="BG286" s="6"/>
      <c r="BH286" s="6"/>
      <c r="BI286" s="6"/>
      <c r="BJ286" s="6"/>
      <c r="BK286" s="6"/>
      <c r="BL286" s="6"/>
      <c r="BM286" s="6">
        <v>42335.25</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40738.25</v>
      </c>
      <c r="F287" s="6"/>
      <c r="G287" s="6"/>
      <c r="H287" s="6">
        <v>41418.25</v>
      </c>
      <c r="I287" s="6"/>
      <c r="J287" s="6"/>
      <c r="K287" s="6"/>
      <c r="L287" s="6"/>
      <c r="M287" s="6"/>
      <c r="N287" s="6"/>
      <c r="O287" s="6"/>
      <c r="P287" s="6"/>
      <c r="Q287" s="6"/>
      <c r="R287" s="6"/>
      <c r="S287" s="6"/>
      <c r="T287" s="6"/>
      <c r="U287" s="6"/>
      <c r="V287" s="6"/>
      <c r="W287" s="6"/>
      <c r="X287" s="6"/>
      <c r="Y287" s="6"/>
      <c r="Z287" s="6"/>
      <c r="AA287" s="6"/>
      <c r="AB287" s="6"/>
      <c r="AC287" s="6"/>
      <c r="AD287" s="6"/>
      <c r="AE287" s="6"/>
      <c r="AF287" s="6">
        <v>41474.25</v>
      </c>
      <c r="AG287" s="6"/>
      <c r="AH287" s="6"/>
      <c r="AI287" s="6"/>
      <c r="AJ287" s="6"/>
      <c r="AK287" s="6"/>
      <c r="AL287" s="6"/>
      <c r="AM287" s="6"/>
      <c r="AN287" s="6"/>
      <c r="AO287" s="6">
        <v>41715.208333333343</v>
      </c>
      <c r="AP287" s="6"/>
      <c r="AQ287" s="6"/>
      <c r="AR287" s="6">
        <v>41766.25</v>
      </c>
      <c r="AS287" s="6"/>
      <c r="AT287" s="6"/>
      <c r="AU287" s="6"/>
      <c r="AV287" s="6">
        <v>41766.25</v>
      </c>
      <c r="AW287" s="6"/>
      <c r="AX287" s="6"/>
      <c r="AY287" s="6"/>
      <c r="AZ287" s="6">
        <v>41766.25</v>
      </c>
      <c r="BA287" s="6"/>
      <c r="BB287" s="6"/>
      <c r="BC287" s="6"/>
      <c r="BD287" s="6"/>
      <c r="BE287" s="6"/>
      <c r="BF287" s="6"/>
      <c r="BG287" s="6"/>
      <c r="BH287" s="6"/>
      <c r="BI287" s="6"/>
      <c r="BJ287" s="6"/>
      <c r="BK287" s="6"/>
      <c r="BL287" s="6"/>
      <c r="BM287" s="6"/>
      <c r="BN287" s="6"/>
      <c r="BO287" s="6"/>
      <c r="BP287" s="6">
        <v>41766.25</v>
      </c>
      <c r="BQ287" s="6"/>
      <c r="BR287" s="6"/>
      <c r="BS287" s="6"/>
      <c r="BT287" s="6"/>
      <c r="BU287" s="6"/>
      <c r="BV287" s="6"/>
      <c r="BW287" s="6"/>
      <c r="BX287" s="6"/>
      <c r="BY287" s="6">
        <v>41872.25</v>
      </c>
      <c r="BZ287" s="6"/>
      <c r="CA287" s="6"/>
      <c r="CB287" s="6"/>
      <c r="CC287" s="6"/>
      <c r="CD287" s="6"/>
      <c r="CE287" s="6"/>
      <c r="CF287" s="6"/>
      <c r="CG287" s="6"/>
      <c r="CH287" s="6"/>
      <c r="CI287" s="6"/>
      <c r="CJ287" s="6"/>
      <c r="CK287" s="6"/>
      <c r="CL287" s="6"/>
      <c r="CM287" s="6"/>
      <c r="CN287" s="6"/>
      <c r="CO287" s="6"/>
      <c r="CP287" s="6"/>
      <c r="CQ287" s="6"/>
      <c r="CR287" s="6">
        <v>41900.25</v>
      </c>
      <c r="CS287" s="6"/>
      <c r="CT287" s="6"/>
      <c r="CU287" s="6"/>
      <c r="CV287" s="6"/>
      <c r="CW287" s="6"/>
      <c r="CX287" s="6"/>
      <c r="CY287" s="6"/>
      <c r="CZ287" s="6"/>
      <c r="DA287" s="6"/>
      <c r="DB287" s="6"/>
      <c r="DC287" s="6"/>
      <c r="DD287" s="6">
        <v>42194.25</v>
      </c>
      <c r="DE287" s="6"/>
      <c r="DF287" s="6"/>
      <c r="DG287" s="6"/>
      <c r="DH287" s="6">
        <v>42076.208333333343</v>
      </c>
      <c r="DI287" s="6"/>
      <c r="DJ287" s="6"/>
      <c r="DK287" s="6"/>
      <c r="DL287" s="6">
        <v>42139.25</v>
      </c>
      <c r="DM287" s="6"/>
      <c r="DN287" s="6"/>
      <c r="DO287" s="6"/>
      <c r="DP287" s="6"/>
      <c r="DQ287" s="6"/>
      <c r="DR287" s="6"/>
      <c r="DS287" s="6"/>
      <c r="DT287" s="6"/>
      <c r="DU287" s="6"/>
      <c r="DV287" s="6"/>
      <c r="DW287" s="6"/>
      <c r="DX287" s="6"/>
      <c r="DY287" s="6">
        <v>42200.25</v>
      </c>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v>41956.25</v>
      </c>
      <c r="F288" s="6"/>
      <c r="G288" s="6"/>
      <c r="H288" s="6"/>
      <c r="I288" s="6"/>
      <c r="J288" s="6"/>
      <c r="K288" s="6"/>
      <c r="L288" s="6"/>
      <c r="M288" s="6"/>
      <c r="N288" s="6">
        <v>41982.25</v>
      </c>
      <c r="O288" s="6"/>
      <c r="P288" s="6"/>
      <c r="Q288" s="6"/>
      <c r="R288" s="6"/>
      <c r="S288" s="6"/>
      <c r="T288" s="6">
        <v>42012.25</v>
      </c>
      <c r="U288" s="6"/>
      <c r="V288" s="6">
        <v>42023.25</v>
      </c>
      <c r="W288" s="6"/>
      <c r="X288" s="6"/>
      <c r="Y288" s="6"/>
      <c r="Z288" s="6"/>
      <c r="AA288" s="6"/>
      <c r="AB288" s="6"/>
      <c r="AC288" s="6"/>
      <c r="AD288" s="6"/>
      <c r="AE288" s="6"/>
      <c r="AF288" s="6">
        <v>42058.25</v>
      </c>
      <c r="AG288" s="6"/>
      <c r="AH288" s="6"/>
      <c r="AI288" s="6"/>
      <c r="AJ288" s="6"/>
      <c r="AK288" s="6"/>
      <c r="AL288" s="6"/>
      <c r="AM288" s="6"/>
      <c r="AN288" s="6"/>
      <c r="AO288" s="6"/>
      <c r="AP288" s="6"/>
      <c r="AQ288" s="6"/>
      <c r="AR288" s="6">
        <v>42332.25</v>
      </c>
      <c r="AS288" s="6"/>
      <c r="AT288" s="6"/>
      <c r="AU288" s="6"/>
      <c r="AV288" s="6">
        <v>42318.25</v>
      </c>
      <c r="AW288" s="6"/>
      <c r="AX288" s="6"/>
      <c r="AY288" s="6"/>
      <c r="AZ288" s="6">
        <v>42318.25</v>
      </c>
      <c r="BA288" s="6"/>
      <c r="BB288" s="6"/>
      <c r="BC288" s="6"/>
      <c r="BD288" s="6"/>
      <c r="BE288" s="6"/>
      <c r="BF288" s="6"/>
      <c r="BG288" s="6"/>
      <c r="BH288" s="6"/>
      <c r="BI288" s="6"/>
      <c r="BJ288" s="6"/>
      <c r="BK288" s="6"/>
      <c r="BL288" s="6"/>
      <c r="BM288" s="6">
        <v>42335.25</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286</v>
      </c>
      <c r="D289" s="6" t="s">
        <v>786</v>
      </c>
      <c r="E289" s="6">
        <v>42129.25</v>
      </c>
      <c r="F289" s="6"/>
      <c r="G289" s="6"/>
      <c r="H289" s="6"/>
      <c r="I289" s="6"/>
      <c r="J289" s="6"/>
      <c r="K289" s="6"/>
      <c r="L289" s="6"/>
      <c r="M289" s="6"/>
      <c r="N289" s="6">
        <v>42048.25</v>
      </c>
      <c r="O289" s="6"/>
      <c r="P289" s="6"/>
      <c r="Q289" s="6"/>
      <c r="R289" s="6"/>
      <c r="S289" s="6">
        <v>42079.208333333343</v>
      </c>
      <c r="T289" s="6"/>
      <c r="U289" s="6"/>
      <c r="V289" s="6">
        <v>42143.25</v>
      </c>
      <c r="W289" s="6"/>
      <c r="X289" s="6"/>
      <c r="Y289" s="6"/>
      <c r="Z289" s="6">
        <v>42170.25</v>
      </c>
      <c r="AA289" s="6"/>
      <c r="AB289" s="6"/>
      <c r="AC289" s="6">
        <v>42184.25</v>
      </c>
      <c r="AD289" s="6"/>
      <c r="AE289" s="6"/>
      <c r="AF289" s="6">
        <v>42206.25</v>
      </c>
      <c r="AG289" s="6"/>
      <c r="AH289" s="6"/>
      <c r="AI289" s="6"/>
      <c r="AJ289" s="6"/>
      <c r="AK289" s="6"/>
      <c r="AL289" s="6"/>
      <c r="AM289" s="6"/>
      <c r="AN289" s="6"/>
      <c r="AO289" s="6"/>
      <c r="AP289" s="6"/>
      <c r="AQ289" s="6"/>
      <c r="AR289" s="6">
        <v>42383.25</v>
      </c>
      <c r="AS289" s="6"/>
      <c r="AT289" s="6"/>
      <c r="AU289" s="6"/>
      <c r="AV289" s="6">
        <v>42380.25</v>
      </c>
      <c r="AW289" s="6"/>
      <c r="AX289" s="6"/>
      <c r="AY289" s="6"/>
      <c r="AZ289" s="6">
        <v>42384.25</v>
      </c>
      <c r="BA289" s="6"/>
      <c r="BB289" s="6"/>
      <c r="BC289" s="6"/>
      <c r="BD289" s="6"/>
      <c r="BE289" s="6"/>
      <c r="BF289" s="6"/>
      <c r="BG289" s="6"/>
      <c r="BH289" s="6"/>
      <c r="BI289" s="6"/>
      <c r="BJ289" s="6"/>
      <c r="BK289" s="6"/>
      <c r="BL289" s="6"/>
      <c r="BM289" s="6">
        <v>42384.25</v>
      </c>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41702.25</v>
      </c>
      <c r="F290" s="6"/>
      <c r="G290" s="6"/>
      <c r="H290" s="6"/>
      <c r="I290" s="6"/>
      <c r="J290" s="6"/>
      <c r="K290" s="6"/>
      <c r="L290" s="6"/>
      <c r="M290" s="6"/>
      <c r="N290" s="6">
        <v>41703.25</v>
      </c>
      <c r="O290" s="6"/>
      <c r="P290" s="6"/>
      <c r="Q290" s="6"/>
      <c r="R290" s="6"/>
      <c r="S290" s="6">
        <v>41731.25</v>
      </c>
      <c r="T290" s="6"/>
      <c r="U290" s="6"/>
      <c r="V290" s="6">
        <v>41754.25</v>
      </c>
      <c r="W290" s="6"/>
      <c r="X290" s="6"/>
      <c r="Y290" s="6"/>
      <c r="Z290" s="6"/>
      <c r="AA290" s="6"/>
      <c r="AB290" s="6"/>
      <c r="AC290" s="6"/>
      <c r="AD290" s="6"/>
      <c r="AE290" s="6"/>
      <c r="AF290" s="6">
        <v>41789.25</v>
      </c>
      <c r="AG290" s="6"/>
      <c r="AH290" s="6"/>
      <c r="AI290" s="6"/>
      <c r="AJ290" s="6"/>
      <c r="AK290" s="6"/>
      <c r="AL290" s="6"/>
      <c r="AM290" s="6"/>
      <c r="AN290" s="6"/>
      <c r="AO290" s="6"/>
      <c r="AP290" s="6"/>
      <c r="AQ290" s="6"/>
      <c r="AR290" s="6"/>
      <c r="AS290" s="6"/>
      <c r="AT290" s="6"/>
      <c r="AU290" s="6"/>
      <c r="AV290" s="6">
        <v>41950.25</v>
      </c>
      <c r="AW290" s="6"/>
      <c r="AX290" s="6"/>
      <c r="AY290" s="6"/>
      <c r="AZ290" s="6">
        <v>41967.25</v>
      </c>
      <c r="BA290" s="6"/>
      <c r="BB290" s="6"/>
      <c r="BC290" s="6"/>
      <c r="BD290" s="6"/>
      <c r="BE290" s="6"/>
      <c r="BF290" s="6"/>
      <c r="BG290" s="6"/>
      <c r="BH290" s="6"/>
      <c r="BI290" s="6"/>
      <c r="BJ290" s="6"/>
      <c r="BK290" s="6"/>
      <c r="BL290" s="6"/>
      <c r="BM290" s="6"/>
      <c r="BN290" s="6"/>
      <c r="BO290" s="6"/>
      <c r="BP290" s="6">
        <v>41969.25</v>
      </c>
      <c r="BQ290" s="6"/>
      <c r="BR290" s="6"/>
      <c r="BS290" s="6"/>
      <c r="BT290" s="6"/>
      <c r="BU290" s="6"/>
      <c r="BV290" s="6"/>
      <c r="BW290" s="6"/>
      <c r="BX290" s="6"/>
      <c r="BY290" s="6">
        <v>41978.25</v>
      </c>
      <c r="BZ290" s="6"/>
      <c r="CA290" s="6"/>
      <c r="CB290" s="6"/>
      <c r="CC290" s="6"/>
      <c r="CD290" s="6"/>
      <c r="CE290" s="6"/>
      <c r="CF290" s="6"/>
      <c r="CG290" s="6"/>
      <c r="CH290" s="6"/>
      <c r="CI290" s="6"/>
      <c r="CJ290" s="6"/>
      <c r="CK290" s="6"/>
      <c r="CL290" s="6"/>
      <c r="CM290" s="6"/>
      <c r="CN290" s="6"/>
      <c r="CO290" s="6"/>
      <c r="CP290" s="6"/>
      <c r="CQ290" s="6"/>
      <c r="CR290" s="6">
        <v>42002.25</v>
      </c>
      <c r="CS290" s="6"/>
      <c r="CT290" s="6"/>
      <c r="CU290" s="6"/>
      <c r="CV290" s="6"/>
      <c r="CW290" s="6"/>
      <c r="CX290" s="6"/>
      <c r="CY290" s="6"/>
      <c r="CZ290" s="6"/>
      <c r="DA290" s="6"/>
      <c r="DB290" s="6"/>
      <c r="DC290" s="6"/>
      <c r="DD290" s="6">
        <v>42445.208333333343</v>
      </c>
      <c r="DE290" s="6"/>
      <c r="DF290" s="6"/>
      <c r="DG290" s="6"/>
      <c r="DH290" s="6"/>
      <c r="DI290" s="6"/>
      <c r="DJ290" s="6"/>
      <c r="DK290" s="6"/>
      <c r="DL290" s="6">
        <v>42446.208333333343</v>
      </c>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v>42168.25</v>
      </c>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HYPERLINK("https://hpr-rps.hres.ca/reg-content/summary-basis-decision-detailTwo.php?lang=en&amp;linkID=SBD00293", "Opdivo")</f>
        <v>Opdivo</v>
      </c>
      <c r="B291" s="6" t="s">
        <v>789</v>
      </c>
      <c r="C291" s="6" t="s">
        <v>81</v>
      </c>
      <c r="D291" s="6" t="s">
        <v>790</v>
      </c>
      <c r="E291" s="6">
        <v>38327.25</v>
      </c>
      <c r="F291" s="6"/>
      <c r="G291" s="6"/>
      <c r="H291" s="6">
        <v>38408.25</v>
      </c>
      <c r="I291" s="6"/>
      <c r="J291" s="6"/>
      <c r="K291" s="6"/>
      <c r="L291" s="6"/>
      <c r="M291" s="6"/>
      <c r="N291" s="6"/>
      <c r="O291" s="6"/>
      <c r="P291" s="6"/>
      <c r="Q291" s="6"/>
      <c r="R291" s="6"/>
      <c r="S291" s="6"/>
      <c r="T291" s="6"/>
      <c r="U291" s="6"/>
      <c r="V291" s="6"/>
      <c r="W291" s="6"/>
      <c r="X291" s="6"/>
      <c r="Y291" s="6"/>
      <c r="Z291" s="6"/>
      <c r="AA291" s="6"/>
      <c r="AB291" s="6"/>
      <c r="AC291" s="6"/>
      <c r="AD291" s="6"/>
      <c r="AE291" s="6"/>
      <c r="AF291" s="6">
        <v>38469.25</v>
      </c>
      <c r="AG291" s="6"/>
      <c r="AH291" s="6"/>
      <c r="AI291" s="6"/>
      <c r="AJ291" s="6"/>
      <c r="AK291" s="6"/>
      <c r="AL291" s="6"/>
      <c r="AM291" s="6"/>
      <c r="AN291" s="6"/>
      <c r="AO291" s="6"/>
      <c r="AP291" s="6"/>
      <c r="AQ291" s="6"/>
      <c r="AR291" s="6">
        <v>38764.25</v>
      </c>
      <c r="AS291" s="6"/>
      <c r="AT291" s="6"/>
      <c r="AU291" s="6"/>
      <c r="AV291" s="6">
        <v>38749.25</v>
      </c>
      <c r="AW291" s="6"/>
      <c r="AX291" s="6"/>
      <c r="AY291" s="6"/>
      <c r="AZ291" s="6">
        <v>38765.25</v>
      </c>
      <c r="BA291" s="6"/>
      <c r="BB291" s="6"/>
      <c r="BC291" s="6"/>
      <c r="BD291" s="6"/>
      <c r="BE291" s="6"/>
      <c r="BF291" s="6"/>
      <c r="BG291" s="6"/>
      <c r="BH291" s="6"/>
      <c r="BI291" s="6"/>
      <c r="BJ291" s="6"/>
      <c r="BK291" s="6"/>
      <c r="BL291" s="6"/>
      <c r="BM291" s="6">
        <v>38768.25</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HYPERLINK("https://hpr-rps.hres.ca/reg-content/summary-basis-decision-detailTwo.php?lang=en&amp;linkID=SBD00294", "Orkambi")</f>
        <v>Orkambi</v>
      </c>
      <c r="B292" s="6" t="s">
        <v>791</v>
      </c>
      <c r="C292" s="6" t="s">
        <v>232</v>
      </c>
      <c r="D292" s="6" t="s">
        <v>792</v>
      </c>
      <c r="E292" s="6">
        <v>41914.25</v>
      </c>
      <c r="F292" s="6"/>
      <c r="G292" s="6"/>
      <c r="H292" s="6"/>
      <c r="I292" s="6"/>
      <c r="J292" s="6"/>
      <c r="K292" s="6"/>
      <c r="L292" s="6"/>
      <c r="M292" s="6"/>
      <c r="N292" s="6">
        <v>41984.25</v>
      </c>
      <c r="O292" s="6"/>
      <c r="P292" s="6"/>
      <c r="Q292" s="6"/>
      <c r="R292" s="6"/>
      <c r="S292" s="6">
        <v>42016.25</v>
      </c>
      <c r="T292" s="6"/>
      <c r="U292" s="6"/>
      <c r="V292" s="6">
        <v>42034.25</v>
      </c>
      <c r="W292" s="6"/>
      <c r="X292" s="6"/>
      <c r="Y292" s="6"/>
      <c r="Z292" s="6"/>
      <c r="AA292" s="6"/>
      <c r="AB292" s="6"/>
      <c r="AC292" s="6"/>
      <c r="AD292" s="6"/>
      <c r="AE292" s="6"/>
      <c r="AF292" s="6">
        <v>42069.25</v>
      </c>
      <c r="AG292" s="6"/>
      <c r="AH292" s="6"/>
      <c r="AI292" s="6"/>
      <c r="AJ292" s="6"/>
      <c r="AK292" s="6"/>
      <c r="AL292" s="6"/>
      <c r="AM292" s="6"/>
      <c r="AN292" s="6"/>
      <c r="AO292" s="6"/>
      <c r="AP292" s="6"/>
      <c r="AQ292" s="6"/>
      <c r="AR292" s="6">
        <v>42238.25</v>
      </c>
      <c r="AS292" s="6">
        <v>42205.25</v>
      </c>
      <c r="AT292" s="6"/>
      <c r="AU292" s="6"/>
      <c r="AV292" s="6">
        <v>42249.25</v>
      </c>
      <c r="AW292" s="6"/>
      <c r="AX292" s="6"/>
      <c r="AY292" s="6"/>
      <c r="AZ292" s="6">
        <v>42269.25</v>
      </c>
      <c r="BA292" s="6"/>
      <c r="BB292" s="6"/>
      <c r="BC292" s="6"/>
      <c r="BD292" s="6"/>
      <c r="BE292" s="6"/>
      <c r="BF292" s="6"/>
      <c r="BG292" s="6"/>
      <c r="BH292" s="6"/>
      <c r="BI292" s="6"/>
      <c r="BJ292" s="6"/>
      <c r="BK292" s="6"/>
      <c r="BL292" s="6"/>
      <c r="BM292" s="6"/>
      <c r="BN292" s="6"/>
      <c r="BO292" s="6"/>
      <c r="BP292" s="6"/>
      <c r="BQ292" s="6"/>
      <c r="BR292" s="6"/>
      <c r="BS292" s="6"/>
      <c r="BT292" s="6">
        <v>42269.25</v>
      </c>
      <c r="BU292" s="6"/>
      <c r="BV292" s="6"/>
      <c r="BW292" s="6"/>
      <c r="BX292" s="6"/>
      <c r="BY292" s="6">
        <v>42303.208333333343</v>
      </c>
      <c r="BZ292" s="6"/>
      <c r="CA292" s="6"/>
      <c r="CB292" s="6"/>
      <c r="CC292" s="6"/>
      <c r="CD292" s="6"/>
      <c r="CE292" s="6"/>
      <c r="CF292" s="6"/>
      <c r="CG292" s="6"/>
      <c r="CH292" s="6"/>
      <c r="CI292" s="6"/>
      <c r="CJ292" s="6"/>
      <c r="CK292" s="6"/>
      <c r="CL292" s="6"/>
      <c r="CM292" s="6"/>
      <c r="CN292" s="6"/>
      <c r="CO292" s="6"/>
      <c r="CP292" s="6"/>
      <c r="CQ292" s="6"/>
      <c r="CR292" s="6">
        <v>42305.208333333343</v>
      </c>
      <c r="CS292" s="6"/>
      <c r="CT292" s="6"/>
      <c r="CU292" s="6"/>
      <c r="CV292" s="6"/>
      <c r="CW292" s="6"/>
      <c r="CX292" s="6"/>
      <c r="CY292" s="6"/>
      <c r="CZ292" s="6"/>
      <c r="DA292" s="6"/>
      <c r="DB292" s="6"/>
      <c r="DC292" s="6"/>
      <c r="DD292" s="6">
        <v>42390.25</v>
      </c>
      <c r="DE292" s="6"/>
      <c r="DF292" s="6"/>
      <c r="DG292" s="6"/>
      <c r="DH292" s="6"/>
      <c r="DI292" s="6"/>
      <c r="DJ292" s="6"/>
      <c r="DK292" s="6"/>
      <c r="DL292" s="6">
        <v>42390.25</v>
      </c>
      <c r="DM292" s="6"/>
      <c r="DN292" s="6"/>
      <c r="DO292" s="6"/>
      <c r="DP292" s="6"/>
      <c r="DQ292" s="6"/>
      <c r="DR292" s="6"/>
      <c r="DS292" s="6"/>
      <c r="DT292" s="6"/>
      <c r="DU292" s="6"/>
      <c r="DV292" s="6"/>
      <c r="DW292" s="6"/>
      <c r="DX292" s="6"/>
      <c r="DY292" s="6">
        <v>42395.25</v>
      </c>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HYPERLINK("https://hpr-rps.hres.ca/reg-content/summary-basis-decision-detailOne.php?lang=en&amp;linkID=SBD00307", "Volibris TM")</f>
        <v>Volibris TM</v>
      </c>
      <c r="B293" s="6" t="s">
        <v>793</v>
      </c>
      <c r="C293" s="6" t="s">
        <v>96</v>
      </c>
      <c r="D293" s="6" t="s">
        <v>794</v>
      </c>
      <c r="E293" s="6">
        <v>39779.25</v>
      </c>
      <c r="F293" s="6"/>
      <c r="G293" s="6"/>
      <c r="H293" s="6">
        <v>40046.25</v>
      </c>
      <c r="I293" s="6"/>
      <c r="J293" s="6"/>
      <c r="K293" s="6"/>
      <c r="L293" s="6"/>
      <c r="M293" s="6"/>
      <c r="N293" s="6"/>
      <c r="O293" s="6"/>
      <c r="P293" s="6"/>
      <c r="Q293" s="6"/>
      <c r="R293" s="6"/>
      <c r="S293" s="6"/>
      <c r="T293" s="6"/>
      <c r="U293" s="6"/>
      <c r="V293" s="6"/>
      <c r="W293" s="6"/>
      <c r="X293" s="6"/>
      <c r="Y293" s="6"/>
      <c r="Z293" s="6">
        <v>40093.25</v>
      </c>
      <c r="AA293" s="6"/>
      <c r="AB293" s="6"/>
      <c r="AC293" s="6"/>
      <c r="AD293" s="6"/>
      <c r="AE293" s="6"/>
      <c r="AF293" s="6"/>
      <c r="AG293" s="6"/>
      <c r="AH293" s="6"/>
      <c r="AI293" s="6"/>
      <c r="AJ293" s="6"/>
      <c r="AK293" s="6"/>
      <c r="AL293" s="6"/>
      <c r="AM293" s="6"/>
      <c r="AN293" s="6"/>
      <c r="AO293" s="6"/>
      <c r="AP293" s="6"/>
      <c r="AQ293" s="6"/>
      <c r="AR293" s="6"/>
      <c r="AS293" s="6"/>
      <c r="AT293" s="6"/>
      <c r="AU293" s="6"/>
      <c r="AV293" s="6">
        <v>40373.25</v>
      </c>
      <c r="AW293" s="6"/>
      <c r="AX293" s="6"/>
      <c r="AY293" s="6"/>
      <c r="AZ293" s="6">
        <v>40386.25</v>
      </c>
      <c r="BA293" s="6"/>
      <c r="BB293" s="6"/>
      <c r="BC293" s="6"/>
      <c r="BD293" s="6"/>
      <c r="BE293" s="6"/>
      <c r="BF293" s="6"/>
      <c r="BG293" s="6"/>
      <c r="BH293" s="6"/>
      <c r="BI293" s="6"/>
      <c r="BJ293" s="6"/>
      <c r="BK293" s="6"/>
      <c r="BL293" s="6"/>
      <c r="BM293" s="6"/>
      <c r="BN293" s="6"/>
      <c r="BO293" s="6"/>
      <c r="BP293" s="6"/>
      <c r="BQ293" s="6"/>
      <c r="BR293" s="6"/>
      <c r="BS293" s="6"/>
      <c r="BT293" s="6"/>
      <c r="BU293" s="6">
        <v>40389.25</v>
      </c>
      <c r="BV293" s="6"/>
      <c r="BW293" s="6"/>
      <c r="BX293" s="6"/>
      <c r="BY293" s="6">
        <v>40480.25</v>
      </c>
      <c r="BZ293" s="6"/>
      <c r="CA293" s="6"/>
      <c r="CB293" s="6"/>
      <c r="CC293" s="6"/>
      <c r="CD293" s="6"/>
      <c r="CE293" s="6"/>
      <c r="CF293" s="6"/>
      <c r="CG293" s="6"/>
      <c r="CH293" s="6"/>
      <c r="CI293" s="6"/>
      <c r="CJ293" s="6"/>
      <c r="CK293" s="6"/>
      <c r="CL293" s="6"/>
      <c r="CM293" s="6"/>
      <c r="CN293" s="6"/>
      <c r="CO293" s="6"/>
      <c r="CP293" s="6"/>
      <c r="CQ293" s="6"/>
      <c r="CR293" s="6">
        <v>40528.25</v>
      </c>
      <c r="CS293" s="6"/>
      <c r="CT293" s="6"/>
      <c r="CU293" s="6"/>
      <c r="CV293" s="6"/>
      <c r="CW293" s="6"/>
      <c r="CX293" s="6"/>
      <c r="CY293" s="6"/>
      <c r="CZ293" s="6"/>
      <c r="DA293" s="6"/>
      <c r="DB293" s="6"/>
      <c r="DC293" s="6"/>
      <c r="DD293" s="6">
        <v>40828.25</v>
      </c>
      <c r="DE293" s="6"/>
      <c r="DF293" s="6"/>
      <c r="DG293" s="6"/>
      <c r="DH293" s="6">
        <v>40819.25</v>
      </c>
      <c r="DI293" s="6"/>
      <c r="DJ293" s="6"/>
      <c r="DK293" s="6"/>
      <c r="DL293" s="6">
        <v>40828.25</v>
      </c>
      <c r="DM293" s="6"/>
      <c r="DN293" s="6"/>
      <c r="DO293" s="6"/>
      <c r="DP293" s="6"/>
      <c r="DQ293" s="6"/>
      <c r="DR293" s="6"/>
      <c r="DS293" s="6"/>
      <c r="DT293" s="6"/>
      <c r="DU293" s="6"/>
      <c r="DV293" s="6"/>
      <c r="DW293" s="6"/>
      <c r="DX293" s="6"/>
      <c r="DY293" s="6">
        <v>40828.25</v>
      </c>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v>40492.25</v>
      </c>
      <c r="F294" s="6"/>
      <c r="G294" s="6"/>
      <c r="H294" s="6"/>
      <c r="I294" s="6"/>
      <c r="J294" s="6"/>
      <c r="K294" s="6"/>
      <c r="L294" s="6"/>
      <c r="M294" s="6"/>
      <c r="N294" s="6">
        <v>40490.25</v>
      </c>
      <c r="O294" s="6"/>
      <c r="P294" s="6"/>
      <c r="Q294" s="6"/>
      <c r="R294" s="6"/>
      <c r="S294" s="6">
        <v>40532.25</v>
      </c>
      <c r="T294" s="6"/>
      <c r="U294" s="6"/>
      <c r="V294" s="6">
        <v>40534.25</v>
      </c>
      <c r="W294" s="6"/>
      <c r="X294" s="6"/>
      <c r="Y294" s="6"/>
      <c r="Z294" s="6"/>
      <c r="AA294" s="6"/>
      <c r="AB294" s="6"/>
      <c r="AC294" s="6"/>
      <c r="AD294" s="6"/>
      <c r="AE294" s="6"/>
      <c r="AF294" s="6">
        <v>40575.25</v>
      </c>
      <c r="AG294" s="6"/>
      <c r="AH294" s="6"/>
      <c r="AI294" s="6"/>
      <c r="AJ294" s="6"/>
      <c r="AK294" s="6"/>
      <c r="AL294" s="6"/>
      <c r="AM294" s="6"/>
      <c r="AN294" s="6"/>
      <c r="AO294" s="6"/>
      <c r="AP294" s="6"/>
      <c r="AQ294" s="6"/>
      <c r="AR294" s="6">
        <v>40750.25</v>
      </c>
      <c r="AS294" s="6"/>
      <c r="AT294" s="6"/>
      <c r="AU294" s="6"/>
      <c r="AV294" s="6">
        <v>40730.25</v>
      </c>
      <c r="AW294" s="6"/>
      <c r="AX294" s="6"/>
      <c r="AY294" s="6"/>
      <c r="AZ294" s="6">
        <v>40750.25</v>
      </c>
      <c r="BA294" s="6"/>
      <c r="BB294" s="6"/>
      <c r="BC294" s="6"/>
      <c r="BD294" s="6"/>
      <c r="BE294" s="6"/>
      <c r="BF294" s="6"/>
      <c r="BG294" s="6"/>
      <c r="BH294" s="6"/>
      <c r="BI294" s="6"/>
      <c r="BJ294" s="6"/>
      <c r="BK294" s="6"/>
      <c r="BL294" s="6"/>
      <c r="BM294" s="6">
        <v>40753.25</v>
      </c>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c r="F295" s="6"/>
      <c r="G295" s="6"/>
      <c r="H295" s="6">
        <v>41775.25</v>
      </c>
      <c r="I295" s="6"/>
      <c r="J295" s="6"/>
      <c r="K295" s="6"/>
      <c r="L295" s="6"/>
      <c r="M295" s="6"/>
      <c r="N295" s="6"/>
      <c r="O295" s="6"/>
      <c r="P295" s="6"/>
      <c r="Q295" s="6"/>
      <c r="R295" s="6"/>
      <c r="S295" s="6"/>
      <c r="T295" s="6"/>
      <c r="U295" s="6"/>
      <c r="V295" s="6"/>
      <c r="W295" s="6"/>
      <c r="X295" s="6"/>
      <c r="Y295" s="6"/>
      <c r="Z295" s="6">
        <v>41835.25</v>
      </c>
      <c r="AA295" s="6"/>
      <c r="AB295" s="6"/>
      <c r="AC295" s="6"/>
      <c r="AD295" s="6"/>
      <c r="AE295" s="6"/>
      <c r="AF295" s="6"/>
      <c r="AG295" s="6"/>
      <c r="AH295" s="6"/>
      <c r="AI295" s="6"/>
      <c r="AJ295" s="6"/>
      <c r="AK295" s="6"/>
      <c r="AL295" s="6"/>
      <c r="AM295" s="6"/>
      <c r="AN295" s="6"/>
      <c r="AO295" s="6"/>
      <c r="AP295" s="6"/>
      <c r="AQ295" s="6"/>
      <c r="AR295" s="6"/>
      <c r="AS295" s="6"/>
      <c r="AT295" s="6"/>
      <c r="AU295" s="6"/>
      <c r="AV295" s="6">
        <v>42167.25</v>
      </c>
      <c r="AW295" s="6"/>
      <c r="AX295" s="6"/>
      <c r="AY295" s="6"/>
      <c r="AZ295" s="6">
        <v>42223.25</v>
      </c>
      <c r="BA295" s="6"/>
      <c r="BB295" s="6"/>
      <c r="BC295" s="6"/>
      <c r="BD295" s="6"/>
      <c r="BE295" s="6"/>
      <c r="BF295" s="6"/>
      <c r="BG295" s="6"/>
      <c r="BH295" s="6"/>
      <c r="BI295" s="6"/>
      <c r="BJ295" s="6"/>
      <c r="BK295" s="6"/>
      <c r="BL295" s="6"/>
      <c r="BM295" s="6"/>
      <c r="BN295" s="6"/>
      <c r="BO295" s="6"/>
      <c r="BP295" s="6"/>
      <c r="BQ295" s="6"/>
      <c r="BR295" s="6"/>
      <c r="BS295" s="6"/>
      <c r="BT295" s="6">
        <v>42179.25</v>
      </c>
      <c r="BU295" s="6"/>
      <c r="BV295" s="6"/>
      <c r="BW295" s="6"/>
      <c r="BX295" s="6"/>
      <c r="BY295" s="6">
        <v>42269.25</v>
      </c>
      <c r="BZ295" s="6"/>
      <c r="CA295" s="6"/>
      <c r="CB295" s="6"/>
      <c r="CC295" s="6"/>
      <c r="CD295" s="6"/>
      <c r="CE295" s="6"/>
      <c r="CF295" s="6"/>
      <c r="CG295" s="6"/>
      <c r="CH295" s="6"/>
      <c r="CI295" s="6"/>
      <c r="CJ295" s="6"/>
      <c r="CK295" s="6"/>
      <c r="CL295" s="6"/>
      <c r="CM295" s="6"/>
      <c r="CN295" s="6"/>
      <c r="CO295" s="6"/>
      <c r="CP295" s="6"/>
      <c r="CQ295" s="6"/>
      <c r="CR295" s="6">
        <v>42292.25</v>
      </c>
      <c r="CS295" s="6"/>
      <c r="CT295" s="6"/>
      <c r="CU295" s="6"/>
      <c r="CV295" s="6"/>
      <c r="CW295" s="6"/>
      <c r="CX295" s="6"/>
      <c r="CY295" s="6"/>
      <c r="CZ295" s="6"/>
      <c r="DA295" s="6"/>
      <c r="DB295" s="6"/>
      <c r="DC295" s="6"/>
      <c r="DD295" s="6">
        <v>42418.25</v>
      </c>
      <c r="DE295" s="6"/>
      <c r="DF295" s="6"/>
      <c r="DG295" s="6"/>
      <c r="DH295" s="6">
        <v>42411.25</v>
      </c>
      <c r="DI295" s="6"/>
      <c r="DJ295" s="6"/>
      <c r="DK295" s="6"/>
      <c r="DL295" s="6">
        <v>42437.25</v>
      </c>
      <c r="DM295" s="6"/>
      <c r="DN295" s="6"/>
      <c r="DO295" s="6"/>
      <c r="DP295" s="6"/>
      <c r="DQ295" s="6"/>
      <c r="DR295" s="6"/>
      <c r="DS295" s="6"/>
      <c r="DT295" s="6"/>
      <c r="DU295" s="6"/>
      <c r="DV295" s="6"/>
      <c r="DW295" s="6"/>
      <c r="DX295" s="6"/>
      <c r="DY295" s="6">
        <v>42438.25</v>
      </c>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v>38327.25</v>
      </c>
      <c r="F296" s="6"/>
      <c r="G296" s="6"/>
      <c r="H296" s="6">
        <v>38408.25</v>
      </c>
      <c r="I296" s="6"/>
      <c r="J296" s="6"/>
      <c r="K296" s="6"/>
      <c r="L296" s="6"/>
      <c r="M296" s="6"/>
      <c r="N296" s="6"/>
      <c r="O296" s="6"/>
      <c r="P296" s="6"/>
      <c r="Q296" s="6"/>
      <c r="R296" s="6"/>
      <c r="S296" s="6"/>
      <c r="T296" s="6"/>
      <c r="U296" s="6"/>
      <c r="V296" s="6"/>
      <c r="W296" s="6"/>
      <c r="X296" s="6"/>
      <c r="Y296" s="6"/>
      <c r="Z296" s="6"/>
      <c r="AA296" s="6"/>
      <c r="AB296" s="6"/>
      <c r="AC296" s="6"/>
      <c r="AD296" s="6"/>
      <c r="AE296" s="6"/>
      <c r="AF296" s="6">
        <v>38469.25</v>
      </c>
      <c r="AG296" s="6"/>
      <c r="AH296" s="6"/>
      <c r="AI296" s="6"/>
      <c r="AJ296" s="6"/>
      <c r="AK296" s="6"/>
      <c r="AL296" s="6"/>
      <c r="AM296" s="6"/>
      <c r="AN296" s="6"/>
      <c r="AO296" s="6"/>
      <c r="AP296" s="6"/>
      <c r="AQ296" s="6"/>
      <c r="AR296" s="6">
        <v>38764.25</v>
      </c>
      <c r="AS296" s="6"/>
      <c r="AT296" s="6"/>
      <c r="AU296" s="6"/>
      <c r="AV296" s="6">
        <v>38749.25</v>
      </c>
      <c r="AW296" s="6"/>
      <c r="AX296" s="6"/>
      <c r="AY296" s="6"/>
      <c r="AZ296" s="6">
        <v>38765.25</v>
      </c>
      <c r="BA296" s="6"/>
      <c r="BB296" s="6"/>
      <c r="BC296" s="6"/>
      <c r="BD296" s="6"/>
      <c r="BE296" s="6"/>
      <c r="BF296" s="6"/>
      <c r="BG296" s="6"/>
      <c r="BH296" s="6"/>
      <c r="BI296" s="6"/>
      <c r="BJ296" s="6"/>
      <c r="BK296" s="6"/>
      <c r="BL296" s="6"/>
      <c r="BM296" s="6">
        <v>38768.25</v>
      </c>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415</v>
      </c>
      <c r="D297" s="6" t="s">
        <v>803</v>
      </c>
      <c r="E297" s="6">
        <v>40492.25</v>
      </c>
      <c r="F297" s="6"/>
      <c r="G297" s="6"/>
      <c r="H297" s="6"/>
      <c r="I297" s="6"/>
      <c r="J297" s="6"/>
      <c r="K297" s="6"/>
      <c r="L297" s="6"/>
      <c r="M297" s="6"/>
      <c r="N297" s="6">
        <v>40490.25</v>
      </c>
      <c r="O297" s="6"/>
      <c r="P297" s="6"/>
      <c r="Q297" s="6"/>
      <c r="R297" s="6"/>
      <c r="S297" s="6">
        <v>40532.25</v>
      </c>
      <c r="T297" s="6"/>
      <c r="U297" s="6"/>
      <c r="V297" s="6">
        <v>40534.25</v>
      </c>
      <c r="W297" s="6"/>
      <c r="X297" s="6"/>
      <c r="Y297" s="6"/>
      <c r="Z297" s="6"/>
      <c r="AA297" s="6"/>
      <c r="AB297" s="6"/>
      <c r="AC297" s="6"/>
      <c r="AD297" s="6"/>
      <c r="AE297" s="6"/>
      <c r="AF297" s="6">
        <v>40575.25</v>
      </c>
      <c r="AG297" s="6"/>
      <c r="AH297" s="6"/>
      <c r="AI297" s="6"/>
      <c r="AJ297" s="6"/>
      <c r="AK297" s="6"/>
      <c r="AL297" s="6"/>
      <c r="AM297" s="6"/>
      <c r="AN297" s="6"/>
      <c r="AO297" s="6"/>
      <c r="AP297" s="6"/>
      <c r="AQ297" s="6"/>
      <c r="AR297" s="6">
        <v>40750.25</v>
      </c>
      <c r="AS297" s="6"/>
      <c r="AT297" s="6"/>
      <c r="AU297" s="6"/>
      <c r="AV297" s="6">
        <v>40730.25</v>
      </c>
      <c r="AW297" s="6"/>
      <c r="AX297" s="6"/>
      <c r="AY297" s="6"/>
      <c r="AZ297" s="6">
        <v>40750.25</v>
      </c>
      <c r="BA297" s="6"/>
      <c r="BB297" s="6"/>
      <c r="BC297" s="6"/>
      <c r="BD297" s="6"/>
      <c r="BE297" s="6"/>
      <c r="BF297" s="6"/>
      <c r="BG297" s="6"/>
      <c r="BH297" s="6"/>
      <c r="BI297" s="6"/>
      <c r="BJ297" s="6"/>
      <c r="BK297" s="6"/>
      <c r="BL297" s="6"/>
      <c r="BM297" s="6">
        <v>40753.25</v>
      </c>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398</v>
      </c>
      <c r="D298" s="6" t="s">
        <v>805</v>
      </c>
      <c r="E298" s="6">
        <v>39828.25</v>
      </c>
      <c r="F298" s="6"/>
      <c r="G298" s="6"/>
      <c r="H298" s="6">
        <v>39898.208333333343</v>
      </c>
      <c r="I298" s="6"/>
      <c r="J298" s="6"/>
      <c r="K298" s="6"/>
      <c r="L298" s="6">
        <v>39861.25</v>
      </c>
      <c r="M298" s="6"/>
      <c r="N298" s="6">
        <v>39847.25</v>
      </c>
      <c r="O298" s="6"/>
      <c r="P298" s="6"/>
      <c r="Q298" s="6"/>
      <c r="R298" s="6"/>
      <c r="S298" s="6"/>
      <c r="T298" s="6"/>
      <c r="U298" s="6"/>
      <c r="V298" s="6"/>
      <c r="W298" s="6"/>
      <c r="X298" s="6"/>
      <c r="Y298" s="6"/>
      <c r="Z298" s="6"/>
      <c r="AA298" s="6"/>
      <c r="AB298" s="6"/>
      <c r="AC298" s="6"/>
      <c r="AD298" s="6"/>
      <c r="AE298" s="6"/>
      <c r="AF298" s="6">
        <v>39930.25</v>
      </c>
      <c r="AG298" s="6"/>
      <c r="AH298" s="6"/>
      <c r="AI298" s="6"/>
      <c r="AJ298" s="6"/>
      <c r="AK298" s="6"/>
      <c r="AL298" s="6"/>
      <c r="AM298" s="6"/>
      <c r="AN298" s="6"/>
      <c r="AO298" s="6"/>
      <c r="AP298" s="6"/>
      <c r="AQ298" s="6"/>
      <c r="AR298" s="6">
        <v>40107.25</v>
      </c>
      <c r="AS298" s="6"/>
      <c r="AT298" s="6"/>
      <c r="AU298" s="6"/>
      <c r="AV298" s="6">
        <v>40106.25</v>
      </c>
      <c r="AW298" s="6"/>
      <c r="AX298" s="6"/>
      <c r="AY298" s="6"/>
      <c r="AZ298" s="6">
        <v>40107.25</v>
      </c>
      <c r="BA298" s="6"/>
      <c r="BB298" s="6"/>
      <c r="BC298" s="6"/>
      <c r="BD298" s="6"/>
      <c r="BE298" s="6"/>
      <c r="BF298" s="6"/>
      <c r="BG298" s="6"/>
      <c r="BH298" s="6"/>
      <c r="BI298" s="6"/>
      <c r="BJ298" s="6"/>
      <c r="BK298" s="6"/>
      <c r="BL298" s="6"/>
      <c r="BM298" s="6">
        <v>40109.25</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39406.25</v>
      </c>
      <c r="F299" s="6"/>
      <c r="G299" s="6"/>
      <c r="H299" s="6">
        <v>39889.208333333343</v>
      </c>
      <c r="I299" s="6"/>
      <c r="J299" s="6"/>
      <c r="K299" s="6"/>
      <c r="L299" s="6"/>
      <c r="M299" s="6"/>
      <c r="N299" s="6"/>
      <c r="O299" s="6"/>
      <c r="P299" s="6"/>
      <c r="Q299" s="6"/>
      <c r="R299" s="6"/>
      <c r="S299" s="6"/>
      <c r="T299" s="6"/>
      <c r="U299" s="6"/>
      <c r="V299" s="6"/>
      <c r="W299" s="6"/>
      <c r="X299" s="6"/>
      <c r="Y299" s="6"/>
      <c r="Z299" s="6"/>
      <c r="AA299" s="6"/>
      <c r="AB299" s="6"/>
      <c r="AC299" s="6"/>
      <c r="AD299" s="6"/>
      <c r="AE299" s="6"/>
      <c r="AF299" s="6">
        <v>39941.25</v>
      </c>
      <c r="AG299" s="6"/>
      <c r="AH299" s="6"/>
      <c r="AI299" s="6"/>
      <c r="AJ299" s="6"/>
      <c r="AK299" s="6"/>
      <c r="AL299" s="6"/>
      <c r="AM299" s="6"/>
      <c r="AN299" s="6"/>
      <c r="AO299" s="6"/>
      <c r="AP299" s="6"/>
      <c r="AQ299" s="6"/>
      <c r="AR299" s="6">
        <v>40445.25</v>
      </c>
      <c r="AS299" s="6">
        <v>40367.25</v>
      </c>
      <c r="AT299" s="6"/>
      <c r="AU299" s="6"/>
      <c r="AV299" s="6">
        <v>40438.25</v>
      </c>
      <c r="AW299" s="6"/>
      <c r="AX299" s="6"/>
      <c r="AY299" s="6"/>
      <c r="AZ299" s="6">
        <v>40450.25</v>
      </c>
      <c r="BA299" s="6"/>
      <c r="BB299" s="6"/>
      <c r="BC299" s="6"/>
      <c r="BD299" s="6"/>
      <c r="BE299" s="6"/>
      <c r="BF299" s="6"/>
      <c r="BG299" s="6"/>
      <c r="BH299" s="6"/>
      <c r="BI299" s="6"/>
      <c r="BJ299" s="6"/>
      <c r="BK299" s="6"/>
      <c r="BL299" s="6"/>
      <c r="BM299" s="6">
        <v>40451.25</v>
      </c>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338</v>
      </c>
      <c r="D300" s="6" t="s">
        <v>809</v>
      </c>
      <c r="E300" s="6">
        <v>39779.25</v>
      </c>
      <c r="F300" s="6"/>
      <c r="G300" s="6"/>
      <c r="H300" s="6">
        <v>40046.25</v>
      </c>
      <c r="I300" s="6"/>
      <c r="J300" s="6"/>
      <c r="K300" s="6"/>
      <c r="L300" s="6"/>
      <c r="M300" s="6"/>
      <c r="N300" s="6"/>
      <c r="O300" s="6"/>
      <c r="P300" s="6"/>
      <c r="Q300" s="6"/>
      <c r="R300" s="6"/>
      <c r="S300" s="6"/>
      <c r="T300" s="6"/>
      <c r="U300" s="6"/>
      <c r="V300" s="6"/>
      <c r="W300" s="6"/>
      <c r="X300" s="6"/>
      <c r="Y300" s="6"/>
      <c r="Z300" s="6">
        <v>40093.25</v>
      </c>
      <c r="AA300" s="6"/>
      <c r="AB300" s="6"/>
      <c r="AC300" s="6"/>
      <c r="AD300" s="6"/>
      <c r="AE300" s="6"/>
      <c r="AF300" s="6"/>
      <c r="AG300" s="6"/>
      <c r="AH300" s="6"/>
      <c r="AI300" s="6"/>
      <c r="AJ300" s="6"/>
      <c r="AK300" s="6"/>
      <c r="AL300" s="6"/>
      <c r="AM300" s="6"/>
      <c r="AN300" s="6"/>
      <c r="AO300" s="6"/>
      <c r="AP300" s="6"/>
      <c r="AQ300" s="6"/>
      <c r="AR300" s="6"/>
      <c r="AS300" s="6"/>
      <c r="AT300" s="6"/>
      <c r="AU300" s="6"/>
      <c r="AV300" s="6">
        <v>40373.25</v>
      </c>
      <c r="AW300" s="6"/>
      <c r="AX300" s="6"/>
      <c r="AY300" s="6"/>
      <c r="AZ300" s="6">
        <v>40386.25</v>
      </c>
      <c r="BA300" s="6"/>
      <c r="BB300" s="6"/>
      <c r="BC300" s="6"/>
      <c r="BD300" s="6"/>
      <c r="BE300" s="6"/>
      <c r="BF300" s="6"/>
      <c r="BG300" s="6"/>
      <c r="BH300" s="6"/>
      <c r="BI300" s="6"/>
      <c r="BJ300" s="6"/>
      <c r="BK300" s="6"/>
      <c r="BL300" s="6"/>
      <c r="BM300" s="6"/>
      <c r="BN300" s="6"/>
      <c r="BO300" s="6"/>
      <c r="BP300" s="6"/>
      <c r="BQ300" s="6"/>
      <c r="BR300" s="6"/>
      <c r="BS300" s="6"/>
      <c r="BT300" s="6"/>
      <c r="BU300" s="6">
        <v>40389.25</v>
      </c>
      <c r="BV300" s="6"/>
      <c r="BW300" s="6"/>
      <c r="BX300" s="6"/>
      <c r="BY300" s="6">
        <v>40480.25</v>
      </c>
      <c r="BZ300" s="6"/>
      <c r="CA300" s="6"/>
      <c r="CB300" s="6"/>
      <c r="CC300" s="6"/>
      <c r="CD300" s="6"/>
      <c r="CE300" s="6"/>
      <c r="CF300" s="6"/>
      <c r="CG300" s="6"/>
      <c r="CH300" s="6"/>
      <c r="CI300" s="6"/>
      <c r="CJ300" s="6"/>
      <c r="CK300" s="6"/>
      <c r="CL300" s="6"/>
      <c r="CM300" s="6"/>
      <c r="CN300" s="6"/>
      <c r="CO300" s="6"/>
      <c r="CP300" s="6"/>
      <c r="CQ300" s="6"/>
      <c r="CR300" s="6">
        <v>40528.25</v>
      </c>
      <c r="CS300" s="6"/>
      <c r="CT300" s="6"/>
      <c r="CU300" s="6"/>
      <c r="CV300" s="6"/>
      <c r="CW300" s="6"/>
      <c r="CX300" s="6"/>
      <c r="CY300" s="6"/>
      <c r="CZ300" s="6"/>
      <c r="DA300" s="6"/>
      <c r="DB300" s="6"/>
      <c r="DC300" s="6"/>
      <c r="DD300" s="6">
        <v>40828.25</v>
      </c>
      <c r="DE300" s="6"/>
      <c r="DF300" s="6"/>
      <c r="DG300" s="6"/>
      <c r="DH300" s="6">
        <v>40819.25</v>
      </c>
      <c r="DI300" s="6"/>
      <c r="DJ300" s="6"/>
      <c r="DK300" s="6"/>
      <c r="DL300" s="6">
        <v>40828.25</v>
      </c>
      <c r="DM300" s="6"/>
      <c r="DN300" s="6"/>
      <c r="DO300" s="6"/>
      <c r="DP300" s="6"/>
      <c r="DQ300" s="6"/>
      <c r="DR300" s="6"/>
      <c r="DS300" s="6"/>
      <c r="DT300" s="6"/>
      <c r="DU300" s="6"/>
      <c r="DV300" s="6"/>
      <c r="DW300" s="6"/>
      <c r="DX300" s="6"/>
      <c r="DY300" s="6">
        <v>40828.25</v>
      </c>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HYPERLINK("https://hpr-rps.hres.ca/reg-content/summary-basis-decision-detailOne.php?lang=en&amp;linkID=SBD00308", "Voltaren TM")</f>
        <v>Voltaren TM</v>
      </c>
      <c r="B301" s="6" t="s">
        <v>810</v>
      </c>
      <c r="C301" s="6" t="s">
        <v>811</v>
      </c>
      <c r="D301" s="6" t="s">
        <v>812</v>
      </c>
      <c r="E301" s="6"/>
      <c r="F301" s="6"/>
      <c r="G301" s="6"/>
      <c r="H301" s="6">
        <v>38674.25</v>
      </c>
      <c r="I301" s="6"/>
      <c r="J301" s="6"/>
      <c r="K301" s="6"/>
      <c r="L301" s="6"/>
      <c r="M301" s="6"/>
      <c r="N301" s="6"/>
      <c r="O301" s="6"/>
      <c r="P301" s="6"/>
      <c r="Q301" s="6"/>
      <c r="R301" s="6"/>
      <c r="S301" s="6"/>
      <c r="T301" s="6"/>
      <c r="U301" s="6"/>
      <c r="V301" s="6"/>
      <c r="W301" s="6"/>
      <c r="X301" s="6"/>
      <c r="Y301" s="6"/>
      <c r="Z301" s="6">
        <v>38729.25</v>
      </c>
      <c r="AA301" s="6"/>
      <c r="AB301" s="6"/>
      <c r="AC301" s="6">
        <v>38772.25</v>
      </c>
      <c r="AD301" s="6"/>
      <c r="AE301" s="6"/>
      <c r="AF301" s="6">
        <v>38790.25</v>
      </c>
      <c r="AG301" s="6"/>
      <c r="AH301" s="6"/>
      <c r="AI301" s="6"/>
      <c r="AJ301" s="6"/>
      <c r="AK301" s="6"/>
      <c r="AL301" s="6"/>
      <c r="AM301" s="6"/>
      <c r="AN301" s="6"/>
      <c r="AO301" s="6"/>
      <c r="AP301" s="6"/>
      <c r="AQ301" s="6"/>
      <c r="AR301" s="6">
        <v>39086.25</v>
      </c>
      <c r="AS301" s="6"/>
      <c r="AT301" s="6"/>
      <c r="AU301" s="6"/>
      <c r="AV301" s="6">
        <v>39086.25</v>
      </c>
      <c r="AW301" s="6"/>
      <c r="AX301" s="6"/>
      <c r="AY301" s="6"/>
      <c r="AZ301" s="6">
        <v>39086.25</v>
      </c>
      <c r="BA301" s="6"/>
      <c r="BB301" s="6"/>
      <c r="BC301" s="6"/>
      <c r="BD301" s="6"/>
      <c r="BE301" s="6"/>
      <c r="BF301" s="6"/>
      <c r="BG301" s="6"/>
      <c r="BH301" s="6"/>
      <c r="BI301" s="6"/>
      <c r="BJ301" s="6"/>
      <c r="BK301" s="6"/>
      <c r="BL301" s="6"/>
      <c r="BM301" s="6">
        <v>39547.25</v>
      </c>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HYPERLINK("https://hpr-rps.hres.ca/reg-content/summary-basis-decision-detailOne.php?lang=en&amp;linkID=SBD00309", "Votrient TM")</f>
        <v>Votrient TM</v>
      </c>
      <c r="B302" s="6" t="s">
        <v>813</v>
      </c>
      <c r="C302" s="6" t="s">
        <v>96</v>
      </c>
      <c r="D302" s="6" t="s">
        <v>814</v>
      </c>
      <c r="E302" s="6">
        <v>39891.208333333343</v>
      </c>
      <c r="F302" s="6"/>
      <c r="G302" s="6"/>
      <c r="H302" s="6">
        <v>39980.25</v>
      </c>
      <c r="I302" s="6"/>
      <c r="J302" s="6"/>
      <c r="K302" s="6"/>
      <c r="L302" s="6"/>
      <c r="M302" s="6"/>
      <c r="N302" s="6"/>
      <c r="O302" s="6"/>
      <c r="P302" s="6"/>
      <c r="Q302" s="6"/>
      <c r="R302" s="6"/>
      <c r="S302" s="6"/>
      <c r="T302" s="6"/>
      <c r="U302" s="6"/>
      <c r="V302" s="6"/>
      <c r="W302" s="6"/>
      <c r="X302" s="6"/>
      <c r="Y302" s="6"/>
      <c r="Z302" s="6"/>
      <c r="AA302" s="6"/>
      <c r="AB302" s="6"/>
      <c r="AC302" s="6"/>
      <c r="AD302" s="6"/>
      <c r="AE302" s="6"/>
      <c r="AF302" s="6">
        <v>40025.25</v>
      </c>
      <c r="AG302" s="6"/>
      <c r="AH302" s="6"/>
      <c r="AI302" s="6"/>
      <c r="AJ302" s="6"/>
      <c r="AK302" s="6"/>
      <c r="AL302" s="6"/>
      <c r="AM302" s="6"/>
      <c r="AN302" s="6"/>
      <c r="AO302" s="6"/>
      <c r="AP302" s="6"/>
      <c r="AQ302" s="6"/>
      <c r="AR302" s="6">
        <v>40324.25</v>
      </c>
      <c r="AS302" s="6"/>
      <c r="AT302" s="6"/>
      <c r="AU302" s="6"/>
      <c r="AV302" s="6">
        <v>40325.25</v>
      </c>
      <c r="AW302" s="6"/>
      <c r="AX302" s="6"/>
      <c r="AY302" s="6"/>
      <c r="AZ302" s="6">
        <v>40325.25</v>
      </c>
      <c r="BA302" s="6"/>
      <c r="BB302" s="6"/>
      <c r="BC302" s="6"/>
      <c r="BD302" s="6"/>
      <c r="BE302" s="6"/>
      <c r="BF302" s="6"/>
      <c r="BG302" s="6"/>
      <c r="BH302" s="6"/>
      <c r="BI302" s="6"/>
      <c r="BJ302" s="6"/>
      <c r="BK302" s="6"/>
      <c r="BL302" s="6"/>
      <c r="BM302" s="6">
        <v>40325.25</v>
      </c>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HYPERLINK("https://hpr-rps.hres.ca/reg-content/summary-basis-decision-detailOne.php?lang=en&amp;linkID=SBD00310", "Vpriv TM")</f>
        <v>Vpriv TM</v>
      </c>
      <c r="B303" s="6" t="s">
        <v>815</v>
      </c>
      <c r="C303" s="6" t="s">
        <v>207</v>
      </c>
      <c r="D303" s="6" t="s">
        <v>816</v>
      </c>
      <c r="E303" s="6">
        <v>42179.25</v>
      </c>
      <c r="F303" s="6"/>
      <c r="G303" s="6"/>
      <c r="H303" s="6">
        <v>42261.25</v>
      </c>
      <c r="I303" s="6"/>
      <c r="J303" s="6"/>
      <c r="K303" s="6"/>
      <c r="L303" s="6"/>
      <c r="M303" s="6"/>
      <c r="N303" s="6"/>
      <c r="O303" s="6"/>
      <c r="P303" s="6"/>
      <c r="Q303" s="6"/>
      <c r="R303" s="6"/>
      <c r="S303" s="6"/>
      <c r="T303" s="6"/>
      <c r="U303" s="6"/>
      <c r="V303" s="6"/>
      <c r="W303" s="6"/>
      <c r="X303" s="6"/>
      <c r="Y303" s="6"/>
      <c r="Z303" s="6">
        <v>42293.25</v>
      </c>
      <c r="AA303" s="6"/>
      <c r="AB303" s="6"/>
      <c r="AC303" s="6">
        <v>42310.25</v>
      </c>
      <c r="AD303" s="6"/>
      <c r="AE303" s="6"/>
      <c r="AF303" s="6">
        <v>42318.25</v>
      </c>
      <c r="AG303" s="6"/>
      <c r="AH303" s="6"/>
      <c r="AI303" s="6"/>
      <c r="AJ303" s="6"/>
      <c r="AK303" s="6"/>
      <c r="AL303" s="6"/>
      <c r="AM303" s="6"/>
      <c r="AN303" s="6"/>
      <c r="AO303" s="6"/>
      <c r="AP303" s="6"/>
      <c r="AQ303" s="6"/>
      <c r="AR303" s="6">
        <v>42530.25</v>
      </c>
      <c r="AS303" s="6"/>
      <c r="AT303" s="6"/>
      <c r="AU303" s="6"/>
      <c r="AV303" s="6">
        <v>42506.25</v>
      </c>
      <c r="AW303" s="6"/>
      <c r="AX303" s="6">
        <v>42530.25</v>
      </c>
      <c r="AY303" s="6"/>
      <c r="AZ303" s="6">
        <v>42530.25</v>
      </c>
      <c r="BA303" s="6"/>
      <c r="BB303" s="6"/>
      <c r="BC303" s="6"/>
      <c r="BD303" s="6"/>
      <c r="BE303" s="6"/>
      <c r="BF303" s="6"/>
      <c r="BG303" s="6"/>
      <c r="BH303" s="6"/>
      <c r="BI303" s="6"/>
      <c r="BJ303" s="6"/>
      <c r="BK303" s="6"/>
      <c r="BL303" s="6">
        <v>42517.25</v>
      </c>
      <c r="BM303" s="6">
        <v>42550.25</v>
      </c>
      <c r="BN303" s="6"/>
      <c r="BO303" s="6"/>
      <c r="BP303" s="6"/>
      <c r="BQ303" s="6"/>
      <c r="BR303" s="6"/>
      <c r="BS303" s="6"/>
      <c r="BT303" s="6"/>
      <c r="BU303" s="6"/>
      <c r="BV303" s="6"/>
      <c r="BW303" s="6"/>
      <c r="BX303" s="6"/>
      <c r="BY303" s="6">
        <v>42522.25</v>
      </c>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HYPERLINK("https://hpr-rps.hres.ca/reg-content/summary-basis-decision-detailOne.php?lang=en&amp;linkID=SBD00311", "Vyvanse TM")</f>
        <v>Vyvanse TM</v>
      </c>
      <c r="B304" s="6" t="s">
        <v>817</v>
      </c>
      <c r="C304" s="6" t="s">
        <v>702</v>
      </c>
      <c r="D304" s="6" t="s">
        <v>818</v>
      </c>
      <c r="E304" s="6"/>
      <c r="F304" s="6"/>
      <c r="G304" s="6"/>
      <c r="H304" s="6">
        <v>39514.25</v>
      </c>
      <c r="I304" s="6"/>
      <c r="J304" s="6"/>
      <c r="K304" s="6"/>
      <c r="L304" s="6"/>
      <c r="M304" s="6"/>
      <c r="N304" s="6"/>
      <c r="O304" s="6"/>
      <c r="P304" s="6"/>
      <c r="Q304" s="6"/>
      <c r="R304" s="6"/>
      <c r="S304" s="6"/>
      <c r="T304" s="6"/>
      <c r="U304" s="6"/>
      <c r="V304" s="6"/>
      <c r="W304" s="6"/>
      <c r="X304" s="6"/>
      <c r="Y304" s="6"/>
      <c r="Z304" s="6"/>
      <c r="AA304" s="6"/>
      <c r="AB304" s="6"/>
      <c r="AC304" s="6"/>
      <c r="AD304" s="6"/>
      <c r="AE304" s="6"/>
      <c r="AF304" s="6">
        <v>39563.25</v>
      </c>
      <c r="AG304" s="6"/>
      <c r="AH304" s="6"/>
      <c r="AI304" s="6"/>
      <c r="AJ304" s="6"/>
      <c r="AK304" s="6"/>
      <c r="AL304" s="6"/>
      <c r="AM304" s="6"/>
      <c r="AN304" s="6"/>
      <c r="AO304" s="6"/>
      <c r="AP304" s="6"/>
      <c r="AQ304" s="6"/>
      <c r="AR304" s="6">
        <v>39862.25</v>
      </c>
      <c r="AS304" s="6"/>
      <c r="AT304" s="6"/>
      <c r="AU304" s="6"/>
      <c r="AV304" s="6">
        <v>39861.25</v>
      </c>
      <c r="AW304" s="6"/>
      <c r="AX304" s="6"/>
      <c r="AY304" s="6"/>
      <c r="AZ304" s="6">
        <v>39862.25</v>
      </c>
      <c r="BA304" s="6"/>
      <c r="BB304" s="6"/>
      <c r="BC304" s="6"/>
      <c r="BD304" s="6"/>
      <c r="BE304" s="6"/>
      <c r="BF304" s="6"/>
      <c r="BG304" s="6"/>
      <c r="BH304" s="6"/>
      <c r="BI304" s="6"/>
      <c r="BJ304" s="6"/>
      <c r="BK304" s="6"/>
      <c r="BL304" s="6"/>
      <c r="BM304" s="6">
        <v>39863.25</v>
      </c>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HYPERLINK("https://hpr-rps.hres.ca/reg-content/summary-basis-decision-detailOne.php?lang=en&amp;linkID=SBD00312", "Xalkori TM")</f>
        <v>Xalkori TM</v>
      </c>
      <c r="B305" s="6" t="s">
        <v>819</v>
      </c>
      <c r="C305" s="6" t="s">
        <v>143</v>
      </c>
      <c r="D305" s="6" t="s">
        <v>820</v>
      </c>
      <c r="E305" s="6">
        <v>40585.25</v>
      </c>
      <c r="F305" s="6"/>
      <c r="G305" s="6">
        <v>40631.25</v>
      </c>
      <c r="H305" s="6">
        <v>40702.25</v>
      </c>
      <c r="I305" s="6"/>
      <c r="J305" s="6"/>
      <c r="K305" s="6"/>
      <c r="L305" s="6"/>
      <c r="M305" s="6"/>
      <c r="N305" s="6"/>
      <c r="O305" s="6"/>
      <c r="P305" s="6"/>
      <c r="Q305" s="6"/>
      <c r="R305" s="6"/>
      <c r="S305" s="6"/>
      <c r="T305" s="6"/>
      <c r="U305" s="6"/>
      <c r="V305" s="6"/>
      <c r="W305" s="6"/>
      <c r="X305" s="6"/>
      <c r="Y305" s="6"/>
      <c r="Z305" s="6">
        <v>40739.25</v>
      </c>
      <c r="AA305" s="6"/>
      <c r="AB305" s="6"/>
      <c r="AC305" s="6">
        <v>40766.25</v>
      </c>
      <c r="AD305" s="6"/>
      <c r="AE305" s="6"/>
      <c r="AF305" s="6">
        <v>40785.25</v>
      </c>
      <c r="AG305" s="6"/>
      <c r="AH305" s="6"/>
      <c r="AI305" s="6"/>
      <c r="AJ305" s="6"/>
      <c r="AK305" s="6"/>
      <c r="AL305" s="6"/>
      <c r="AM305" s="6"/>
      <c r="AN305" s="6"/>
      <c r="AO305" s="6"/>
      <c r="AP305" s="6"/>
      <c r="AQ305" s="6"/>
      <c r="AR305" s="6">
        <v>41023.25</v>
      </c>
      <c r="AS305" s="6">
        <v>40898.25</v>
      </c>
      <c r="AT305" s="6"/>
      <c r="AU305" s="6"/>
      <c r="AV305" s="6">
        <v>40980.208333333343</v>
      </c>
      <c r="AW305" s="6"/>
      <c r="AX305" s="6">
        <v>40959.25</v>
      </c>
      <c r="AY305" s="6"/>
      <c r="AZ305" s="6">
        <v>41023.25</v>
      </c>
      <c r="BA305" s="6"/>
      <c r="BB305" s="6"/>
      <c r="BC305" s="6"/>
      <c r="BD305" s="6"/>
      <c r="BE305" s="6"/>
      <c r="BF305" s="6"/>
      <c r="BG305" s="6"/>
      <c r="BH305" s="6"/>
      <c r="BI305" s="6"/>
      <c r="BJ305" s="6"/>
      <c r="BK305" s="6">
        <v>40983.208333333343</v>
      </c>
      <c r="BL305" s="6">
        <v>41024.25</v>
      </c>
      <c r="BM305" s="6"/>
      <c r="BN305" s="6"/>
      <c r="BO305" s="6"/>
      <c r="BP305" s="6"/>
      <c r="BQ305" s="6"/>
      <c r="BR305" s="6"/>
      <c r="BS305" s="6"/>
      <c r="BT305" s="6"/>
      <c r="BU305" s="6"/>
      <c r="BV305" s="6"/>
      <c r="BW305" s="6"/>
      <c r="BX305" s="6"/>
      <c r="BY305" s="6">
        <v>40991.208333333343</v>
      </c>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HYPERLINK("https://hpr-rps.hres.ca/reg-content/summary-basis-decision-detailOne.php?lang=en&amp;linkID=SBD00313", "Xarelto ®")</f>
        <v>Xarelto ®</v>
      </c>
      <c r="B306" s="6" t="s">
        <v>821</v>
      </c>
      <c r="C306" s="6" t="s">
        <v>338</v>
      </c>
      <c r="D306" s="6" t="s">
        <v>822</v>
      </c>
      <c r="E306" s="6"/>
      <c r="F306" s="6"/>
      <c r="G306" s="6"/>
      <c r="H306" s="6">
        <v>39514.25</v>
      </c>
      <c r="I306" s="6"/>
      <c r="J306" s="6"/>
      <c r="K306" s="6"/>
      <c r="L306" s="6"/>
      <c r="M306" s="6"/>
      <c r="N306" s="6"/>
      <c r="O306" s="6"/>
      <c r="P306" s="6"/>
      <c r="Q306" s="6"/>
      <c r="R306" s="6"/>
      <c r="S306" s="6"/>
      <c r="T306" s="6"/>
      <c r="U306" s="6"/>
      <c r="V306" s="6"/>
      <c r="W306" s="6"/>
      <c r="X306" s="6"/>
      <c r="Y306" s="6"/>
      <c r="Z306" s="6"/>
      <c r="AA306" s="6"/>
      <c r="AB306" s="6"/>
      <c r="AC306" s="6"/>
      <c r="AD306" s="6"/>
      <c r="AE306" s="6"/>
      <c r="AF306" s="6">
        <v>39563.25</v>
      </c>
      <c r="AG306" s="6"/>
      <c r="AH306" s="6"/>
      <c r="AI306" s="6"/>
      <c r="AJ306" s="6"/>
      <c r="AK306" s="6"/>
      <c r="AL306" s="6"/>
      <c r="AM306" s="6"/>
      <c r="AN306" s="6"/>
      <c r="AO306" s="6"/>
      <c r="AP306" s="6"/>
      <c r="AQ306" s="6"/>
      <c r="AR306" s="6">
        <v>39862.25</v>
      </c>
      <c r="AS306" s="6"/>
      <c r="AT306" s="6"/>
      <c r="AU306" s="6"/>
      <c r="AV306" s="6">
        <v>39861.25</v>
      </c>
      <c r="AW306" s="6"/>
      <c r="AX306" s="6"/>
      <c r="AY306" s="6"/>
      <c r="AZ306" s="6">
        <v>39862.25</v>
      </c>
      <c r="BA306" s="6"/>
      <c r="BB306" s="6"/>
      <c r="BC306" s="6"/>
      <c r="BD306" s="6"/>
      <c r="BE306" s="6"/>
      <c r="BF306" s="6"/>
      <c r="BG306" s="6"/>
      <c r="BH306" s="6"/>
      <c r="BI306" s="6"/>
      <c r="BJ306" s="6"/>
      <c r="BK306" s="6"/>
      <c r="BL306" s="6"/>
      <c r="BM306" s="6">
        <v>39863.25</v>
      </c>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HYPERLINK("https://hpr-rps.hres.ca/reg-content/summary-basis-decision-detailTwo.php?lang=en&amp;linkID=SBD00314", "Xtoro")</f>
        <v>Xtoro</v>
      </c>
      <c r="B307" s="6" t="s">
        <v>823</v>
      </c>
      <c r="C307" s="6" t="s">
        <v>535</v>
      </c>
      <c r="D307" s="6" t="s">
        <v>824</v>
      </c>
      <c r="E307" s="6"/>
      <c r="F307" s="6"/>
      <c r="G307" s="6"/>
      <c r="H307" s="6">
        <v>41795.25</v>
      </c>
      <c r="I307" s="6"/>
      <c r="J307" s="6"/>
      <c r="K307" s="6"/>
      <c r="L307" s="6"/>
      <c r="M307" s="6"/>
      <c r="N307" s="6"/>
      <c r="O307" s="6"/>
      <c r="P307" s="6"/>
      <c r="Q307" s="6"/>
      <c r="R307" s="6"/>
      <c r="S307" s="6"/>
      <c r="T307" s="6"/>
      <c r="U307" s="6"/>
      <c r="V307" s="6"/>
      <c r="W307" s="6"/>
      <c r="X307" s="6"/>
      <c r="Y307" s="6"/>
      <c r="Z307" s="6"/>
      <c r="AA307" s="6"/>
      <c r="AB307" s="6"/>
      <c r="AC307" s="6"/>
      <c r="AD307" s="6"/>
      <c r="AE307" s="6"/>
      <c r="AF307" s="6">
        <v>41849.25</v>
      </c>
      <c r="AG307" s="6"/>
      <c r="AH307" s="6"/>
      <c r="AI307" s="6"/>
      <c r="AJ307" s="6"/>
      <c r="AK307" s="6"/>
      <c r="AL307" s="6"/>
      <c r="AM307" s="6"/>
      <c r="AN307" s="6"/>
      <c r="AO307" s="6"/>
      <c r="AP307" s="6"/>
      <c r="AQ307" s="6"/>
      <c r="AR307" s="6"/>
      <c r="AS307" s="6"/>
      <c r="AT307" s="6"/>
      <c r="AU307" s="6"/>
      <c r="AV307" s="6">
        <v>42167.25</v>
      </c>
      <c r="AW307" s="6"/>
      <c r="AX307" s="6"/>
      <c r="AY307" s="6"/>
      <c r="AZ307" s="6">
        <v>42132.25</v>
      </c>
      <c r="BA307" s="6"/>
      <c r="BB307" s="6"/>
      <c r="BC307" s="6"/>
      <c r="BD307" s="6"/>
      <c r="BE307" s="6"/>
      <c r="BF307" s="6"/>
      <c r="BG307" s="6"/>
      <c r="BH307" s="6"/>
      <c r="BI307" s="6"/>
      <c r="BJ307" s="6"/>
      <c r="BK307" s="6"/>
      <c r="BL307" s="6"/>
      <c r="BM307" s="6"/>
      <c r="BN307" s="6"/>
      <c r="BO307" s="6"/>
      <c r="BP307" s="6"/>
      <c r="BQ307" s="6"/>
      <c r="BR307" s="6"/>
      <c r="BS307" s="6"/>
      <c r="BT307" s="6">
        <v>42185.25</v>
      </c>
      <c r="BU307" s="6"/>
      <c r="BV307" s="6"/>
      <c r="BW307" s="6"/>
      <c r="BX307" s="6"/>
      <c r="BY307" s="6">
        <v>42272.25</v>
      </c>
      <c r="BZ307" s="6"/>
      <c r="CA307" s="6"/>
      <c r="CB307" s="6"/>
      <c r="CC307" s="6"/>
      <c r="CD307" s="6"/>
      <c r="CE307" s="6"/>
      <c r="CF307" s="6"/>
      <c r="CG307" s="6"/>
      <c r="CH307" s="6"/>
      <c r="CI307" s="6"/>
      <c r="CJ307" s="6"/>
      <c r="CK307" s="6"/>
      <c r="CL307" s="6"/>
      <c r="CM307" s="6"/>
      <c r="CN307" s="6"/>
      <c r="CO307" s="6"/>
      <c r="CP307" s="6"/>
      <c r="CQ307" s="6"/>
      <c r="CR307" s="6">
        <v>42292.25</v>
      </c>
      <c r="CS307" s="6"/>
      <c r="CT307" s="6"/>
      <c r="CU307" s="6"/>
      <c r="CV307" s="6"/>
      <c r="CW307" s="6"/>
      <c r="CX307" s="6"/>
      <c r="CY307" s="6"/>
      <c r="CZ307" s="6"/>
      <c r="DA307" s="6"/>
      <c r="DB307" s="6"/>
      <c r="DC307" s="6"/>
      <c r="DD307" s="6">
        <v>42437.25</v>
      </c>
      <c r="DE307" s="6"/>
      <c r="DF307" s="6"/>
      <c r="DG307" s="6"/>
      <c r="DH307" s="6">
        <v>42436.25</v>
      </c>
      <c r="DI307" s="6"/>
      <c r="DJ307" s="6"/>
      <c r="DK307" s="6"/>
      <c r="DL307" s="6">
        <v>42439.25</v>
      </c>
      <c r="DM307" s="6"/>
      <c r="DN307" s="6"/>
      <c r="DO307" s="6"/>
      <c r="DP307" s="6"/>
      <c r="DQ307" s="6"/>
      <c r="DR307" s="6"/>
      <c r="DS307" s="6"/>
      <c r="DT307" s="6"/>
      <c r="DU307" s="6"/>
      <c r="DV307" s="6"/>
      <c r="DW307" s="6"/>
      <c r="DX307" s="6"/>
      <c r="DY307" s="6">
        <v>42440.25</v>
      </c>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HYPERLINK("https://hpr-rps.hres.ca/reg-content/summary-basis-decision-detailOne.php?lang=en&amp;linkID=SBD00315", "Xyrem ®")</f>
        <v>Xyrem ®</v>
      </c>
      <c r="B308" s="6" t="s">
        <v>825</v>
      </c>
      <c r="C308" s="6" t="s">
        <v>826</v>
      </c>
      <c r="D308" s="6" t="s">
        <v>827</v>
      </c>
      <c r="E308" s="6"/>
      <c r="F308" s="6"/>
      <c r="G308" s="6"/>
      <c r="H308" s="6">
        <v>41795.25</v>
      </c>
      <c r="I308" s="6"/>
      <c r="J308" s="6"/>
      <c r="K308" s="6"/>
      <c r="L308" s="6"/>
      <c r="M308" s="6"/>
      <c r="N308" s="6"/>
      <c r="O308" s="6"/>
      <c r="P308" s="6"/>
      <c r="Q308" s="6"/>
      <c r="R308" s="6"/>
      <c r="S308" s="6"/>
      <c r="T308" s="6"/>
      <c r="U308" s="6"/>
      <c r="V308" s="6"/>
      <c r="W308" s="6"/>
      <c r="X308" s="6"/>
      <c r="Y308" s="6"/>
      <c r="Z308" s="6"/>
      <c r="AA308" s="6"/>
      <c r="AB308" s="6"/>
      <c r="AC308" s="6"/>
      <c r="AD308" s="6"/>
      <c r="AE308" s="6"/>
      <c r="AF308" s="6">
        <v>41849.25</v>
      </c>
      <c r="AG308" s="6"/>
      <c r="AH308" s="6"/>
      <c r="AI308" s="6"/>
      <c r="AJ308" s="6"/>
      <c r="AK308" s="6"/>
      <c r="AL308" s="6"/>
      <c r="AM308" s="6"/>
      <c r="AN308" s="6"/>
      <c r="AO308" s="6"/>
      <c r="AP308" s="6"/>
      <c r="AQ308" s="6"/>
      <c r="AR308" s="6"/>
      <c r="AS308" s="6"/>
      <c r="AT308" s="6"/>
      <c r="AU308" s="6"/>
      <c r="AV308" s="6">
        <v>42167.25</v>
      </c>
      <c r="AW308" s="6"/>
      <c r="AX308" s="6"/>
      <c r="AY308" s="6"/>
      <c r="AZ308" s="6">
        <v>42132.25</v>
      </c>
      <c r="BA308" s="6"/>
      <c r="BB308" s="6"/>
      <c r="BC308" s="6"/>
      <c r="BD308" s="6"/>
      <c r="BE308" s="6"/>
      <c r="BF308" s="6"/>
      <c r="BG308" s="6"/>
      <c r="BH308" s="6"/>
      <c r="BI308" s="6"/>
      <c r="BJ308" s="6"/>
      <c r="BK308" s="6"/>
      <c r="BL308" s="6"/>
      <c r="BM308" s="6"/>
      <c r="BN308" s="6"/>
      <c r="BO308" s="6"/>
      <c r="BP308" s="6"/>
      <c r="BQ308" s="6"/>
      <c r="BR308" s="6"/>
      <c r="BS308" s="6"/>
      <c r="BT308" s="6">
        <v>42185.25</v>
      </c>
      <c r="BU308" s="6"/>
      <c r="BV308" s="6"/>
      <c r="BW308" s="6"/>
      <c r="BX308" s="6"/>
      <c r="BY308" s="6">
        <v>42272.25</v>
      </c>
      <c r="BZ308" s="6"/>
      <c r="CA308" s="6"/>
      <c r="CB308" s="6"/>
      <c r="CC308" s="6"/>
      <c r="CD308" s="6"/>
      <c r="CE308" s="6"/>
      <c r="CF308" s="6"/>
      <c r="CG308" s="6"/>
      <c r="CH308" s="6"/>
      <c r="CI308" s="6"/>
      <c r="CJ308" s="6"/>
      <c r="CK308" s="6"/>
      <c r="CL308" s="6"/>
      <c r="CM308" s="6"/>
      <c r="CN308" s="6"/>
      <c r="CO308" s="6"/>
      <c r="CP308" s="6"/>
      <c r="CQ308" s="6"/>
      <c r="CR308" s="6">
        <v>42292.25</v>
      </c>
      <c r="CS308" s="6"/>
      <c r="CT308" s="6"/>
      <c r="CU308" s="6"/>
      <c r="CV308" s="6"/>
      <c r="CW308" s="6"/>
      <c r="CX308" s="6"/>
      <c r="CY308" s="6"/>
      <c r="CZ308" s="6"/>
      <c r="DA308" s="6"/>
      <c r="DB308" s="6"/>
      <c r="DC308" s="6"/>
      <c r="DD308" s="6">
        <v>42437.25</v>
      </c>
      <c r="DE308" s="6"/>
      <c r="DF308" s="6"/>
      <c r="DG308" s="6"/>
      <c r="DH308" s="6">
        <v>42436.25</v>
      </c>
      <c r="DI308" s="6"/>
      <c r="DJ308" s="6"/>
      <c r="DK308" s="6"/>
      <c r="DL308" s="6">
        <v>42439.25</v>
      </c>
      <c r="DM308" s="6"/>
      <c r="DN308" s="6"/>
      <c r="DO308" s="6"/>
      <c r="DP308" s="6"/>
      <c r="DQ308" s="6"/>
      <c r="DR308" s="6"/>
      <c r="DS308" s="6"/>
      <c r="DT308" s="6"/>
      <c r="DU308" s="6"/>
      <c r="DV308" s="6"/>
      <c r="DW308" s="6"/>
      <c r="DX308" s="6"/>
      <c r="DY308" s="6">
        <v>42440.25</v>
      </c>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HYPERLINK("https://hpr-rps.hres.ca/reg-content/summary-basis-decision-detailOne.php?lang=en&amp;linkID=SBD00316", "Yervoy TM")</f>
        <v>Yervoy TM</v>
      </c>
      <c r="B309" s="6" t="s">
        <v>828</v>
      </c>
      <c r="C309" s="6" t="s">
        <v>81</v>
      </c>
      <c r="D309" s="6" t="s">
        <v>829</v>
      </c>
      <c r="E309" s="6">
        <v>39967.25</v>
      </c>
      <c r="F309" s="6"/>
      <c r="G309" s="6"/>
      <c r="H309" s="6"/>
      <c r="I309" s="6"/>
      <c r="J309" s="6"/>
      <c r="K309" s="6"/>
      <c r="L309" s="6"/>
      <c r="M309" s="6"/>
      <c r="N309" s="6">
        <v>40372.25</v>
      </c>
      <c r="O309" s="6"/>
      <c r="P309" s="6"/>
      <c r="Q309" s="6"/>
      <c r="R309" s="6"/>
      <c r="S309" s="6"/>
      <c r="T309" s="6">
        <v>40399.25</v>
      </c>
      <c r="U309" s="6"/>
      <c r="V309" s="6">
        <v>40464.25</v>
      </c>
      <c r="W309" s="6"/>
      <c r="X309" s="6"/>
      <c r="Y309" s="6"/>
      <c r="Z309" s="6"/>
      <c r="AA309" s="6"/>
      <c r="AB309" s="6"/>
      <c r="AC309" s="6"/>
      <c r="AD309" s="6"/>
      <c r="AE309" s="6"/>
      <c r="AF309" s="6">
        <v>40522.25</v>
      </c>
      <c r="AG309" s="6"/>
      <c r="AH309" s="6"/>
      <c r="AI309" s="6"/>
      <c r="AJ309" s="6"/>
      <c r="AK309" s="6"/>
      <c r="AL309" s="6"/>
      <c r="AM309" s="6"/>
      <c r="AN309" s="6"/>
      <c r="AO309" s="6"/>
      <c r="AP309" s="6"/>
      <c r="AQ309" s="6"/>
      <c r="AR309" s="6">
        <v>40821.25</v>
      </c>
      <c r="AS309" s="6"/>
      <c r="AT309" s="6"/>
      <c r="AU309" s="6"/>
      <c r="AV309" s="6">
        <v>40822.25</v>
      </c>
      <c r="AW309" s="6"/>
      <c r="AX309" s="6"/>
      <c r="AY309" s="6"/>
      <c r="AZ309" s="6">
        <v>40822.25</v>
      </c>
      <c r="BA309" s="6"/>
      <c r="BB309" s="6"/>
      <c r="BC309" s="6"/>
      <c r="BD309" s="6"/>
      <c r="BE309" s="6"/>
      <c r="BF309" s="6"/>
      <c r="BG309" s="6"/>
      <c r="BH309" s="6"/>
      <c r="BI309" s="6"/>
      <c r="BJ309" s="6"/>
      <c r="BK309" s="6"/>
      <c r="BL309" s="6"/>
      <c r="BM309" s="6"/>
      <c r="BN309" s="6"/>
      <c r="BO309" s="6"/>
      <c r="BP309" s="6"/>
      <c r="BQ309" s="6"/>
      <c r="BR309" s="6"/>
      <c r="BS309" s="6"/>
      <c r="BT309" s="6">
        <v>40822.25</v>
      </c>
      <c r="BU309" s="6"/>
      <c r="BV309" s="6"/>
      <c r="BW309" s="6"/>
      <c r="BX309" s="6"/>
      <c r="BY309" s="6">
        <v>40850.208333333343</v>
      </c>
      <c r="BZ309" s="6"/>
      <c r="CA309" s="6"/>
      <c r="CB309" s="6"/>
      <c r="CC309" s="6"/>
      <c r="CD309" s="6"/>
      <c r="CE309" s="6"/>
      <c r="CF309" s="6"/>
      <c r="CG309" s="6"/>
      <c r="CH309" s="6"/>
      <c r="CI309" s="6"/>
      <c r="CJ309" s="6"/>
      <c r="CK309" s="6"/>
      <c r="CL309" s="6"/>
      <c r="CM309" s="6"/>
      <c r="CN309" s="6"/>
      <c r="CO309" s="6"/>
      <c r="CP309" s="6"/>
      <c r="CQ309" s="6"/>
      <c r="CR309" s="6">
        <v>40872.25</v>
      </c>
      <c r="CS309" s="6"/>
      <c r="CT309" s="6"/>
      <c r="CU309" s="6"/>
      <c r="CV309" s="6"/>
      <c r="CW309" s="6"/>
      <c r="CX309" s="6"/>
      <c r="CY309" s="6"/>
      <c r="CZ309" s="6"/>
      <c r="DA309" s="6"/>
      <c r="DB309" s="6"/>
      <c r="DC309" s="6"/>
      <c r="DD309" s="6"/>
      <c r="DE309" s="6"/>
      <c r="DF309" s="6"/>
      <c r="DG309" s="6"/>
      <c r="DH309" s="6">
        <v>40938.25</v>
      </c>
      <c r="DI309" s="6"/>
      <c r="DJ309" s="6"/>
      <c r="DK309" s="6"/>
      <c r="DL309" s="6">
        <v>40939.25</v>
      </c>
      <c r="DM309" s="6"/>
      <c r="DN309" s="6"/>
      <c r="DO309" s="6"/>
      <c r="DP309" s="6"/>
      <c r="DQ309" s="6"/>
      <c r="DR309" s="6"/>
      <c r="DS309" s="6"/>
      <c r="DT309" s="6"/>
      <c r="DU309" s="6"/>
      <c r="DV309" s="6"/>
      <c r="DW309" s="6"/>
      <c r="DX309" s="6"/>
      <c r="DY309" s="6">
        <v>40940.25</v>
      </c>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HYPERLINK("https://hpr-rps.hres.ca/reg-content/summary-basis-decision-detailOne.php?lang=en&amp;linkID=SBD00317", "Yondelis TM")</f>
        <v>Yondelis TM</v>
      </c>
      <c r="B310" s="6" t="s">
        <v>830</v>
      </c>
      <c r="C310" s="6" t="s">
        <v>196</v>
      </c>
      <c r="D310" s="6" t="s">
        <v>831</v>
      </c>
      <c r="E310" s="6">
        <v>39906.25</v>
      </c>
      <c r="F310" s="6"/>
      <c r="G310" s="6"/>
      <c r="H310" s="6">
        <v>39965.25</v>
      </c>
      <c r="I310" s="6"/>
      <c r="J310" s="6"/>
      <c r="K310" s="6"/>
      <c r="L310" s="6"/>
      <c r="M310" s="6"/>
      <c r="N310" s="6"/>
      <c r="O310" s="6"/>
      <c r="P310" s="6"/>
      <c r="Q310" s="6"/>
      <c r="R310" s="6"/>
      <c r="S310" s="6"/>
      <c r="T310" s="6"/>
      <c r="U310" s="6"/>
      <c r="V310" s="6"/>
      <c r="W310" s="6"/>
      <c r="X310" s="6"/>
      <c r="Y310" s="6"/>
      <c r="Z310" s="6"/>
      <c r="AA310" s="6"/>
      <c r="AB310" s="6"/>
      <c r="AC310" s="6"/>
      <c r="AD310" s="6"/>
      <c r="AE310" s="6"/>
      <c r="AF310" s="6">
        <v>40011.25</v>
      </c>
      <c r="AG310" s="6"/>
      <c r="AH310" s="6"/>
      <c r="AI310" s="6"/>
      <c r="AJ310" s="6"/>
      <c r="AK310" s="6"/>
      <c r="AL310" s="6"/>
      <c r="AM310" s="6"/>
      <c r="AN310" s="6"/>
      <c r="AO310" s="6"/>
      <c r="AP310" s="6"/>
      <c r="AQ310" s="6"/>
      <c r="AR310" s="6">
        <v>40311.25</v>
      </c>
      <c r="AS310" s="6"/>
      <c r="AT310" s="6"/>
      <c r="AU310" s="6"/>
      <c r="AV310" s="6">
        <v>40311.25</v>
      </c>
      <c r="AW310" s="6"/>
      <c r="AX310" s="6"/>
      <c r="AY310" s="6"/>
      <c r="AZ310" s="6">
        <v>40311.25</v>
      </c>
      <c r="BA310" s="6"/>
      <c r="BB310" s="6"/>
      <c r="BC310" s="6"/>
      <c r="BD310" s="6"/>
      <c r="BE310" s="6"/>
      <c r="BF310" s="6"/>
      <c r="BG310" s="6"/>
      <c r="BH310" s="6"/>
      <c r="BI310" s="6"/>
      <c r="BJ310" s="6"/>
      <c r="BK310" s="6"/>
      <c r="BL310" s="6"/>
      <c r="BM310" s="6">
        <v>40311.25</v>
      </c>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HYPERLINK("https://hpr-rps.hres.ca/reg-content/summary-basis-decision-detailTwo.php?lang=en&amp;linkID=SBD00318", "Zepatier")</f>
        <v>Zepatier</v>
      </c>
      <c r="B311" s="6" t="s">
        <v>832</v>
      </c>
      <c r="C311" s="6" t="s">
        <v>833</v>
      </c>
      <c r="D311" s="6" t="s">
        <v>834</v>
      </c>
      <c r="E311" s="6">
        <v>41837.25</v>
      </c>
      <c r="F311" s="6"/>
      <c r="G311" s="6"/>
      <c r="H311" s="6"/>
      <c r="I311" s="6"/>
      <c r="J311" s="6"/>
      <c r="K311" s="6"/>
      <c r="L311" s="6"/>
      <c r="M311" s="6"/>
      <c r="N311" s="6">
        <v>42144.25</v>
      </c>
      <c r="O311" s="6"/>
      <c r="P311" s="6"/>
      <c r="Q311" s="6"/>
      <c r="R311" s="6"/>
      <c r="S311" s="6">
        <v>42177.25</v>
      </c>
      <c r="T311" s="6"/>
      <c r="U311" s="6"/>
      <c r="V311" s="6">
        <v>42185.25</v>
      </c>
      <c r="W311" s="6"/>
      <c r="X311" s="6"/>
      <c r="Y311" s="6"/>
      <c r="Z311" s="6"/>
      <c r="AA311" s="6"/>
      <c r="AB311" s="6"/>
      <c r="AC311" s="6"/>
      <c r="AD311" s="6"/>
      <c r="AE311" s="6"/>
      <c r="AF311" s="6">
        <v>42208.25</v>
      </c>
      <c r="AG311" s="6"/>
      <c r="AH311" s="6"/>
      <c r="AI311" s="6"/>
      <c r="AJ311" s="6"/>
      <c r="AK311" s="6"/>
      <c r="AL311" s="6"/>
      <c r="AM311" s="6"/>
      <c r="AN311" s="6"/>
      <c r="AO311" s="6"/>
      <c r="AP311" s="6"/>
      <c r="AQ311" s="6"/>
      <c r="AR311" s="6">
        <v>42387.25</v>
      </c>
      <c r="AS311" s="6"/>
      <c r="AT311" s="6"/>
      <c r="AU311" s="6"/>
      <c r="AV311" s="6">
        <v>42385.25</v>
      </c>
      <c r="AW311" s="6"/>
      <c r="AX311" s="6"/>
      <c r="AY311" s="6"/>
      <c r="AZ311" s="6">
        <v>42388.25</v>
      </c>
      <c r="BA311" s="6"/>
      <c r="BB311" s="6"/>
      <c r="BC311" s="6"/>
      <c r="BD311" s="6"/>
      <c r="BE311" s="6"/>
      <c r="BF311" s="6"/>
      <c r="BG311" s="6"/>
      <c r="BH311" s="6"/>
      <c r="BI311" s="6"/>
      <c r="BJ311" s="6"/>
      <c r="BK311" s="6"/>
      <c r="BL311" s="6"/>
      <c r="BM311" s="6">
        <v>42388.25</v>
      </c>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HYPERLINK("https://hpr-rps.hres.ca/reg-content/summary-basis-decision-detailTwo.php?lang=en&amp;linkID=SBD00319", "Zontivity")</f>
        <v>Zontivity</v>
      </c>
      <c r="B312" s="6" t="s">
        <v>835</v>
      </c>
      <c r="C312" s="6" t="s">
        <v>415</v>
      </c>
      <c r="D312" s="6" t="s">
        <v>836</v>
      </c>
      <c r="E312" s="6">
        <v>41513.25</v>
      </c>
      <c r="F312" s="6"/>
      <c r="G312" s="6"/>
      <c r="H312" s="6">
        <v>41943.208333333343</v>
      </c>
      <c r="I312" s="6"/>
      <c r="J312" s="6"/>
      <c r="K312" s="6"/>
      <c r="L312" s="6"/>
      <c r="M312" s="6"/>
      <c r="N312" s="6"/>
      <c r="O312" s="6"/>
      <c r="P312" s="6"/>
      <c r="Q312" s="6"/>
      <c r="R312" s="6"/>
      <c r="S312" s="6"/>
      <c r="T312" s="6"/>
      <c r="U312" s="6"/>
      <c r="V312" s="6"/>
      <c r="W312" s="6"/>
      <c r="X312" s="6"/>
      <c r="Y312" s="6"/>
      <c r="Z312" s="6"/>
      <c r="AA312" s="6"/>
      <c r="AB312" s="6"/>
      <c r="AC312" s="6"/>
      <c r="AD312" s="6"/>
      <c r="AE312" s="6"/>
      <c r="AF312" s="6">
        <v>41982.25</v>
      </c>
      <c r="AG312" s="6"/>
      <c r="AH312" s="6"/>
      <c r="AI312" s="6"/>
      <c r="AJ312" s="6"/>
      <c r="AK312" s="6"/>
      <c r="AL312" s="6"/>
      <c r="AM312" s="6"/>
      <c r="AN312" s="6"/>
      <c r="AO312" s="6"/>
      <c r="AP312" s="6"/>
      <c r="AQ312" s="6"/>
      <c r="AR312" s="6"/>
      <c r="AS312" s="6">
        <v>42222.25</v>
      </c>
      <c r="AT312" s="6"/>
      <c r="AU312" s="6"/>
      <c r="AV312" s="6">
        <v>42278.25</v>
      </c>
      <c r="AW312" s="6"/>
      <c r="AX312" s="6"/>
      <c r="AY312" s="6"/>
      <c r="AZ312" s="6">
        <v>42282.25</v>
      </c>
      <c r="BA312" s="6"/>
      <c r="BB312" s="6"/>
      <c r="BC312" s="6"/>
      <c r="BD312" s="6"/>
      <c r="BE312" s="6"/>
      <c r="BF312" s="6"/>
      <c r="BG312" s="6"/>
      <c r="BH312" s="6"/>
      <c r="BI312" s="6"/>
      <c r="BJ312" s="6"/>
      <c r="BK312" s="6"/>
      <c r="BL312" s="6"/>
      <c r="BM312" s="6"/>
      <c r="BN312" s="6"/>
      <c r="BO312" s="6"/>
      <c r="BP312" s="6"/>
      <c r="BQ312" s="6"/>
      <c r="BR312" s="6"/>
      <c r="BS312" s="6"/>
      <c r="BT312" s="6">
        <v>42283.25</v>
      </c>
      <c r="BU312" s="6"/>
      <c r="BV312" s="6"/>
      <c r="BW312" s="6"/>
      <c r="BX312" s="6"/>
      <c r="BY312" s="6">
        <v>42331.25</v>
      </c>
      <c r="BZ312" s="6"/>
      <c r="CA312" s="6"/>
      <c r="CB312" s="6"/>
      <c r="CC312" s="6"/>
      <c r="CD312" s="6"/>
      <c r="CE312" s="6"/>
      <c r="CF312" s="6"/>
      <c r="CG312" s="6"/>
      <c r="CH312" s="6"/>
      <c r="CI312" s="6"/>
      <c r="CJ312" s="6"/>
      <c r="CK312" s="6"/>
      <c r="CL312" s="6"/>
      <c r="CM312" s="6"/>
      <c r="CN312" s="6"/>
      <c r="CO312" s="6"/>
      <c r="CP312" s="6"/>
      <c r="CQ312" s="6"/>
      <c r="CR312" s="6">
        <v>42353.25</v>
      </c>
      <c r="CS312" s="6"/>
      <c r="CT312" s="6"/>
      <c r="CU312" s="6"/>
      <c r="CV312" s="6"/>
      <c r="CW312" s="6"/>
      <c r="CX312" s="6"/>
      <c r="CY312" s="6"/>
      <c r="CZ312" s="6"/>
      <c r="DA312" s="6"/>
      <c r="DB312" s="6"/>
      <c r="DC312" s="6"/>
      <c r="DD312" s="6">
        <v>42494.25</v>
      </c>
      <c r="DE312" s="6"/>
      <c r="DF312" s="6"/>
      <c r="DG312" s="6"/>
      <c r="DH312" s="6">
        <v>42487.25</v>
      </c>
      <c r="DI312" s="6"/>
      <c r="DJ312" s="6"/>
      <c r="DK312" s="6"/>
      <c r="DL312" s="6">
        <v>42500.25</v>
      </c>
      <c r="DM312" s="6"/>
      <c r="DN312" s="6"/>
      <c r="DO312" s="6"/>
      <c r="DP312" s="6"/>
      <c r="DQ312" s="6"/>
      <c r="DR312" s="6"/>
      <c r="DS312" s="6"/>
      <c r="DT312" s="6"/>
      <c r="DU312" s="6"/>
      <c r="DV312" s="6"/>
      <c r="DW312" s="6"/>
      <c r="DX312" s="6"/>
      <c r="DY312" s="6">
        <v>42503.25</v>
      </c>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HYPERLINK("https://hpr-rps.hres.ca/reg-content/summary-basis-decision-detailTwo.php?lang=en&amp;linkID=SBD00321", "Darzalex")</f>
        <v>Darzalex</v>
      </c>
      <c r="B313" s="6" t="s">
        <v>837</v>
      </c>
      <c r="C313" s="6" t="s">
        <v>201</v>
      </c>
      <c r="D313" s="6" t="s">
        <v>838</v>
      </c>
      <c r="E313" s="6">
        <v>42179.25</v>
      </c>
      <c r="F313" s="6"/>
      <c r="G313" s="6"/>
      <c r="H313" s="6">
        <v>42261.25</v>
      </c>
      <c r="I313" s="6"/>
      <c r="J313" s="6"/>
      <c r="K313" s="6"/>
      <c r="L313" s="6"/>
      <c r="M313" s="6"/>
      <c r="N313" s="6"/>
      <c r="O313" s="6"/>
      <c r="P313" s="6"/>
      <c r="Q313" s="6"/>
      <c r="R313" s="6"/>
      <c r="S313" s="6"/>
      <c r="T313" s="6"/>
      <c r="U313" s="6"/>
      <c r="V313" s="6"/>
      <c r="W313" s="6"/>
      <c r="X313" s="6"/>
      <c r="Y313" s="6"/>
      <c r="Z313" s="6">
        <v>42293.25</v>
      </c>
      <c r="AA313" s="6"/>
      <c r="AB313" s="6"/>
      <c r="AC313" s="6">
        <v>42310.25</v>
      </c>
      <c r="AD313" s="6"/>
      <c r="AE313" s="6"/>
      <c r="AF313" s="6">
        <v>42318.25</v>
      </c>
      <c r="AG313" s="6"/>
      <c r="AH313" s="6"/>
      <c r="AI313" s="6"/>
      <c r="AJ313" s="6"/>
      <c r="AK313" s="6"/>
      <c r="AL313" s="6"/>
      <c r="AM313" s="6"/>
      <c r="AN313" s="6"/>
      <c r="AO313" s="6"/>
      <c r="AP313" s="6"/>
      <c r="AQ313" s="6"/>
      <c r="AR313" s="6">
        <v>42530.25</v>
      </c>
      <c r="AS313" s="6"/>
      <c r="AT313" s="6"/>
      <c r="AU313" s="6"/>
      <c r="AV313" s="6">
        <v>42506.25</v>
      </c>
      <c r="AW313" s="6"/>
      <c r="AX313" s="6">
        <v>42530.25</v>
      </c>
      <c r="AY313" s="6"/>
      <c r="AZ313" s="6">
        <v>42530.25</v>
      </c>
      <c r="BA313" s="6"/>
      <c r="BB313" s="6"/>
      <c r="BC313" s="6"/>
      <c r="BD313" s="6"/>
      <c r="BE313" s="6"/>
      <c r="BF313" s="6"/>
      <c r="BG313" s="6"/>
      <c r="BH313" s="6"/>
      <c r="BI313" s="6"/>
      <c r="BJ313" s="6"/>
      <c r="BK313" s="6"/>
      <c r="BL313" s="6">
        <v>42517.25</v>
      </c>
      <c r="BM313" s="6">
        <v>42550.25</v>
      </c>
      <c r="BN313" s="6"/>
      <c r="BO313" s="6"/>
      <c r="BP313" s="6"/>
      <c r="BQ313" s="6"/>
      <c r="BR313" s="6"/>
      <c r="BS313" s="6"/>
      <c r="BT313" s="6"/>
      <c r="BU313" s="6"/>
      <c r="BV313" s="6"/>
      <c r="BW313" s="6"/>
      <c r="BX313" s="6"/>
      <c r="BY313" s="6">
        <v>42522.25</v>
      </c>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HYPERLINK("https://hpr-rps.hres.ca/reg-content/summary-basis-decision-detailTwo.php?lang=en&amp;linkID=SBD00322", "Praxbind")</f>
        <v>Praxbind</v>
      </c>
      <c r="B314" s="6" t="s">
        <v>839</v>
      </c>
      <c r="C314" s="6" t="s">
        <v>840</v>
      </c>
      <c r="D314" s="6" t="s">
        <v>841</v>
      </c>
      <c r="E314" s="6">
        <v>42179.25</v>
      </c>
      <c r="F314" s="6"/>
      <c r="G314" s="6"/>
      <c r="H314" s="6">
        <v>42261.25</v>
      </c>
      <c r="I314" s="6"/>
      <c r="J314" s="6"/>
      <c r="K314" s="6"/>
      <c r="L314" s="6"/>
      <c r="M314" s="6"/>
      <c r="N314" s="6"/>
      <c r="O314" s="6"/>
      <c r="P314" s="6"/>
      <c r="Q314" s="6"/>
      <c r="R314" s="6"/>
      <c r="S314" s="6"/>
      <c r="T314" s="6"/>
      <c r="U314" s="6"/>
      <c r="V314" s="6"/>
      <c r="W314" s="6"/>
      <c r="X314" s="6"/>
      <c r="Y314" s="6"/>
      <c r="Z314" s="6">
        <v>42293.25</v>
      </c>
      <c r="AA314" s="6"/>
      <c r="AB314" s="6"/>
      <c r="AC314" s="6">
        <v>42310.25</v>
      </c>
      <c r="AD314" s="6"/>
      <c r="AE314" s="6"/>
      <c r="AF314" s="6">
        <v>42318.25</v>
      </c>
      <c r="AG314" s="6"/>
      <c r="AH314" s="6"/>
      <c r="AI314" s="6"/>
      <c r="AJ314" s="6"/>
      <c r="AK314" s="6"/>
      <c r="AL314" s="6"/>
      <c r="AM314" s="6"/>
      <c r="AN314" s="6"/>
      <c r="AO314" s="6"/>
      <c r="AP314" s="6"/>
      <c r="AQ314" s="6"/>
      <c r="AR314" s="6">
        <v>42530.25</v>
      </c>
      <c r="AS314" s="6"/>
      <c r="AT314" s="6"/>
      <c r="AU314" s="6"/>
      <c r="AV314" s="6">
        <v>42506.25</v>
      </c>
      <c r="AW314" s="6"/>
      <c r="AX314" s="6">
        <v>42530.25</v>
      </c>
      <c r="AY314" s="6"/>
      <c r="AZ314" s="6">
        <v>42530.25</v>
      </c>
      <c r="BA314" s="6"/>
      <c r="BB314" s="6"/>
      <c r="BC314" s="6"/>
      <c r="BD314" s="6"/>
      <c r="BE314" s="6"/>
      <c r="BF314" s="6"/>
      <c r="BG314" s="6"/>
      <c r="BH314" s="6"/>
      <c r="BI314" s="6"/>
      <c r="BJ314" s="6"/>
      <c r="BK314" s="6"/>
      <c r="BL314" s="6">
        <v>42517.25</v>
      </c>
      <c r="BM314" s="6">
        <v>42550.25</v>
      </c>
      <c r="BN314" s="6"/>
      <c r="BO314" s="6"/>
      <c r="BP314" s="6"/>
      <c r="BQ314" s="6"/>
      <c r="BR314" s="6"/>
      <c r="BS314" s="6"/>
      <c r="BT314" s="6"/>
      <c r="BU314" s="6"/>
      <c r="BV314" s="6"/>
      <c r="BW314" s="6"/>
      <c r="BX314" s="6"/>
      <c r="BY314" s="6">
        <v>42522.25</v>
      </c>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HYPERLINK("https://hpr-rps.hres.ca/reg-content/summary-basis-decision-detailTwo.php?lang=en&amp;linkID=SBD00323", "Empliciti")</f>
        <v>Empliciti</v>
      </c>
      <c r="B315" s="6" t="s">
        <v>842</v>
      </c>
      <c r="C315" s="6" t="s">
        <v>81</v>
      </c>
      <c r="D315" s="6" t="s">
        <v>843</v>
      </c>
      <c r="E315" s="6">
        <v>42172.25</v>
      </c>
      <c r="F315" s="6"/>
      <c r="G315" s="6"/>
      <c r="H315" s="6"/>
      <c r="I315" s="6"/>
      <c r="J315" s="6"/>
      <c r="K315" s="6"/>
      <c r="L315" s="6"/>
      <c r="M315" s="6"/>
      <c r="N315" s="6">
        <v>42213.25</v>
      </c>
      <c r="O315" s="6"/>
      <c r="P315" s="6"/>
      <c r="Q315" s="6"/>
      <c r="R315" s="6"/>
      <c r="S315" s="6">
        <v>42233.25</v>
      </c>
      <c r="T315" s="6"/>
      <c r="U315" s="6"/>
      <c r="V315" s="6">
        <v>42278.25</v>
      </c>
      <c r="W315" s="6"/>
      <c r="X315" s="6"/>
      <c r="Y315" s="6"/>
      <c r="Z315" s="6">
        <v>42307.208333333343</v>
      </c>
      <c r="AA315" s="6"/>
      <c r="AB315" s="6"/>
      <c r="AC315" s="6">
        <v>42349.25</v>
      </c>
      <c r="AD315" s="6"/>
      <c r="AE315" s="6"/>
      <c r="AF315" s="6">
        <v>42362.25</v>
      </c>
      <c r="AG315" s="6"/>
      <c r="AH315" s="6"/>
      <c r="AI315" s="6"/>
      <c r="AJ315" s="6"/>
      <c r="AK315" s="6"/>
      <c r="AL315" s="6"/>
      <c r="AM315" s="6"/>
      <c r="AN315" s="6"/>
      <c r="AO315" s="6">
        <v>42537.25</v>
      </c>
      <c r="AP315" s="6"/>
      <c r="AQ315" s="6"/>
      <c r="AR315" s="6">
        <v>42431.25</v>
      </c>
      <c r="AS315" s="6"/>
      <c r="AT315" s="6"/>
      <c r="AU315" s="6"/>
      <c r="AV315" s="6">
        <v>42542.25</v>
      </c>
      <c r="AW315" s="6"/>
      <c r="AX315" s="6"/>
      <c r="AY315" s="6"/>
      <c r="AZ315" s="6">
        <v>42542.25</v>
      </c>
      <c r="BA315" s="6"/>
      <c r="BB315" s="6"/>
      <c r="BC315" s="6"/>
      <c r="BD315" s="6"/>
      <c r="BE315" s="6"/>
      <c r="BF315" s="6"/>
      <c r="BG315" s="6"/>
      <c r="BH315" s="6"/>
      <c r="BI315" s="6"/>
      <c r="BJ315" s="6"/>
      <c r="BK315" s="6"/>
      <c r="BL315" s="6"/>
      <c r="BM315" s="6">
        <v>42542.25</v>
      </c>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HYPERLINK("https://hpr-rps.hres.ca/reg-content/summary-basis-decision-detailTwo.php?lang=en&amp;linkID=SBD00324", "Bepreve")</f>
        <v>Bepreve</v>
      </c>
      <c r="B316" s="6" t="s">
        <v>844</v>
      </c>
      <c r="C316" s="6" t="s">
        <v>845</v>
      </c>
      <c r="D316" s="6" t="s">
        <v>846</v>
      </c>
      <c r="E316" s="6"/>
      <c r="F316" s="6"/>
      <c r="G316" s="6"/>
      <c r="H316" s="6">
        <v>42235.25</v>
      </c>
      <c r="I316" s="6"/>
      <c r="J316" s="6"/>
      <c r="K316" s="6"/>
      <c r="L316" s="6"/>
      <c r="M316" s="6"/>
      <c r="N316" s="6"/>
      <c r="O316" s="6"/>
      <c r="P316" s="6"/>
      <c r="Q316" s="6"/>
      <c r="R316" s="6"/>
      <c r="S316" s="6"/>
      <c r="T316" s="6"/>
      <c r="U316" s="6"/>
      <c r="V316" s="6"/>
      <c r="W316" s="6"/>
      <c r="X316" s="6"/>
      <c r="Y316" s="6"/>
      <c r="Z316" s="6"/>
      <c r="AA316" s="6"/>
      <c r="AB316" s="6"/>
      <c r="AC316" s="6"/>
      <c r="AD316" s="6"/>
      <c r="AE316" s="6"/>
      <c r="AF316" s="6">
        <v>42284.25</v>
      </c>
      <c r="AG316" s="6"/>
      <c r="AH316" s="6"/>
      <c r="AI316" s="6"/>
      <c r="AJ316" s="6"/>
      <c r="AK316" s="6"/>
      <c r="AL316" s="6"/>
      <c r="AM316" s="6"/>
      <c r="AN316" s="6"/>
      <c r="AO316" s="6"/>
      <c r="AP316" s="6"/>
      <c r="AQ316" s="6"/>
      <c r="AR316" s="6">
        <v>42573.25</v>
      </c>
      <c r="AS316" s="6"/>
      <c r="AT316" s="6"/>
      <c r="AU316" s="6"/>
      <c r="AV316" s="6">
        <v>42573.25</v>
      </c>
      <c r="AW316" s="6"/>
      <c r="AX316" s="6"/>
      <c r="AY316" s="6"/>
      <c r="AZ316" s="6">
        <v>42576.25</v>
      </c>
      <c r="BA316" s="6"/>
      <c r="BB316" s="6"/>
      <c r="BC316" s="6"/>
      <c r="BD316" s="6"/>
      <c r="BE316" s="6"/>
      <c r="BF316" s="6"/>
      <c r="BG316" s="6"/>
      <c r="BH316" s="6"/>
      <c r="BI316" s="6"/>
      <c r="BJ316" s="6"/>
      <c r="BK316" s="6"/>
      <c r="BL316" s="6"/>
      <c r="BM316" s="6">
        <v>42578.25</v>
      </c>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HYPERLINK("https://hpr-rps.hres.ca/reg-content/summary-basis-decision-detailTwo.php?lang=en&amp;linkID=SBD00326", "Uptravi")</f>
        <v>Uptravi</v>
      </c>
      <c r="B317" s="6" t="s">
        <v>847</v>
      </c>
      <c r="C317" s="6" t="s">
        <v>848</v>
      </c>
      <c r="D317" s="6" t="s">
        <v>849</v>
      </c>
      <c r="E317" s="6">
        <v>42165.25</v>
      </c>
      <c r="F317" s="6"/>
      <c r="G317" s="6"/>
      <c r="H317" s="6">
        <v>42300.25</v>
      </c>
      <c r="I317" s="6"/>
      <c r="J317" s="6"/>
      <c r="K317" s="6"/>
      <c r="L317" s="6"/>
      <c r="M317" s="6"/>
      <c r="N317" s="6"/>
      <c r="O317" s="6"/>
      <c r="P317" s="6"/>
      <c r="Q317" s="6"/>
      <c r="R317" s="6"/>
      <c r="S317" s="6"/>
      <c r="T317" s="6"/>
      <c r="U317" s="6"/>
      <c r="V317" s="6"/>
      <c r="W317" s="6"/>
      <c r="X317" s="6"/>
      <c r="Y317" s="6"/>
      <c r="Z317" s="6">
        <v>42355.25</v>
      </c>
      <c r="AA317" s="6"/>
      <c r="AB317" s="6"/>
      <c r="AC317" s="6">
        <v>42395.25</v>
      </c>
      <c r="AD317" s="6"/>
      <c r="AE317" s="6"/>
      <c r="AF317" s="6">
        <v>42440.25</v>
      </c>
      <c r="AG317" s="6"/>
      <c r="AH317" s="6"/>
      <c r="AI317" s="6"/>
      <c r="AJ317" s="6"/>
      <c r="AK317" s="6"/>
      <c r="AL317" s="6"/>
      <c r="AM317" s="6"/>
      <c r="AN317" s="6"/>
      <c r="AO317" s="6"/>
      <c r="AP317" s="6"/>
      <c r="AQ317" s="6"/>
      <c r="AR317" s="6">
        <v>42723.25</v>
      </c>
      <c r="AS317" s="6">
        <v>42710.25</v>
      </c>
      <c r="AT317" s="6"/>
      <c r="AU317" s="6"/>
      <c r="AV317" s="6">
        <v>42727.25</v>
      </c>
      <c r="AW317" s="6"/>
      <c r="AX317" s="6"/>
      <c r="AY317" s="6"/>
      <c r="AZ317" s="6">
        <v>42732.25</v>
      </c>
      <c r="BA317" s="6"/>
      <c r="BB317" s="6"/>
      <c r="BC317" s="6"/>
      <c r="BD317" s="6"/>
      <c r="BE317" s="6"/>
      <c r="BF317" s="6"/>
      <c r="BG317" s="6"/>
      <c r="BH317" s="6"/>
      <c r="BI317" s="6"/>
      <c r="BJ317" s="6"/>
      <c r="BK317" s="6"/>
      <c r="BL317" s="6"/>
      <c r="BM317" s="6">
        <v>42740.25</v>
      </c>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HYPERLINK("https://hpr-rps.hres.ca/reg-content/summary-basis-decision-detailTwo.php?lang=en&amp;linkID=SBD00350", "Mictoryl/Mictoryl Pediatric")</f>
        <v>Mictoryl/Mictoryl Pediatric</v>
      </c>
      <c r="B318" s="6" t="s">
        <v>850</v>
      </c>
      <c r="C318" s="6" t="s">
        <v>851</v>
      </c>
      <c r="D318" s="6" t="s">
        <v>852</v>
      </c>
      <c r="E318" s="6">
        <v>42165.25</v>
      </c>
      <c r="F318" s="6"/>
      <c r="G318" s="6"/>
      <c r="H318" s="6">
        <v>42300.25</v>
      </c>
      <c r="I318" s="6"/>
      <c r="J318" s="6"/>
      <c r="K318" s="6"/>
      <c r="L318" s="6"/>
      <c r="M318" s="6"/>
      <c r="N318" s="6"/>
      <c r="O318" s="6"/>
      <c r="P318" s="6"/>
      <c r="Q318" s="6"/>
      <c r="R318" s="6"/>
      <c r="S318" s="6"/>
      <c r="T318" s="6"/>
      <c r="U318" s="6"/>
      <c r="V318" s="6"/>
      <c r="W318" s="6"/>
      <c r="X318" s="6"/>
      <c r="Y318" s="6"/>
      <c r="Z318" s="6">
        <v>42355.25</v>
      </c>
      <c r="AA318" s="6"/>
      <c r="AB318" s="6"/>
      <c r="AC318" s="6">
        <v>42395.25</v>
      </c>
      <c r="AD318" s="6"/>
      <c r="AE318" s="6"/>
      <c r="AF318" s="6">
        <v>42440.25</v>
      </c>
      <c r="AG318" s="6"/>
      <c r="AH318" s="6"/>
      <c r="AI318" s="6"/>
      <c r="AJ318" s="6"/>
      <c r="AK318" s="6"/>
      <c r="AL318" s="6"/>
      <c r="AM318" s="6"/>
      <c r="AN318" s="6"/>
      <c r="AO318" s="6"/>
      <c r="AP318" s="6"/>
      <c r="AQ318" s="6"/>
      <c r="AR318" s="6">
        <v>42723.25</v>
      </c>
      <c r="AS318" s="6">
        <v>42710.25</v>
      </c>
      <c r="AT318" s="6"/>
      <c r="AU318" s="6"/>
      <c r="AV318" s="6">
        <v>42727.25</v>
      </c>
      <c r="AW318" s="6"/>
      <c r="AX318" s="6"/>
      <c r="AY318" s="6"/>
      <c r="AZ318" s="6">
        <v>42732.25</v>
      </c>
      <c r="BA318" s="6"/>
      <c r="BB318" s="6"/>
      <c r="BC318" s="6"/>
      <c r="BD318" s="6"/>
      <c r="BE318" s="6"/>
      <c r="BF318" s="6"/>
      <c r="BG318" s="6"/>
      <c r="BH318" s="6"/>
      <c r="BI318" s="6"/>
      <c r="BJ318" s="6"/>
      <c r="BK318" s="6"/>
      <c r="BL318" s="6"/>
      <c r="BM318" s="6">
        <v>42740.25</v>
      </c>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HYPERLINK("https://hpr-rps.hres.ca/reg-content/summary-basis-decision-detailTwo.php?lang=en&amp;linkID=SBD00327", "Taltz")</f>
        <v>Taltz</v>
      </c>
      <c r="B319" s="6" t="s">
        <v>853</v>
      </c>
      <c r="C319" s="6" t="s">
        <v>140</v>
      </c>
      <c r="D319" s="6" t="s">
        <v>854</v>
      </c>
      <c r="E319" s="6">
        <v>42129.25</v>
      </c>
      <c r="F319" s="6"/>
      <c r="G319" s="6"/>
      <c r="H319" s="6">
        <v>42160.25</v>
      </c>
      <c r="I319" s="6"/>
      <c r="J319" s="6"/>
      <c r="K319" s="6"/>
      <c r="L319" s="6"/>
      <c r="M319" s="6"/>
      <c r="N319" s="6"/>
      <c r="O319" s="6"/>
      <c r="P319" s="6"/>
      <c r="Q319" s="6"/>
      <c r="R319" s="6"/>
      <c r="S319" s="6"/>
      <c r="T319" s="6"/>
      <c r="U319" s="6"/>
      <c r="V319" s="6"/>
      <c r="W319" s="6"/>
      <c r="X319" s="6"/>
      <c r="Y319" s="6"/>
      <c r="Z319" s="6"/>
      <c r="AA319" s="6"/>
      <c r="AB319" s="6"/>
      <c r="AC319" s="6"/>
      <c r="AD319" s="6"/>
      <c r="AE319" s="6"/>
      <c r="AF319" s="6">
        <v>42215.25</v>
      </c>
      <c r="AG319" s="6"/>
      <c r="AH319" s="6"/>
      <c r="AI319" s="6"/>
      <c r="AJ319" s="6"/>
      <c r="AK319" s="6"/>
      <c r="AL319" s="6"/>
      <c r="AM319" s="6"/>
      <c r="AN319" s="6"/>
      <c r="AO319" s="6">
        <v>42485.25</v>
      </c>
      <c r="AP319" s="6"/>
      <c r="AQ319" s="6"/>
      <c r="AR319" s="6">
        <v>42496.25</v>
      </c>
      <c r="AS319" s="6"/>
      <c r="AT319" s="6"/>
      <c r="AU319" s="6"/>
      <c r="AV319" s="6">
        <v>42510.25</v>
      </c>
      <c r="AW319" s="6"/>
      <c r="AX319" s="6">
        <v>42515.25</v>
      </c>
      <c r="AY319" s="6"/>
      <c r="AZ319" s="6">
        <v>42515.25</v>
      </c>
      <c r="BA319" s="6"/>
      <c r="BB319" s="6"/>
      <c r="BC319" s="6"/>
      <c r="BD319" s="6"/>
      <c r="BE319" s="6"/>
      <c r="BF319" s="6"/>
      <c r="BG319" s="6"/>
      <c r="BH319" s="6"/>
      <c r="BI319" s="6"/>
      <c r="BJ319" s="6"/>
      <c r="BK319" s="6"/>
      <c r="BL319" s="6"/>
      <c r="BM319" s="6">
        <v>42515.25</v>
      </c>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HYPERLINK("https://hpr-rps.hres.ca/reg-content/summary-basis-decision-detailTwo.php?lang=en&amp;linkID=SBD00328", "Tagrisso")</f>
        <v>Tagrisso</v>
      </c>
      <c r="B320" s="6" t="s">
        <v>855</v>
      </c>
      <c r="C320" s="6" t="s">
        <v>137</v>
      </c>
      <c r="D320" s="6" t="s">
        <v>856</v>
      </c>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HYPERLINK("https://hpr-rps.hres.ca/reg-content/summary-basis-decision-detailTwo.php?lang=en&amp;linkID=SBD00343", "Afstyla")</f>
        <v>Afstyla</v>
      </c>
      <c r="B321" s="6" t="s">
        <v>857</v>
      </c>
      <c r="C321" s="6" t="s">
        <v>126</v>
      </c>
      <c r="D321" s="6" t="s">
        <v>858</v>
      </c>
      <c r="E321" s="6"/>
      <c r="F321" s="6"/>
      <c r="G321" s="6"/>
      <c r="H321" s="6">
        <v>40590.25</v>
      </c>
      <c r="I321" s="6"/>
      <c r="J321" s="6"/>
      <c r="K321" s="6"/>
      <c r="L321" s="6"/>
      <c r="M321" s="6"/>
      <c r="N321" s="6"/>
      <c r="O321" s="6"/>
      <c r="P321" s="6"/>
      <c r="Q321" s="6"/>
      <c r="R321" s="6"/>
      <c r="S321" s="6"/>
      <c r="T321" s="6"/>
      <c r="U321" s="6"/>
      <c r="V321" s="6"/>
      <c r="W321" s="6">
        <v>41918.25</v>
      </c>
      <c r="X321" s="6"/>
      <c r="Y321" s="6"/>
      <c r="Z321" s="6">
        <v>40634.25</v>
      </c>
      <c r="AA321" s="6"/>
      <c r="AB321" s="6"/>
      <c r="AC321" s="6">
        <v>40651.25</v>
      </c>
      <c r="AD321" s="6"/>
      <c r="AE321" s="6"/>
      <c r="AF321" s="6">
        <v>40695.25</v>
      </c>
      <c r="AG321" s="6"/>
      <c r="AH321" s="6"/>
      <c r="AI321" s="6"/>
      <c r="AJ321" s="6"/>
      <c r="AK321" s="6"/>
      <c r="AL321" s="6">
        <v>42208.25</v>
      </c>
      <c r="AM321" s="6"/>
      <c r="AN321" s="6"/>
      <c r="AO321" s="6"/>
      <c r="AP321" s="6"/>
      <c r="AQ321" s="6"/>
      <c r="AR321" s="6"/>
      <c r="AS321" s="6"/>
      <c r="AT321" s="6"/>
      <c r="AU321" s="6"/>
      <c r="AV321" s="6"/>
      <c r="AW321" s="6">
        <v>42271.25</v>
      </c>
      <c r="AX321" s="6"/>
      <c r="AY321" s="6"/>
      <c r="AZ321" s="6"/>
      <c r="BA321" s="6"/>
      <c r="BB321" s="6"/>
      <c r="BC321" s="6"/>
      <c r="BD321" s="6"/>
      <c r="BE321" s="6"/>
      <c r="BF321" s="6"/>
      <c r="BG321" s="6"/>
      <c r="BH321" s="6"/>
      <c r="BI321" s="6">
        <v>42571.25</v>
      </c>
      <c r="BJ321" s="6">
        <v>42485.25</v>
      </c>
      <c r="BK321" s="6"/>
      <c r="BL321" s="6"/>
      <c r="BM321" s="6">
        <v>42569.25</v>
      </c>
      <c r="BN321" s="6"/>
      <c r="BO321" s="6"/>
      <c r="BP321" s="6"/>
      <c r="BQ321" s="6">
        <v>42571.25</v>
      </c>
      <c r="BR321" s="6"/>
      <c r="BS321" s="6"/>
      <c r="BT321" s="6"/>
      <c r="BU321" s="6"/>
      <c r="BV321" s="6"/>
      <c r="BW321" s="6"/>
      <c r="BX321" s="6"/>
      <c r="BY321" s="6"/>
      <c r="BZ321" s="6"/>
      <c r="CA321" s="6"/>
      <c r="CB321" s="6"/>
      <c r="CC321" s="6"/>
      <c r="CD321" s="6">
        <v>42571.25</v>
      </c>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HYPERLINK("https://hpr-rps.hres.ca/reg-content/summary-basis-decision-detailTwo.php?lang=en&amp;linkID=SBD00329", "Epclusa")</f>
        <v>Epclusa</v>
      </c>
      <c r="B322" s="6" t="s">
        <v>859</v>
      </c>
      <c r="C322" s="6" t="s">
        <v>134</v>
      </c>
      <c r="D322" s="6" t="s">
        <v>860</v>
      </c>
      <c r="E322" s="6">
        <v>39372.25</v>
      </c>
      <c r="F322" s="6"/>
      <c r="G322" s="6"/>
      <c r="H322" s="6">
        <v>39447.25</v>
      </c>
      <c r="I322" s="6"/>
      <c r="J322" s="6"/>
      <c r="K322" s="6"/>
      <c r="L322" s="6"/>
      <c r="M322" s="6"/>
      <c r="N322" s="6"/>
      <c r="O322" s="6"/>
      <c r="P322" s="6"/>
      <c r="Q322" s="6"/>
      <c r="R322" s="6"/>
      <c r="S322" s="6"/>
      <c r="T322" s="6"/>
      <c r="U322" s="6"/>
      <c r="V322" s="6"/>
      <c r="W322" s="6"/>
      <c r="X322" s="6"/>
      <c r="Y322" s="6"/>
      <c r="Z322" s="6"/>
      <c r="AA322" s="6"/>
      <c r="AB322" s="6"/>
      <c r="AC322" s="6"/>
      <c r="AD322" s="6"/>
      <c r="AE322" s="6"/>
      <c r="AF322" s="6">
        <v>39476.25</v>
      </c>
      <c r="AG322" s="6"/>
      <c r="AH322" s="6"/>
      <c r="AI322" s="6"/>
      <c r="AJ322" s="6"/>
      <c r="AK322" s="6"/>
      <c r="AL322" s="6"/>
      <c r="AM322" s="6"/>
      <c r="AN322" s="6"/>
      <c r="AO322" s="6"/>
      <c r="AP322" s="6"/>
      <c r="AQ322" s="6"/>
      <c r="AR322" s="6">
        <v>39701.25</v>
      </c>
      <c r="AS322" s="6"/>
      <c r="AT322" s="6"/>
      <c r="AU322" s="6"/>
      <c r="AV322" s="6">
        <v>39651.25</v>
      </c>
      <c r="AW322" s="6"/>
      <c r="AX322" s="6"/>
      <c r="AY322" s="6"/>
      <c r="AZ322" s="6">
        <v>39701.25</v>
      </c>
      <c r="BA322" s="6"/>
      <c r="BB322" s="6"/>
      <c r="BC322" s="6"/>
      <c r="BD322" s="6"/>
      <c r="BE322" s="6"/>
      <c r="BF322" s="6"/>
      <c r="BG322" s="6"/>
      <c r="BH322" s="6"/>
      <c r="BI322" s="6"/>
      <c r="BJ322" s="6"/>
      <c r="BK322" s="6"/>
      <c r="BL322" s="6"/>
      <c r="BM322" s="6">
        <v>39706.25</v>
      </c>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HYPERLINK("https://hpr-rps.hres.ca/reg-content/summary-basis-decision-detailTwo.php?lang=en&amp;linkID=SBD00330", "Remsima")</f>
        <v>Remsima</v>
      </c>
      <c r="B323" s="6" t="s">
        <v>698</v>
      </c>
      <c r="C323" s="6" t="s">
        <v>699</v>
      </c>
      <c r="D323" s="6" t="s">
        <v>861</v>
      </c>
      <c r="E323" s="6">
        <v>40830.25</v>
      </c>
      <c r="F323" s="6"/>
      <c r="G323" s="6"/>
      <c r="H323" s="6">
        <v>41227.25</v>
      </c>
      <c r="I323" s="6"/>
      <c r="J323" s="6"/>
      <c r="K323" s="6"/>
      <c r="L323" s="6"/>
      <c r="M323" s="6"/>
      <c r="N323" s="6"/>
      <c r="O323" s="6"/>
      <c r="P323" s="6"/>
      <c r="Q323" s="6"/>
      <c r="R323" s="6"/>
      <c r="S323" s="6"/>
      <c r="T323" s="6"/>
      <c r="U323" s="6"/>
      <c r="V323" s="6"/>
      <c r="W323" s="6"/>
      <c r="X323" s="6"/>
      <c r="Y323" s="6"/>
      <c r="Z323" s="6">
        <v>41288.25</v>
      </c>
      <c r="AA323" s="6"/>
      <c r="AB323" s="6"/>
      <c r="AC323" s="6">
        <v>41309.25</v>
      </c>
      <c r="AD323" s="6"/>
      <c r="AE323" s="6"/>
      <c r="AF323" s="6">
        <v>41354.208333333343</v>
      </c>
      <c r="AG323" s="6"/>
      <c r="AH323" s="6"/>
      <c r="AI323" s="6"/>
      <c r="AJ323" s="6"/>
      <c r="AK323" s="6"/>
      <c r="AL323" s="6"/>
      <c r="AM323" s="6"/>
      <c r="AN323" s="6"/>
      <c r="AO323" s="6">
        <v>41603.25</v>
      </c>
      <c r="AP323" s="6"/>
      <c r="AQ323" s="6"/>
      <c r="AR323" s="6">
        <v>41654.25</v>
      </c>
      <c r="AS323" s="6"/>
      <c r="AT323" s="6"/>
      <c r="AU323" s="6"/>
      <c r="AV323" s="6">
        <v>41654.25</v>
      </c>
      <c r="AW323" s="6"/>
      <c r="AX323" s="6"/>
      <c r="AY323" s="6"/>
      <c r="AZ323" s="6">
        <v>41654.25</v>
      </c>
      <c r="BA323" s="6"/>
      <c r="BB323" s="6"/>
      <c r="BC323" s="6"/>
      <c r="BD323" s="6"/>
      <c r="BE323" s="6"/>
      <c r="BF323" s="6"/>
      <c r="BG323" s="6"/>
      <c r="BH323" s="6"/>
      <c r="BI323" s="6"/>
      <c r="BJ323" s="6"/>
      <c r="BK323" s="6"/>
      <c r="BL323" s="6"/>
      <c r="BM323" s="6">
        <v>41654.25</v>
      </c>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HYPERLINK("https://hpr-rps.hres.ca/reg-content/summary-basis-decision-detailTwo.php?lang=en&amp;linkID=SBD00331", "Cinqair")</f>
        <v>Cinqair</v>
      </c>
      <c r="B324" s="6" t="s">
        <v>862</v>
      </c>
      <c r="C324" s="6" t="s">
        <v>863</v>
      </c>
      <c r="D324" s="6" t="s">
        <v>864</v>
      </c>
      <c r="E324" s="6">
        <v>42124.25</v>
      </c>
      <c r="F324" s="6"/>
      <c r="G324" s="6"/>
      <c r="H324" s="6">
        <v>42188.25</v>
      </c>
      <c r="I324" s="6"/>
      <c r="J324" s="6"/>
      <c r="K324" s="6"/>
      <c r="L324" s="6"/>
      <c r="M324" s="6"/>
      <c r="N324" s="6"/>
      <c r="O324" s="6"/>
      <c r="P324" s="6"/>
      <c r="Q324" s="6"/>
      <c r="R324" s="6"/>
      <c r="S324" s="6"/>
      <c r="T324" s="6"/>
      <c r="U324" s="6"/>
      <c r="V324" s="6"/>
      <c r="W324" s="6"/>
      <c r="X324" s="6"/>
      <c r="Y324" s="6"/>
      <c r="Z324" s="6">
        <v>42236.25</v>
      </c>
      <c r="AA324" s="6"/>
      <c r="AB324" s="6"/>
      <c r="AC324" s="6">
        <v>42256.25</v>
      </c>
      <c r="AD324" s="6"/>
      <c r="AE324" s="6"/>
      <c r="AF324" s="6">
        <v>42272.25</v>
      </c>
      <c r="AG324" s="6"/>
      <c r="AH324" s="6"/>
      <c r="AI324" s="6"/>
      <c r="AJ324" s="6"/>
      <c r="AK324" s="6"/>
      <c r="AL324" s="6"/>
      <c r="AM324" s="6"/>
      <c r="AN324" s="6"/>
      <c r="AO324" s="6"/>
      <c r="AP324" s="6"/>
      <c r="AQ324" s="6"/>
      <c r="AR324" s="6">
        <v>42563.25</v>
      </c>
      <c r="AS324" s="6"/>
      <c r="AT324" s="6"/>
      <c r="AU324" s="6"/>
      <c r="AV324" s="6">
        <v>42563.25</v>
      </c>
      <c r="AW324" s="6"/>
      <c r="AX324" s="6"/>
      <c r="AY324" s="6"/>
      <c r="AZ324" s="6">
        <v>42564.25</v>
      </c>
      <c r="BA324" s="6"/>
      <c r="BB324" s="6"/>
      <c r="BC324" s="6"/>
      <c r="BD324" s="6"/>
      <c r="BE324" s="6"/>
      <c r="BF324" s="6"/>
      <c r="BG324" s="6"/>
      <c r="BH324" s="6"/>
      <c r="BI324" s="6"/>
      <c r="BJ324" s="6"/>
      <c r="BK324" s="6"/>
      <c r="BL324" s="6"/>
      <c r="BM324" s="6">
        <v>42571.25</v>
      </c>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HYPERLINK("https://hpr-rps.hres.ca/reg-content/summary-basis-decision-detailTwo.php?lang=en&amp;linkID=SBD00332", "Alecensaro")</f>
        <v>Alecensaro</v>
      </c>
      <c r="B325" s="6" t="s">
        <v>865</v>
      </c>
      <c r="C325" s="6" t="s">
        <v>866</v>
      </c>
      <c r="D325" s="6" t="s">
        <v>867</v>
      </c>
      <c r="E325" s="6"/>
      <c r="F325" s="6"/>
      <c r="G325" s="6"/>
      <c r="H325" s="6">
        <v>42320.25</v>
      </c>
      <c r="I325" s="6"/>
      <c r="J325" s="6"/>
      <c r="K325" s="6"/>
      <c r="L325" s="6"/>
      <c r="M325" s="6"/>
      <c r="N325" s="6"/>
      <c r="O325" s="6"/>
      <c r="P325" s="6"/>
      <c r="Q325" s="6"/>
      <c r="R325" s="6"/>
      <c r="S325" s="6"/>
      <c r="T325" s="6"/>
      <c r="U325" s="6"/>
      <c r="V325" s="6"/>
      <c r="W325" s="6"/>
      <c r="X325" s="6"/>
      <c r="Y325" s="6"/>
      <c r="Z325" s="6">
        <v>42355.25</v>
      </c>
      <c r="AA325" s="6"/>
      <c r="AB325" s="6"/>
      <c r="AC325" s="6">
        <v>42391.25</v>
      </c>
      <c r="AD325" s="6"/>
      <c r="AE325" s="6"/>
      <c r="AF325" s="6">
        <v>42411.25</v>
      </c>
      <c r="AG325" s="6"/>
      <c r="AH325" s="6"/>
      <c r="AI325" s="6"/>
      <c r="AJ325" s="6"/>
      <c r="AK325" s="6"/>
      <c r="AL325" s="6"/>
      <c r="AM325" s="6"/>
      <c r="AN325" s="6"/>
      <c r="AO325" s="6"/>
      <c r="AP325" s="6"/>
      <c r="AQ325" s="6"/>
      <c r="AR325" s="6">
        <v>42606.25</v>
      </c>
      <c r="AS325" s="6">
        <v>42549.25</v>
      </c>
      <c r="AT325" s="6"/>
      <c r="AU325" s="6"/>
      <c r="AV325" s="6">
        <v>42559.25</v>
      </c>
      <c r="AW325" s="6"/>
      <c r="AX325" s="6">
        <v>42544.25</v>
      </c>
      <c r="AY325" s="6"/>
      <c r="AZ325" s="6"/>
      <c r="BA325" s="6"/>
      <c r="BB325" s="6"/>
      <c r="BC325" s="6"/>
      <c r="BD325" s="6"/>
      <c r="BE325" s="6"/>
      <c r="BF325" s="6"/>
      <c r="BG325" s="6"/>
      <c r="BH325" s="6"/>
      <c r="BI325" s="6"/>
      <c r="BJ325" s="6"/>
      <c r="BK325" s="6">
        <v>42607.25</v>
      </c>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v>42636.25</v>
      </c>
      <c r="CV325" s="6"/>
      <c r="CW325" s="6"/>
      <c r="CX325" s="6"/>
      <c r="CY325" s="6"/>
      <c r="CZ325" s="6"/>
      <c r="DA325" s="6"/>
      <c r="DB325" s="6"/>
      <c r="DC325" s="6"/>
      <c r="DD325" s="6"/>
      <c r="DE325" s="6"/>
      <c r="DF325" s="6"/>
      <c r="DG325" s="6">
        <v>42641.25</v>
      </c>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HYPERLINK("https://hpr-rps.hres.ca/reg-content/summary-basis-decision-detailTwo.php?lang=en&amp;linkID=SBD00333", "Brenzys")</f>
        <v>Brenzys</v>
      </c>
      <c r="B326" s="6" t="s">
        <v>868</v>
      </c>
      <c r="C326" s="6" t="s">
        <v>869</v>
      </c>
      <c r="D326" s="6" t="s">
        <v>870</v>
      </c>
      <c r="E326" s="6">
        <v>41921.25</v>
      </c>
      <c r="F326" s="6"/>
      <c r="G326" s="6"/>
      <c r="H326" s="6">
        <v>42163.25</v>
      </c>
      <c r="I326" s="6"/>
      <c r="J326" s="6"/>
      <c r="K326" s="6"/>
      <c r="L326" s="6"/>
      <c r="M326" s="6"/>
      <c r="N326" s="6"/>
      <c r="O326" s="6"/>
      <c r="P326" s="6"/>
      <c r="Q326" s="6"/>
      <c r="R326" s="6"/>
      <c r="S326" s="6"/>
      <c r="T326" s="6"/>
      <c r="U326" s="6"/>
      <c r="V326" s="6"/>
      <c r="W326" s="6"/>
      <c r="X326" s="6"/>
      <c r="Y326" s="6"/>
      <c r="Z326" s="6"/>
      <c r="AA326" s="6"/>
      <c r="AB326" s="6"/>
      <c r="AC326" s="6"/>
      <c r="AD326" s="6"/>
      <c r="AE326" s="6"/>
      <c r="AF326" s="6">
        <v>42222.25</v>
      </c>
      <c r="AG326" s="6"/>
      <c r="AH326" s="6"/>
      <c r="AI326" s="6"/>
      <c r="AJ326" s="6"/>
      <c r="AK326" s="6"/>
      <c r="AL326" s="6"/>
      <c r="AM326" s="6"/>
      <c r="AN326" s="6"/>
      <c r="AO326" s="6">
        <v>42345.25</v>
      </c>
      <c r="AP326" s="6"/>
      <c r="AQ326" s="6"/>
      <c r="AR326" s="6">
        <v>42517.25</v>
      </c>
      <c r="AS326" s="6"/>
      <c r="AT326" s="6"/>
      <c r="AU326" s="6"/>
      <c r="AV326" s="6">
        <v>42514.25</v>
      </c>
      <c r="AW326" s="6"/>
      <c r="AX326" s="6"/>
      <c r="AY326" s="6"/>
      <c r="AZ326" s="6">
        <v>42514.25</v>
      </c>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HYPERLINK("https://hpr-rps.hres.ca/reg-content/summary-basis-decision-detailTwo.php?lang=en&amp;linkID=SBD00334", "Ninlaro")</f>
        <v>Ninlaro</v>
      </c>
      <c r="B327" s="6" t="s">
        <v>871</v>
      </c>
      <c r="C327" s="6" t="s">
        <v>872</v>
      </c>
      <c r="D327" s="6" t="s">
        <v>873</v>
      </c>
      <c r="E327" s="6">
        <v>42193.25</v>
      </c>
      <c r="F327" s="6"/>
      <c r="G327" s="6"/>
      <c r="H327" s="6"/>
      <c r="I327" s="6"/>
      <c r="J327" s="6"/>
      <c r="K327" s="6"/>
      <c r="L327" s="6"/>
      <c r="M327" s="6"/>
      <c r="N327" s="6">
        <v>42320.25</v>
      </c>
      <c r="O327" s="6"/>
      <c r="P327" s="6"/>
      <c r="Q327" s="6"/>
      <c r="R327" s="6"/>
      <c r="S327" s="6">
        <v>42346.25</v>
      </c>
      <c r="T327" s="6"/>
      <c r="U327" s="6"/>
      <c r="V327" s="6">
        <v>42352.25</v>
      </c>
      <c r="W327" s="6"/>
      <c r="X327" s="6"/>
      <c r="Y327" s="6"/>
      <c r="Z327" s="6">
        <v>42384.25</v>
      </c>
      <c r="AA327" s="6"/>
      <c r="AB327" s="6"/>
      <c r="AC327" s="6">
        <v>42397.25</v>
      </c>
      <c r="AD327" s="6"/>
      <c r="AE327" s="6"/>
      <c r="AF327" s="6">
        <v>42409.25</v>
      </c>
      <c r="AG327" s="6"/>
      <c r="AH327" s="6"/>
      <c r="AI327" s="6"/>
      <c r="AJ327" s="6"/>
      <c r="AK327" s="6"/>
      <c r="AL327" s="6"/>
      <c r="AM327" s="6"/>
      <c r="AN327" s="6"/>
      <c r="AO327" s="6"/>
      <c r="AP327" s="6"/>
      <c r="AQ327" s="6"/>
      <c r="AR327" s="6">
        <v>42586.25</v>
      </c>
      <c r="AS327" s="6">
        <v>42501.25</v>
      </c>
      <c r="AT327" s="6"/>
      <c r="AU327" s="6"/>
      <c r="AV327" s="6">
        <v>42565.25</v>
      </c>
      <c r="AW327" s="6"/>
      <c r="AX327" s="6"/>
      <c r="AY327" s="6"/>
      <c r="AZ327" s="6">
        <v>42586.25</v>
      </c>
      <c r="BA327" s="6"/>
      <c r="BB327" s="6"/>
      <c r="BC327" s="6"/>
      <c r="BD327" s="6"/>
      <c r="BE327" s="6"/>
      <c r="BF327" s="6"/>
      <c r="BG327" s="6"/>
      <c r="BH327" s="6"/>
      <c r="BI327" s="6"/>
      <c r="BJ327" s="6"/>
      <c r="BK327" s="6"/>
      <c r="BL327" s="6"/>
      <c r="BM327" s="6">
        <v>42586.25</v>
      </c>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HYPERLINK("https://hpr-rps.hres.ca/reg-content/summary-basis-decision-detailTwo.php?lang=en&amp;linkID=SBD00335", "Rupall (Formerly Rupatadine)")</f>
        <v>Rupall (Formerly Rupatadine)</v>
      </c>
      <c r="B328" s="6" t="s">
        <v>874</v>
      </c>
      <c r="C328" s="6" t="s">
        <v>875</v>
      </c>
      <c r="D328" s="6" t="s">
        <v>876</v>
      </c>
      <c r="E328" s="6"/>
      <c r="F328" s="6"/>
      <c r="G328" s="6"/>
      <c r="H328" s="6">
        <v>40590.25</v>
      </c>
      <c r="I328" s="6"/>
      <c r="J328" s="6"/>
      <c r="K328" s="6"/>
      <c r="L328" s="6"/>
      <c r="M328" s="6"/>
      <c r="N328" s="6"/>
      <c r="O328" s="6"/>
      <c r="P328" s="6"/>
      <c r="Q328" s="6"/>
      <c r="R328" s="6"/>
      <c r="S328" s="6"/>
      <c r="T328" s="6"/>
      <c r="U328" s="6"/>
      <c r="V328" s="6"/>
      <c r="W328" s="6">
        <v>41918.25</v>
      </c>
      <c r="X328" s="6"/>
      <c r="Y328" s="6"/>
      <c r="Z328" s="6">
        <v>40634.25</v>
      </c>
      <c r="AA328" s="6"/>
      <c r="AB328" s="6"/>
      <c r="AC328" s="6">
        <v>40651.25</v>
      </c>
      <c r="AD328" s="6"/>
      <c r="AE328" s="6"/>
      <c r="AF328" s="6">
        <v>40695.25</v>
      </c>
      <c r="AG328" s="6"/>
      <c r="AH328" s="6"/>
      <c r="AI328" s="6"/>
      <c r="AJ328" s="6"/>
      <c r="AK328" s="6"/>
      <c r="AL328" s="6">
        <v>42208.25</v>
      </c>
      <c r="AM328" s="6"/>
      <c r="AN328" s="6"/>
      <c r="AO328" s="6"/>
      <c r="AP328" s="6"/>
      <c r="AQ328" s="6"/>
      <c r="AR328" s="6"/>
      <c r="AS328" s="6"/>
      <c r="AT328" s="6"/>
      <c r="AU328" s="6"/>
      <c r="AV328" s="6"/>
      <c r="AW328" s="6">
        <v>42271.25</v>
      </c>
      <c r="AX328" s="6"/>
      <c r="AY328" s="6"/>
      <c r="AZ328" s="6"/>
      <c r="BA328" s="6"/>
      <c r="BB328" s="6"/>
      <c r="BC328" s="6"/>
      <c r="BD328" s="6"/>
      <c r="BE328" s="6"/>
      <c r="BF328" s="6"/>
      <c r="BG328" s="6"/>
      <c r="BH328" s="6"/>
      <c r="BI328" s="6">
        <v>42571.25</v>
      </c>
      <c r="BJ328" s="6">
        <v>42485.25</v>
      </c>
      <c r="BK328" s="6"/>
      <c r="BL328" s="6"/>
      <c r="BM328" s="6">
        <v>42569.25</v>
      </c>
      <c r="BN328" s="6"/>
      <c r="BO328" s="6"/>
      <c r="BP328" s="6"/>
      <c r="BQ328" s="6">
        <v>42571.25</v>
      </c>
      <c r="BR328" s="6"/>
      <c r="BS328" s="6"/>
      <c r="BT328" s="6"/>
      <c r="BU328" s="6"/>
      <c r="BV328" s="6"/>
      <c r="BW328" s="6"/>
      <c r="BX328" s="6"/>
      <c r="BY328" s="6"/>
      <c r="BZ328" s="6"/>
      <c r="CA328" s="6"/>
      <c r="CB328" s="6"/>
      <c r="CC328" s="6"/>
      <c r="CD328" s="6">
        <v>42571.25</v>
      </c>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HYPERLINK("https://hpr-rps.hres.ca/reg-content/summary-basis-decision-detailTwo.php?lang=en&amp;linkID=SBD00336", "MDK-Nitisinone")</f>
        <v>MDK-Nitisinone</v>
      </c>
      <c r="B329" s="6" t="s">
        <v>877</v>
      </c>
      <c r="C329" s="6" t="s">
        <v>878</v>
      </c>
      <c r="D329" s="6" t="s">
        <v>879</v>
      </c>
      <c r="E329" s="6">
        <v>42128.25</v>
      </c>
      <c r="F329" s="6"/>
      <c r="G329" s="6"/>
      <c r="H329" s="6"/>
      <c r="I329" s="6"/>
      <c r="J329" s="6"/>
      <c r="K329" s="6"/>
      <c r="L329" s="6"/>
      <c r="M329" s="6"/>
      <c r="N329" s="6">
        <v>42251.25</v>
      </c>
      <c r="O329" s="6"/>
      <c r="P329" s="6"/>
      <c r="Q329" s="6"/>
      <c r="R329" s="6"/>
      <c r="S329" s="6">
        <v>42291.25</v>
      </c>
      <c r="T329" s="6"/>
      <c r="U329" s="6"/>
      <c r="V329" s="6">
        <v>42354.25</v>
      </c>
      <c r="W329" s="6"/>
      <c r="X329" s="6"/>
      <c r="Y329" s="6"/>
      <c r="Z329" s="6">
        <v>42384.25</v>
      </c>
      <c r="AA329" s="6"/>
      <c r="AB329" s="6"/>
      <c r="AC329" s="6">
        <v>42429.25</v>
      </c>
      <c r="AD329" s="6"/>
      <c r="AE329" s="6"/>
      <c r="AF329" s="6">
        <v>42453.208333333343</v>
      </c>
      <c r="AG329" s="6"/>
      <c r="AH329" s="6"/>
      <c r="AI329" s="6"/>
      <c r="AJ329" s="6"/>
      <c r="AK329" s="6"/>
      <c r="AL329" s="6"/>
      <c r="AM329" s="6"/>
      <c r="AN329" s="6"/>
      <c r="AO329" s="6"/>
      <c r="AP329" s="6"/>
      <c r="AQ329" s="6"/>
      <c r="AR329" s="6">
        <v>42633.25</v>
      </c>
      <c r="AS329" s="6">
        <v>42521.25</v>
      </c>
      <c r="AT329" s="6"/>
      <c r="AU329" s="6"/>
      <c r="AV329" s="6">
        <v>42628.25</v>
      </c>
      <c r="AW329" s="6"/>
      <c r="AX329" s="6"/>
      <c r="AY329" s="6"/>
      <c r="AZ329" s="6">
        <v>42633.25</v>
      </c>
      <c r="BA329" s="6"/>
      <c r="BB329" s="6"/>
      <c r="BC329" s="6"/>
      <c r="BD329" s="6"/>
      <c r="BE329" s="6"/>
      <c r="BF329" s="6"/>
      <c r="BG329" s="6"/>
      <c r="BH329" s="6"/>
      <c r="BI329" s="6"/>
      <c r="BJ329" s="6"/>
      <c r="BK329" s="6"/>
      <c r="BL329" s="6"/>
      <c r="BM329" s="6">
        <v>42633.25</v>
      </c>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HYPERLINK("https://hpr-rps.hres.ca/reg-content/summary-basis-decision-detailTwo.php?lang=en&amp;linkID=SBD00337", "Amitiza")</f>
        <v>Amitiza</v>
      </c>
      <c r="B330" s="6" t="s">
        <v>880</v>
      </c>
      <c r="C330" s="6" t="s">
        <v>881</v>
      </c>
      <c r="D330" s="6" t="s">
        <v>882</v>
      </c>
      <c r="E330" s="6">
        <v>39463.25</v>
      </c>
      <c r="F330" s="6"/>
      <c r="G330" s="6"/>
      <c r="H330" s="6">
        <v>41943.208333333343</v>
      </c>
      <c r="I330" s="6"/>
      <c r="J330" s="6"/>
      <c r="K330" s="6"/>
      <c r="L330" s="6"/>
      <c r="M330" s="6"/>
      <c r="N330" s="6"/>
      <c r="O330" s="6"/>
      <c r="P330" s="6"/>
      <c r="Q330" s="6"/>
      <c r="R330" s="6"/>
      <c r="S330" s="6"/>
      <c r="T330" s="6"/>
      <c r="U330" s="6"/>
      <c r="V330" s="6"/>
      <c r="W330" s="6"/>
      <c r="X330" s="6"/>
      <c r="Y330" s="6"/>
      <c r="Z330" s="6"/>
      <c r="AA330" s="6"/>
      <c r="AB330" s="6"/>
      <c r="AC330" s="6"/>
      <c r="AD330" s="6"/>
      <c r="AE330" s="6"/>
      <c r="AF330" s="6">
        <v>41996.25</v>
      </c>
      <c r="AG330" s="6"/>
      <c r="AH330" s="6"/>
      <c r="AI330" s="6"/>
      <c r="AJ330" s="6"/>
      <c r="AK330" s="6"/>
      <c r="AL330" s="6"/>
      <c r="AM330" s="6"/>
      <c r="AN330" s="6"/>
      <c r="AO330" s="6"/>
      <c r="AP330" s="6"/>
      <c r="AQ330" s="6"/>
      <c r="AR330" s="6">
        <v>42285.25</v>
      </c>
      <c r="AS330" s="6">
        <v>42264.25</v>
      </c>
      <c r="AT330" s="6"/>
      <c r="AU330" s="6"/>
      <c r="AV330" s="6">
        <v>42285.25</v>
      </c>
      <c r="AW330" s="6"/>
      <c r="AX330" s="6"/>
      <c r="AY330" s="6"/>
      <c r="AZ330" s="6">
        <v>42285.25</v>
      </c>
      <c r="BA330" s="6"/>
      <c r="BB330" s="6"/>
      <c r="BC330" s="6"/>
      <c r="BD330" s="6"/>
      <c r="BE330" s="6"/>
      <c r="BF330" s="6"/>
      <c r="BG330" s="6"/>
      <c r="BH330" s="6"/>
      <c r="BI330" s="6"/>
      <c r="BJ330" s="6"/>
      <c r="BK330" s="6"/>
      <c r="BL330" s="6"/>
      <c r="BM330" s="6">
        <v>42291.25</v>
      </c>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HYPERLINK("https://hpr-rps.hres.ca/reg-content/summary-basis-decision-detailTwo.php?lang=en&amp;linkID=SBD00338", "Lixiana")</f>
        <v>Lixiana</v>
      </c>
      <c r="B331" s="6" t="s">
        <v>883</v>
      </c>
      <c r="C331" s="6" t="s">
        <v>884</v>
      </c>
      <c r="D331" s="6" t="s">
        <v>885</v>
      </c>
      <c r="E331" s="6">
        <v>42130.25</v>
      </c>
      <c r="F331" s="6"/>
      <c r="G331" s="6"/>
      <c r="H331" s="6">
        <v>42250.25</v>
      </c>
      <c r="I331" s="6"/>
      <c r="J331" s="6"/>
      <c r="K331" s="6"/>
      <c r="L331" s="6"/>
      <c r="M331" s="6"/>
      <c r="N331" s="6"/>
      <c r="O331" s="6"/>
      <c r="P331" s="6"/>
      <c r="Q331" s="6"/>
      <c r="R331" s="6"/>
      <c r="S331" s="6"/>
      <c r="T331" s="6"/>
      <c r="U331" s="6"/>
      <c r="V331" s="6"/>
      <c r="W331" s="6"/>
      <c r="X331" s="6"/>
      <c r="Y331" s="6"/>
      <c r="Z331" s="6">
        <v>42293.25</v>
      </c>
      <c r="AA331" s="6"/>
      <c r="AB331" s="6"/>
      <c r="AC331" s="6">
        <v>42335.25</v>
      </c>
      <c r="AD331" s="6"/>
      <c r="AE331" s="6"/>
      <c r="AF331" s="6">
        <v>42348.25</v>
      </c>
      <c r="AG331" s="6"/>
      <c r="AH331" s="6"/>
      <c r="AI331" s="6"/>
      <c r="AJ331" s="6"/>
      <c r="AK331" s="6"/>
      <c r="AL331" s="6"/>
      <c r="AM331" s="6"/>
      <c r="AN331" s="6"/>
      <c r="AO331" s="6"/>
      <c r="AP331" s="6"/>
      <c r="AQ331" s="6"/>
      <c r="AR331" s="6">
        <v>42648.25</v>
      </c>
      <c r="AS331" s="6">
        <v>42647.25</v>
      </c>
      <c r="AT331" s="6"/>
      <c r="AU331" s="6"/>
      <c r="AV331" s="6">
        <v>42670.25</v>
      </c>
      <c r="AW331" s="6"/>
      <c r="AX331" s="6"/>
      <c r="AY331" s="6"/>
      <c r="AZ331" s="6">
        <v>42675.208333333343</v>
      </c>
      <c r="BA331" s="6"/>
      <c r="BB331" s="6"/>
      <c r="BC331" s="6"/>
      <c r="BD331" s="6"/>
      <c r="BE331" s="6"/>
      <c r="BF331" s="6"/>
      <c r="BG331" s="6"/>
      <c r="BH331" s="6"/>
      <c r="BI331" s="6"/>
      <c r="BJ331" s="6"/>
      <c r="BK331" s="6"/>
      <c r="BL331" s="6"/>
      <c r="BM331" s="6">
        <v>42678.208333333343</v>
      </c>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HYPERLINK("https://hpr-rps.hres.ca/reg-content/summary-basis-decision-detailTwo.php?lang=en&amp;linkID=SBD00339", "Venclexta")</f>
        <v>Venclexta</v>
      </c>
      <c r="B332" s="6" t="s">
        <v>886</v>
      </c>
      <c r="C332" s="6" t="s">
        <v>694</v>
      </c>
      <c r="D332" s="6" t="s">
        <v>887</v>
      </c>
      <c r="E332" s="6">
        <v>42292.25</v>
      </c>
      <c r="F332" s="6"/>
      <c r="G332" s="6"/>
      <c r="H332" s="6">
        <v>42356.25</v>
      </c>
      <c r="I332" s="6"/>
      <c r="J332" s="6"/>
      <c r="K332" s="6"/>
      <c r="L332" s="6"/>
      <c r="M332" s="6"/>
      <c r="N332" s="6"/>
      <c r="O332" s="6"/>
      <c r="P332" s="6"/>
      <c r="Q332" s="6"/>
      <c r="R332" s="6"/>
      <c r="S332" s="6"/>
      <c r="T332" s="6"/>
      <c r="U332" s="6"/>
      <c r="V332" s="6"/>
      <c r="W332" s="6"/>
      <c r="X332" s="6"/>
      <c r="Y332" s="6"/>
      <c r="Z332" s="6">
        <v>42391.25</v>
      </c>
      <c r="AA332" s="6"/>
      <c r="AB332" s="6"/>
      <c r="AC332" s="6">
        <v>42398.25</v>
      </c>
      <c r="AD332" s="6"/>
      <c r="AE332" s="6"/>
      <c r="AF332" s="6">
        <v>42403.25</v>
      </c>
      <c r="AG332" s="6"/>
      <c r="AH332" s="6"/>
      <c r="AI332" s="6"/>
      <c r="AJ332" s="6"/>
      <c r="AK332" s="6"/>
      <c r="AL332" s="6"/>
      <c r="AM332" s="6"/>
      <c r="AN332" s="6"/>
      <c r="AO332" s="6"/>
      <c r="AP332" s="6"/>
      <c r="AQ332" s="6"/>
      <c r="AR332" s="6">
        <v>42589.25</v>
      </c>
      <c r="AS332" s="6">
        <v>42522.25</v>
      </c>
      <c r="AT332" s="6"/>
      <c r="AU332" s="6"/>
      <c r="AV332" s="6">
        <v>42562.25</v>
      </c>
      <c r="AW332" s="6"/>
      <c r="AX332" s="6"/>
      <c r="AY332" s="6"/>
      <c r="AZ332" s="6">
        <v>42594.25</v>
      </c>
      <c r="BA332" s="6"/>
      <c r="BB332" s="6"/>
      <c r="BC332" s="6"/>
      <c r="BD332" s="6"/>
      <c r="BE332" s="6"/>
      <c r="BF332" s="6"/>
      <c r="BG332" s="6"/>
      <c r="BH332" s="6"/>
      <c r="BI332" s="6"/>
      <c r="BJ332" s="6"/>
      <c r="BK332" s="6">
        <v>42600.25</v>
      </c>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v>42639.25</v>
      </c>
      <c r="CN332" s="6"/>
      <c r="CO332" s="6"/>
      <c r="CP332" s="6"/>
      <c r="CQ332" s="6"/>
      <c r="CR332" s="6"/>
      <c r="CS332" s="6"/>
      <c r="CT332" s="6"/>
      <c r="CU332" s="6">
        <v>42640.25</v>
      </c>
      <c r="CV332" s="6"/>
      <c r="CW332" s="6"/>
      <c r="CX332" s="6"/>
      <c r="CY332" s="6"/>
      <c r="CZ332" s="6"/>
      <c r="DA332" s="6"/>
      <c r="DB332" s="6"/>
      <c r="DC332" s="6"/>
      <c r="DD332" s="6"/>
      <c r="DE332" s="6"/>
      <c r="DF332" s="6"/>
      <c r="DG332" s="6">
        <v>42643.25</v>
      </c>
      <c r="DH332" s="6"/>
      <c r="DI332" s="6"/>
      <c r="DJ332" s="6"/>
      <c r="DK332" s="6"/>
      <c r="DL332" s="6"/>
      <c r="DM332" s="6"/>
      <c r="DN332" s="6"/>
      <c r="DO332" s="6"/>
      <c r="DP332" s="6"/>
      <c r="DQ332" s="6"/>
      <c r="DR332" s="6"/>
      <c r="DS332" s="6"/>
      <c r="DT332" s="6">
        <v>42612.25</v>
      </c>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HYPERLINK("https://hpr-rps.hres.ca/reg-content/summary-basis-decision-detailTwo.php?lang=en&amp;linkID=SBD00340", "Adynovate")</f>
        <v>Adynovate</v>
      </c>
      <c r="B333" s="6" t="s">
        <v>888</v>
      </c>
      <c r="C333" s="6" t="s">
        <v>671</v>
      </c>
      <c r="D333" s="6" t="s">
        <v>889</v>
      </c>
      <c r="E333" s="6">
        <v>42292.25</v>
      </c>
      <c r="F333" s="6"/>
      <c r="G333" s="6"/>
      <c r="H333" s="6">
        <v>42356.25</v>
      </c>
      <c r="I333" s="6"/>
      <c r="J333" s="6"/>
      <c r="K333" s="6"/>
      <c r="L333" s="6"/>
      <c r="M333" s="6"/>
      <c r="N333" s="6"/>
      <c r="O333" s="6"/>
      <c r="P333" s="6"/>
      <c r="Q333" s="6"/>
      <c r="R333" s="6"/>
      <c r="S333" s="6"/>
      <c r="T333" s="6"/>
      <c r="U333" s="6"/>
      <c r="V333" s="6"/>
      <c r="W333" s="6"/>
      <c r="X333" s="6"/>
      <c r="Y333" s="6"/>
      <c r="Z333" s="6">
        <v>42391.25</v>
      </c>
      <c r="AA333" s="6"/>
      <c r="AB333" s="6"/>
      <c r="AC333" s="6">
        <v>42398.25</v>
      </c>
      <c r="AD333" s="6"/>
      <c r="AE333" s="6"/>
      <c r="AF333" s="6">
        <v>42403.25</v>
      </c>
      <c r="AG333" s="6"/>
      <c r="AH333" s="6"/>
      <c r="AI333" s="6"/>
      <c r="AJ333" s="6"/>
      <c r="AK333" s="6"/>
      <c r="AL333" s="6"/>
      <c r="AM333" s="6"/>
      <c r="AN333" s="6"/>
      <c r="AO333" s="6"/>
      <c r="AP333" s="6"/>
      <c r="AQ333" s="6"/>
      <c r="AR333" s="6">
        <v>42589.25</v>
      </c>
      <c r="AS333" s="6">
        <v>42522.25</v>
      </c>
      <c r="AT333" s="6"/>
      <c r="AU333" s="6"/>
      <c r="AV333" s="6">
        <v>42562.25</v>
      </c>
      <c r="AW333" s="6"/>
      <c r="AX333" s="6"/>
      <c r="AY333" s="6"/>
      <c r="AZ333" s="6">
        <v>42594.25</v>
      </c>
      <c r="BA333" s="6"/>
      <c r="BB333" s="6"/>
      <c r="BC333" s="6"/>
      <c r="BD333" s="6"/>
      <c r="BE333" s="6"/>
      <c r="BF333" s="6"/>
      <c r="BG333" s="6"/>
      <c r="BH333" s="6"/>
      <c r="BI333" s="6"/>
      <c r="BJ333" s="6"/>
      <c r="BK333" s="6">
        <v>42600.25</v>
      </c>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v>42639.25</v>
      </c>
      <c r="CN333" s="6"/>
      <c r="CO333" s="6"/>
      <c r="CP333" s="6"/>
      <c r="CQ333" s="6"/>
      <c r="CR333" s="6"/>
      <c r="CS333" s="6"/>
      <c r="CT333" s="6"/>
      <c r="CU333" s="6">
        <v>42640.25</v>
      </c>
      <c r="CV333" s="6"/>
      <c r="CW333" s="6"/>
      <c r="CX333" s="6"/>
      <c r="CY333" s="6"/>
      <c r="CZ333" s="6"/>
      <c r="DA333" s="6"/>
      <c r="DB333" s="6"/>
      <c r="DC333" s="6"/>
      <c r="DD333" s="6"/>
      <c r="DE333" s="6"/>
      <c r="DF333" s="6"/>
      <c r="DG333" s="6">
        <v>42643.25</v>
      </c>
      <c r="DH333" s="6"/>
      <c r="DI333" s="6"/>
      <c r="DJ333" s="6"/>
      <c r="DK333" s="6"/>
      <c r="DL333" s="6"/>
      <c r="DM333" s="6"/>
      <c r="DN333" s="6"/>
      <c r="DO333" s="6"/>
      <c r="DP333" s="6"/>
      <c r="DQ333" s="6"/>
      <c r="DR333" s="6"/>
      <c r="DS333" s="6"/>
      <c r="DT333" s="6">
        <v>42612.25</v>
      </c>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HYPERLINK("https://hpr-rps.hres.ca/reg-content/summary-basis-decision-detailTwo.php?lang=en&amp;linkID=SBD00341", "Dotarem")</f>
        <v>Dotarem</v>
      </c>
      <c r="B334" s="6" t="s">
        <v>890</v>
      </c>
      <c r="C334" s="6" t="s">
        <v>891</v>
      </c>
      <c r="D334" s="6" t="s">
        <v>892</v>
      </c>
      <c r="E334" s="6"/>
      <c r="F334" s="6"/>
      <c r="G334" s="6"/>
      <c r="H334" s="6">
        <v>42216.25</v>
      </c>
      <c r="I334" s="6"/>
      <c r="J334" s="6"/>
      <c r="K334" s="6"/>
      <c r="L334" s="6"/>
      <c r="M334" s="6"/>
      <c r="N334" s="6"/>
      <c r="O334" s="6"/>
      <c r="P334" s="6"/>
      <c r="Q334" s="6"/>
      <c r="R334" s="6"/>
      <c r="S334" s="6"/>
      <c r="T334" s="6"/>
      <c r="U334" s="6"/>
      <c r="V334" s="6"/>
      <c r="W334" s="6"/>
      <c r="X334" s="6"/>
      <c r="Y334" s="6"/>
      <c r="Z334" s="6">
        <v>42263.25</v>
      </c>
      <c r="AA334" s="6"/>
      <c r="AB334" s="6"/>
      <c r="AC334" s="6">
        <v>42312.25</v>
      </c>
      <c r="AD334" s="6"/>
      <c r="AE334" s="6"/>
      <c r="AF334" s="6">
        <v>42355.25</v>
      </c>
      <c r="AG334" s="6"/>
      <c r="AH334" s="6"/>
      <c r="AI334" s="6"/>
      <c r="AJ334" s="6"/>
      <c r="AK334" s="6"/>
      <c r="AL334" s="6"/>
      <c r="AM334" s="6"/>
      <c r="AN334" s="6"/>
      <c r="AO334" s="6"/>
      <c r="AP334" s="6"/>
      <c r="AQ334" s="6"/>
      <c r="AR334" s="6">
        <v>42698.25</v>
      </c>
      <c r="AS334" s="6"/>
      <c r="AT334" s="6"/>
      <c r="AU334" s="6"/>
      <c r="AV334" s="6">
        <v>42697.25</v>
      </c>
      <c r="AW334" s="6"/>
      <c r="AX334" s="6"/>
      <c r="AY334" s="6"/>
      <c r="AZ334" s="6">
        <v>42697.25</v>
      </c>
      <c r="BA334" s="6"/>
      <c r="BB334" s="6"/>
      <c r="BC334" s="6"/>
      <c r="BD334" s="6"/>
      <c r="BE334" s="6"/>
      <c r="BF334" s="6"/>
      <c r="BG334" s="6"/>
      <c r="BH334" s="6"/>
      <c r="BI334" s="6"/>
      <c r="BJ334" s="6"/>
      <c r="BK334" s="6"/>
      <c r="BL334" s="6"/>
      <c r="BM334" s="6">
        <v>42699.25</v>
      </c>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HYPERLINK("https://hpr-rps.hres.ca/reg-content/summary-basis-decision-detailTwo.php?lang=en&amp;linkID=SBD00342", "Zinbryta")</f>
        <v>Zinbryta</v>
      </c>
      <c r="B335" s="6" t="s">
        <v>893</v>
      </c>
      <c r="C335" s="6" t="s">
        <v>674</v>
      </c>
      <c r="D335" s="6" t="s">
        <v>894</v>
      </c>
      <c r="E335" s="6">
        <v>42151.25</v>
      </c>
      <c r="F335" s="6"/>
      <c r="G335" s="6"/>
      <c r="H335" s="6">
        <v>42359.25</v>
      </c>
      <c r="I335" s="6"/>
      <c r="J335" s="6"/>
      <c r="K335" s="6"/>
      <c r="L335" s="6"/>
      <c r="M335" s="6"/>
      <c r="N335" s="6"/>
      <c r="O335" s="6"/>
      <c r="P335" s="6"/>
      <c r="Q335" s="6"/>
      <c r="R335" s="6"/>
      <c r="S335" s="6"/>
      <c r="T335" s="6"/>
      <c r="U335" s="6"/>
      <c r="V335" s="6"/>
      <c r="W335" s="6"/>
      <c r="X335" s="6"/>
      <c r="Y335" s="6"/>
      <c r="Z335" s="6"/>
      <c r="AA335" s="6"/>
      <c r="AB335" s="6"/>
      <c r="AC335" s="6"/>
      <c r="AD335" s="6"/>
      <c r="AE335" s="6"/>
      <c r="AF335" s="6">
        <v>42412.25</v>
      </c>
      <c r="AG335" s="6"/>
      <c r="AH335" s="6"/>
      <c r="AI335" s="6"/>
      <c r="AJ335" s="6"/>
      <c r="AK335" s="6"/>
      <c r="AL335" s="6"/>
      <c r="AM335" s="6"/>
      <c r="AN335" s="6"/>
      <c r="AO335" s="6"/>
      <c r="AP335" s="6"/>
      <c r="AQ335" s="6"/>
      <c r="AR335" s="6">
        <v>42711.25</v>
      </c>
      <c r="AS335" s="6"/>
      <c r="AT335" s="6"/>
      <c r="AU335" s="6"/>
      <c r="AV335" s="6">
        <v>42710.25</v>
      </c>
      <c r="AW335" s="6"/>
      <c r="AX335" s="6"/>
      <c r="AY335" s="6"/>
      <c r="AZ335" s="6">
        <v>42711.25</v>
      </c>
      <c r="BA335" s="6"/>
      <c r="BB335" s="6"/>
      <c r="BC335" s="6"/>
      <c r="BD335" s="6"/>
      <c r="BE335" s="6"/>
      <c r="BF335" s="6"/>
      <c r="BG335" s="6"/>
      <c r="BH335" s="6"/>
      <c r="BI335" s="6"/>
      <c r="BJ335" s="6"/>
      <c r="BK335" s="6"/>
      <c r="BL335" s="6"/>
      <c r="BM335" s="6">
        <v>42712.25</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HYPERLINK("https://hpr-rps.hres.ca/reg-content/summary-basis-decision-detailTwo.php?lang=en&amp;linkID=SBD00344", "Orfadin")</f>
        <v>Orfadin</v>
      </c>
      <c r="B336" s="6" t="s">
        <v>877</v>
      </c>
      <c r="C336" s="6" t="s">
        <v>895</v>
      </c>
      <c r="D336" s="6" t="s">
        <v>896</v>
      </c>
      <c r="E336" s="6">
        <v>42156.25</v>
      </c>
      <c r="F336" s="6"/>
      <c r="G336" s="6"/>
      <c r="H336" s="6"/>
      <c r="I336" s="6"/>
      <c r="J336" s="6"/>
      <c r="K336" s="6"/>
      <c r="L336" s="6"/>
      <c r="M336" s="6"/>
      <c r="N336" s="6">
        <v>42354.25</v>
      </c>
      <c r="O336" s="6"/>
      <c r="P336" s="6"/>
      <c r="Q336" s="6"/>
      <c r="R336" s="6"/>
      <c r="S336" s="6">
        <v>42384.25</v>
      </c>
      <c r="T336" s="6"/>
      <c r="U336" s="6"/>
      <c r="V336" s="6">
        <v>42459.25</v>
      </c>
      <c r="W336" s="6"/>
      <c r="X336" s="6"/>
      <c r="Y336" s="6"/>
      <c r="Z336" s="6">
        <v>42489.25</v>
      </c>
      <c r="AA336" s="6"/>
      <c r="AB336" s="6"/>
      <c r="AC336" s="6">
        <v>42531.25</v>
      </c>
      <c r="AD336" s="6"/>
      <c r="AE336" s="6"/>
      <c r="AF336" s="6">
        <v>42559.25</v>
      </c>
      <c r="AG336" s="6"/>
      <c r="AH336" s="6"/>
      <c r="AI336" s="6"/>
      <c r="AJ336" s="6"/>
      <c r="AK336" s="6"/>
      <c r="AL336" s="6"/>
      <c r="AM336" s="6"/>
      <c r="AN336" s="6"/>
      <c r="AO336" s="6"/>
      <c r="AP336" s="6"/>
      <c r="AQ336" s="6"/>
      <c r="AR336" s="6">
        <v>42713.25</v>
      </c>
      <c r="AS336" s="6">
        <v>42612.25</v>
      </c>
      <c r="AT336" s="6"/>
      <c r="AU336" s="6"/>
      <c r="AV336" s="6">
        <v>42704.25</v>
      </c>
      <c r="AW336" s="6"/>
      <c r="AX336" s="6"/>
      <c r="AY336" s="6"/>
      <c r="AZ336" s="6">
        <v>42717.25</v>
      </c>
      <c r="BA336" s="6"/>
      <c r="BB336" s="6"/>
      <c r="BC336" s="6"/>
      <c r="BD336" s="6"/>
      <c r="BE336" s="6"/>
      <c r="BF336" s="6"/>
      <c r="BG336" s="6"/>
      <c r="BH336" s="6"/>
      <c r="BI336" s="6"/>
      <c r="BJ336" s="6"/>
      <c r="BK336" s="6"/>
      <c r="BL336" s="6"/>
      <c r="BM336" s="6">
        <v>42717.25</v>
      </c>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HYPERLINK("https://hpr-rps.hres.ca/reg-content/summary-basis-decision-detailTwo.php?lang=en&amp;linkID=SBD00345", "Nitisinone Tablets")</f>
        <v>Nitisinone Tablets</v>
      </c>
      <c r="B337" s="6" t="s">
        <v>877</v>
      </c>
      <c r="C337" s="6" t="s">
        <v>897</v>
      </c>
      <c r="D337" s="6" t="s">
        <v>898</v>
      </c>
      <c r="E337" s="6">
        <v>41799.25</v>
      </c>
      <c r="F337" s="6"/>
      <c r="G337" s="6"/>
      <c r="H337" s="6"/>
      <c r="I337" s="6"/>
      <c r="J337" s="6"/>
      <c r="K337" s="6"/>
      <c r="L337" s="6"/>
      <c r="M337" s="6"/>
      <c r="N337" s="6">
        <v>42409.25</v>
      </c>
      <c r="O337" s="6"/>
      <c r="P337" s="6"/>
      <c r="Q337" s="6"/>
      <c r="R337" s="6"/>
      <c r="S337" s="6">
        <v>42433.25</v>
      </c>
      <c r="T337" s="6"/>
      <c r="U337" s="6"/>
      <c r="V337" s="6">
        <v>42460.25</v>
      </c>
      <c r="W337" s="6"/>
      <c r="X337" s="6"/>
      <c r="Y337" s="6"/>
      <c r="Z337" s="6"/>
      <c r="AA337" s="6"/>
      <c r="AB337" s="6"/>
      <c r="AC337" s="6"/>
      <c r="AD337" s="6"/>
      <c r="AE337" s="6"/>
      <c r="AF337" s="6">
        <v>42499.25</v>
      </c>
      <c r="AG337" s="6"/>
      <c r="AH337" s="6"/>
      <c r="AI337" s="6"/>
      <c r="AJ337" s="6"/>
      <c r="AK337" s="6"/>
      <c r="AL337" s="6"/>
      <c r="AM337" s="6"/>
      <c r="AN337" s="6"/>
      <c r="AO337" s="6"/>
      <c r="AP337" s="6"/>
      <c r="AQ337" s="6"/>
      <c r="AR337" s="6">
        <v>42677.208333333343</v>
      </c>
      <c r="AS337" s="6">
        <v>42572.25</v>
      </c>
      <c r="AT337" s="6"/>
      <c r="AU337" s="6"/>
      <c r="AV337" s="6">
        <v>42674.208333333343</v>
      </c>
      <c r="AW337" s="6"/>
      <c r="AX337" s="6"/>
      <c r="AY337" s="6"/>
      <c r="AZ337" s="6">
        <v>42677.208333333343</v>
      </c>
      <c r="BA337" s="6"/>
      <c r="BB337" s="6"/>
      <c r="BC337" s="6"/>
      <c r="BD337" s="6"/>
      <c r="BE337" s="6"/>
      <c r="BF337" s="6"/>
      <c r="BG337" s="6"/>
      <c r="BH337" s="6"/>
      <c r="BI337" s="6"/>
      <c r="BJ337" s="6"/>
      <c r="BK337" s="6"/>
      <c r="BL337" s="6"/>
      <c r="BM337" s="6">
        <v>42678.208333333343</v>
      </c>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HYPERLINK("https://hpr-rps.hres.ca/reg-content/summary-basis-decision-detailTwo.php?lang=en&amp;linkID=SBD00346", "Viberzi")</f>
        <v>Viberzi</v>
      </c>
      <c r="B338" s="6" t="s">
        <v>899</v>
      </c>
      <c r="C338" s="6" t="s">
        <v>900</v>
      </c>
      <c r="D338" s="6" t="s">
        <v>901</v>
      </c>
      <c r="E338" s="6">
        <v>42171.25</v>
      </c>
      <c r="F338" s="6"/>
      <c r="G338" s="6"/>
      <c r="H338" s="6">
        <v>42349.25</v>
      </c>
      <c r="I338" s="6"/>
      <c r="J338" s="6"/>
      <c r="K338" s="6"/>
      <c r="L338" s="6"/>
      <c r="M338" s="6"/>
      <c r="N338" s="6"/>
      <c r="O338" s="6"/>
      <c r="P338" s="6"/>
      <c r="Q338" s="6"/>
      <c r="R338" s="6"/>
      <c r="S338" s="6"/>
      <c r="T338" s="6"/>
      <c r="U338" s="6"/>
      <c r="V338" s="6"/>
      <c r="W338" s="6"/>
      <c r="X338" s="6"/>
      <c r="Y338" s="6"/>
      <c r="Z338" s="6">
        <v>42397.25</v>
      </c>
      <c r="AA338" s="6"/>
      <c r="AB338" s="6"/>
      <c r="AC338" s="6">
        <v>42412.25</v>
      </c>
      <c r="AD338" s="6"/>
      <c r="AE338" s="6"/>
      <c r="AF338" s="6">
        <v>42461.25</v>
      </c>
      <c r="AG338" s="6"/>
      <c r="AH338" s="6"/>
      <c r="AI338" s="6"/>
      <c r="AJ338" s="6"/>
      <c r="AK338" s="6"/>
      <c r="AL338" s="6"/>
      <c r="AM338" s="6"/>
      <c r="AN338" s="6"/>
      <c r="AO338" s="6"/>
      <c r="AP338" s="6"/>
      <c r="AQ338" s="6"/>
      <c r="AR338" s="6">
        <v>42759.25</v>
      </c>
      <c r="AS338" s="6">
        <v>42758.25</v>
      </c>
      <c r="AT338" s="6"/>
      <c r="AU338" s="6"/>
      <c r="AV338" s="6">
        <v>42751.25</v>
      </c>
      <c r="AW338" s="6"/>
      <c r="AX338" s="6"/>
      <c r="AY338" s="6"/>
      <c r="AZ338" s="6">
        <v>42760.25</v>
      </c>
      <c r="BA338" s="6"/>
      <c r="BB338" s="6"/>
      <c r="BC338" s="6"/>
      <c r="BD338" s="6"/>
      <c r="BE338" s="6"/>
      <c r="BF338" s="6"/>
      <c r="BG338" s="6"/>
      <c r="BH338" s="6"/>
      <c r="BI338" s="6"/>
      <c r="BJ338" s="6"/>
      <c r="BK338" s="6"/>
      <c r="BL338" s="6"/>
      <c r="BM338" s="6">
        <v>42761.25</v>
      </c>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HYPERLINK("https://hpr-rps.hres.ca/reg-content/summary-basis-decision-detailTwo.php?lang=en&amp;linkID=SBD00347", "Kevzara")</f>
        <v>Kevzara</v>
      </c>
      <c r="B339" s="6" t="s">
        <v>902</v>
      </c>
      <c r="C339" s="6" t="s">
        <v>754</v>
      </c>
      <c r="D339" s="6" t="s">
        <v>903</v>
      </c>
      <c r="E339" s="6"/>
      <c r="F339" s="6"/>
      <c r="G339" s="6"/>
      <c r="H339" s="6">
        <v>42398.25</v>
      </c>
      <c r="I339" s="6"/>
      <c r="J339" s="6"/>
      <c r="K339" s="6"/>
      <c r="L339" s="6"/>
      <c r="M339" s="6"/>
      <c r="N339" s="6"/>
      <c r="O339" s="6"/>
      <c r="P339" s="6"/>
      <c r="Q339" s="6"/>
      <c r="R339" s="6"/>
      <c r="S339" s="6"/>
      <c r="T339" s="6"/>
      <c r="U339" s="6"/>
      <c r="V339" s="6"/>
      <c r="W339" s="6"/>
      <c r="X339" s="6"/>
      <c r="Y339" s="6"/>
      <c r="Z339" s="6"/>
      <c r="AA339" s="6"/>
      <c r="AB339" s="6"/>
      <c r="AC339" s="6"/>
      <c r="AD339" s="6"/>
      <c r="AE339" s="6"/>
      <c r="AF339" s="6">
        <v>42447.208333333343</v>
      </c>
      <c r="AG339" s="6"/>
      <c r="AH339" s="6"/>
      <c r="AI339" s="6"/>
      <c r="AJ339" s="6"/>
      <c r="AK339" s="6"/>
      <c r="AL339" s="6"/>
      <c r="AM339" s="6"/>
      <c r="AN339" s="6"/>
      <c r="AO339" s="6"/>
      <c r="AP339" s="6"/>
      <c r="AQ339" s="6"/>
      <c r="AR339" s="6">
        <v>42746.25</v>
      </c>
      <c r="AS339" s="6"/>
      <c r="AT339" s="6"/>
      <c r="AU339" s="6"/>
      <c r="AV339" s="6">
        <v>42718.25</v>
      </c>
      <c r="AW339" s="6"/>
      <c r="AX339" s="6">
        <v>42746.25</v>
      </c>
      <c r="AY339" s="6"/>
      <c r="AZ339" s="6">
        <v>42747.25</v>
      </c>
      <c r="BA339" s="6"/>
      <c r="BB339" s="6"/>
      <c r="BC339" s="6"/>
      <c r="BD339" s="6"/>
      <c r="BE339" s="6"/>
      <c r="BF339" s="6"/>
      <c r="BG339" s="6"/>
      <c r="BH339" s="6"/>
      <c r="BI339" s="6"/>
      <c r="BJ339" s="6"/>
      <c r="BK339" s="6"/>
      <c r="BL339" s="6"/>
      <c r="BM339" s="6">
        <v>42747.25</v>
      </c>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HYPERLINK("https://hpr-rps.hres.ca/reg-content/summary-basis-decision-detailTwo.php?lang=en&amp;linkID=SBD00348", "Lancora")</f>
        <v>Lancora</v>
      </c>
      <c r="B340" s="6" t="s">
        <v>904</v>
      </c>
      <c r="C340" s="6" t="s">
        <v>177</v>
      </c>
      <c r="D340" s="6" t="s">
        <v>905</v>
      </c>
      <c r="E340" s="6">
        <v>41086.25</v>
      </c>
      <c r="F340" s="6"/>
      <c r="G340" s="6"/>
      <c r="H340" s="6"/>
      <c r="I340" s="6"/>
      <c r="J340" s="6"/>
      <c r="K340" s="6"/>
      <c r="L340" s="6"/>
      <c r="M340" s="6"/>
      <c r="N340" s="6"/>
      <c r="O340" s="6"/>
      <c r="P340" s="6"/>
      <c r="Q340" s="6"/>
      <c r="R340" s="6"/>
      <c r="S340" s="6"/>
      <c r="T340" s="6"/>
      <c r="U340" s="6"/>
      <c r="V340" s="6"/>
      <c r="W340" s="6"/>
      <c r="X340" s="6"/>
      <c r="Y340" s="6"/>
      <c r="Z340" s="6">
        <v>41557.25</v>
      </c>
      <c r="AA340" s="6"/>
      <c r="AB340" s="6"/>
      <c r="AC340" s="6">
        <v>41563.25</v>
      </c>
      <c r="AD340" s="6"/>
      <c r="AE340" s="6"/>
      <c r="AF340" s="6"/>
      <c r="AG340" s="6"/>
      <c r="AH340" s="6"/>
      <c r="AI340" s="6"/>
      <c r="AJ340" s="6"/>
      <c r="AK340" s="6"/>
      <c r="AL340" s="6">
        <v>41509.25</v>
      </c>
      <c r="AM340" s="6"/>
      <c r="AN340" s="6"/>
      <c r="AO340" s="6"/>
      <c r="AP340" s="6"/>
      <c r="AQ340" s="6"/>
      <c r="AR340" s="6"/>
      <c r="AS340" s="6">
        <v>41815.25</v>
      </c>
      <c r="AT340" s="6"/>
      <c r="AU340" s="6"/>
      <c r="AV340" s="6">
        <v>41809.25</v>
      </c>
      <c r="AW340" s="6"/>
      <c r="AX340" s="6"/>
      <c r="AY340" s="6"/>
      <c r="AZ340" s="6">
        <v>41877.25</v>
      </c>
      <c r="BA340" s="6"/>
      <c r="BB340" s="6"/>
      <c r="BC340" s="6"/>
      <c r="BD340" s="6"/>
      <c r="BE340" s="6"/>
      <c r="BF340" s="6"/>
      <c r="BG340" s="6"/>
      <c r="BH340" s="6"/>
      <c r="BI340" s="6"/>
      <c r="BJ340" s="6"/>
      <c r="BK340" s="6"/>
      <c r="BL340" s="6"/>
      <c r="BM340" s="6"/>
      <c r="BN340" s="6"/>
      <c r="BO340" s="6"/>
      <c r="BP340" s="6">
        <v>41877.25</v>
      </c>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v>41964.25</v>
      </c>
      <c r="CP340" s="6"/>
      <c r="CQ340" s="6"/>
      <c r="CR340" s="6">
        <v>42012.25</v>
      </c>
      <c r="CS340" s="6"/>
      <c r="CT340" s="6"/>
      <c r="CU340" s="6"/>
      <c r="CV340" s="6"/>
      <c r="CW340" s="6"/>
      <c r="CX340" s="6"/>
      <c r="CY340" s="6"/>
      <c r="CZ340" s="6"/>
      <c r="DA340" s="6"/>
      <c r="DB340" s="6"/>
      <c r="DC340" s="6"/>
      <c r="DD340" s="6"/>
      <c r="DE340" s="6"/>
      <c r="DF340" s="6"/>
      <c r="DG340" s="6"/>
      <c r="DH340" s="6"/>
      <c r="DI340" s="6"/>
      <c r="DJ340" s="6"/>
      <c r="DK340" s="6"/>
      <c r="DL340" s="6">
        <v>42310.25</v>
      </c>
      <c r="DM340" s="6"/>
      <c r="DN340" s="6"/>
      <c r="DO340" s="6"/>
      <c r="DP340" s="6"/>
      <c r="DQ340" s="6"/>
      <c r="DR340" s="6"/>
      <c r="DS340" s="6"/>
      <c r="DT340" s="6"/>
      <c r="DU340" s="6"/>
      <c r="DV340" s="6"/>
      <c r="DW340" s="6"/>
      <c r="DX340" s="6"/>
      <c r="DY340" s="6"/>
      <c r="DZ340" s="6"/>
      <c r="EA340" s="6">
        <v>42312.25</v>
      </c>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v>42720.25</v>
      </c>
      <c r="EZ340" s="6"/>
      <c r="FA340" s="6"/>
      <c r="FB340" s="6"/>
      <c r="FC340" s="6"/>
      <c r="FD340" s="6"/>
      <c r="FE340" s="6"/>
      <c r="FF340" s="6"/>
      <c r="FG340" s="6">
        <v>42723.25</v>
      </c>
      <c r="FH340" s="6"/>
      <c r="FI340" s="6"/>
      <c r="FJ340" s="6"/>
      <c r="FK340" s="6"/>
      <c r="FL340" s="6"/>
      <c r="FM340" s="6"/>
      <c r="FN340" s="6"/>
      <c r="FO340" s="6"/>
      <c r="FP340" s="6"/>
      <c r="FQ340" s="6"/>
      <c r="FR340" s="6"/>
      <c r="FS340" s="6"/>
      <c r="FT340" s="6">
        <v>42727.25</v>
      </c>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HYPERLINK("https://hpr-rps.hres.ca/reg-content/summary-basis-decision-detailTwo.php?lang=en&amp;linkID=SBD00349", "Rapivab")</f>
        <v>Rapivab</v>
      </c>
      <c r="B341" s="6" t="s">
        <v>906</v>
      </c>
      <c r="C341" s="6" t="s">
        <v>907</v>
      </c>
      <c r="D341" s="6" t="s">
        <v>908</v>
      </c>
      <c r="E341" s="6">
        <v>42263.25</v>
      </c>
      <c r="F341" s="6"/>
      <c r="G341" s="6"/>
      <c r="H341" s="6">
        <v>42394.25</v>
      </c>
      <c r="I341" s="6"/>
      <c r="J341" s="6"/>
      <c r="K341" s="6"/>
      <c r="L341" s="6"/>
      <c r="M341" s="6"/>
      <c r="N341" s="6"/>
      <c r="O341" s="6"/>
      <c r="P341" s="6"/>
      <c r="Q341" s="6"/>
      <c r="R341" s="6"/>
      <c r="S341" s="6"/>
      <c r="T341" s="6"/>
      <c r="U341" s="6"/>
      <c r="V341" s="6"/>
      <c r="W341" s="6"/>
      <c r="X341" s="6"/>
      <c r="Y341" s="6"/>
      <c r="Z341" s="6"/>
      <c r="AA341" s="6"/>
      <c r="AB341" s="6"/>
      <c r="AC341" s="6"/>
      <c r="AD341" s="6"/>
      <c r="AE341" s="6"/>
      <c r="AF341" s="6">
        <v>42440.25</v>
      </c>
      <c r="AG341" s="6"/>
      <c r="AH341" s="6"/>
      <c r="AI341" s="6"/>
      <c r="AJ341" s="6"/>
      <c r="AK341" s="6"/>
      <c r="AL341" s="6"/>
      <c r="AM341" s="6"/>
      <c r="AN341" s="6"/>
      <c r="AO341" s="6"/>
      <c r="AP341" s="6"/>
      <c r="AQ341" s="6"/>
      <c r="AR341" s="6">
        <v>42738.25</v>
      </c>
      <c r="AS341" s="6"/>
      <c r="AT341" s="6"/>
      <c r="AU341" s="6"/>
      <c r="AV341" s="6">
        <v>42733.25</v>
      </c>
      <c r="AW341" s="6"/>
      <c r="AX341" s="6"/>
      <c r="AY341" s="6"/>
      <c r="AZ341" s="6">
        <v>42719.25</v>
      </c>
      <c r="BA341" s="6"/>
      <c r="BB341" s="6"/>
      <c r="BC341" s="6"/>
      <c r="BD341" s="6"/>
      <c r="BE341" s="6"/>
      <c r="BF341" s="6"/>
      <c r="BG341" s="6"/>
      <c r="BH341" s="6"/>
      <c r="BI341" s="6"/>
      <c r="BJ341" s="6"/>
      <c r="BK341" s="6"/>
      <c r="BL341" s="6"/>
      <c r="BM341" s="6">
        <v>42740.25</v>
      </c>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HYPERLINK("https://hpr-rps.hres.ca/reg-content/summary-basis-decision-detailTwo.php?lang=en&amp;linkID=SBD00351", "BAT")</f>
        <v>BAT</v>
      </c>
      <c r="B342" s="6" t="s">
        <v>909</v>
      </c>
      <c r="C342" s="6" t="s">
        <v>910</v>
      </c>
      <c r="D342" s="6" t="s">
        <v>911</v>
      </c>
      <c r="E342" s="6">
        <v>42276.25</v>
      </c>
      <c r="F342" s="6"/>
      <c r="G342" s="6"/>
      <c r="H342" s="6">
        <v>42360.25</v>
      </c>
      <c r="I342" s="6"/>
      <c r="J342" s="6"/>
      <c r="K342" s="6"/>
      <c r="L342" s="6"/>
      <c r="M342" s="6"/>
      <c r="N342" s="6"/>
      <c r="O342" s="6"/>
      <c r="P342" s="6"/>
      <c r="Q342" s="6"/>
      <c r="R342" s="6"/>
      <c r="S342" s="6"/>
      <c r="T342" s="6"/>
      <c r="U342" s="6"/>
      <c r="V342" s="6"/>
      <c r="W342" s="6"/>
      <c r="X342" s="6"/>
      <c r="Y342" s="6"/>
      <c r="Z342" s="6"/>
      <c r="AA342" s="6"/>
      <c r="AB342" s="6"/>
      <c r="AC342" s="6"/>
      <c r="AD342" s="6"/>
      <c r="AE342" s="6"/>
      <c r="AF342" s="6">
        <v>42412.25</v>
      </c>
      <c r="AG342" s="6"/>
      <c r="AH342" s="6"/>
      <c r="AI342" s="6"/>
      <c r="AJ342" s="6"/>
      <c r="AK342" s="6"/>
      <c r="AL342" s="6"/>
      <c r="AM342" s="6"/>
      <c r="AN342" s="6"/>
      <c r="AO342" s="6"/>
      <c r="AP342" s="6"/>
      <c r="AQ342" s="6">
        <v>42619.25</v>
      </c>
      <c r="AR342" s="6">
        <v>42711.25</v>
      </c>
      <c r="AS342" s="6"/>
      <c r="AT342" s="6"/>
      <c r="AU342" s="6"/>
      <c r="AV342" s="6">
        <v>42710.25</v>
      </c>
      <c r="AW342" s="6"/>
      <c r="AX342" s="6"/>
      <c r="AY342" s="6"/>
      <c r="AZ342" s="6">
        <v>42681.25</v>
      </c>
      <c r="BA342" s="6"/>
      <c r="BB342" s="6"/>
      <c r="BC342" s="6"/>
      <c r="BD342" s="6"/>
      <c r="BE342" s="6"/>
      <c r="BF342" s="6"/>
      <c r="BG342" s="6"/>
      <c r="BH342" s="6"/>
      <c r="BI342" s="6"/>
      <c r="BJ342" s="6"/>
      <c r="BK342" s="6"/>
      <c r="BL342" s="6"/>
      <c r="BM342" s="6">
        <v>42712.25</v>
      </c>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HYPERLINK("https://hpr-rps.hres.ca/reg-content/summary-basis-decision-detailTwo.php?lang=en&amp;linkID=SBD00352", "NeuraCeq")</f>
        <v>NeuraCeq</v>
      </c>
      <c r="B343" s="6" t="s">
        <v>912</v>
      </c>
      <c r="C343" s="6" t="s">
        <v>913</v>
      </c>
      <c r="D343" s="6" t="s">
        <v>914</v>
      </c>
      <c r="E343" s="6"/>
      <c r="F343" s="6"/>
      <c r="G343" s="6"/>
      <c r="H343" s="6"/>
      <c r="I343" s="6"/>
      <c r="J343" s="6"/>
      <c r="K343" s="6"/>
      <c r="L343" s="6"/>
      <c r="M343" s="6"/>
      <c r="N343" s="6">
        <v>42383.25</v>
      </c>
      <c r="O343" s="6"/>
      <c r="P343" s="6"/>
      <c r="Q343" s="6"/>
      <c r="R343" s="6"/>
      <c r="S343" s="6"/>
      <c r="T343" s="6">
        <v>42405.25</v>
      </c>
      <c r="U343" s="6"/>
      <c r="V343" s="6">
        <v>42426.25</v>
      </c>
      <c r="W343" s="6"/>
      <c r="X343" s="6"/>
      <c r="Y343" s="6"/>
      <c r="Z343" s="6"/>
      <c r="AA343" s="6"/>
      <c r="AB343" s="6"/>
      <c r="AC343" s="6"/>
      <c r="AD343" s="6"/>
      <c r="AE343" s="6"/>
      <c r="AF343" s="6">
        <v>42489.25</v>
      </c>
      <c r="AG343" s="6"/>
      <c r="AH343" s="6"/>
      <c r="AI343" s="6"/>
      <c r="AJ343" s="6"/>
      <c r="AK343" s="6"/>
      <c r="AL343" s="6"/>
      <c r="AM343" s="6"/>
      <c r="AN343" s="6"/>
      <c r="AO343" s="6"/>
      <c r="AP343" s="6"/>
      <c r="AQ343" s="6"/>
      <c r="AR343" s="6">
        <v>42782.25</v>
      </c>
      <c r="AS343" s="6"/>
      <c r="AT343" s="6"/>
      <c r="AU343" s="6"/>
      <c r="AV343" s="6">
        <v>42786.25</v>
      </c>
      <c r="AW343" s="6"/>
      <c r="AX343" s="6"/>
      <c r="AY343" s="6"/>
      <c r="AZ343" s="6">
        <v>42786.25</v>
      </c>
      <c r="BA343" s="6"/>
      <c r="BB343" s="6"/>
      <c r="BC343" s="6"/>
      <c r="BD343" s="6"/>
      <c r="BE343" s="6"/>
      <c r="BF343" s="6"/>
      <c r="BG343" s="6"/>
      <c r="BH343" s="6"/>
      <c r="BI343" s="6"/>
      <c r="BJ343" s="6"/>
      <c r="BK343" s="6"/>
      <c r="BL343" s="6"/>
      <c r="BM343" s="6">
        <v>42788.25</v>
      </c>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HYPERLINK("https://hpr-rps.hres.ca/reg-content/summary-basis-decision-detailTwo.php?lang=en&amp;linkID=SBD00353", "Rexulti")</f>
        <v>Rexulti</v>
      </c>
      <c r="B344" s="6" t="s">
        <v>915</v>
      </c>
      <c r="C344" s="6" t="s">
        <v>916</v>
      </c>
      <c r="D344" s="6" t="s">
        <v>917</v>
      </c>
      <c r="E344" s="6">
        <v>42291.25</v>
      </c>
      <c r="F344" s="6"/>
      <c r="G344" s="6"/>
      <c r="H344" s="6">
        <v>42426.25</v>
      </c>
      <c r="I344" s="6"/>
      <c r="J344" s="6"/>
      <c r="K344" s="6"/>
      <c r="L344" s="6"/>
      <c r="M344" s="6"/>
      <c r="N344" s="6"/>
      <c r="O344" s="6"/>
      <c r="P344" s="6"/>
      <c r="Q344" s="6"/>
      <c r="R344" s="6"/>
      <c r="S344" s="6"/>
      <c r="T344" s="6"/>
      <c r="U344" s="6"/>
      <c r="V344" s="6"/>
      <c r="W344" s="6"/>
      <c r="X344" s="6"/>
      <c r="Y344" s="6"/>
      <c r="Z344" s="6"/>
      <c r="AA344" s="6"/>
      <c r="AB344" s="6"/>
      <c r="AC344" s="6"/>
      <c r="AD344" s="6"/>
      <c r="AE344" s="6"/>
      <c r="AF344" s="6">
        <v>42482.25</v>
      </c>
      <c r="AG344" s="6"/>
      <c r="AH344" s="6"/>
      <c r="AI344" s="6"/>
      <c r="AJ344" s="6"/>
      <c r="AK344" s="6"/>
      <c r="AL344" s="6"/>
      <c r="AM344" s="6"/>
      <c r="AN344" s="6"/>
      <c r="AO344" s="6"/>
      <c r="AP344" s="6"/>
      <c r="AQ344" s="6">
        <v>42781.25</v>
      </c>
      <c r="AR344" s="6">
        <v>42781.25</v>
      </c>
      <c r="AS344" s="6"/>
      <c r="AT344" s="6"/>
      <c r="AU344" s="6"/>
      <c r="AV344" s="6">
        <v>42774.25</v>
      </c>
      <c r="AW344" s="6"/>
      <c r="AX344" s="6"/>
      <c r="AY344" s="6"/>
      <c r="AZ344" s="6">
        <v>42781.25</v>
      </c>
      <c r="BA344" s="6"/>
      <c r="BB344" s="6"/>
      <c r="BC344" s="6"/>
      <c r="BD344" s="6"/>
      <c r="BE344" s="6"/>
      <c r="BF344" s="6"/>
      <c r="BG344" s="6"/>
      <c r="BH344" s="6"/>
      <c r="BI344" s="6"/>
      <c r="BJ344" s="6"/>
      <c r="BK344" s="6"/>
      <c r="BL344" s="6"/>
      <c r="BM344" s="6">
        <v>42782.25</v>
      </c>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HYPERLINK("https://hpr-rps.hres.ca/reg-content/summary-basis-decision-detailTwo.php?lang=en&amp;linkID=SBD00354", "Portrazza")</f>
        <v>Portrazza</v>
      </c>
      <c r="B345" s="6" t="s">
        <v>918</v>
      </c>
      <c r="C345" s="6" t="s">
        <v>140</v>
      </c>
      <c r="D345" s="6" t="s">
        <v>919</v>
      </c>
      <c r="E345" s="6">
        <v>42431.25</v>
      </c>
      <c r="F345" s="6"/>
      <c r="G345" s="6"/>
      <c r="H345" s="6">
        <v>42458.25</v>
      </c>
      <c r="I345" s="6"/>
      <c r="J345" s="6"/>
      <c r="K345" s="6"/>
      <c r="L345" s="6"/>
      <c r="M345" s="6"/>
      <c r="N345" s="6"/>
      <c r="O345" s="6"/>
      <c r="P345" s="6"/>
      <c r="Q345" s="6"/>
      <c r="R345" s="6"/>
      <c r="S345" s="6"/>
      <c r="T345" s="6"/>
      <c r="U345" s="6"/>
      <c r="V345" s="6"/>
      <c r="W345" s="6"/>
      <c r="X345" s="6"/>
      <c r="Y345" s="6"/>
      <c r="Z345" s="6"/>
      <c r="AA345" s="6"/>
      <c r="AB345" s="6"/>
      <c r="AC345" s="6"/>
      <c r="AD345" s="6"/>
      <c r="AE345" s="6"/>
      <c r="AF345" s="6">
        <v>42510.25</v>
      </c>
      <c r="AG345" s="6"/>
      <c r="AH345" s="6"/>
      <c r="AI345" s="6"/>
      <c r="AJ345" s="6"/>
      <c r="AK345" s="6"/>
      <c r="AL345" s="6"/>
      <c r="AM345" s="6"/>
      <c r="AN345" s="6"/>
      <c r="AO345" s="6"/>
      <c r="AP345" s="6"/>
      <c r="AQ345" s="6">
        <v>42748.25</v>
      </c>
      <c r="AR345" s="6">
        <v>42809.208333333343</v>
      </c>
      <c r="AS345" s="6"/>
      <c r="AT345" s="6"/>
      <c r="AU345" s="6"/>
      <c r="AV345" s="6">
        <v>42809.208333333343</v>
      </c>
      <c r="AW345" s="6"/>
      <c r="AX345" s="6"/>
      <c r="AY345" s="6"/>
      <c r="AZ345" s="6">
        <v>42809.208333333343</v>
      </c>
      <c r="BA345" s="6"/>
      <c r="BB345" s="6"/>
      <c r="BC345" s="6"/>
      <c r="BD345" s="6"/>
      <c r="BE345" s="6"/>
      <c r="BF345" s="6"/>
      <c r="BG345" s="6"/>
      <c r="BH345" s="6"/>
      <c r="BI345" s="6"/>
      <c r="BJ345" s="6"/>
      <c r="BK345" s="6"/>
      <c r="BL345" s="6"/>
      <c r="BM345" s="6">
        <v>42810.208333333343</v>
      </c>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HYPERLINK("https://hpr-rps.hres.ca/reg-content/summary-basis-decision-detailTwo.php?lang=en&amp;linkID=SBD00355", "Brinavess")</f>
        <v>Brinavess</v>
      </c>
      <c r="B346" s="6" t="s">
        <v>920</v>
      </c>
      <c r="C346" s="6" t="s">
        <v>921</v>
      </c>
      <c r="D346" s="6" t="s">
        <v>922</v>
      </c>
      <c r="E346" s="6">
        <v>42067.25</v>
      </c>
      <c r="F346" s="6"/>
      <c r="G346" s="6"/>
      <c r="H346" s="6">
        <v>42373.25</v>
      </c>
      <c r="I346" s="6"/>
      <c r="J346" s="6"/>
      <c r="K346" s="6"/>
      <c r="L346" s="6"/>
      <c r="M346" s="6"/>
      <c r="N346" s="6"/>
      <c r="O346" s="6"/>
      <c r="P346" s="6"/>
      <c r="Q346" s="6"/>
      <c r="R346" s="6"/>
      <c r="S346" s="6"/>
      <c r="T346" s="6"/>
      <c r="U346" s="6"/>
      <c r="V346" s="6"/>
      <c r="W346" s="6"/>
      <c r="X346" s="6"/>
      <c r="Y346" s="6"/>
      <c r="Z346" s="6">
        <v>42419.25</v>
      </c>
      <c r="AA346" s="6"/>
      <c r="AB346" s="6"/>
      <c r="AC346" s="6">
        <v>42436.25</v>
      </c>
      <c r="AD346" s="6"/>
      <c r="AE346" s="6"/>
      <c r="AF346" s="6">
        <v>42507.25</v>
      </c>
      <c r="AG346" s="6"/>
      <c r="AH346" s="6"/>
      <c r="AI346" s="6"/>
      <c r="AJ346" s="6"/>
      <c r="AK346" s="6"/>
      <c r="AL346" s="6"/>
      <c r="AM346" s="6"/>
      <c r="AN346" s="6"/>
      <c r="AO346" s="6"/>
      <c r="AP346" s="6"/>
      <c r="AQ346" s="6">
        <v>42782.25</v>
      </c>
      <c r="AR346" s="6">
        <v>42807.208333333343</v>
      </c>
      <c r="AS346" s="6"/>
      <c r="AT346" s="6"/>
      <c r="AU346" s="6"/>
      <c r="AV346" s="6">
        <v>42801.25</v>
      </c>
      <c r="AW346" s="6"/>
      <c r="AX346" s="6"/>
      <c r="AY346" s="6"/>
      <c r="AZ346" s="6">
        <v>42797.25</v>
      </c>
      <c r="BA346" s="6"/>
      <c r="BB346" s="6"/>
      <c r="BC346" s="6"/>
      <c r="BD346" s="6"/>
      <c r="BE346" s="6"/>
      <c r="BF346" s="6"/>
      <c r="BG346" s="6"/>
      <c r="BH346" s="6"/>
      <c r="BI346" s="6"/>
      <c r="BJ346" s="6"/>
      <c r="BK346" s="6"/>
      <c r="BL346" s="6"/>
      <c r="BM346" s="6">
        <v>42807.208333333343</v>
      </c>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HYPERLINK("https://hpr-rps.hres.ca/reg-content/summary-basis-decision-detailTwo.php?lang=en&amp;linkID=SBD00356", "Tecentriq")</f>
        <v>Tecentriq</v>
      </c>
      <c r="B347" s="6" t="s">
        <v>923</v>
      </c>
      <c r="C347" s="6" t="s">
        <v>84</v>
      </c>
      <c r="D347" s="6" t="s">
        <v>924</v>
      </c>
      <c r="E347" s="6">
        <v>42501.25</v>
      </c>
      <c r="F347" s="6"/>
      <c r="G347" s="6">
        <v>42564.25</v>
      </c>
      <c r="H347" s="6">
        <v>42569.25</v>
      </c>
      <c r="I347" s="6"/>
      <c r="J347" s="6"/>
      <c r="K347" s="6"/>
      <c r="L347" s="6"/>
      <c r="M347" s="6"/>
      <c r="N347" s="6"/>
      <c r="O347" s="6"/>
      <c r="P347" s="6"/>
      <c r="Q347" s="6"/>
      <c r="R347" s="6"/>
      <c r="S347" s="6"/>
      <c r="T347" s="6"/>
      <c r="U347" s="6"/>
      <c r="V347" s="6"/>
      <c r="W347" s="6"/>
      <c r="X347" s="6"/>
      <c r="Y347" s="6"/>
      <c r="Z347" s="6"/>
      <c r="AA347" s="6"/>
      <c r="AB347" s="6"/>
      <c r="AC347" s="6"/>
      <c r="AD347" s="6"/>
      <c r="AE347" s="6"/>
      <c r="AF347" s="6">
        <v>42601.25</v>
      </c>
      <c r="AG347" s="6"/>
      <c r="AH347" s="6"/>
      <c r="AI347" s="6"/>
      <c r="AJ347" s="6"/>
      <c r="AK347" s="6"/>
      <c r="AL347" s="6"/>
      <c r="AM347" s="6"/>
      <c r="AN347" s="6"/>
      <c r="AO347" s="6">
        <v>42758.25</v>
      </c>
      <c r="AP347" s="6"/>
      <c r="AQ347" s="6"/>
      <c r="AR347" s="6">
        <v>42794.25</v>
      </c>
      <c r="AS347" s="6"/>
      <c r="AT347" s="6"/>
      <c r="AU347" s="6"/>
      <c r="AV347" s="6">
        <v>42795.25</v>
      </c>
      <c r="AW347" s="6"/>
      <c r="AX347" s="6"/>
      <c r="AY347" s="6"/>
      <c r="AZ347" s="6"/>
      <c r="BA347" s="6"/>
      <c r="BB347" s="6"/>
      <c r="BC347" s="6"/>
      <c r="BD347" s="6"/>
      <c r="BE347" s="6"/>
      <c r="BF347" s="6"/>
      <c r="BG347" s="6"/>
      <c r="BH347" s="6"/>
      <c r="BI347" s="6"/>
      <c r="BJ347" s="6"/>
      <c r="BK347" s="6">
        <v>42801.25</v>
      </c>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v>42829.25</v>
      </c>
      <c r="CN347" s="6"/>
      <c r="CO347" s="6"/>
      <c r="CP347" s="6"/>
      <c r="CQ347" s="6"/>
      <c r="CR347" s="6"/>
      <c r="CS347" s="6"/>
      <c r="CT347" s="6"/>
      <c r="CU347" s="6">
        <v>42822.25</v>
      </c>
      <c r="CV347" s="6"/>
      <c r="CW347" s="6"/>
      <c r="CX347" s="6"/>
      <c r="CY347" s="6"/>
      <c r="CZ347" s="6"/>
      <c r="DA347" s="6"/>
      <c r="DB347" s="6"/>
      <c r="DC347" s="6"/>
      <c r="DD347" s="6"/>
      <c r="DE347" s="6"/>
      <c r="DF347" s="6"/>
      <c r="DG347" s="6">
        <v>42837.25</v>
      </c>
      <c r="DH347" s="6"/>
      <c r="DI347" s="6"/>
      <c r="DJ347" s="6"/>
      <c r="DK347" s="6"/>
      <c r="DL347" s="6"/>
      <c r="DM347" s="6"/>
      <c r="DN347" s="6"/>
      <c r="DO347" s="6"/>
      <c r="DP347" s="6"/>
      <c r="DQ347" s="6"/>
      <c r="DR347" s="6"/>
      <c r="DS347" s="6"/>
      <c r="DT347" s="6">
        <v>42804.25</v>
      </c>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HYPERLINK("https://hpr-rps.hres.ca/reg-content/summary-basis-decision-detailTwo.php?lang=en&amp;linkID=SBD00357", "Ocaliva")</f>
        <v>Ocaliva</v>
      </c>
      <c r="B348" s="6" t="s">
        <v>925</v>
      </c>
      <c r="C348" s="6" t="s">
        <v>926</v>
      </c>
      <c r="D348" s="6" t="s">
        <v>927</v>
      </c>
      <c r="E348" s="6">
        <v>42271.25</v>
      </c>
      <c r="F348" s="6"/>
      <c r="G348" s="6"/>
      <c r="H348" s="6"/>
      <c r="I348" s="6"/>
      <c r="J348" s="6"/>
      <c r="K348" s="6"/>
      <c r="L348" s="6"/>
      <c r="M348" s="6"/>
      <c r="N348" s="6">
        <v>42579.25</v>
      </c>
      <c r="O348" s="6"/>
      <c r="P348" s="6"/>
      <c r="Q348" s="6"/>
      <c r="R348" s="6"/>
      <c r="S348" s="6">
        <v>42613.25</v>
      </c>
      <c r="T348" s="6"/>
      <c r="U348" s="6"/>
      <c r="V348" s="6">
        <v>42629.25</v>
      </c>
      <c r="W348" s="6"/>
      <c r="X348" s="6"/>
      <c r="Y348" s="6"/>
      <c r="Z348" s="6"/>
      <c r="AA348" s="6"/>
      <c r="AB348" s="6"/>
      <c r="AC348" s="6"/>
      <c r="AD348" s="6"/>
      <c r="AE348" s="6"/>
      <c r="AF348" s="6">
        <v>42661.25</v>
      </c>
      <c r="AG348" s="6"/>
      <c r="AH348" s="6"/>
      <c r="AI348" s="6"/>
      <c r="AJ348" s="6"/>
      <c r="AK348" s="6"/>
      <c r="AL348" s="6"/>
      <c r="AM348" s="6"/>
      <c r="AN348" s="6"/>
      <c r="AO348" s="6"/>
      <c r="AP348" s="6"/>
      <c r="AQ348" s="6">
        <v>42822.25</v>
      </c>
      <c r="AR348" s="6">
        <v>42838.25</v>
      </c>
      <c r="AS348" s="6">
        <v>42836.25</v>
      </c>
      <c r="AT348" s="6"/>
      <c r="AU348" s="6"/>
      <c r="AV348" s="6">
        <v>42837.25</v>
      </c>
      <c r="AW348" s="6"/>
      <c r="AX348" s="6"/>
      <c r="AY348" s="6"/>
      <c r="AZ348" s="6"/>
      <c r="BA348" s="6"/>
      <c r="BB348" s="6"/>
      <c r="BC348" s="6"/>
      <c r="BD348" s="6"/>
      <c r="BE348" s="6"/>
      <c r="BF348" s="6"/>
      <c r="BG348" s="6"/>
      <c r="BH348" s="6"/>
      <c r="BI348" s="6"/>
      <c r="BJ348" s="6"/>
      <c r="BK348" s="6">
        <v>42838.25</v>
      </c>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v>42879.25</v>
      </c>
      <c r="CV348" s="6"/>
      <c r="CW348" s="6"/>
      <c r="CX348" s="6"/>
      <c r="CY348" s="6"/>
      <c r="CZ348" s="6"/>
      <c r="DA348" s="6"/>
      <c r="DB348" s="6"/>
      <c r="DC348" s="6"/>
      <c r="DD348" s="6"/>
      <c r="DE348" s="6"/>
      <c r="DF348" s="6"/>
      <c r="DG348" s="6">
        <v>42879.25</v>
      </c>
      <c r="DH348" s="6"/>
      <c r="DI348" s="6"/>
      <c r="DJ348" s="6"/>
      <c r="DK348" s="6"/>
      <c r="DL348" s="6"/>
      <c r="DM348" s="6"/>
      <c r="DN348" s="6"/>
      <c r="DO348" s="6"/>
      <c r="DP348" s="6"/>
      <c r="DQ348" s="6"/>
      <c r="DR348" s="6"/>
      <c r="DS348" s="6"/>
      <c r="DT348" s="6">
        <v>42850.25</v>
      </c>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HYPERLINK("https://hpr-rps.hres.ca/reg-content/summary-basis-decision-detailTwo.php?lang=en&amp;linkID=SBD00358", "Ozanex")</f>
        <v>Ozanex</v>
      </c>
      <c r="B349" s="6" t="s">
        <v>928</v>
      </c>
      <c r="C349" s="6" t="s">
        <v>929</v>
      </c>
      <c r="D349" s="6" t="s">
        <v>930</v>
      </c>
      <c r="E349" s="6"/>
      <c r="F349" s="6"/>
      <c r="G349" s="6"/>
      <c r="H349" s="6">
        <v>42461.25</v>
      </c>
      <c r="I349" s="6"/>
      <c r="J349" s="6"/>
      <c r="K349" s="6"/>
      <c r="L349" s="6"/>
      <c r="M349" s="6"/>
      <c r="N349" s="6"/>
      <c r="O349" s="6"/>
      <c r="P349" s="6"/>
      <c r="Q349" s="6"/>
      <c r="R349" s="6"/>
      <c r="S349" s="6"/>
      <c r="T349" s="6"/>
      <c r="U349" s="6"/>
      <c r="V349" s="6"/>
      <c r="W349" s="6"/>
      <c r="X349" s="6"/>
      <c r="Y349" s="6"/>
      <c r="Z349" s="6">
        <v>42510.25</v>
      </c>
      <c r="AA349" s="6"/>
      <c r="AB349" s="6"/>
      <c r="AC349" s="6">
        <v>42522.25</v>
      </c>
      <c r="AD349" s="6"/>
      <c r="AE349" s="6"/>
      <c r="AF349" s="6">
        <v>42556.25</v>
      </c>
      <c r="AG349" s="6"/>
      <c r="AH349" s="6"/>
      <c r="AI349" s="6"/>
      <c r="AJ349" s="6"/>
      <c r="AK349" s="6"/>
      <c r="AL349" s="6"/>
      <c r="AM349" s="6"/>
      <c r="AN349" s="6"/>
      <c r="AO349" s="6"/>
      <c r="AP349" s="6"/>
      <c r="AQ349" s="6">
        <v>42790.25</v>
      </c>
      <c r="AR349" s="6">
        <v>42853.25</v>
      </c>
      <c r="AS349" s="6"/>
      <c r="AT349" s="6"/>
      <c r="AU349" s="6"/>
      <c r="AV349" s="6">
        <v>42853.25</v>
      </c>
      <c r="AW349" s="6"/>
      <c r="AX349" s="6"/>
      <c r="AY349" s="6"/>
      <c r="AZ349" s="6">
        <v>42856.25</v>
      </c>
      <c r="BA349" s="6"/>
      <c r="BB349" s="6"/>
      <c r="BC349" s="6"/>
      <c r="BD349" s="6"/>
      <c r="BE349" s="6"/>
      <c r="BF349" s="6"/>
      <c r="BG349" s="6"/>
      <c r="BH349" s="6"/>
      <c r="BI349" s="6"/>
      <c r="BJ349" s="6"/>
      <c r="BK349" s="6"/>
      <c r="BL349" s="6"/>
      <c r="BM349" s="6">
        <v>42856.25</v>
      </c>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HYPERLINK("https://hpr-rps.hres.ca/reg-content/summary-basis-decision-detailTwo.php?lang=en&amp;linkID=SBD00359", "Cerdelga")</f>
        <v>Cerdelga</v>
      </c>
      <c r="B350" s="6" t="s">
        <v>931</v>
      </c>
      <c r="C350" s="6" t="s">
        <v>932</v>
      </c>
      <c r="D350" s="6" t="s">
        <v>933</v>
      </c>
      <c r="E350" s="6">
        <v>41656.25</v>
      </c>
      <c r="F350" s="6"/>
      <c r="G350" s="6"/>
      <c r="H350" s="6">
        <v>42082.208333333343</v>
      </c>
      <c r="I350" s="6"/>
      <c r="J350" s="6"/>
      <c r="K350" s="6"/>
      <c r="L350" s="6"/>
      <c r="M350" s="6"/>
      <c r="N350" s="6"/>
      <c r="O350" s="6"/>
      <c r="P350" s="6"/>
      <c r="Q350" s="6"/>
      <c r="R350" s="6"/>
      <c r="S350" s="6"/>
      <c r="T350" s="6"/>
      <c r="U350" s="6"/>
      <c r="V350" s="6"/>
      <c r="W350" s="6"/>
      <c r="X350" s="6"/>
      <c r="Y350" s="6"/>
      <c r="Z350" s="6"/>
      <c r="AA350" s="6"/>
      <c r="AB350" s="6"/>
      <c r="AC350" s="6"/>
      <c r="AD350" s="6"/>
      <c r="AE350" s="6"/>
      <c r="AF350" s="6">
        <v>42128.25</v>
      </c>
      <c r="AG350" s="6"/>
      <c r="AH350" s="6"/>
      <c r="AI350" s="6"/>
      <c r="AJ350" s="6"/>
      <c r="AK350" s="6"/>
      <c r="AL350" s="6"/>
      <c r="AM350" s="6"/>
      <c r="AN350" s="6"/>
      <c r="AO350" s="6"/>
      <c r="AP350" s="6"/>
      <c r="AQ350" s="6"/>
      <c r="AR350" s="6"/>
      <c r="AS350" s="6"/>
      <c r="AT350" s="6"/>
      <c r="AU350" s="6"/>
      <c r="AV350" s="6">
        <v>42422.25</v>
      </c>
      <c r="AW350" s="6"/>
      <c r="AX350" s="6"/>
      <c r="AY350" s="6"/>
      <c r="AZ350" s="6">
        <v>42425.25</v>
      </c>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v>42510.25</v>
      </c>
      <c r="BZ350" s="6"/>
      <c r="CA350" s="6"/>
      <c r="CB350" s="6"/>
      <c r="CC350" s="6"/>
      <c r="CD350" s="6"/>
      <c r="CE350" s="6"/>
      <c r="CF350" s="6"/>
      <c r="CG350" s="6"/>
      <c r="CH350" s="6"/>
      <c r="CI350" s="6"/>
      <c r="CJ350" s="6"/>
      <c r="CK350" s="6"/>
      <c r="CL350" s="6"/>
      <c r="CM350" s="6"/>
      <c r="CN350" s="6"/>
      <c r="CO350" s="6"/>
      <c r="CP350" s="6"/>
      <c r="CQ350" s="6"/>
      <c r="CR350" s="6">
        <v>42548.25</v>
      </c>
      <c r="CS350" s="6"/>
      <c r="CT350" s="6"/>
      <c r="CU350" s="6"/>
      <c r="CV350" s="6"/>
      <c r="CW350" s="6"/>
      <c r="CX350" s="6"/>
      <c r="CY350" s="6"/>
      <c r="CZ350" s="6"/>
      <c r="DA350" s="6"/>
      <c r="DB350" s="6"/>
      <c r="DC350" s="6">
        <v>42843.25</v>
      </c>
      <c r="DD350" s="6">
        <v>42845.25</v>
      </c>
      <c r="DE350" s="6"/>
      <c r="DF350" s="6"/>
      <c r="DG350" s="6"/>
      <c r="DH350" s="6"/>
      <c r="DI350" s="6"/>
      <c r="DJ350" s="6"/>
      <c r="DK350" s="6"/>
      <c r="DL350" s="6">
        <v>42846.25</v>
      </c>
      <c r="DM350" s="6"/>
      <c r="DN350" s="6"/>
      <c r="DO350" s="6"/>
      <c r="DP350" s="6"/>
      <c r="DQ350" s="6"/>
      <c r="DR350" s="6"/>
      <c r="DS350" s="6"/>
      <c r="DT350" s="6"/>
      <c r="DU350" s="6"/>
      <c r="DV350" s="6"/>
      <c r="DW350" s="6"/>
      <c r="DX350" s="6"/>
      <c r="DY350" s="6">
        <v>42846.25</v>
      </c>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HYPERLINK("https://hpr-rps.hres.ca/reg-content/summary-basis-decision-detailTwo.php?lang=en&amp;linkID=SBD00360", "Erelzi")</f>
        <v>Erelzi</v>
      </c>
      <c r="B351" s="6" t="s">
        <v>868</v>
      </c>
      <c r="C351" s="6" t="s">
        <v>934</v>
      </c>
      <c r="D351" s="6" t="s">
        <v>935</v>
      </c>
      <c r="E351" s="6">
        <v>42577.25</v>
      </c>
      <c r="F351" s="6"/>
      <c r="G351" s="6"/>
      <c r="H351" s="6">
        <v>42684.25</v>
      </c>
      <c r="I351" s="6"/>
      <c r="J351" s="6"/>
      <c r="K351" s="6"/>
      <c r="L351" s="6"/>
      <c r="M351" s="6"/>
      <c r="N351" s="6"/>
      <c r="O351" s="6"/>
      <c r="P351" s="6"/>
      <c r="Q351" s="6"/>
      <c r="R351" s="6"/>
      <c r="S351" s="6"/>
      <c r="T351" s="6"/>
      <c r="U351" s="6"/>
      <c r="V351" s="6"/>
      <c r="W351" s="6"/>
      <c r="X351" s="6"/>
      <c r="Y351" s="6"/>
      <c r="Z351" s="6"/>
      <c r="AA351" s="6"/>
      <c r="AB351" s="6"/>
      <c r="AC351" s="6"/>
      <c r="AD351" s="6"/>
      <c r="AE351" s="6"/>
      <c r="AF351" s="6">
        <v>42716.25</v>
      </c>
      <c r="AG351" s="6"/>
      <c r="AH351" s="6"/>
      <c r="AI351" s="6"/>
      <c r="AJ351" s="6"/>
      <c r="AK351" s="6"/>
      <c r="AL351" s="6"/>
      <c r="AM351" s="6"/>
      <c r="AN351" s="6"/>
      <c r="AO351" s="6"/>
      <c r="AP351" s="6"/>
      <c r="AQ351" s="6">
        <v>42900.25</v>
      </c>
      <c r="AR351" s="6">
        <v>42913.25</v>
      </c>
      <c r="AS351" s="6"/>
      <c r="AT351" s="6"/>
      <c r="AU351" s="6"/>
      <c r="AV351" s="6">
        <v>42913.25</v>
      </c>
      <c r="AW351" s="6"/>
      <c r="AX351" s="6"/>
      <c r="AY351" s="6"/>
      <c r="AZ351" s="6">
        <v>42914.25</v>
      </c>
      <c r="BA351" s="6"/>
      <c r="BB351" s="6"/>
      <c r="BC351" s="6"/>
      <c r="BD351" s="6"/>
      <c r="BE351" s="6"/>
      <c r="BF351" s="6"/>
      <c r="BG351" s="6"/>
      <c r="BH351" s="6"/>
      <c r="BI351" s="6"/>
      <c r="BJ351" s="6"/>
      <c r="BK351" s="6"/>
      <c r="BL351" s="6"/>
      <c r="BM351" s="6">
        <v>42915.25</v>
      </c>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HYPERLINK("https://hpr-rps.hres.ca/reg-content/summary-basis-decision-detailTwo.php?lang=en&amp;linkID=SBD00361", "Spinraza")</f>
        <v>Spinraza</v>
      </c>
      <c r="B352" s="6" t="s">
        <v>936</v>
      </c>
      <c r="C352" s="6" t="s">
        <v>937</v>
      </c>
      <c r="D352" s="6" t="s">
        <v>938</v>
      </c>
      <c r="E352" s="6">
        <v>42577.25</v>
      </c>
      <c r="F352" s="6"/>
      <c r="G352" s="6"/>
      <c r="H352" s="6">
        <v>42684.25</v>
      </c>
      <c r="I352" s="6"/>
      <c r="J352" s="6"/>
      <c r="K352" s="6"/>
      <c r="L352" s="6"/>
      <c r="M352" s="6"/>
      <c r="N352" s="6"/>
      <c r="O352" s="6"/>
      <c r="P352" s="6"/>
      <c r="Q352" s="6"/>
      <c r="R352" s="6"/>
      <c r="S352" s="6"/>
      <c r="T352" s="6"/>
      <c r="U352" s="6"/>
      <c r="V352" s="6"/>
      <c r="W352" s="6"/>
      <c r="X352" s="6"/>
      <c r="Y352" s="6"/>
      <c r="Z352" s="6"/>
      <c r="AA352" s="6"/>
      <c r="AB352" s="6"/>
      <c r="AC352" s="6"/>
      <c r="AD352" s="6"/>
      <c r="AE352" s="6"/>
      <c r="AF352" s="6">
        <v>42716.25</v>
      </c>
      <c r="AG352" s="6"/>
      <c r="AH352" s="6"/>
      <c r="AI352" s="6"/>
      <c r="AJ352" s="6"/>
      <c r="AK352" s="6"/>
      <c r="AL352" s="6"/>
      <c r="AM352" s="6"/>
      <c r="AN352" s="6"/>
      <c r="AO352" s="6"/>
      <c r="AP352" s="6"/>
      <c r="AQ352" s="6">
        <v>42900.25</v>
      </c>
      <c r="AR352" s="6">
        <v>42913.25</v>
      </c>
      <c r="AS352" s="6"/>
      <c r="AT352" s="6"/>
      <c r="AU352" s="6"/>
      <c r="AV352" s="6">
        <v>42913.25</v>
      </c>
      <c r="AW352" s="6"/>
      <c r="AX352" s="6"/>
      <c r="AY352" s="6"/>
      <c r="AZ352" s="6">
        <v>42914.25</v>
      </c>
      <c r="BA352" s="6"/>
      <c r="BB352" s="6"/>
      <c r="BC352" s="6"/>
      <c r="BD352" s="6"/>
      <c r="BE352" s="6"/>
      <c r="BF352" s="6"/>
      <c r="BG352" s="6"/>
      <c r="BH352" s="6"/>
      <c r="BI352" s="6"/>
      <c r="BJ352" s="6"/>
      <c r="BK352" s="6"/>
      <c r="BL352" s="6"/>
      <c r="BM352" s="6">
        <v>42915.25</v>
      </c>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HYPERLINK("https://hpr-rps.hres.ca/reg-content/summary-basis-decision-detailTwo.php?lang=en&amp;linkID=SBD00362", "Procysbi")</f>
        <v>Procysbi</v>
      </c>
      <c r="B353" s="6" t="s">
        <v>939</v>
      </c>
      <c r="C353" s="6" t="s">
        <v>796</v>
      </c>
      <c r="D353" s="6" t="s">
        <v>940</v>
      </c>
      <c r="E353" s="6">
        <v>41318.25</v>
      </c>
      <c r="F353" s="6"/>
      <c r="G353" s="6"/>
      <c r="H353" s="6"/>
      <c r="I353" s="6"/>
      <c r="J353" s="6"/>
      <c r="K353" s="6"/>
      <c r="L353" s="6"/>
      <c r="M353" s="6"/>
      <c r="N353" s="6">
        <v>42326.25</v>
      </c>
      <c r="O353" s="6"/>
      <c r="P353" s="6"/>
      <c r="Q353" s="6"/>
      <c r="R353" s="6"/>
      <c r="S353" s="6">
        <v>42362.25</v>
      </c>
      <c r="T353" s="6"/>
      <c r="U353" s="6"/>
      <c r="V353" s="6">
        <v>42390.25</v>
      </c>
      <c r="W353" s="6"/>
      <c r="X353" s="6"/>
      <c r="Y353" s="6"/>
      <c r="Z353" s="6">
        <v>42419.25</v>
      </c>
      <c r="AA353" s="6"/>
      <c r="AB353" s="6"/>
      <c r="AC353" s="6">
        <v>42424.25</v>
      </c>
      <c r="AD353" s="6"/>
      <c r="AE353" s="6"/>
      <c r="AF353" s="6">
        <v>42445.208333333343</v>
      </c>
      <c r="AG353" s="6"/>
      <c r="AH353" s="6"/>
      <c r="AI353" s="6"/>
      <c r="AJ353" s="6"/>
      <c r="AK353" s="6"/>
      <c r="AL353" s="6"/>
      <c r="AM353" s="6"/>
      <c r="AN353" s="6"/>
      <c r="AO353" s="6"/>
      <c r="AP353" s="6"/>
      <c r="AQ353" s="6"/>
      <c r="AR353" s="6"/>
      <c r="AS353" s="6">
        <v>42549.25</v>
      </c>
      <c r="AT353" s="6"/>
      <c r="AU353" s="6"/>
      <c r="AV353" s="6"/>
      <c r="AW353" s="6"/>
      <c r="AX353" s="6"/>
      <c r="AY353" s="6"/>
      <c r="AZ353" s="6"/>
      <c r="BA353" s="6"/>
      <c r="BB353" s="6"/>
      <c r="BC353" s="6"/>
      <c r="BD353" s="6"/>
      <c r="BE353" s="6"/>
      <c r="BF353" s="6"/>
      <c r="BG353" s="6"/>
      <c r="BH353" s="6"/>
      <c r="BI353" s="6"/>
      <c r="BJ353" s="6"/>
      <c r="BK353" s="6"/>
      <c r="BL353" s="6"/>
      <c r="BM353" s="6"/>
      <c r="BN353" s="6"/>
      <c r="BO353" s="6"/>
      <c r="BP353" s="6">
        <v>42562.25</v>
      </c>
      <c r="BQ353" s="6"/>
      <c r="BR353" s="6"/>
      <c r="BS353" s="6"/>
      <c r="BT353" s="6"/>
      <c r="BU353" s="6"/>
      <c r="BV353" s="6"/>
      <c r="BW353" s="6"/>
      <c r="BX353" s="6"/>
      <c r="BY353" s="6">
        <v>42677.208333333343</v>
      </c>
      <c r="BZ353" s="6"/>
      <c r="CA353" s="6"/>
      <c r="CB353" s="6"/>
      <c r="CC353" s="6"/>
      <c r="CD353" s="6"/>
      <c r="CE353" s="6"/>
      <c r="CF353" s="6"/>
      <c r="CG353" s="6"/>
      <c r="CH353" s="6"/>
      <c r="CI353" s="6"/>
      <c r="CJ353" s="6"/>
      <c r="CK353" s="6"/>
      <c r="CL353" s="6"/>
      <c r="CM353" s="6"/>
      <c r="CN353" s="6"/>
      <c r="CO353" s="6"/>
      <c r="CP353" s="6"/>
      <c r="CQ353" s="6"/>
      <c r="CR353" s="6">
        <v>42720.25</v>
      </c>
      <c r="CS353" s="6"/>
      <c r="CT353" s="6"/>
      <c r="CU353" s="6"/>
      <c r="CV353" s="6"/>
      <c r="CW353" s="6"/>
      <c r="CX353" s="6"/>
      <c r="CY353" s="6"/>
      <c r="CZ353" s="6"/>
      <c r="DA353" s="6"/>
      <c r="DB353" s="6"/>
      <c r="DC353" s="6">
        <v>42873.25</v>
      </c>
      <c r="DD353" s="6">
        <v>42895.25</v>
      </c>
      <c r="DE353" s="6"/>
      <c r="DF353" s="6"/>
      <c r="DG353" s="6"/>
      <c r="DH353" s="6">
        <v>42891.25</v>
      </c>
      <c r="DI353" s="6"/>
      <c r="DJ353" s="6"/>
      <c r="DK353" s="6"/>
      <c r="DL353" s="6">
        <v>42899.25</v>
      </c>
      <c r="DM353" s="6"/>
      <c r="DN353" s="6"/>
      <c r="DO353" s="6"/>
      <c r="DP353" s="6"/>
      <c r="DQ353" s="6"/>
      <c r="DR353" s="6"/>
      <c r="DS353" s="6"/>
      <c r="DT353" s="6"/>
      <c r="DU353" s="6"/>
      <c r="DV353" s="6"/>
      <c r="DW353" s="6"/>
      <c r="DX353" s="6"/>
      <c r="DY353" s="6">
        <v>42899.25</v>
      </c>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HYPERLINK("https://hpr-rps.hres.ca/reg-content/summary-basis-decision-detailTwo.php?lang=en&amp;linkID=SBD00363", "Adlyxine")</f>
        <v>Adlyxine</v>
      </c>
      <c r="B354" s="6" t="s">
        <v>941</v>
      </c>
      <c r="C354" s="6" t="s">
        <v>942</v>
      </c>
      <c r="D354" s="6" t="s">
        <v>943</v>
      </c>
      <c r="E354" s="6"/>
      <c r="F354" s="6"/>
      <c r="G354" s="6"/>
      <c r="H354" s="6">
        <v>42486.25</v>
      </c>
      <c r="I354" s="6"/>
      <c r="J354" s="6"/>
      <c r="K354" s="6"/>
      <c r="L354" s="6"/>
      <c r="M354" s="6"/>
      <c r="N354" s="6"/>
      <c r="O354" s="6"/>
      <c r="P354" s="6"/>
      <c r="Q354" s="6"/>
      <c r="R354" s="6"/>
      <c r="S354" s="6"/>
      <c r="T354" s="6"/>
      <c r="U354" s="6"/>
      <c r="V354" s="6"/>
      <c r="W354" s="6"/>
      <c r="X354" s="6"/>
      <c r="Y354" s="6"/>
      <c r="Z354" s="6"/>
      <c r="AA354" s="6"/>
      <c r="AB354" s="6"/>
      <c r="AC354" s="6"/>
      <c r="AD354" s="6"/>
      <c r="AE354" s="6"/>
      <c r="AF354" s="6">
        <v>42538.25</v>
      </c>
      <c r="AG354" s="6"/>
      <c r="AH354" s="6"/>
      <c r="AI354" s="6"/>
      <c r="AJ354" s="6"/>
      <c r="AK354" s="6"/>
      <c r="AL354" s="6"/>
      <c r="AM354" s="6"/>
      <c r="AN354" s="6"/>
      <c r="AO354" s="6"/>
      <c r="AP354" s="6"/>
      <c r="AQ354" s="6">
        <v>42803.25</v>
      </c>
      <c r="AR354" s="6">
        <v>42872.25</v>
      </c>
      <c r="AS354" s="6"/>
      <c r="AT354" s="6"/>
      <c r="AU354" s="6"/>
      <c r="AV354" s="6">
        <v>42828.25</v>
      </c>
      <c r="AW354" s="6"/>
      <c r="AX354" s="6"/>
      <c r="AY354" s="6"/>
      <c r="AZ354" s="6">
        <v>42874.25</v>
      </c>
      <c r="BA354" s="6"/>
      <c r="BB354" s="6"/>
      <c r="BC354" s="6"/>
      <c r="BD354" s="6"/>
      <c r="BE354" s="6"/>
      <c r="BF354" s="6"/>
      <c r="BG354" s="6"/>
      <c r="BH354" s="6"/>
      <c r="BI354" s="6"/>
      <c r="BJ354" s="6"/>
      <c r="BK354" s="6"/>
      <c r="BL354" s="6"/>
      <c r="BM354" s="6">
        <v>42880.25</v>
      </c>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HYPERLINK("https://hpr-rps.hres.ca/reg-content/summary-basis-decision-detailTwo.php?lang=en&amp;linkID=SBD00364", "Defitelio")</f>
        <v>Defitelio</v>
      </c>
      <c r="B355" s="6" t="s">
        <v>944</v>
      </c>
      <c r="C355" s="6" t="s">
        <v>945</v>
      </c>
      <c r="D355" s="6" t="s">
        <v>946</v>
      </c>
      <c r="E355" s="6">
        <v>42311.25</v>
      </c>
      <c r="F355" s="6"/>
      <c r="G355" s="6"/>
      <c r="H355" s="6"/>
      <c r="I355" s="6"/>
      <c r="J355" s="6"/>
      <c r="K355" s="6"/>
      <c r="L355" s="6"/>
      <c r="M355" s="6"/>
      <c r="N355" s="6">
        <v>42650.25</v>
      </c>
      <c r="O355" s="6"/>
      <c r="P355" s="6"/>
      <c r="Q355" s="6"/>
      <c r="R355" s="6"/>
      <c r="S355" s="6">
        <v>42681.25</v>
      </c>
      <c r="T355" s="6"/>
      <c r="U355" s="6"/>
      <c r="V355" s="6">
        <v>42713.25</v>
      </c>
      <c r="W355" s="6"/>
      <c r="X355" s="6"/>
      <c r="Y355" s="6"/>
      <c r="Z355" s="6"/>
      <c r="AA355" s="6"/>
      <c r="AB355" s="6"/>
      <c r="AC355" s="6"/>
      <c r="AD355" s="6"/>
      <c r="AE355" s="6"/>
      <c r="AF355" s="6">
        <v>42746.25</v>
      </c>
      <c r="AG355" s="6"/>
      <c r="AH355" s="6"/>
      <c r="AI355" s="6"/>
      <c r="AJ355" s="6"/>
      <c r="AK355" s="6"/>
      <c r="AL355" s="6"/>
      <c r="AM355" s="6"/>
      <c r="AN355" s="6"/>
      <c r="AO355" s="6"/>
      <c r="AP355" s="6"/>
      <c r="AQ355" s="6">
        <v>42880.25</v>
      </c>
      <c r="AR355" s="6">
        <v>42914.25</v>
      </c>
      <c r="AS355" s="6"/>
      <c r="AT355" s="6"/>
      <c r="AU355" s="6"/>
      <c r="AV355" s="6">
        <v>42914.25</v>
      </c>
      <c r="AW355" s="6"/>
      <c r="AX355" s="6"/>
      <c r="AY355" s="6"/>
      <c r="AZ355" s="6">
        <v>42926.25</v>
      </c>
      <c r="BA355" s="6"/>
      <c r="BB355" s="6"/>
      <c r="BC355" s="6"/>
      <c r="BD355" s="6"/>
      <c r="BE355" s="6"/>
      <c r="BF355" s="6"/>
      <c r="BG355" s="6"/>
      <c r="BH355" s="6"/>
      <c r="BI355" s="6"/>
      <c r="BJ355" s="6"/>
      <c r="BK355" s="6"/>
      <c r="BL355" s="6"/>
      <c r="BM355" s="6">
        <v>42926.25</v>
      </c>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HYPERLINK("https://hpr-rps.hres.ca/reg-content/summary-basis-decision-detailTwo.php?lang=en&amp;linkID=SBD00365", "Rydapt")</f>
        <v>Rydapt</v>
      </c>
      <c r="B356" s="6" t="s">
        <v>947</v>
      </c>
      <c r="C356" s="6" t="s">
        <v>87</v>
      </c>
      <c r="D356" s="6" t="s">
        <v>948</v>
      </c>
      <c r="E356" s="6">
        <v>42570.25</v>
      </c>
      <c r="F356" s="6"/>
      <c r="G356" s="6"/>
      <c r="H356" s="6">
        <v>42698.25</v>
      </c>
      <c r="I356" s="6"/>
      <c r="J356" s="6"/>
      <c r="K356" s="6"/>
      <c r="L356" s="6"/>
      <c r="M356" s="6"/>
      <c r="N356" s="6"/>
      <c r="O356" s="6"/>
      <c r="P356" s="6"/>
      <c r="Q356" s="6"/>
      <c r="R356" s="6"/>
      <c r="S356" s="6"/>
      <c r="T356" s="6"/>
      <c r="U356" s="6"/>
      <c r="V356" s="6"/>
      <c r="W356" s="6"/>
      <c r="X356" s="6"/>
      <c r="Y356" s="6"/>
      <c r="Z356" s="6"/>
      <c r="AA356" s="6"/>
      <c r="AB356" s="6"/>
      <c r="AC356" s="6"/>
      <c r="AD356" s="6"/>
      <c r="AE356" s="6"/>
      <c r="AF356" s="6">
        <v>42747.25</v>
      </c>
      <c r="AG356" s="6"/>
      <c r="AH356" s="6"/>
      <c r="AI356" s="6"/>
      <c r="AJ356" s="6"/>
      <c r="AK356" s="6"/>
      <c r="AL356" s="6"/>
      <c r="AM356" s="6"/>
      <c r="AN356" s="6"/>
      <c r="AO356" s="6"/>
      <c r="AP356" s="6"/>
      <c r="AQ356" s="6">
        <v>42964.25</v>
      </c>
      <c r="AR356" s="6">
        <v>43041.208333333343</v>
      </c>
      <c r="AS356" s="6"/>
      <c r="AT356" s="6"/>
      <c r="AU356" s="6"/>
      <c r="AV356" s="6">
        <v>42997.25</v>
      </c>
      <c r="AW356" s="6"/>
      <c r="AX356" s="6"/>
      <c r="AY356" s="6"/>
      <c r="AZ356" s="6">
        <v>43018.25</v>
      </c>
      <c r="BA356" s="6"/>
      <c r="BB356" s="6"/>
      <c r="BC356" s="6"/>
      <c r="BD356" s="6"/>
      <c r="BE356" s="6"/>
      <c r="BF356" s="6"/>
      <c r="BG356" s="6"/>
      <c r="BH356" s="6"/>
      <c r="BI356" s="6"/>
      <c r="BJ356" s="6"/>
      <c r="BK356" s="6"/>
      <c r="BL356" s="6"/>
      <c r="BM356" s="6">
        <v>43045.25</v>
      </c>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HYPERLINK("https://hpr-rps.hres.ca/reg-content/summary-basis-decision-detailTwo.php?lang=en&amp;linkID=SBD00366", "Ocrevus")</f>
        <v>Ocrevus</v>
      </c>
      <c r="B357" s="6" t="s">
        <v>949</v>
      </c>
      <c r="C357" s="6" t="s">
        <v>319</v>
      </c>
      <c r="D357" s="6" t="s">
        <v>950</v>
      </c>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HYPERLINK("https://hpr-rps.hres.ca/reg-content/summary-basis-decision-detailTwo.php?lang=en&amp;linkID=SBD00367", "Vosevi")</f>
        <v>Vosevi</v>
      </c>
      <c r="B358" s="6" t="s">
        <v>951</v>
      </c>
      <c r="C358" s="6" t="s">
        <v>134</v>
      </c>
      <c r="D358" s="6" t="s">
        <v>952</v>
      </c>
      <c r="E358" s="6">
        <v>42705.25</v>
      </c>
      <c r="F358" s="6"/>
      <c r="G358" s="6"/>
      <c r="H358" s="6"/>
      <c r="I358" s="6"/>
      <c r="J358" s="6"/>
      <c r="K358" s="6"/>
      <c r="L358" s="6"/>
      <c r="M358" s="6"/>
      <c r="N358" s="6">
        <v>42720.25</v>
      </c>
      <c r="O358" s="6"/>
      <c r="P358" s="6"/>
      <c r="Q358" s="6"/>
      <c r="R358" s="6"/>
      <c r="S358" s="6">
        <v>42753.25</v>
      </c>
      <c r="T358" s="6"/>
      <c r="U358" s="6"/>
      <c r="V358" s="6">
        <v>42762.25</v>
      </c>
      <c r="W358" s="6"/>
      <c r="X358" s="6"/>
      <c r="Y358" s="6"/>
      <c r="Z358" s="6"/>
      <c r="AA358" s="6"/>
      <c r="AB358" s="6"/>
      <c r="AC358" s="6"/>
      <c r="AD358" s="6"/>
      <c r="AE358" s="6"/>
      <c r="AF358" s="6">
        <v>42783.25</v>
      </c>
      <c r="AG358" s="6"/>
      <c r="AH358" s="6"/>
      <c r="AI358" s="6"/>
      <c r="AJ358" s="6"/>
      <c r="AK358" s="6"/>
      <c r="AL358" s="6"/>
      <c r="AM358" s="6"/>
      <c r="AN358" s="6"/>
      <c r="AO358" s="6"/>
      <c r="AP358" s="6"/>
      <c r="AQ358" s="6">
        <v>42943.25</v>
      </c>
      <c r="AR358" s="6">
        <v>42962.25</v>
      </c>
      <c r="AS358" s="6">
        <v>42923.25</v>
      </c>
      <c r="AT358" s="6"/>
      <c r="AU358" s="6"/>
      <c r="AV358" s="6">
        <v>42962.25</v>
      </c>
      <c r="AW358" s="6"/>
      <c r="AX358" s="6"/>
      <c r="AY358" s="6"/>
      <c r="AZ358" s="6">
        <v>42963.25</v>
      </c>
      <c r="BA358" s="6"/>
      <c r="BB358" s="6"/>
      <c r="BC358" s="6"/>
      <c r="BD358" s="6"/>
      <c r="BE358" s="6"/>
      <c r="BF358" s="6"/>
      <c r="BG358" s="6"/>
      <c r="BH358" s="6"/>
      <c r="BI358" s="6"/>
      <c r="BJ358" s="6"/>
      <c r="BK358" s="6"/>
      <c r="BL358" s="6"/>
      <c r="BM358" s="6">
        <v>42963.25</v>
      </c>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HYPERLINK("https://hpr-rps.hres.ca/reg-content/summary-basis-decision-detailTwo.php?lang=en&amp;linkID=SBD00368", "Trumenba")</f>
        <v>Trumenba</v>
      </c>
      <c r="B359" s="6" t="s">
        <v>953</v>
      </c>
      <c r="C359" s="6" t="s">
        <v>143</v>
      </c>
      <c r="D359" s="6" t="s">
        <v>954</v>
      </c>
      <c r="E359" s="6">
        <v>42437.25</v>
      </c>
      <c r="F359" s="6"/>
      <c r="G359" s="6"/>
      <c r="H359" s="6">
        <v>42521.25</v>
      </c>
      <c r="I359" s="6"/>
      <c r="J359" s="6"/>
      <c r="K359" s="6"/>
      <c r="L359" s="6"/>
      <c r="M359" s="6"/>
      <c r="N359" s="6"/>
      <c r="O359" s="6"/>
      <c r="P359" s="6"/>
      <c r="Q359" s="6"/>
      <c r="R359" s="6"/>
      <c r="S359" s="6"/>
      <c r="T359" s="6"/>
      <c r="U359" s="6"/>
      <c r="V359" s="6"/>
      <c r="W359" s="6"/>
      <c r="X359" s="6"/>
      <c r="Y359" s="6"/>
      <c r="Z359" s="6"/>
      <c r="AA359" s="6"/>
      <c r="AB359" s="6"/>
      <c r="AC359" s="6"/>
      <c r="AD359" s="6"/>
      <c r="AE359" s="6"/>
      <c r="AF359" s="6">
        <v>42573.25</v>
      </c>
      <c r="AG359" s="6"/>
      <c r="AH359" s="6"/>
      <c r="AI359" s="6"/>
      <c r="AJ359" s="6"/>
      <c r="AK359" s="6"/>
      <c r="AL359" s="6"/>
      <c r="AM359" s="6"/>
      <c r="AN359" s="6"/>
      <c r="AO359" s="6"/>
      <c r="AP359" s="6"/>
      <c r="AQ359" s="6"/>
      <c r="AR359" s="6"/>
      <c r="AS359" s="6"/>
      <c r="AT359" s="6"/>
      <c r="AU359" s="6"/>
      <c r="AV359" s="6">
        <v>42671.25</v>
      </c>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v>42704.25</v>
      </c>
      <c r="BZ359" s="6"/>
      <c r="CA359" s="6"/>
      <c r="CB359" s="6"/>
      <c r="CC359" s="6"/>
      <c r="CD359" s="6"/>
      <c r="CE359" s="6"/>
      <c r="CF359" s="6"/>
      <c r="CG359" s="6"/>
      <c r="CH359" s="6"/>
      <c r="CI359" s="6"/>
      <c r="CJ359" s="6"/>
      <c r="CK359" s="6"/>
      <c r="CL359" s="6"/>
      <c r="CM359" s="6"/>
      <c r="CN359" s="6"/>
      <c r="CO359" s="6"/>
      <c r="CP359" s="6"/>
      <c r="CQ359" s="6"/>
      <c r="CR359" s="6">
        <v>42717.25</v>
      </c>
      <c r="CS359" s="6"/>
      <c r="CT359" s="6"/>
      <c r="CU359" s="6"/>
      <c r="CV359" s="6"/>
      <c r="CW359" s="6"/>
      <c r="CX359" s="6"/>
      <c r="CY359" s="6"/>
      <c r="CZ359" s="6"/>
      <c r="DA359" s="6">
        <v>42786.25</v>
      </c>
      <c r="DB359" s="6"/>
      <c r="DC359" s="6"/>
      <c r="DD359" s="6">
        <v>43004.25</v>
      </c>
      <c r="DE359" s="6"/>
      <c r="DF359" s="6"/>
      <c r="DG359" s="6"/>
      <c r="DH359" s="6">
        <v>42986.25</v>
      </c>
      <c r="DI359" s="6"/>
      <c r="DJ359" s="6">
        <v>43006.25</v>
      </c>
      <c r="DK359" s="6"/>
      <c r="DL359" s="6">
        <v>43010.25</v>
      </c>
      <c r="DM359" s="6"/>
      <c r="DN359" s="6"/>
      <c r="DO359" s="6"/>
      <c r="DP359" s="6"/>
      <c r="DQ359" s="6"/>
      <c r="DR359" s="6"/>
      <c r="DS359" s="6"/>
      <c r="DT359" s="6"/>
      <c r="DU359" s="6"/>
      <c r="DV359" s="6"/>
      <c r="DW359" s="6"/>
      <c r="DX359" s="6"/>
      <c r="DY359" s="6">
        <v>43013.25</v>
      </c>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HYPERLINK("https://hpr-rps.hres.ca/reg-content/summary-basis-decision-detailTwo.php?lang=en&amp;linkID=SBD00369", "Tresiba")</f>
        <v>Tresiba</v>
      </c>
      <c r="B360" s="6" t="s">
        <v>955</v>
      </c>
      <c r="C360" s="6" t="s">
        <v>298</v>
      </c>
      <c r="D360" s="6" t="s">
        <v>956</v>
      </c>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v>40886.25</v>
      </c>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v>41185.25</v>
      </c>
      <c r="BQ360" s="6"/>
      <c r="BR360" s="6"/>
      <c r="BS360" s="6"/>
      <c r="BT360" s="6"/>
      <c r="BU360" s="6"/>
      <c r="BV360" s="6"/>
      <c r="BW360" s="6"/>
      <c r="BX360" s="6"/>
      <c r="BY360" s="6">
        <v>41274.25</v>
      </c>
      <c r="BZ360" s="6"/>
      <c r="CA360" s="6"/>
      <c r="CB360" s="6"/>
      <c r="CC360" s="6"/>
      <c r="CD360" s="6"/>
      <c r="CE360" s="6"/>
      <c r="CF360" s="6"/>
      <c r="CG360" s="6"/>
      <c r="CH360" s="6"/>
      <c r="CI360" s="6"/>
      <c r="CJ360" s="6"/>
      <c r="CK360" s="6"/>
      <c r="CL360" s="6"/>
      <c r="CM360" s="6"/>
      <c r="CN360" s="6"/>
      <c r="CO360" s="6"/>
      <c r="CP360" s="6"/>
      <c r="CQ360" s="6"/>
      <c r="CR360" s="6">
        <v>41318.25</v>
      </c>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v>41467.25</v>
      </c>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v>42674.208333333343</v>
      </c>
      <c r="FE360" s="6"/>
      <c r="FF360" s="6"/>
      <c r="FG360" s="6"/>
      <c r="FH360" s="6"/>
      <c r="FI360" s="6"/>
      <c r="FJ360" s="6"/>
      <c r="FK360" s="6"/>
      <c r="FL360" s="6"/>
      <c r="FM360" s="6"/>
      <c r="FN360" s="6"/>
      <c r="FO360" s="6">
        <v>42908.25</v>
      </c>
      <c r="FP360" s="6">
        <v>42971.25</v>
      </c>
      <c r="FQ360" s="6"/>
      <c r="FR360" s="6"/>
      <c r="FS360" s="6"/>
      <c r="FT360" s="6">
        <v>42781.25</v>
      </c>
      <c r="FU360" s="6"/>
      <c r="FV360" s="6">
        <v>42957.25</v>
      </c>
      <c r="FW360" s="6"/>
      <c r="FX360" s="6">
        <v>42962.25</v>
      </c>
      <c r="FY360" s="6"/>
      <c r="FZ360" s="6"/>
      <c r="GA360" s="6"/>
      <c r="GB360" s="6"/>
      <c r="GC360" s="6"/>
      <c r="GD360" s="6"/>
      <c r="GE360" s="6"/>
      <c r="GF360" s="6"/>
      <c r="GG360" s="6"/>
      <c r="GH360" s="6"/>
      <c r="GI360" s="6"/>
      <c r="GJ360" s="6"/>
      <c r="GK360" s="6">
        <v>42972.25</v>
      </c>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HYPERLINK("https://hpr-rps.hres.ca/reg-content/summary-basis-decision-detailTwo.php?lang=en&amp;linkID=SBD00371", "Maviret")</f>
        <v>Maviret</v>
      </c>
      <c r="B361" s="6" t="s">
        <v>957</v>
      </c>
      <c r="C361" s="6" t="s">
        <v>694</v>
      </c>
      <c r="D361" s="6" t="s">
        <v>958</v>
      </c>
      <c r="E361" s="6">
        <v>42683.25</v>
      </c>
      <c r="F361" s="6"/>
      <c r="G361" s="6"/>
      <c r="H361" s="6"/>
      <c r="I361" s="6"/>
      <c r="J361" s="6"/>
      <c r="K361" s="6"/>
      <c r="L361" s="6"/>
      <c r="M361" s="6"/>
      <c r="N361" s="6">
        <v>42697.25</v>
      </c>
      <c r="O361" s="6"/>
      <c r="P361" s="6"/>
      <c r="Q361" s="6"/>
      <c r="R361" s="6"/>
      <c r="S361" s="6">
        <v>42726.25</v>
      </c>
      <c r="T361" s="6"/>
      <c r="U361" s="6"/>
      <c r="V361" s="6">
        <v>42759.25</v>
      </c>
      <c r="W361" s="6"/>
      <c r="X361" s="6"/>
      <c r="Y361" s="6"/>
      <c r="Z361" s="6"/>
      <c r="AA361" s="6"/>
      <c r="AB361" s="6"/>
      <c r="AC361" s="6"/>
      <c r="AD361" s="6"/>
      <c r="AE361" s="6"/>
      <c r="AF361" s="6">
        <v>42776.25</v>
      </c>
      <c r="AG361" s="6"/>
      <c r="AH361" s="6"/>
      <c r="AI361" s="6"/>
      <c r="AJ361" s="6"/>
      <c r="AK361" s="6"/>
      <c r="AL361" s="6"/>
      <c r="AM361" s="6"/>
      <c r="AN361" s="6"/>
      <c r="AO361" s="6"/>
      <c r="AP361" s="6"/>
      <c r="AQ361" s="6">
        <v>42942.25</v>
      </c>
      <c r="AR361" s="6">
        <v>42962.25</v>
      </c>
      <c r="AS361" s="6">
        <v>42884.25</v>
      </c>
      <c r="AT361" s="6"/>
      <c r="AU361" s="6"/>
      <c r="AV361" s="6">
        <v>42962.25</v>
      </c>
      <c r="AW361" s="6"/>
      <c r="AX361" s="6"/>
      <c r="AY361" s="6"/>
      <c r="AZ361" s="6">
        <v>42963.25</v>
      </c>
      <c r="BA361" s="6"/>
      <c r="BB361" s="6"/>
      <c r="BC361" s="6"/>
      <c r="BD361" s="6"/>
      <c r="BE361" s="6"/>
      <c r="BF361" s="6"/>
      <c r="BG361" s="6"/>
      <c r="BH361" s="6"/>
      <c r="BI361" s="6"/>
      <c r="BJ361" s="6"/>
      <c r="BK361" s="6"/>
      <c r="BL361" s="6"/>
      <c r="BM361" s="6">
        <v>42963.25</v>
      </c>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HYPERLINK("https://hpr-rps.hres.ca/reg-content/summary-basis-decision-detailTwo.php?lang=en&amp;linkID=SBD00372", "Galafold")</f>
        <v>Galafold</v>
      </c>
      <c r="B362" s="6" t="s">
        <v>959</v>
      </c>
      <c r="C362" s="6" t="s">
        <v>960</v>
      </c>
      <c r="D362" s="6" t="s">
        <v>961</v>
      </c>
      <c r="E362" s="6">
        <v>42760.25</v>
      </c>
      <c r="F362" s="6"/>
      <c r="G362" s="6"/>
      <c r="H362" s="6"/>
      <c r="I362" s="6"/>
      <c r="J362" s="6"/>
      <c r="K362" s="6"/>
      <c r="L362" s="6"/>
      <c r="M362" s="6"/>
      <c r="N362" s="6">
        <v>42790.25</v>
      </c>
      <c r="O362" s="6"/>
      <c r="P362" s="6"/>
      <c r="Q362" s="6"/>
      <c r="R362" s="6"/>
      <c r="S362" s="6">
        <v>42823.25</v>
      </c>
      <c r="T362" s="6"/>
      <c r="U362" s="6"/>
      <c r="V362" s="6">
        <v>42835.25</v>
      </c>
      <c r="W362" s="6"/>
      <c r="X362" s="6"/>
      <c r="Y362" s="6"/>
      <c r="Z362" s="6"/>
      <c r="AA362" s="6"/>
      <c r="AB362" s="6"/>
      <c r="AC362" s="6"/>
      <c r="AD362" s="6"/>
      <c r="AE362" s="6"/>
      <c r="AF362" s="6">
        <v>42860.25</v>
      </c>
      <c r="AG362" s="6"/>
      <c r="AH362" s="6"/>
      <c r="AI362" s="6"/>
      <c r="AJ362" s="6"/>
      <c r="AK362" s="6"/>
      <c r="AL362" s="6"/>
      <c r="AM362" s="6"/>
      <c r="AN362" s="6"/>
      <c r="AO362" s="6"/>
      <c r="AP362" s="6"/>
      <c r="AQ362" s="6">
        <v>43033.25</v>
      </c>
      <c r="AR362" s="6">
        <v>43039.208333333343</v>
      </c>
      <c r="AS362" s="6"/>
      <c r="AT362" s="6"/>
      <c r="AU362" s="6"/>
      <c r="AV362" s="6">
        <v>43039.208333333343</v>
      </c>
      <c r="AW362" s="6"/>
      <c r="AX362" s="6"/>
      <c r="AY362" s="6"/>
      <c r="AZ362" s="6">
        <v>43039.208333333343</v>
      </c>
      <c r="BA362" s="6"/>
      <c r="BB362" s="6"/>
      <c r="BC362" s="6"/>
      <c r="BD362" s="6"/>
      <c r="BE362" s="6"/>
      <c r="BF362" s="6"/>
      <c r="BG362" s="6"/>
      <c r="BH362" s="6"/>
      <c r="BI362" s="6"/>
      <c r="BJ362" s="6"/>
      <c r="BK362" s="6"/>
      <c r="BL362" s="6"/>
      <c r="BM362" s="6">
        <v>43040.208333333343</v>
      </c>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HYPERLINK("https://hpr-rps.hres.ca/reg-content/summary-basis-decision-detailTwo.php?lang=en&amp;linkID=SBD00373", "Prevymis")</f>
        <v>Prevymis</v>
      </c>
      <c r="B363" s="6" t="s">
        <v>962</v>
      </c>
      <c r="C363" s="6" t="s">
        <v>415</v>
      </c>
      <c r="D363" s="6" t="s">
        <v>963</v>
      </c>
      <c r="E363" s="6">
        <v>42760.25</v>
      </c>
      <c r="F363" s="6"/>
      <c r="G363" s="6"/>
      <c r="H363" s="6"/>
      <c r="I363" s="6"/>
      <c r="J363" s="6"/>
      <c r="K363" s="6"/>
      <c r="L363" s="6"/>
      <c r="M363" s="6"/>
      <c r="N363" s="6">
        <v>42790.25</v>
      </c>
      <c r="O363" s="6"/>
      <c r="P363" s="6"/>
      <c r="Q363" s="6"/>
      <c r="R363" s="6"/>
      <c r="S363" s="6">
        <v>42823.25</v>
      </c>
      <c r="T363" s="6"/>
      <c r="U363" s="6"/>
      <c r="V363" s="6">
        <v>42835.25</v>
      </c>
      <c r="W363" s="6"/>
      <c r="X363" s="6"/>
      <c r="Y363" s="6"/>
      <c r="Z363" s="6"/>
      <c r="AA363" s="6"/>
      <c r="AB363" s="6"/>
      <c r="AC363" s="6"/>
      <c r="AD363" s="6"/>
      <c r="AE363" s="6"/>
      <c r="AF363" s="6">
        <v>42860.25</v>
      </c>
      <c r="AG363" s="6"/>
      <c r="AH363" s="6"/>
      <c r="AI363" s="6"/>
      <c r="AJ363" s="6"/>
      <c r="AK363" s="6"/>
      <c r="AL363" s="6"/>
      <c r="AM363" s="6"/>
      <c r="AN363" s="6"/>
      <c r="AO363" s="6"/>
      <c r="AP363" s="6"/>
      <c r="AQ363" s="6">
        <v>43033.25</v>
      </c>
      <c r="AR363" s="6">
        <v>43039.208333333343</v>
      </c>
      <c r="AS363" s="6"/>
      <c r="AT363" s="6"/>
      <c r="AU363" s="6"/>
      <c r="AV363" s="6">
        <v>43039.208333333343</v>
      </c>
      <c r="AW363" s="6"/>
      <c r="AX363" s="6"/>
      <c r="AY363" s="6"/>
      <c r="AZ363" s="6">
        <v>43039.208333333343</v>
      </c>
      <c r="BA363" s="6"/>
      <c r="BB363" s="6"/>
      <c r="BC363" s="6"/>
      <c r="BD363" s="6"/>
      <c r="BE363" s="6"/>
      <c r="BF363" s="6"/>
      <c r="BG363" s="6"/>
      <c r="BH363" s="6"/>
      <c r="BI363" s="6"/>
      <c r="BJ363" s="6"/>
      <c r="BK363" s="6"/>
      <c r="BL363" s="6"/>
      <c r="BM363" s="6">
        <v>43040.208333333343</v>
      </c>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HYPERLINK("https://hpr-rps.hres.ca/reg-content/summary-basis-decision-detailTwo.php?lang=en&amp;linkID=SBD00374", "Admelog")</f>
        <v>Admelog</v>
      </c>
      <c r="B364" s="6" t="s">
        <v>964</v>
      </c>
      <c r="C364" s="6" t="s">
        <v>754</v>
      </c>
      <c r="D364" s="6" t="s">
        <v>965</v>
      </c>
      <c r="E364" s="6">
        <v>42436.25</v>
      </c>
      <c r="F364" s="6"/>
      <c r="G364" s="6"/>
      <c r="H364" s="6">
        <v>42566.25</v>
      </c>
      <c r="I364" s="6"/>
      <c r="J364" s="6"/>
      <c r="K364" s="6"/>
      <c r="L364" s="6"/>
      <c r="M364" s="6"/>
      <c r="N364" s="6"/>
      <c r="O364" s="6"/>
      <c r="P364" s="6"/>
      <c r="Q364" s="6"/>
      <c r="R364" s="6"/>
      <c r="S364" s="6"/>
      <c r="T364" s="6"/>
      <c r="U364" s="6"/>
      <c r="V364" s="6"/>
      <c r="W364" s="6"/>
      <c r="X364" s="6"/>
      <c r="Y364" s="6"/>
      <c r="Z364" s="6">
        <v>42619.25</v>
      </c>
      <c r="AA364" s="6"/>
      <c r="AB364" s="6"/>
      <c r="AC364" s="6">
        <v>42639.25</v>
      </c>
      <c r="AD364" s="6"/>
      <c r="AE364" s="6"/>
      <c r="AF364" s="6">
        <v>42682.25</v>
      </c>
      <c r="AG364" s="6"/>
      <c r="AH364" s="6"/>
      <c r="AI364" s="6"/>
      <c r="AJ364" s="6"/>
      <c r="AK364" s="6"/>
      <c r="AL364" s="6"/>
      <c r="AM364" s="6"/>
      <c r="AN364" s="6"/>
      <c r="AO364" s="6"/>
      <c r="AP364" s="6"/>
      <c r="AQ364" s="6">
        <v>42943.25</v>
      </c>
      <c r="AR364" s="6">
        <v>42978.25</v>
      </c>
      <c r="AS364" s="6">
        <v>42921.25</v>
      </c>
      <c r="AT364" s="6"/>
      <c r="AU364" s="6"/>
      <c r="AV364" s="6">
        <v>42970.25</v>
      </c>
      <c r="AW364" s="6"/>
      <c r="AX364" s="6"/>
      <c r="AY364" s="6"/>
      <c r="AZ364" s="6">
        <v>42977.25</v>
      </c>
      <c r="BA364" s="6"/>
      <c r="BB364" s="6"/>
      <c r="BC364" s="6"/>
      <c r="BD364" s="6"/>
      <c r="BE364" s="6"/>
      <c r="BF364" s="6"/>
      <c r="BG364" s="6"/>
      <c r="BH364" s="6"/>
      <c r="BI364" s="6"/>
      <c r="BJ364" s="6"/>
      <c r="BK364" s="6"/>
      <c r="BL364" s="6"/>
      <c r="BM364" s="6">
        <v>42983.25</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HYPERLINK("https://hpr-rps.hres.ca/reg-content/summary-basis-decision-detailTwo.php?lang=en&amp;linkID=SBD00375", "Akynzeo")</f>
        <v>Akynzeo</v>
      </c>
      <c r="B365" s="6" t="s">
        <v>966</v>
      </c>
      <c r="C365" s="6" t="s">
        <v>967</v>
      </c>
      <c r="D365" s="6" t="s">
        <v>968</v>
      </c>
      <c r="E365" s="6"/>
      <c r="F365" s="6"/>
      <c r="G365" s="6"/>
      <c r="H365" s="6">
        <v>42646.25</v>
      </c>
      <c r="I365" s="6"/>
      <c r="J365" s="6"/>
      <c r="K365" s="6"/>
      <c r="L365" s="6"/>
      <c r="M365" s="6"/>
      <c r="N365" s="6"/>
      <c r="O365" s="6"/>
      <c r="P365" s="6"/>
      <c r="Q365" s="6"/>
      <c r="R365" s="6"/>
      <c r="S365" s="6"/>
      <c r="T365" s="6"/>
      <c r="U365" s="6"/>
      <c r="V365" s="6"/>
      <c r="W365" s="6"/>
      <c r="X365" s="6"/>
      <c r="Y365" s="6"/>
      <c r="Z365" s="6"/>
      <c r="AA365" s="6"/>
      <c r="AB365" s="6"/>
      <c r="AC365" s="6"/>
      <c r="AD365" s="6"/>
      <c r="AE365" s="6"/>
      <c r="AF365" s="6">
        <v>42706.25</v>
      </c>
      <c r="AG365" s="6"/>
      <c r="AH365" s="6"/>
      <c r="AI365" s="6"/>
      <c r="AJ365" s="6"/>
      <c r="AK365" s="6"/>
      <c r="AL365" s="6"/>
      <c r="AM365" s="6"/>
      <c r="AN365" s="6"/>
      <c r="AO365" s="6"/>
      <c r="AP365" s="6"/>
      <c r="AQ365" s="6">
        <v>42998.25</v>
      </c>
      <c r="AR365" s="6">
        <v>42999.25</v>
      </c>
      <c r="AS365" s="6">
        <v>42963.25</v>
      </c>
      <c r="AT365" s="6"/>
      <c r="AU365" s="6"/>
      <c r="AV365" s="6">
        <v>43005.25</v>
      </c>
      <c r="AW365" s="6"/>
      <c r="AX365" s="6"/>
      <c r="AY365" s="6"/>
      <c r="AZ365" s="6">
        <v>43004.25</v>
      </c>
      <c r="BA365" s="6"/>
      <c r="BB365" s="6"/>
      <c r="BC365" s="6"/>
      <c r="BD365" s="6"/>
      <c r="BE365" s="6"/>
      <c r="BF365" s="6"/>
      <c r="BG365" s="6"/>
      <c r="BH365" s="6"/>
      <c r="BI365" s="6"/>
      <c r="BJ365" s="6"/>
      <c r="BK365" s="6"/>
      <c r="BL365" s="6"/>
      <c r="BM365" s="6">
        <v>43006.25</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HYPERLINK("https://hpr-rps.hres.ca/reg-content/summary-basis-decision-detailTwo.php?lang=en&amp;linkID=SBD00376", "Anthrasil")</f>
        <v>Anthrasil</v>
      </c>
      <c r="B366" s="6" t="s">
        <v>969</v>
      </c>
      <c r="C366" s="6" t="s">
        <v>970</v>
      </c>
      <c r="D366" s="6" t="s">
        <v>971</v>
      </c>
      <c r="E366" s="6">
        <v>42570.25</v>
      </c>
      <c r="F366" s="6"/>
      <c r="G366" s="6"/>
      <c r="H366" s="6">
        <v>42698.25</v>
      </c>
      <c r="I366" s="6"/>
      <c r="J366" s="6"/>
      <c r="K366" s="6"/>
      <c r="L366" s="6"/>
      <c r="M366" s="6"/>
      <c r="N366" s="6"/>
      <c r="O366" s="6"/>
      <c r="P366" s="6"/>
      <c r="Q366" s="6"/>
      <c r="R366" s="6"/>
      <c r="S366" s="6"/>
      <c r="T366" s="6"/>
      <c r="U366" s="6"/>
      <c r="V366" s="6"/>
      <c r="W366" s="6"/>
      <c r="X366" s="6"/>
      <c r="Y366" s="6"/>
      <c r="Z366" s="6"/>
      <c r="AA366" s="6"/>
      <c r="AB366" s="6"/>
      <c r="AC366" s="6"/>
      <c r="AD366" s="6"/>
      <c r="AE366" s="6"/>
      <c r="AF366" s="6">
        <v>42747.25</v>
      </c>
      <c r="AG366" s="6"/>
      <c r="AH366" s="6"/>
      <c r="AI366" s="6"/>
      <c r="AJ366" s="6"/>
      <c r="AK366" s="6"/>
      <c r="AL366" s="6"/>
      <c r="AM366" s="6"/>
      <c r="AN366" s="6"/>
      <c r="AO366" s="6"/>
      <c r="AP366" s="6"/>
      <c r="AQ366" s="6">
        <v>42964.25</v>
      </c>
      <c r="AR366" s="6">
        <v>43041.208333333343</v>
      </c>
      <c r="AS366" s="6"/>
      <c r="AT366" s="6"/>
      <c r="AU366" s="6"/>
      <c r="AV366" s="6">
        <v>42997.25</v>
      </c>
      <c r="AW366" s="6"/>
      <c r="AX366" s="6"/>
      <c r="AY366" s="6"/>
      <c r="AZ366" s="6">
        <v>43018.25</v>
      </c>
      <c r="BA366" s="6"/>
      <c r="BB366" s="6"/>
      <c r="BC366" s="6"/>
      <c r="BD366" s="6"/>
      <c r="BE366" s="6"/>
      <c r="BF366" s="6"/>
      <c r="BG366" s="6"/>
      <c r="BH366" s="6"/>
      <c r="BI366" s="6"/>
      <c r="BJ366" s="6"/>
      <c r="BK366" s="6"/>
      <c r="BL366" s="6"/>
      <c r="BM366" s="6">
        <v>43045.25</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HYPERLINK("https://hpr-rps.hres.ca/reg-content/summary-basis-decision-detailTwo.php?lang=en&amp;linkID=SBD00377", "Shingrix")</f>
        <v>Shingrix</v>
      </c>
      <c r="B367" s="6" t="s">
        <v>972</v>
      </c>
      <c r="C367" s="6" t="s">
        <v>96</v>
      </c>
      <c r="D367" s="6" t="s">
        <v>973</v>
      </c>
      <c r="E367" s="6">
        <v>42690.25</v>
      </c>
      <c r="F367" s="6"/>
      <c r="G367" s="6">
        <v>42772.25</v>
      </c>
      <c r="H367" s="6">
        <v>42800.25</v>
      </c>
      <c r="I367" s="6"/>
      <c r="J367" s="6"/>
      <c r="K367" s="6"/>
      <c r="L367" s="6"/>
      <c r="M367" s="6"/>
      <c r="N367" s="6"/>
      <c r="O367" s="6"/>
      <c r="P367" s="6"/>
      <c r="Q367" s="6"/>
      <c r="R367" s="6"/>
      <c r="S367" s="6"/>
      <c r="T367" s="6"/>
      <c r="U367" s="6"/>
      <c r="V367" s="6"/>
      <c r="W367" s="6"/>
      <c r="X367" s="6"/>
      <c r="Y367" s="6"/>
      <c r="Z367" s="6"/>
      <c r="AA367" s="6"/>
      <c r="AB367" s="6"/>
      <c r="AC367" s="6"/>
      <c r="AD367" s="6"/>
      <c r="AE367" s="6"/>
      <c r="AF367" s="6">
        <v>42831.25</v>
      </c>
      <c r="AG367" s="6"/>
      <c r="AH367" s="6"/>
      <c r="AI367" s="6"/>
      <c r="AJ367" s="6"/>
      <c r="AK367" s="6"/>
      <c r="AL367" s="6"/>
      <c r="AM367" s="6"/>
      <c r="AN367" s="6"/>
      <c r="AO367" s="6">
        <v>42968.25</v>
      </c>
      <c r="AP367" s="6"/>
      <c r="AQ367" s="6">
        <v>42937.25</v>
      </c>
      <c r="AR367" s="6">
        <v>43025.25</v>
      </c>
      <c r="AS367" s="6"/>
      <c r="AT367" s="6"/>
      <c r="AU367" s="6"/>
      <c r="AV367" s="6">
        <v>43024.25</v>
      </c>
      <c r="AW367" s="6"/>
      <c r="AX367" s="6"/>
      <c r="AY367" s="6"/>
      <c r="AZ367" s="6">
        <v>43027.25</v>
      </c>
      <c r="BA367" s="6"/>
      <c r="BB367" s="6"/>
      <c r="BC367" s="6"/>
      <c r="BD367" s="6"/>
      <c r="BE367" s="6"/>
      <c r="BF367" s="6"/>
      <c r="BG367" s="6"/>
      <c r="BH367" s="6"/>
      <c r="BI367" s="6"/>
      <c r="BJ367" s="6"/>
      <c r="BK367" s="6">
        <v>43031.25</v>
      </c>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v>43061.25</v>
      </c>
      <c r="CN367" s="6"/>
      <c r="CO367" s="6"/>
      <c r="CP367" s="6"/>
      <c r="CQ367" s="6"/>
      <c r="CR367" s="6"/>
      <c r="CS367" s="6"/>
      <c r="CT367" s="6"/>
      <c r="CU367" s="6">
        <v>43055.25</v>
      </c>
      <c r="CV367" s="6"/>
      <c r="CW367" s="6"/>
      <c r="CX367" s="6"/>
      <c r="CY367" s="6"/>
      <c r="CZ367" s="6"/>
      <c r="DA367" s="6"/>
      <c r="DB367" s="6"/>
      <c r="DC367" s="6"/>
      <c r="DD367" s="6"/>
      <c r="DE367" s="6"/>
      <c r="DF367" s="6"/>
      <c r="DG367" s="6">
        <v>43062.25</v>
      </c>
      <c r="DH367" s="6"/>
      <c r="DI367" s="6"/>
      <c r="DJ367" s="6"/>
      <c r="DK367" s="6"/>
      <c r="DL367" s="6"/>
      <c r="DM367" s="6"/>
      <c r="DN367" s="6"/>
      <c r="DO367" s="6"/>
      <c r="DP367" s="6"/>
      <c r="DQ367" s="6"/>
      <c r="DR367" s="6"/>
      <c r="DS367" s="6"/>
      <c r="DT367" s="6">
        <v>43035.25</v>
      </c>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HYPERLINK("https://hpr-rps.hres.ca/reg-content/summary-basis-decision-detailTwo.php?lang=en&amp;linkID=SBD00378", "Rebinyn")</f>
        <v>Rebinyn</v>
      </c>
      <c r="B368" s="6" t="s">
        <v>974</v>
      </c>
      <c r="C368" s="6" t="s">
        <v>298</v>
      </c>
      <c r="D368" s="6" t="s">
        <v>975</v>
      </c>
      <c r="E368" s="6">
        <v>42472.25</v>
      </c>
      <c r="F368" s="6"/>
      <c r="G368" s="6"/>
      <c r="H368" s="6">
        <v>42716.25</v>
      </c>
      <c r="I368" s="6"/>
      <c r="J368" s="6"/>
      <c r="K368" s="6"/>
      <c r="L368" s="6"/>
      <c r="M368" s="6"/>
      <c r="N368" s="6"/>
      <c r="O368" s="6"/>
      <c r="P368" s="6"/>
      <c r="Q368" s="6"/>
      <c r="R368" s="6"/>
      <c r="S368" s="6"/>
      <c r="T368" s="6"/>
      <c r="U368" s="6"/>
      <c r="V368" s="6"/>
      <c r="W368" s="6"/>
      <c r="X368" s="6"/>
      <c r="Y368" s="6"/>
      <c r="Z368" s="6"/>
      <c r="AA368" s="6"/>
      <c r="AB368" s="6"/>
      <c r="AC368" s="6"/>
      <c r="AD368" s="6"/>
      <c r="AE368" s="6"/>
      <c r="AF368" s="6">
        <v>42768.25</v>
      </c>
      <c r="AG368" s="6"/>
      <c r="AH368" s="6"/>
      <c r="AI368" s="6"/>
      <c r="AJ368" s="6"/>
      <c r="AK368" s="6"/>
      <c r="AL368" s="6"/>
      <c r="AM368" s="6"/>
      <c r="AN368" s="6"/>
      <c r="AO368" s="6"/>
      <c r="AP368" s="6"/>
      <c r="AQ368" s="6">
        <v>43027.25</v>
      </c>
      <c r="AR368" s="6">
        <v>43062.25</v>
      </c>
      <c r="AS368" s="6"/>
      <c r="AT368" s="6"/>
      <c r="AU368" s="6"/>
      <c r="AV368" s="6">
        <v>43063.25</v>
      </c>
      <c r="AW368" s="6"/>
      <c r="AX368" s="6"/>
      <c r="AY368" s="6"/>
      <c r="AZ368" s="6">
        <v>43060.25</v>
      </c>
      <c r="BA368" s="6"/>
      <c r="BB368" s="6"/>
      <c r="BC368" s="6"/>
      <c r="BD368" s="6"/>
      <c r="BE368" s="6"/>
      <c r="BF368" s="6"/>
      <c r="BG368" s="6"/>
      <c r="BH368" s="6"/>
      <c r="BI368" s="6"/>
      <c r="BJ368" s="6"/>
      <c r="BK368" s="6"/>
      <c r="BL368" s="6"/>
      <c r="BM368" s="6">
        <v>43068.25</v>
      </c>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HYPERLINK("https://hpr-rps.hres.ca/reg-content/summary-basis-decision-detailTwo.php?lang=en&amp;linkID=SBD00379", "Renflexis")</f>
        <v>Renflexis</v>
      </c>
      <c r="B369" s="6" t="s">
        <v>698</v>
      </c>
      <c r="C369" s="6" t="s">
        <v>869</v>
      </c>
      <c r="D369" s="6" t="s">
        <v>976</v>
      </c>
      <c r="E369" s="6">
        <v>42192.25</v>
      </c>
      <c r="F369" s="6"/>
      <c r="G369" s="6"/>
      <c r="H369" s="6">
        <v>42277.25</v>
      </c>
      <c r="I369" s="6"/>
      <c r="J369" s="6"/>
      <c r="K369" s="6"/>
      <c r="L369" s="6"/>
      <c r="M369" s="6"/>
      <c r="N369" s="6"/>
      <c r="O369" s="6"/>
      <c r="P369" s="6"/>
      <c r="Q369" s="6"/>
      <c r="R369" s="6"/>
      <c r="S369" s="6"/>
      <c r="T369" s="6"/>
      <c r="U369" s="6"/>
      <c r="V369" s="6"/>
      <c r="W369" s="6"/>
      <c r="X369" s="6"/>
      <c r="Y369" s="6"/>
      <c r="Z369" s="6"/>
      <c r="AA369" s="6"/>
      <c r="AB369" s="6"/>
      <c r="AC369" s="6"/>
      <c r="AD369" s="6"/>
      <c r="AE369" s="6"/>
      <c r="AF369" s="6">
        <v>42349.25</v>
      </c>
      <c r="AG369" s="6"/>
      <c r="AH369" s="6"/>
      <c r="AI369" s="6"/>
      <c r="AJ369" s="6"/>
      <c r="AK369" s="6"/>
      <c r="AL369" s="6"/>
      <c r="AM369" s="6"/>
      <c r="AN369" s="6"/>
      <c r="AO369" s="6"/>
      <c r="AP369" s="6"/>
      <c r="AQ369" s="6">
        <v>42485.25</v>
      </c>
      <c r="AR369" s="6">
        <v>42542.25</v>
      </c>
      <c r="AS369" s="6"/>
      <c r="AT369" s="6"/>
      <c r="AU369" s="6"/>
      <c r="AV369" s="6"/>
      <c r="AW369" s="6"/>
      <c r="AX369" s="6">
        <v>42619.25</v>
      </c>
      <c r="AY369" s="6"/>
      <c r="AZ369" s="6">
        <v>42619.25</v>
      </c>
      <c r="BA369" s="6"/>
      <c r="BB369" s="6"/>
      <c r="BC369" s="6"/>
      <c r="BD369" s="6"/>
      <c r="BE369" s="6"/>
      <c r="BF369" s="6"/>
      <c r="BG369" s="6"/>
      <c r="BH369" s="6"/>
      <c r="BI369" s="6"/>
      <c r="BJ369" s="6"/>
      <c r="BK369" s="6"/>
      <c r="BL369" s="6"/>
      <c r="BM369" s="6"/>
      <c r="BN369" s="6"/>
      <c r="BO369" s="6"/>
      <c r="BP369" s="6">
        <v>42649.25</v>
      </c>
      <c r="BQ369" s="6"/>
      <c r="BR369" s="6"/>
      <c r="BS369" s="6"/>
      <c r="BT369" s="6"/>
      <c r="BU369" s="6">
        <v>42752.25</v>
      </c>
      <c r="BV369" s="6"/>
      <c r="BW369" s="6"/>
      <c r="BX369" s="6"/>
      <c r="BY369" s="6"/>
      <c r="BZ369" s="6"/>
      <c r="CA369" s="6"/>
      <c r="CB369" s="6"/>
      <c r="CC369" s="6"/>
      <c r="CD369" s="6"/>
      <c r="CE369" s="6"/>
      <c r="CF369" s="6"/>
      <c r="CG369" s="6"/>
      <c r="CH369" s="6"/>
      <c r="CI369" s="6"/>
      <c r="CJ369" s="6"/>
      <c r="CK369" s="6"/>
      <c r="CL369" s="6"/>
      <c r="CM369" s="6"/>
      <c r="CN369" s="6"/>
      <c r="CO369" s="6"/>
      <c r="CP369" s="6"/>
      <c r="CQ369" s="6"/>
      <c r="CR369" s="6">
        <v>42772.25</v>
      </c>
      <c r="CS369" s="6"/>
      <c r="CT369" s="6"/>
      <c r="CU369" s="6"/>
      <c r="CV369" s="6"/>
      <c r="CW369" s="6"/>
      <c r="CX369" s="6"/>
      <c r="CY369" s="6"/>
      <c r="CZ369" s="6"/>
      <c r="DA369" s="6"/>
      <c r="DB369" s="6"/>
      <c r="DC369" s="6"/>
      <c r="DD369" s="6">
        <v>43069.25</v>
      </c>
      <c r="DE369" s="6"/>
      <c r="DF369" s="6"/>
      <c r="DG369" s="6"/>
      <c r="DH369" s="6">
        <v>43069.25</v>
      </c>
      <c r="DI369" s="6"/>
      <c r="DJ369" s="6">
        <v>43049.25</v>
      </c>
      <c r="DK369" s="6"/>
      <c r="DL369" s="6">
        <v>43049.25</v>
      </c>
      <c r="DM369" s="6"/>
      <c r="DN369" s="6"/>
      <c r="DO369" s="6"/>
      <c r="DP369" s="6"/>
      <c r="DQ369" s="6"/>
      <c r="DR369" s="6"/>
      <c r="DS369" s="6"/>
      <c r="DT369" s="6"/>
      <c r="DU369" s="6"/>
      <c r="DV369" s="6"/>
      <c r="DW369" s="6"/>
      <c r="DX369" s="6"/>
      <c r="DY369" s="6">
        <v>43070.25</v>
      </c>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HYPERLINK("https://hpr-rps.hres.ca/reg-content/summary-basis-decision-detailTwo.php?lang=en&amp;linkID=SBD00386", "Velphoro")</f>
        <v>Velphoro</v>
      </c>
      <c r="B370" s="6" t="s">
        <v>977</v>
      </c>
      <c r="C370" s="6" t="s">
        <v>978</v>
      </c>
      <c r="D370" s="6" t="s">
        <v>979</v>
      </c>
      <c r="E370" s="6">
        <v>42662.25</v>
      </c>
      <c r="F370" s="6"/>
      <c r="G370" s="6"/>
      <c r="H370" s="6">
        <v>42726.25</v>
      </c>
      <c r="I370" s="6"/>
      <c r="J370" s="6"/>
      <c r="K370" s="6"/>
      <c r="L370" s="6"/>
      <c r="M370" s="6"/>
      <c r="N370" s="6"/>
      <c r="O370" s="6"/>
      <c r="P370" s="6"/>
      <c r="Q370" s="6"/>
      <c r="R370" s="6"/>
      <c r="S370" s="6"/>
      <c r="T370" s="6"/>
      <c r="U370" s="6"/>
      <c r="V370" s="6"/>
      <c r="W370" s="6"/>
      <c r="X370" s="6"/>
      <c r="Y370" s="6"/>
      <c r="Z370" s="6"/>
      <c r="AA370" s="6"/>
      <c r="AB370" s="6"/>
      <c r="AC370" s="6"/>
      <c r="AD370" s="6"/>
      <c r="AE370" s="6"/>
      <c r="AF370" s="6">
        <v>42782.25</v>
      </c>
      <c r="AG370" s="6"/>
      <c r="AH370" s="6"/>
      <c r="AI370" s="6"/>
      <c r="AJ370" s="6"/>
      <c r="AK370" s="6"/>
      <c r="AL370" s="6"/>
      <c r="AM370" s="6"/>
      <c r="AN370" s="6"/>
      <c r="AO370" s="6"/>
      <c r="AP370" s="6"/>
      <c r="AQ370" s="6">
        <v>43027.25</v>
      </c>
      <c r="AR370" s="6">
        <v>43020.25</v>
      </c>
      <c r="AS370" s="6"/>
      <c r="AT370" s="6"/>
      <c r="AU370" s="6"/>
      <c r="AV370" s="6">
        <v>43103.25</v>
      </c>
      <c r="AW370" s="6"/>
      <c r="AX370" s="6"/>
      <c r="AY370" s="6"/>
      <c r="AZ370" s="6">
        <v>43103.25</v>
      </c>
      <c r="BA370" s="6"/>
      <c r="BB370" s="6"/>
      <c r="BC370" s="6"/>
      <c r="BD370" s="6"/>
      <c r="BE370" s="6"/>
      <c r="BF370" s="6"/>
      <c r="BG370" s="6"/>
      <c r="BH370" s="6"/>
      <c r="BI370" s="6"/>
      <c r="BJ370" s="6"/>
      <c r="BK370" s="6"/>
      <c r="BL370" s="6"/>
      <c r="BM370" s="6">
        <v>43105.25</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HYPERLINK("https://hpr-rps.hres.ca/reg-content/summary-basis-decision-detailTwo.php?lang=en&amp;linkID=SBD00380", "Lartruvo")</f>
        <v>Lartruvo</v>
      </c>
      <c r="B371" s="6" t="s">
        <v>980</v>
      </c>
      <c r="C371" s="6" t="s">
        <v>140</v>
      </c>
      <c r="D371" s="6" t="s">
        <v>981</v>
      </c>
      <c r="E371" s="6">
        <v>42690.25</v>
      </c>
      <c r="F371" s="6"/>
      <c r="G371" s="6">
        <v>42772.25</v>
      </c>
      <c r="H371" s="6">
        <v>42800.25</v>
      </c>
      <c r="I371" s="6"/>
      <c r="J371" s="6"/>
      <c r="K371" s="6"/>
      <c r="L371" s="6"/>
      <c r="M371" s="6"/>
      <c r="N371" s="6"/>
      <c r="O371" s="6"/>
      <c r="P371" s="6"/>
      <c r="Q371" s="6"/>
      <c r="R371" s="6"/>
      <c r="S371" s="6"/>
      <c r="T371" s="6"/>
      <c r="U371" s="6"/>
      <c r="V371" s="6"/>
      <c r="W371" s="6"/>
      <c r="X371" s="6"/>
      <c r="Y371" s="6"/>
      <c r="Z371" s="6"/>
      <c r="AA371" s="6"/>
      <c r="AB371" s="6"/>
      <c r="AC371" s="6"/>
      <c r="AD371" s="6"/>
      <c r="AE371" s="6"/>
      <c r="AF371" s="6">
        <v>42831.25</v>
      </c>
      <c r="AG371" s="6"/>
      <c r="AH371" s="6"/>
      <c r="AI371" s="6"/>
      <c r="AJ371" s="6"/>
      <c r="AK371" s="6"/>
      <c r="AL371" s="6"/>
      <c r="AM371" s="6"/>
      <c r="AN371" s="6"/>
      <c r="AO371" s="6">
        <v>42968.25</v>
      </c>
      <c r="AP371" s="6"/>
      <c r="AQ371" s="6">
        <v>42937.25</v>
      </c>
      <c r="AR371" s="6">
        <v>43025.25</v>
      </c>
      <c r="AS371" s="6"/>
      <c r="AT371" s="6"/>
      <c r="AU371" s="6"/>
      <c r="AV371" s="6">
        <v>43024.25</v>
      </c>
      <c r="AW371" s="6"/>
      <c r="AX371" s="6"/>
      <c r="AY371" s="6"/>
      <c r="AZ371" s="6">
        <v>43027.25</v>
      </c>
      <c r="BA371" s="6"/>
      <c r="BB371" s="6"/>
      <c r="BC371" s="6"/>
      <c r="BD371" s="6"/>
      <c r="BE371" s="6"/>
      <c r="BF371" s="6"/>
      <c r="BG371" s="6"/>
      <c r="BH371" s="6"/>
      <c r="BI371" s="6"/>
      <c r="BJ371" s="6"/>
      <c r="BK371" s="6">
        <v>43031.25</v>
      </c>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v>43061.25</v>
      </c>
      <c r="CN371" s="6"/>
      <c r="CO371" s="6"/>
      <c r="CP371" s="6"/>
      <c r="CQ371" s="6"/>
      <c r="CR371" s="6"/>
      <c r="CS371" s="6"/>
      <c r="CT371" s="6"/>
      <c r="CU371" s="6">
        <v>43055.25</v>
      </c>
      <c r="CV371" s="6"/>
      <c r="CW371" s="6"/>
      <c r="CX371" s="6"/>
      <c r="CY371" s="6"/>
      <c r="CZ371" s="6"/>
      <c r="DA371" s="6"/>
      <c r="DB371" s="6"/>
      <c r="DC371" s="6"/>
      <c r="DD371" s="6"/>
      <c r="DE371" s="6"/>
      <c r="DF371" s="6"/>
      <c r="DG371" s="6">
        <v>43062.25</v>
      </c>
      <c r="DH371" s="6"/>
      <c r="DI371" s="6"/>
      <c r="DJ371" s="6"/>
      <c r="DK371" s="6"/>
      <c r="DL371" s="6"/>
      <c r="DM371" s="6"/>
      <c r="DN371" s="6"/>
      <c r="DO371" s="6"/>
      <c r="DP371" s="6"/>
      <c r="DQ371" s="6"/>
      <c r="DR371" s="6"/>
      <c r="DS371" s="6"/>
      <c r="DT371" s="6">
        <v>43035.25</v>
      </c>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HYPERLINK("https://hpr-rps.hres.ca/reg-content/summary-basis-decision-detailTwo.php?lang=en&amp;linkID=SBD00381", "Dupixent")</f>
        <v>Dupixent</v>
      </c>
      <c r="B372" s="6" t="s">
        <v>982</v>
      </c>
      <c r="C372" s="6" t="s">
        <v>754</v>
      </c>
      <c r="D372" s="6" t="s">
        <v>983</v>
      </c>
      <c r="E372" s="6">
        <v>42662.25</v>
      </c>
      <c r="F372" s="6"/>
      <c r="G372" s="6"/>
      <c r="H372" s="6">
        <v>42720.25</v>
      </c>
      <c r="I372" s="6"/>
      <c r="J372" s="6"/>
      <c r="K372" s="6"/>
      <c r="L372" s="6"/>
      <c r="M372" s="6"/>
      <c r="N372" s="6"/>
      <c r="O372" s="6"/>
      <c r="P372" s="6"/>
      <c r="Q372" s="6"/>
      <c r="R372" s="6"/>
      <c r="S372" s="6"/>
      <c r="T372" s="6"/>
      <c r="U372" s="6"/>
      <c r="V372" s="6"/>
      <c r="W372" s="6"/>
      <c r="X372" s="6"/>
      <c r="Y372" s="6"/>
      <c r="Z372" s="6"/>
      <c r="AA372" s="6"/>
      <c r="AB372" s="6"/>
      <c r="AC372" s="6"/>
      <c r="AD372" s="6"/>
      <c r="AE372" s="6"/>
      <c r="AF372" s="6">
        <v>42769.25</v>
      </c>
      <c r="AG372" s="6"/>
      <c r="AH372" s="6"/>
      <c r="AI372" s="6"/>
      <c r="AJ372" s="6"/>
      <c r="AK372" s="6"/>
      <c r="AL372" s="6"/>
      <c r="AM372" s="6"/>
      <c r="AN372" s="6"/>
      <c r="AO372" s="6"/>
      <c r="AP372" s="6"/>
      <c r="AQ372" s="6">
        <v>43059.25</v>
      </c>
      <c r="AR372" s="6">
        <v>43068.25</v>
      </c>
      <c r="AS372" s="6"/>
      <c r="AT372" s="6"/>
      <c r="AU372" s="6"/>
      <c r="AV372" s="6">
        <v>43069.25</v>
      </c>
      <c r="AW372" s="6"/>
      <c r="AX372" s="6"/>
      <c r="AY372" s="6"/>
      <c r="AZ372" s="6">
        <v>43069.25</v>
      </c>
      <c r="BA372" s="6"/>
      <c r="BB372" s="6"/>
      <c r="BC372" s="6"/>
      <c r="BD372" s="6"/>
      <c r="BE372" s="6"/>
      <c r="BF372" s="6"/>
      <c r="BG372" s="6"/>
      <c r="BH372" s="6"/>
      <c r="BI372" s="6"/>
      <c r="BJ372" s="6"/>
      <c r="BK372" s="6"/>
      <c r="BL372" s="6"/>
      <c r="BM372" s="6">
        <v>43069.25</v>
      </c>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HYPERLINK("https://hpr-rps.hres.ca/reg-content/summary-basis-decision-detailTwo.php?lang=en&amp;linkID=SBD00382", "Kanuma")</f>
        <v>Kanuma</v>
      </c>
      <c r="B373" s="6" t="s">
        <v>984</v>
      </c>
      <c r="C373" s="6" t="s">
        <v>985</v>
      </c>
      <c r="D373" s="6" t="s">
        <v>986</v>
      </c>
      <c r="E373" s="6">
        <v>42710.25</v>
      </c>
      <c r="F373" s="6"/>
      <c r="G373" s="6">
        <v>42767.25</v>
      </c>
      <c r="H373" s="6">
        <v>42817.208333333343</v>
      </c>
      <c r="I373" s="6"/>
      <c r="J373" s="6"/>
      <c r="K373" s="6"/>
      <c r="L373" s="6"/>
      <c r="M373" s="6"/>
      <c r="N373" s="6"/>
      <c r="O373" s="6"/>
      <c r="P373" s="6"/>
      <c r="Q373" s="6"/>
      <c r="R373" s="6"/>
      <c r="S373" s="6"/>
      <c r="T373" s="6"/>
      <c r="U373" s="6"/>
      <c r="V373" s="6"/>
      <c r="W373" s="6"/>
      <c r="X373" s="6"/>
      <c r="Y373" s="6"/>
      <c r="Z373" s="6"/>
      <c r="AA373" s="6"/>
      <c r="AB373" s="6"/>
      <c r="AC373" s="6"/>
      <c r="AD373" s="6"/>
      <c r="AE373" s="6"/>
      <c r="AF373" s="6">
        <v>42846.25</v>
      </c>
      <c r="AG373" s="6"/>
      <c r="AH373" s="6"/>
      <c r="AI373" s="6"/>
      <c r="AJ373" s="6"/>
      <c r="AK373" s="6"/>
      <c r="AL373" s="6"/>
      <c r="AM373" s="6"/>
      <c r="AN373" s="6"/>
      <c r="AO373" s="6"/>
      <c r="AP373" s="6"/>
      <c r="AQ373" s="6"/>
      <c r="AR373" s="6"/>
      <c r="AS373" s="6"/>
      <c r="AT373" s="6"/>
      <c r="AU373" s="6"/>
      <c r="AV373" s="6">
        <v>43045.25</v>
      </c>
      <c r="AW373" s="6"/>
      <c r="AX373" s="6"/>
      <c r="AY373" s="6"/>
      <c r="AZ373" s="6"/>
      <c r="BA373" s="6"/>
      <c r="BB373" s="6"/>
      <c r="BC373" s="6"/>
      <c r="BD373" s="6"/>
      <c r="BE373" s="6"/>
      <c r="BF373" s="6"/>
      <c r="BG373" s="6"/>
      <c r="BH373" s="6"/>
      <c r="BI373" s="6"/>
      <c r="BJ373" s="6"/>
      <c r="BK373" s="6">
        <v>43046.25</v>
      </c>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v>43083.25</v>
      </c>
      <c r="CN373" s="6"/>
      <c r="CO373" s="6"/>
      <c r="CP373" s="6"/>
      <c r="CQ373" s="6"/>
      <c r="CR373" s="6"/>
      <c r="CS373" s="6"/>
      <c r="CT373" s="6"/>
      <c r="CU373" s="6">
        <v>43084.25</v>
      </c>
      <c r="CV373" s="6"/>
      <c r="CW373" s="6"/>
      <c r="CX373" s="6"/>
      <c r="CY373" s="6"/>
      <c r="CZ373" s="6"/>
      <c r="DA373" s="6"/>
      <c r="DB373" s="6"/>
      <c r="DC373" s="6"/>
      <c r="DD373" s="6"/>
      <c r="DE373" s="6"/>
      <c r="DF373" s="6"/>
      <c r="DG373" s="6">
        <v>43084.25</v>
      </c>
      <c r="DH373" s="6"/>
      <c r="DI373" s="6"/>
      <c r="DJ373" s="6"/>
      <c r="DK373" s="6"/>
      <c r="DL373" s="6"/>
      <c r="DM373" s="6"/>
      <c r="DN373" s="6"/>
      <c r="DO373" s="6"/>
      <c r="DP373" s="6"/>
      <c r="DQ373" s="6"/>
      <c r="DR373" s="6"/>
      <c r="DS373" s="6"/>
      <c r="DT373" s="6">
        <v>43056.25</v>
      </c>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HYPERLINK("https://hpr-rps.hres.ca/reg-content/summary-basis-decision-detailTwo.php?lang=en&amp;linkID=SBD00383", "Xiidra")</f>
        <v>Xiidra</v>
      </c>
      <c r="B374" s="6" t="s">
        <v>987</v>
      </c>
      <c r="C374" s="6" t="s">
        <v>988</v>
      </c>
      <c r="D374" s="6" t="s">
        <v>989</v>
      </c>
      <c r="E374" s="6">
        <v>42591.25</v>
      </c>
      <c r="F374" s="6"/>
      <c r="G374" s="6"/>
      <c r="H374" s="6">
        <v>42671.25</v>
      </c>
      <c r="I374" s="6"/>
      <c r="J374" s="6"/>
      <c r="K374" s="6"/>
      <c r="L374" s="6"/>
      <c r="M374" s="6"/>
      <c r="N374" s="6"/>
      <c r="O374" s="6"/>
      <c r="P374" s="6"/>
      <c r="Q374" s="6"/>
      <c r="R374" s="6"/>
      <c r="S374" s="6"/>
      <c r="T374" s="6"/>
      <c r="U374" s="6"/>
      <c r="V374" s="6"/>
      <c r="W374" s="6"/>
      <c r="X374" s="6"/>
      <c r="Y374" s="6"/>
      <c r="Z374" s="6"/>
      <c r="AA374" s="6"/>
      <c r="AB374" s="6"/>
      <c r="AC374" s="6"/>
      <c r="AD374" s="6"/>
      <c r="AE374" s="6"/>
      <c r="AF374" s="6">
        <v>42723.25</v>
      </c>
      <c r="AG374" s="6"/>
      <c r="AH374" s="6"/>
      <c r="AI374" s="6"/>
      <c r="AJ374" s="6"/>
      <c r="AK374" s="6"/>
      <c r="AL374" s="6"/>
      <c r="AM374" s="6"/>
      <c r="AN374" s="6"/>
      <c r="AO374" s="6"/>
      <c r="AP374" s="6"/>
      <c r="AQ374" s="6">
        <v>42956.25</v>
      </c>
      <c r="AR374" s="6">
        <v>43084.25</v>
      </c>
      <c r="AS374" s="6"/>
      <c r="AT374" s="6"/>
      <c r="AU374" s="6"/>
      <c r="AV374" s="6">
        <v>43089.25</v>
      </c>
      <c r="AW374" s="6"/>
      <c r="AX374" s="6">
        <v>42883.25</v>
      </c>
      <c r="AY374" s="6"/>
      <c r="AZ374" s="6">
        <v>43090.25</v>
      </c>
      <c r="BA374" s="6"/>
      <c r="BB374" s="6"/>
      <c r="BC374" s="6"/>
      <c r="BD374" s="6"/>
      <c r="BE374" s="6"/>
      <c r="BF374" s="6"/>
      <c r="BG374" s="6"/>
      <c r="BH374" s="6"/>
      <c r="BI374" s="6"/>
      <c r="BJ374" s="6"/>
      <c r="BK374" s="6"/>
      <c r="BL374" s="6"/>
      <c r="BM374" s="6">
        <v>43091.25</v>
      </c>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HYPERLINK("https://hpr-rps.hres.ca/reg-content/summary-basis-decision-detailTwo.php?lang=en&amp;linkID=SBD00384", "Imfinzi")</f>
        <v>Imfinzi</v>
      </c>
      <c r="B375" s="6" t="s">
        <v>990</v>
      </c>
      <c r="C375" s="6" t="s">
        <v>137</v>
      </c>
      <c r="D375" s="6" t="s">
        <v>991</v>
      </c>
      <c r="E375" s="6">
        <v>42678.208333333343</v>
      </c>
      <c r="F375" s="6">
        <v>42642.25</v>
      </c>
      <c r="G375" s="6">
        <v>42732.25</v>
      </c>
      <c r="H375" s="6">
        <v>42782.25</v>
      </c>
      <c r="I375" s="6"/>
      <c r="J375" s="6"/>
      <c r="K375" s="6"/>
      <c r="L375" s="6"/>
      <c r="M375" s="6"/>
      <c r="N375" s="6"/>
      <c r="O375" s="6"/>
      <c r="P375" s="6"/>
      <c r="Q375" s="6"/>
      <c r="R375" s="6"/>
      <c r="S375" s="6"/>
      <c r="T375" s="6"/>
      <c r="U375" s="6"/>
      <c r="V375" s="6"/>
      <c r="W375" s="6"/>
      <c r="X375" s="6"/>
      <c r="Y375" s="6"/>
      <c r="Z375" s="6"/>
      <c r="AA375" s="6"/>
      <c r="AB375" s="6"/>
      <c r="AC375" s="6"/>
      <c r="AD375" s="6"/>
      <c r="AE375" s="6"/>
      <c r="AF375" s="6">
        <v>42811.208333333343</v>
      </c>
      <c r="AG375" s="6"/>
      <c r="AH375" s="6"/>
      <c r="AI375" s="6"/>
      <c r="AJ375" s="6"/>
      <c r="AK375" s="6"/>
      <c r="AL375" s="6"/>
      <c r="AM375" s="6"/>
      <c r="AN375" s="6"/>
      <c r="AO375" s="6">
        <v>42898.25</v>
      </c>
      <c r="AP375" s="6"/>
      <c r="AQ375" s="6">
        <v>42985.25</v>
      </c>
      <c r="AR375" s="6">
        <v>42995.25</v>
      </c>
      <c r="AS375" s="6"/>
      <c r="AT375" s="6"/>
      <c r="AU375" s="6"/>
      <c r="AV375" s="6">
        <v>43005.25</v>
      </c>
      <c r="AW375" s="6"/>
      <c r="AX375" s="6"/>
      <c r="AY375" s="6"/>
      <c r="AZ375" s="6"/>
      <c r="BA375" s="6"/>
      <c r="BB375" s="6"/>
      <c r="BC375" s="6"/>
      <c r="BD375" s="6"/>
      <c r="BE375" s="6"/>
      <c r="BF375" s="6"/>
      <c r="BG375" s="6"/>
      <c r="BH375" s="6"/>
      <c r="BI375" s="6"/>
      <c r="BJ375" s="6"/>
      <c r="BK375" s="6">
        <v>43011.25</v>
      </c>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v>43042.208333333343</v>
      </c>
      <c r="CT375" s="6"/>
      <c r="CU375" s="6">
        <v>43042.208333333343</v>
      </c>
      <c r="CV375" s="6"/>
      <c r="CW375" s="6"/>
      <c r="CX375" s="6"/>
      <c r="CY375" s="6"/>
      <c r="CZ375" s="6"/>
      <c r="DA375" s="6"/>
      <c r="DB375" s="6"/>
      <c r="DC375" s="6"/>
      <c r="DD375" s="6"/>
      <c r="DE375" s="6"/>
      <c r="DF375" s="6"/>
      <c r="DG375" s="6">
        <v>43042.208333333343</v>
      </c>
      <c r="DH375" s="6"/>
      <c r="DI375" s="6"/>
      <c r="DJ375" s="6"/>
      <c r="DK375" s="6"/>
      <c r="DL375" s="6"/>
      <c r="DM375" s="6"/>
      <c r="DN375" s="6"/>
      <c r="DO375" s="6"/>
      <c r="DP375" s="6"/>
      <c r="DQ375" s="6"/>
      <c r="DR375" s="6"/>
      <c r="DS375" s="6"/>
      <c r="DT375" s="6">
        <v>43014.25</v>
      </c>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HYPERLINK("https://hpr-rps.hres.ca/reg-content/summary-basis-decision-detailTwo.php?lang=en&amp;linkID=SBD00385", "Bavencio")</f>
        <v>Bavencio</v>
      </c>
      <c r="B376" s="6" t="s">
        <v>992</v>
      </c>
      <c r="C376" s="6" t="s">
        <v>993</v>
      </c>
      <c r="D376" s="6" t="s">
        <v>994</v>
      </c>
      <c r="E376" s="6">
        <v>42678.208333333343</v>
      </c>
      <c r="F376" s="6">
        <v>42642.25</v>
      </c>
      <c r="G376" s="6">
        <v>42732.25</v>
      </c>
      <c r="H376" s="6">
        <v>42782.25</v>
      </c>
      <c r="I376" s="6"/>
      <c r="J376" s="6"/>
      <c r="K376" s="6"/>
      <c r="L376" s="6"/>
      <c r="M376" s="6"/>
      <c r="N376" s="6"/>
      <c r="O376" s="6"/>
      <c r="P376" s="6"/>
      <c r="Q376" s="6"/>
      <c r="R376" s="6"/>
      <c r="S376" s="6"/>
      <c r="T376" s="6"/>
      <c r="U376" s="6"/>
      <c r="V376" s="6"/>
      <c r="W376" s="6"/>
      <c r="X376" s="6"/>
      <c r="Y376" s="6"/>
      <c r="Z376" s="6"/>
      <c r="AA376" s="6"/>
      <c r="AB376" s="6"/>
      <c r="AC376" s="6"/>
      <c r="AD376" s="6"/>
      <c r="AE376" s="6"/>
      <c r="AF376" s="6">
        <v>42811.208333333343</v>
      </c>
      <c r="AG376" s="6"/>
      <c r="AH376" s="6"/>
      <c r="AI376" s="6"/>
      <c r="AJ376" s="6"/>
      <c r="AK376" s="6"/>
      <c r="AL376" s="6"/>
      <c r="AM376" s="6"/>
      <c r="AN376" s="6"/>
      <c r="AO376" s="6">
        <v>42898.25</v>
      </c>
      <c r="AP376" s="6"/>
      <c r="AQ376" s="6">
        <v>42985.25</v>
      </c>
      <c r="AR376" s="6">
        <v>42995.25</v>
      </c>
      <c r="AS376" s="6"/>
      <c r="AT376" s="6"/>
      <c r="AU376" s="6"/>
      <c r="AV376" s="6">
        <v>43005.25</v>
      </c>
      <c r="AW376" s="6"/>
      <c r="AX376" s="6"/>
      <c r="AY376" s="6"/>
      <c r="AZ376" s="6"/>
      <c r="BA376" s="6"/>
      <c r="BB376" s="6"/>
      <c r="BC376" s="6"/>
      <c r="BD376" s="6"/>
      <c r="BE376" s="6"/>
      <c r="BF376" s="6"/>
      <c r="BG376" s="6"/>
      <c r="BH376" s="6"/>
      <c r="BI376" s="6"/>
      <c r="BJ376" s="6"/>
      <c r="BK376" s="6">
        <v>43011.25</v>
      </c>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v>43042.208333333343</v>
      </c>
      <c r="CT376" s="6"/>
      <c r="CU376" s="6">
        <v>43042.208333333343</v>
      </c>
      <c r="CV376" s="6"/>
      <c r="CW376" s="6"/>
      <c r="CX376" s="6"/>
      <c r="CY376" s="6"/>
      <c r="CZ376" s="6"/>
      <c r="DA376" s="6"/>
      <c r="DB376" s="6"/>
      <c r="DC376" s="6"/>
      <c r="DD376" s="6"/>
      <c r="DE376" s="6"/>
      <c r="DF376" s="6"/>
      <c r="DG376" s="6">
        <v>43042.208333333343</v>
      </c>
      <c r="DH376" s="6"/>
      <c r="DI376" s="6"/>
      <c r="DJ376" s="6"/>
      <c r="DK376" s="6"/>
      <c r="DL376" s="6"/>
      <c r="DM376" s="6"/>
      <c r="DN376" s="6"/>
      <c r="DO376" s="6"/>
      <c r="DP376" s="6"/>
      <c r="DQ376" s="6"/>
      <c r="DR376" s="6"/>
      <c r="DS376" s="6"/>
      <c r="DT376" s="6">
        <v>43014.25</v>
      </c>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HYPERLINK("https://hpr-rps.hres.ca/reg-content/summary-basis-decision-detailTwo.php?lang=en&amp;linkID=SBD00387", "Tremfya")</f>
        <v>Tremfya</v>
      </c>
      <c r="B377" s="6" t="s">
        <v>995</v>
      </c>
      <c r="C377" s="6" t="s">
        <v>201</v>
      </c>
      <c r="D377" s="6" t="s">
        <v>996</v>
      </c>
      <c r="E377" s="6">
        <v>41942.208333333343</v>
      </c>
      <c r="F377" s="6"/>
      <c r="G377" s="6"/>
      <c r="H377" s="6">
        <v>42846.25</v>
      </c>
      <c r="I377" s="6"/>
      <c r="J377" s="6"/>
      <c r="K377" s="6"/>
      <c r="L377" s="6"/>
      <c r="M377" s="6"/>
      <c r="N377" s="6"/>
      <c r="O377" s="6"/>
      <c r="P377" s="6"/>
      <c r="Q377" s="6"/>
      <c r="R377" s="6"/>
      <c r="S377" s="6"/>
      <c r="T377" s="6"/>
      <c r="U377" s="6"/>
      <c r="V377" s="6"/>
      <c r="W377" s="6"/>
      <c r="X377" s="6"/>
      <c r="Y377" s="6"/>
      <c r="Z377" s="6"/>
      <c r="AA377" s="6"/>
      <c r="AB377" s="6"/>
      <c r="AC377" s="6"/>
      <c r="AD377" s="6"/>
      <c r="AE377" s="6"/>
      <c r="AF377" s="6">
        <v>42895.25</v>
      </c>
      <c r="AG377" s="6"/>
      <c r="AH377" s="6"/>
      <c r="AI377" s="6"/>
      <c r="AJ377" s="6"/>
      <c r="AK377" s="6"/>
      <c r="AL377" s="6"/>
      <c r="AM377" s="6"/>
      <c r="AN377" s="6"/>
      <c r="AO377" s="6"/>
      <c r="AP377" s="6"/>
      <c r="AQ377" s="6">
        <v>43160.25</v>
      </c>
      <c r="AR377" s="6">
        <v>43180.208333333343</v>
      </c>
      <c r="AS377" s="6"/>
      <c r="AT377" s="6"/>
      <c r="AU377" s="6"/>
      <c r="AV377" s="6">
        <v>43180.208333333343</v>
      </c>
      <c r="AW377" s="6"/>
      <c r="AX377" s="6"/>
      <c r="AY377" s="6"/>
      <c r="AZ377" s="6">
        <v>43195.25</v>
      </c>
      <c r="BA377" s="6"/>
      <c r="BB377" s="6"/>
      <c r="BC377" s="6"/>
      <c r="BD377" s="6"/>
      <c r="BE377" s="6"/>
      <c r="BF377" s="6"/>
      <c r="BG377" s="6"/>
      <c r="BH377" s="6"/>
      <c r="BI377" s="6"/>
      <c r="BJ377" s="6"/>
      <c r="BK377" s="6"/>
      <c r="BL377" s="6"/>
      <c r="BM377" s="6">
        <v>43195.25</v>
      </c>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HYPERLINK("https://hpr-rps.hres.ca/reg-content/summary-basis-decision-detailTwo.php?lang=en&amp;linkID=SBD00388", "Ozempic")</f>
        <v>Ozempic</v>
      </c>
      <c r="B378" s="6" t="s">
        <v>997</v>
      </c>
      <c r="C378" s="6" t="s">
        <v>298</v>
      </c>
      <c r="D378" s="6" t="s">
        <v>998</v>
      </c>
      <c r="E378" s="6">
        <v>42635.25</v>
      </c>
      <c r="F378" s="6"/>
      <c r="G378" s="6"/>
      <c r="H378" s="6">
        <v>42754.25</v>
      </c>
      <c r="I378" s="6"/>
      <c r="J378" s="6"/>
      <c r="K378" s="6"/>
      <c r="L378" s="6"/>
      <c r="M378" s="6"/>
      <c r="N378" s="6"/>
      <c r="O378" s="6"/>
      <c r="P378" s="6"/>
      <c r="Q378" s="6"/>
      <c r="R378" s="6"/>
      <c r="S378" s="6"/>
      <c r="T378" s="6"/>
      <c r="U378" s="6"/>
      <c r="V378" s="6"/>
      <c r="W378" s="6"/>
      <c r="X378" s="6"/>
      <c r="Y378" s="6"/>
      <c r="Z378" s="6"/>
      <c r="AA378" s="6"/>
      <c r="AB378" s="6"/>
      <c r="AC378" s="6"/>
      <c r="AD378" s="6"/>
      <c r="AE378" s="6"/>
      <c r="AF378" s="6">
        <v>42804.25</v>
      </c>
      <c r="AG378" s="6"/>
      <c r="AH378" s="6"/>
      <c r="AI378" s="6"/>
      <c r="AJ378" s="6"/>
      <c r="AK378" s="6"/>
      <c r="AL378" s="6"/>
      <c r="AM378" s="6"/>
      <c r="AN378" s="6"/>
      <c r="AO378" s="6"/>
      <c r="AP378" s="6"/>
      <c r="AQ378" s="6">
        <v>43045.25</v>
      </c>
      <c r="AR378" s="6">
        <v>43102.25</v>
      </c>
      <c r="AS378" s="6"/>
      <c r="AT378" s="6"/>
      <c r="AU378" s="6"/>
      <c r="AV378" s="6">
        <v>43091.25</v>
      </c>
      <c r="AW378" s="6"/>
      <c r="AX378" s="6">
        <v>43042.208333333343</v>
      </c>
      <c r="AY378" s="6"/>
      <c r="AZ378" s="6">
        <v>43103.25</v>
      </c>
      <c r="BA378" s="6"/>
      <c r="BB378" s="6"/>
      <c r="BC378" s="6"/>
      <c r="BD378" s="6"/>
      <c r="BE378" s="6"/>
      <c r="BF378" s="6"/>
      <c r="BG378" s="6"/>
      <c r="BH378" s="6"/>
      <c r="BI378" s="6"/>
      <c r="BJ378" s="6"/>
      <c r="BK378" s="6"/>
      <c r="BL378" s="6"/>
      <c r="BM378" s="6">
        <v>43104.25</v>
      </c>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HYPERLINK("https://hpr-rps.hres.ca/reg-content/summary-basis-decision-detailTwo.php?lang=en&amp;linkID=SBD00389", "Lonsurf")</f>
        <v>Lonsurf</v>
      </c>
      <c r="B379" s="6" t="s">
        <v>999</v>
      </c>
      <c r="C379" s="6" t="s">
        <v>1000</v>
      </c>
      <c r="D379" s="6" t="s">
        <v>1001</v>
      </c>
      <c r="E379" s="6">
        <v>42292.25</v>
      </c>
      <c r="F379" s="6"/>
      <c r="G379" s="6"/>
      <c r="H379" s="6">
        <v>42691.25</v>
      </c>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HYPERLINK("https://hpr-rps.hres.ca/reg-content/summary-basis-decision-detailTwo.php?lang=en&amp;linkID=SBD00390", "Fasenra")</f>
        <v>Fasenra</v>
      </c>
      <c r="B380" s="6" t="s">
        <v>1002</v>
      </c>
      <c r="C380" s="6" t="s">
        <v>137</v>
      </c>
      <c r="D380" s="6" t="s">
        <v>1003</v>
      </c>
      <c r="E380" s="6">
        <v>43034.25</v>
      </c>
      <c r="F380" s="6"/>
      <c r="G380" s="6"/>
      <c r="H380" s="6"/>
      <c r="I380" s="6"/>
      <c r="J380" s="6"/>
      <c r="K380" s="6"/>
      <c r="L380" s="6"/>
      <c r="M380" s="6"/>
      <c r="N380" s="6">
        <v>43070.25</v>
      </c>
      <c r="O380" s="6"/>
      <c r="P380" s="6"/>
      <c r="Q380" s="6"/>
      <c r="R380" s="6"/>
      <c r="S380" s="6">
        <v>43102.25</v>
      </c>
      <c r="T380" s="6"/>
      <c r="U380" s="6"/>
      <c r="V380" s="6">
        <v>43140.25</v>
      </c>
      <c r="W380" s="6"/>
      <c r="X380" s="6"/>
      <c r="Y380" s="6"/>
      <c r="Z380" s="6"/>
      <c r="AA380" s="6"/>
      <c r="AB380" s="6"/>
      <c r="AC380" s="6"/>
      <c r="AD380" s="6"/>
      <c r="AE380" s="6"/>
      <c r="AF380" s="6">
        <v>43168.25</v>
      </c>
      <c r="AG380" s="6"/>
      <c r="AH380" s="6"/>
      <c r="AI380" s="6"/>
      <c r="AJ380" s="6"/>
      <c r="AK380" s="6"/>
      <c r="AL380" s="6"/>
      <c r="AM380" s="6"/>
      <c r="AN380" s="6"/>
      <c r="AO380" s="6">
        <v>43262.25</v>
      </c>
      <c r="AP380" s="6"/>
      <c r="AQ380" s="6">
        <v>43284.25</v>
      </c>
      <c r="AR380" s="6">
        <v>43341.25</v>
      </c>
      <c r="AS380" s="6"/>
      <c r="AT380" s="6"/>
      <c r="AU380" s="6"/>
      <c r="AV380" s="6">
        <v>43342.25</v>
      </c>
      <c r="AW380" s="6"/>
      <c r="AX380" s="6"/>
      <c r="AY380" s="6"/>
      <c r="AZ380" s="6">
        <v>43334.25</v>
      </c>
      <c r="BA380" s="6"/>
      <c r="BB380" s="6"/>
      <c r="BC380" s="6"/>
      <c r="BD380" s="6"/>
      <c r="BE380" s="6"/>
      <c r="BF380" s="6"/>
      <c r="BG380" s="6"/>
      <c r="BH380" s="6"/>
      <c r="BI380" s="6"/>
      <c r="BJ380" s="6"/>
      <c r="BK380" s="6"/>
      <c r="BL380" s="6"/>
      <c r="BM380" s="6">
        <v>43348.25</v>
      </c>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HYPERLINK("https://hpr-rps.hres.ca/reg-content/summary-basis-decision-detailTwo.php?lang=en&amp;linkID=SBD00391", "DaTscan")</f>
        <v>DaTscan</v>
      </c>
      <c r="B381" s="6" t="s">
        <v>1004</v>
      </c>
      <c r="C381" s="6" t="s">
        <v>1005</v>
      </c>
      <c r="D381" s="6" t="s">
        <v>1006</v>
      </c>
      <c r="E381" s="6">
        <v>40500.25</v>
      </c>
      <c r="F381" s="6"/>
      <c r="G381" s="6"/>
      <c r="H381" s="6"/>
      <c r="I381" s="6"/>
      <c r="J381" s="6"/>
      <c r="K381" s="6"/>
      <c r="L381" s="6"/>
      <c r="M381" s="6"/>
      <c r="N381" s="6">
        <v>42423.25</v>
      </c>
      <c r="O381" s="6"/>
      <c r="P381" s="6"/>
      <c r="Q381" s="6"/>
      <c r="R381" s="6"/>
      <c r="S381" s="6"/>
      <c r="T381" s="6">
        <v>42447.208333333343</v>
      </c>
      <c r="U381" s="6"/>
      <c r="V381" s="6">
        <v>42726.25</v>
      </c>
      <c r="W381" s="6"/>
      <c r="X381" s="6"/>
      <c r="Y381" s="6"/>
      <c r="Z381" s="6"/>
      <c r="AA381" s="6"/>
      <c r="AB381" s="6"/>
      <c r="AC381" s="6"/>
      <c r="AD381" s="6"/>
      <c r="AE381" s="6"/>
      <c r="AF381" s="6">
        <v>42776.25</v>
      </c>
      <c r="AG381" s="6"/>
      <c r="AH381" s="6"/>
      <c r="AI381" s="6"/>
      <c r="AJ381" s="6"/>
      <c r="AK381" s="6"/>
      <c r="AL381" s="6"/>
      <c r="AM381" s="6"/>
      <c r="AN381" s="6"/>
      <c r="AO381" s="6"/>
      <c r="AP381" s="6"/>
      <c r="AQ381" s="6">
        <v>43031.25</v>
      </c>
      <c r="AR381" s="6">
        <v>43069.25</v>
      </c>
      <c r="AS381" s="6"/>
      <c r="AT381" s="6"/>
      <c r="AU381" s="6"/>
      <c r="AV381" s="6">
        <v>43073.25</v>
      </c>
      <c r="AW381" s="6"/>
      <c r="AX381" s="6"/>
      <c r="AY381" s="6"/>
      <c r="AZ381" s="6">
        <v>43075.25</v>
      </c>
      <c r="BA381" s="6"/>
      <c r="BB381" s="6"/>
      <c r="BC381" s="6"/>
      <c r="BD381" s="6"/>
      <c r="BE381" s="6"/>
      <c r="BF381" s="6"/>
      <c r="BG381" s="6"/>
      <c r="BH381" s="6"/>
      <c r="BI381" s="6"/>
      <c r="BJ381" s="6"/>
      <c r="BK381" s="6"/>
      <c r="BL381" s="6"/>
      <c r="BM381" s="6">
        <v>43076.25</v>
      </c>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HYPERLINK("https://hpr-rps.hres.ca/reg-content/summary-basis-decision-detailTwo.php?lang=en&amp;linkID=SBD00392", "Addyi")</f>
        <v>Addyi</v>
      </c>
      <c r="B382" s="6" t="s">
        <v>1007</v>
      </c>
      <c r="C382" s="6" t="s">
        <v>1008</v>
      </c>
      <c r="D382" s="6" t="s">
        <v>1009</v>
      </c>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v>40210.25</v>
      </c>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v>40441.25</v>
      </c>
      <c r="BQ382" s="6"/>
      <c r="BR382" s="6"/>
      <c r="BS382" s="6"/>
      <c r="BT382" s="6"/>
      <c r="BU382" s="6"/>
      <c r="BV382" s="6"/>
      <c r="BW382" s="6"/>
      <c r="BX382" s="6"/>
      <c r="BY382" s="6"/>
      <c r="BZ382" s="6"/>
      <c r="CA382" s="6"/>
      <c r="CB382" s="6"/>
      <c r="CC382" s="6"/>
      <c r="CD382" s="6"/>
      <c r="CE382" s="6"/>
      <c r="CF382" s="6"/>
      <c r="CG382" s="6"/>
      <c r="CH382" s="6">
        <v>40457.25</v>
      </c>
      <c r="CI382" s="6"/>
      <c r="CJ382" s="6"/>
      <c r="CK382" s="6"/>
      <c r="CL382" s="6">
        <v>42377.25</v>
      </c>
      <c r="CM382" s="6"/>
      <c r="CN382" s="6"/>
      <c r="CO382" s="6">
        <v>42433.25</v>
      </c>
      <c r="CP382" s="6"/>
      <c r="CQ382" s="6"/>
      <c r="CR382" s="6">
        <v>42461.25</v>
      </c>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v>42683.25</v>
      </c>
      <c r="EH382" s="6"/>
      <c r="EI382" s="6"/>
      <c r="EJ382" s="6"/>
      <c r="EK382" s="6">
        <v>42814.208333333343</v>
      </c>
      <c r="EL382" s="6"/>
      <c r="EM382" s="6"/>
      <c r="EN382" s="6"/>
      <c r="EO382" s="6"/>
      <c r="EP382" s="6"/>
      <c r="EQ382" s="6"/>
      <c r="ER382" s="6"/>
      <c r="ES382" s="6"/>
      <c r="ET382" s="6"/>
      <c r="EU382" s="6"/>
      <c r="EV382" s="6"/>
      <c r="EW382" s="6"/>
      <c r="EX382" s="6"/>
      <c r="EY382" s="6"/>
      <c r="EZ382" s="6"/>
      <c r="FA382" s="6"/>
      <c r="FB382" s="6"/>
      <c r="FC382" s="6"/>
      <c r="FD382" s="6">
        <v>42858.25</v>
      </c>
      <c r="FE382" s="6"/>
      <c r="FF382" s="6"/>
      <c r="FG382" s="6"/>
      <c r="FH382" s="6"/>
      <c r="FI382" s="6"/>
      <c r="FJ382" s="6"/>
      <c r="FK382" s="6"/>
      <c r="FL382" s="6"/>
      <c r="FM382" s="6"/>
      <c r="FN382" s="6"/>
      <c r="FO382" s="6">
        <v>43158.25</v>
      </c>
      <c r="FP382" s="6">
        <v>43157.25</v>
      </c>
      <c r="FQ382" s="6">
        <v>43102.25</v>
      </c>
      <c r="FR382" s="6"/>
      <c r="FS382" s="6">
        <v>43110.25</v>
      </c>
      <c r="FT382" s="6">
        <v>43157.25</v>
      </c>
      <c r="FU382" s="6"/>
      <c r="FV382" s="6"/>
      <c r="FW382" s="6"/>
      <c r="FX382" s="6">
        <v>43157.25</v>
      </c>
      <c r="FY382" s="6"/>
      <c r="FZ382" s="6"/>
      <c r="GA382" s="6"/>
      <c r="GB382" s="6"/>
      <c r="GC382" s="6"/>
      <c r="GD382" s="6"/>
      <c r="GE382" s="6"/>
      <c r="GF382" s="6"/>
      <c r="GG382" s="6"/>
      <c r="GH382" s="6"/>
      <c r="GI382" s="6"/>
      <c r="GJ382" s="6"/>
      <c r="GK382" s="6">
        <v>43158.25</v>
      </c>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HYPERLINK("https://hpr-rps.hres.ca/reg-content/summary-basis-decision-detailTwo.php?lang=en&amp;linkID=SBD00395", "Kisqali")</f>
        <v>Kisqali</v>
      </c>
      <c r="B383" s="6" t="s">
        <v>1010</v>
      </c>
      <c r="C383" s="6" t="s">
        <v>87</v>
      </c>
      <c r="D383" s="6" t="s">
        <v>1011</v>
      </c>
      <c r="E383" s="6">
        <v>42627.25</v>
      </c>
      <c r="F383" s="6"/>
      <c r="G383" s="6"/>
      <c r="H383" s="6">
        <v>42811.208333333343</v>
      </c>
      <c r="I383" s="6"/>
      <c r="J383" s="6"/>
      <c r="K383" s="6"/>
      <c r="L383" s="6"/>
      <c r="M383" s="6"/>
      <c r="N383" s="6"/>
      <c r="O383" s="6"/>
      <c r="P383" s="6"/>
      <c r="Q383" s="6"/>
      <c r="R383" s="6"/>
      <c r="S383" s="6"/>
      <c r="T383" s="6"/>
      <c r="U383" s="6"/>
      <c r="V383" s="6"/>
      <c r="W383" s="6"/>
      <c r="X383" s="6"/>
      <c r="Y383" s="6"/>
      <c r="Z383" s="6"/>
      <c r="AA383" s="6"/>
      <c r="AB383" s="6"/>
      <c r="AC383" s="6"/>
      <c r="AD383" s="6"/>
      <c r="AE383" s="6"/>
      <c r="AF383" s="6">
        <v>42863.25</v>
      </c>
      <c r="AG383" s="6"/>
      <c r="AH383" s="6"/>
      <c r="AI383" s="6"/>
      <c r="AJ383" s="6"/>
      <c r="AK383" s="6"/>
      <c r="AL383" s="6"/>
      <c r="AM383" s="6"/>
      <c r="AN383" s="6"/>
      <c r="AO383" s="6"/>
      <c r="AP383" s="6"/>
      <c r="AQ383" s="6">
        <v>43151.25</v>
      </c>
      <c r="AR383" s="6">
        <v>43158.25</v>
      </c>
      <c r="AS383" s="6">
        <v>43090.25</v>
      </c>
      <c r="AT383" s="6"/>
      <c r="AU383" s="6"/>
      <c r="AV383" s="6">
        <v>43160.25</v>
      </c>
      <c r="AW383" s="6"/>
      <c r="AX383" s="6"/>
      <c r="AY383" s="6"/>
      <c r="AZ383" s="6">
        <v>43160.25</v>
      </c>
      <c r="BA383" s="6"/>
      <c r="BB383" s="6"/>
      <c r="BC383" s="6"/>
      <c r="BD383" s="6"/>
      <c r="BE383" s="6"/>
      <c r="BF383" s="6"/>
      <c r="BG383" s="6"/>
      <c r="BH383" s="6"/>
      <c r="BI383" s="6"/>
      <c r="BJ383" s="6"/>
      <c r="BK383" s="6"/>
      <c r="BL383" s="6"/>
      <c r="BM383" s="6">
        <v>43161.25</v>
      </c>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HYPERLINK("https://hpr-rps.hres.ca/reg-content/summary-basis-decision-detailTwo.php?lang=en&amp;linkID=SBD00393", "Rekovelle")</f>
        <v>Rekovelle</v>
      </c>
      <c r="B384" s="6" t="s">
        <v>1012</v>
      </c>
      <c r="C384" s="6" t="s">
        <v>1013</v>
      </c>
      <c r="D384" s="6" t="s">
        <v>1014</v>
      </c>
      <c r="E384" s="6"/>
      <c r="F384" s="6"/>
      <c r="G384" s="6"/>
      <c r="H384" s="6">
        <v>42347.25</v>
      </c>
      <c r="I384" s="6">
        <v>42398.25</v>
      </c>
      <c r="J384" s="6"/>
      <c r="K384" s="6"/>
      <c r="L384" s="6"/>
      <c r="M384" s="6"/>
      <c r="N384" s="6"/>
      <c r="O384" s="6"/>
      <c r="P384" s="6"/>
      <c r="Q384" s="6"/>
      <c r="R384" s="6"/>
      <c r="S384" s="6"/>
      <c r="T384" s="6"/>
      <c r="U384" s="6"/>
      <c r="V384" s="6"/>
      <c r="W384" s="6"/>
      <c r="X384" s="6">
        <v>42650.25</v>
      </c>
      <c r="Y384" s="6">
        <v>42690.25</v>
      </c>
      <c r="Z384" s="6"/>
      <c r="AA384" s="6"/>
      <c r="AB384" s="6"/>
      <c r="AC384" s="6">
        <v>42836.25</v>
      </c>
      <c r="AD384" s="6"/>
      <c r="AE384" s="6"/>
      <c r="AF384" s="6">
        <v>42881.25</v>
      </c>
      <c r="AG384" s="6"/>
      <c r="AH384" s="6"/>
      <c r="AI384" s="6">
        <v>42653.25</v>
      </c>
      <c r="AJ384" s="6"/>
      <c r="AK384" s="6"/>
      <c r="AL384" s="6"/>
      <c r="AM384" s="6">
        <v>43181.208333333343</v>
      </c>
      <c r="AN384" s="6"/>
      <c r="AO384" s="6">
        <v>42524.25</v>
      </c>
      <c r="AP384" s="6"/>
      <c r="AQ384" s="6">
        <v>42623.25</v>
      </c>
      <c r="AR384" s="6">
        <v>43181.208333333343</v>
      </c>
      <c r="AS384" s="6"/>
      <c r="AT384" s="6"/>
      <c r="AU384" s="6"/>
      <c r="AV384" s="6">
        <v>42695.25</v>
      </c>
      <c r="AW384" s="6"/>
      <c r="AX384" s="6"/>
      <c r="AY384" s="6"/>
      <c r="AZ384" s="6">
        <v>43181.208333333343</v>
      </c>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v>43181.208333333343</v>
      </c>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HYPERLINK("https://hpr-rps.hres.ca/reg-content/summary-basis-decision-detailTwo.php?lang=en&amp;linkID=SBD00394", "Siliq")</f>
        <v>Siliq</v>
      </c>
      <c r="B385" s="6" t="s">
        <v>1015</v>
      </c>
      <c r="C385" s="6" t="s">
        <v>713</v>
      </c>
      <c r="D385" s="6" t="s">
        <v>1016</v>
      </c>
      <c r="E385" s="6"/>
      <c r="F385" s="6"/>
      <c r="G385" s="6"/>
      <c r="H385" s="6">
        <v>42347.25</v>
      </c>
      <c r="I385" s="6">
        <v>42398.25</v>
      </c>
      <c r="J385" s="6"/>
      <c r="K385" s="6"/>
      <c r="L385" s="6"/>
      <c r="M385" s="6"/>
      <c r="N385" s="6"/>
      <c r="O385" s="6"/>
      <c r="P385" s="6"/>
      <c r="Q385" s="6"/>
      <c r="R385" s="6"/>
      <c r="S385" s="6"/>
      <c r="T385" s="6"/>
      <c r="U385" s="6"/>
      <c r="V385" s="6"/>
      <c r="W385" s="6"/>
      <c r="X385" s="6">
        <v>42650.25</v>
      </c>
      <c r="Y385" s="6">
        <v>42690.25</v>
      </c>
      <c r="Z385" s="6"/>
      <c r="AA385" s="6"/>
      <c r="AB385" s="6"/>
      <c r="AC385" s="6">
        <v>42836.25</v>
      </c>
      <c r="AD385" s="6"/>
      <c r="AE385" s="6"/>
      <c r="AF385" s="6">
        <v>42881.25</v>
      </c>
      <c r="AG385" s="6"/>
      <c r="AH385" s="6"/>
      <c r="AI385" s="6">
        <v>42653.25</v>
      </c>
      <c r="AJ385" s="6"/>
      <c r="AK385" s="6"/>
      <c r="AL385" s="6"/>
      <c r="AM385" s="6">
        <v>43181.208333333343</v>
      </c>
      <c r="AN385" s="6"/>
      <c r="AO385" s="6">
        <v>42524.25</v>
      </c>
      <c r="AP385" s="6"/>
      <c r="AQ385" s="6">
        <v>42623.25</v>
      </c>
      <c r="AR385" s="6">
        <v>43181.208333333343</v>
      </c>
      <c r="AS385" s="6"/>
      <c r="AT385" s="6"/>
      <c r="AU385" s="6"/>
      <c r="AV385" s="6">
        <v>42695.25</v>
      </c>
      <c r="AW385" s="6"/>
      <c r="AX385" s="6"/>
      <c r="AY385" s="6"/>
      <c r="AZ385" s="6">
        <v>43181.208333333343</v>
      </c>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v>43181.208333333343</v>
      </c>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HYPERLINK("https://hpr-rps.hres.ca/reg-content/summary-basis-decision-detailTwo.php?lang=en&amp;linkID=SBD00396", "Lapelga")</f>
        <v>Lapelga</v>
      </c>
      <c r="B386" s="6" t="s">
        <v>1017</v>
      </c>
      <c r="C386" s="6" t="s">
        <v>751</v>
      </c>
      <c r="D386" s="6" t="s">
        <v>1018</v>
      </c>
      <c r="E386" s="6">
        <v>41942.208333333343</v>
      </c>
      <c r="F386" s="6"/>
      <c r="G386" s="6"/>
      <c r="H386" s="6">
        <v>42846.25</v>
      </c>
      <c r="I386" s="6"/>
      <c r="J386" s="6"/>
      <c r="K386" s="6"/>
      <c r="L386" s="6"/>
      <c r="M386" s="6"/>
      <c r="N386" s="6"/>
      <c r="O386" s="6"/>
      <c r="P386" s="6"/>
      <c r="Q386" s="6"/>
      <c r="R386" s="6"/>
      <c r="S386" s="6"/>
      <c r="T386" s="6"/>
      <c r="U386" s="6"/>
      <c r="V386" s="6"/>
      <c r="W386" s="6"/>
      <c r="X386" s="6"/>
      <c r="Y386" s="6"/>
      <c r="Z386" s="6"/>
      <c r="AA386" s="6"/>
      <c r="AB386" s="6"/>
      <c r="AC386" s="6"/>
      <c r="AD386" s="6"/>
      <c r="AE386" s="6"/>
      <c r="AF386" s="6">
        <v>42895.25</v>
      </c>
      <c r="AG386" s="6"/>
      <c r="AH386" s="6"/>
      <c r="AI386" s="6"/>
      <c r="AJ386" s="6"/>
      <c r="AK386" s="6"/>
      <c r="AL386" s="6"/>
      <c r="AM386" s="6"/>
      <c r="AN386" s="6"/>
      <c r="AO386" s="6"/>
      <c r="AP386" s="6"/>
      <c r="AQ386" s="6">
        <v>43160.25</v>
      </c>
      <c r="AR386" s="6">
        <v>43180.208333333343</v>
      </c>
      <c r="AS386" s="6"/>
      <c r="AT386" s="6"/>
      <c r="AU386" s="6"/>
      <c r="AV386" s="6">
        <v>43180.208333333343</v>
      </c>
      <c r="AW386" s="6"/>
      <c r="AX386" s="6"/>
      <c r="AY386" s="6"/>
      <c r="AZ386" s="6">
        <v>43195.25</v>
      </c>
      <c r="BA386" s="6"/>
      <c r="BB386" s="6"/>
      <c r="BC386" s="6"/>
      <c r="BD386" s="6"/>
      <c r="BE386" s="6"/>
      <c r="BF386" s="6"/>
      <c r="BG386" s="6"/>
      <c r="BH386" s="6"/>
      <c r="BI386" s="6"/>
      <c r="BJ386" s="6"/>
      <c r="BK386" s="6"/>
      <c r="BL386" s="6"/>
      <c r="BM386" s="6">
        <v>43195.25</v>
      </c>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HYPERLINK("https://hpr-rps.hres.ca/reg-content/summary-basis-decision-detailTwo.php?lang=en&amp;linkID=SBD00397", "Probuphine")</f>
        <v>Probuphine</v>
      </c>
      <c r="B387" s="6" t="s">
        <v>1019</v>
      </c>
      <c r="C387" s="6" t="s">
        <v>1020</v>
      </c>
      <c r="D387" s="6" t="s">
        <v>1021</v>
      </c>
      <c r="E387" s="6">
        <v>42655.25</v>
      </c>
      <c r="F387" s="6"/>
      <c r="G387" s="6"/>
      <c r="H387" s="6">
        <v>42845.25</v>
      </c>
      <c r="I387" s="6"/>
      <c r="J387" s="6"/>
      <c r="K387" s="6"/>
      <c r="L387" s="6"/>
      <c r="M387" s="6"/>
      <c r="N387" s="6"/>
      <c r="O387" s="6"/>
      <c r="P387" s="6"/>
      <c r="Q387" s="6"/>
      <c r="R387" s="6"/>
      <c r="S387" s="6"/>
      <c r="T387" s="6"/>
      <c r="U387" s="6"/>
      <c r="V387" s="6"/>
      <c r="W387" s="6"/>
      <c r="X387" s="6"/>
      <c r="Y387" s="6"/>
      <c r="Z387" s="6"/>
      <c r="AA387" s="6"/>
      <c r="AB387" s="6"/>
      <c r="AC387" s="6"/>
      <c r="AD387" s="6"/>
      <c r="AE387" s="6"/>
      <c r="AF387" s="6">
        <v>42894.25</v>
      </c>
      <c r="AG387" s="6"/>
      <c r="AH387" s="6"/>
      <c r="AI387" s="6"/>
      <c r="AJ387" s="6"/>
      <c r="AK387" s="6"/>
      <c r="AL387" s="6"/>
      <c r="AM387" s="6"/>
      <c r="AN387" s="6"/>
      <c r="AO387" s="6"/>
      <c r="AP387" s="6"/>
      <c r="AQ387" s="6">
        <v>43117.25</v>
      </c>
      <c r="AR387" s="6">
        <v>43172.208333333343</v>
      </c>
      <c r="AS387" s="6"/>
      <c r="AT387" s="6"/>
      <c r="AU387" s="6">
        <v>43140.25</v>
      </c>
      <c r="AV387" s="6">
        <v>43203.25</v>
      </c>
      <c r="AW387" s="6"/>
      <c r="AX387" s="6"/>
      <c r="AY387" s="6"/>
      <c r="AZ387" s="6">
        <v>43203.25</v>
      </c>
      <c r="BA387" s="6"/>
      <c r="BB387" s="6"/>
      <c r="BC387" s="6"/>
      <c r="BD387" s="6"/>
      <c r="BE387" s="6"/>
      <c r="BF387" s="6"/>
      <c r="BG387" s="6"/>
      <c r="BH387" s="6"/>
      <c r="BI387" s="6"/>
      <c r="BJ387" s="6"/>
      <c r="BK387" s="6"/>
      <c r="BL387" s="6"/>
      <c r="BM387" s="6">
        <v>43208.25</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HYPERLINK("https://hpr-rps.hres.ca/reg-content/summary-basis-decision-detailTwo.php?lang=en&amp;linkID=SBD00398", "Hadlima / Hadlima PushTouch")</f>
        <v>Hadlima / Hadlima PushTouch</v>
      </c>
      <c r="B388" s="6" t="s">
        <v>1022</v>
      </c>
      <c r="C388" s="6" t="s">
        <v>869</v>
      </c>
      <c r="D388" s="6" t="s">
        <v>1023</v>
      </c>
      <c r="E388" s="6">
        <v>42650.25</v>
      </c>
      <c r="F388" s="6"/>
      <c r="G388" s="6"/>
      <c r="H388" s="6">
        <v>42796.25</v>
      </c>
      <c r="I388" s="6"/>
      <c r="J388" s="6"/>
      <c r="K388" s="6"/>
      <c r="L388" s="6"/>
      <c r="M388" s="6"/>
      <c r="N388" s="6"/>
      <c r="O388" s="6"/>
      <c r="P388" s="6"/>
      <c r="Q388" s="6"/>
      <c r="R388" s="6"/>
      <c r="S388" s="6"/>
      <c r="T388" s="6"/>
      <c r="U388" s="6"/>
      <c r="V388" s="6"/>
      <c r="W388" s="6"/>
      <c r="X388" s="6"/>
      <c r="Y388" s="6"/>
      <c r="Z388" s="6"/>
      <c r="AA388" s="6"/>
      <c r="AB388" s="6"/>
      <c r="AC388" s="6"/>
      <c r="AD388" s="6"/>
      <c r="AE388" s="6"/>
      <c r="AF388" s="6">
        <v>42849.25</v>
      </c>
      <c r="AG388" s="6"/>
      <c r="AH388" s="6"/>
      <c r="AI388" s="6"/>
      <c r="AJ388" s="6"/>
      <c r="AK388" s="6"/>
      <c r="AL388" s="6"/>
      <c r="AM388" s="6"/>
      <c r="AN388" s="6"/>
      <c r="AO388" s="6"/>
      <c r="AP388" s="6"/>
      <c r="AQ388" s="6">
        <v>43074.25</v>
      </c>
      <c r="AR388" s="6">
        <v>43146.25</v>
      </c>
      <c r="AS388" s="6"/>
      <c r="AT388" s="6"/>
      <c r="AU388" s="6"/>
      <c r="AV388" s="6">
        <v>43111.25</v>
      </c>
      <c r="AW388" s="6"/>
      <c r="AX388" s="6"/>
      <c r="AY388" s="6"/>
      <c r="AZ388" s="6">
        <v>43147.25</v>
      </c>
      <c r="BA388" s="6"/>
      <c r="BB388" s="6"/>
      <c r="BC388" s="6"/>
      <c r="BD388" s="6"/>
      <c r="BE388" s="6"/>
      <c r="BF388" s="6"/>
      <c r="BG388" s="6"/>
      <c r="BH388" s="6"/>
      <c r="BI388" s="6"/>
      <c r="BJ388" s="6"/>
      <c r="BK388" s="6"/>
      <c r="BL388" s="6"/>
      <c r="BM388" s="6">
        <v>43228.25</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HYPERLINK("https://hpr-rps.hres.ca/reg-content/summary-basis-decision-detailTwo.php?lang=en&amp;linkID=SBD00399", "Besponsa")</f>
        <v>Besponsa</v>
      </c>
      <c r="B389" s="6" t="s">
        <v>1024</v>
      </c>
      <c r="C389" s="6" t="s">
        <v>143</v>
      </c>
      <c r="D389" s="6" t="s">
        <v>1025</v>
      </c>
      <c r="E389" s="6">
        <v>42650.25</v>
      </c>
      <c r="F389" s="6"/>
      <c r="G389" s="6"/>
      <c r="H389" s="6">
        <v>42796.25</v>
      </c>
      <c r="I389" s="6"/>
      <c r="J389" s="6"/>
      <c r="K389" s="6"/>
      <c r="L389" s="6"/>
      <c r="M389" s="6"/>
      <c r="N389" s="6"/>
      <c r="O389" s="6"/>
      <c r="P389" s="6"/>
      <c r="Q389" s="6"/>
      <c r="R389" s="6"/>
      <c r="S389" s="6"/>
      <c r="T389" s="6"/>
      <c r="U389" s="6"/>
      <c r="V389" s="6"/>
      <c r="W389" s="6"/>
      <c r="X389" s="6"/>
      <c r="Y389" s="6"/>
      <c r="Z389" s="6"/>
      <c r="AA389" s="6"/>
      <c r="AB389" s="6"/>
      <c r="AC389" s="6"/>
      <c r="AD389" s="6"/>
      <c r="AE389" s="6"/>
      <c r="AF389" s="6">
        <v>42849.25</v>
      </c>
      <c r="AG389" s="6"/>
      <c r="AH389" s="6"/>
      <c r="AI389" s="6"/>
      <c r="AJ389" s="6"/>
      <c r="AK389" s="6"/>
      <c r="AL389" s="6"/>
      <c r="AM389" s="6"/>
      <c r="AN389" s="6"/>
      <c r="AO389" s="6"/>
      <c r="AP389" s="6"/>
      <c r="AQ389" s="6">
        <v>43074.25</v>
      </c>
      <c r="AR389" s="6">
        <v>43146.25</v>
      </c>
      <c r="AS389" s="6"/>
      <c r="AT389" s="6"/>
      <c r="AU389" s="6"/>
      <c r="AV389" s="6">
        <v>43111.25</v>
      </c>
      <c r="AW389" s="6"/>
      <c r="AX389" s="6"/>
      <c r="AY389" s="6"/>
      <c r="AZ389" s="6">
        <v>43147.25</v>
      </c>
      <c r="BA389" s="6"/>
      <c r="BB389" s="6"/>
      <c r="BC389" s="6"/>
      <c r="BD389" s="6"/>
      <c r="BE389" s="6"/>
      <c r="BF389" s="6"/>
      <c r="BG389" s="6"/>
      <c r="BH389" s="6"/>
      <c r="BI389" s="6"/>
      <c r="BJ389" s="6"/>
      <c r="BK389" s="6"/>
      <c r="BL389" s="6"/>
      <c r="BM389" s="6">
        <v>43228.25</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HYPERLINK("https://hpr-rps.hres.ca/reg-content/summary-basis-decision-detailTwo.php?lang=en&amp;linkID=SBD00400", "Erleada")</f>
        <v>Erleada</v>
      </c>
      <c r="B390" s="6" t="s">
        <v>1026</v>
      </c>
      <c r="C390" s="6" t="s">
        <v>201</v>
      </c>
      <c r="D390" s="6" t="s">
        <v>1027</v>
      </c>
      <c r="E390" s="6">
        <v>43025.25</v>
      </c>
      <c r="F390" s="6"/>
      <c r="G390" s="6"/>
      <c r="H390" s="6"/>
      <c r="I390" s="6"/>
      <c r="J390" s="6"/>
      <c r="K390" s="6"/>
      <c r="L390" s="6"/>
      <c r="M390" s="6"/>
      <c r="N390" s="6">
        <v>43040.208333333343</v>
      </c>
      <c r="O390" s="6"/>
      <c r="P390" s="6"/>
      <c r="Q390" s="6"/>
      <c r="R390" s="6"/>
      <c r="S390" s="6">
        <v>43070.25</v>
      </c>
      <c r="T390" s="6"/>
      <c r="U390" s="6"/>
      <c r="V390" s="6">
        <v>43076.25</v>
      </c>
      <c r="W390" s="6"/>
      <c r="X390" s="6"/>
      <c r="Y390" s="6"/>
      <c r="Z390" s="6"/>
      <c r="AA390" s="6"/>
      <c r="AB390" s="6"/>
      <c r="AC390" s="6"/>
      <c r="AD390" s="6"/>
      <c r="AE390" s="6"/>
      <c r="AF390" s="6">
        <v>43105.25</v>
      </c>
      <c r="AG390" s="6"/>
      <c r="AH390" s="6"/>
      <c r="AI390" s="6"/>
      <c r="AJ390" s="6"/>
      <c r="AK390" s="6"/>
      <c r="AL390" s="6"/>
      <c r="AM390" s="6"/>
      <c r="AN390" s="6"/>
      <c r="AO390" s="6"/>
      <c r="AP390" s="6"/>
      <c r="AQ390" s="6">
        <v>43182.208333333343</v>
      </c>
      <c r="AR390" s="6">
        <v>43271.25</v>
      </c>
      <c r="AS390" s="6"/>
      <c r="AT390" s="6"/>
      <c r="AU390" s="6"/>
      <c r="AV390" s="6">
        <v>43278.25</v>
      </c>
      <c r="AW390" s="6"/>
      <c r="AX390" s="6"/>
      <c r="AY390" s="6"/>
      <c r="AZ390" s="6">
        <v>43284.25</v>
      </c>
      <c r="BA390" s="6"/>
      <c r="BB390" s="6"/>
      <c r="BC390" s="6"/>
      <c r="BD390" s="6"/>
      <c r="BE390" s="6"/>
      <c r="BF390" s="6"/>
      <c r="BG390" s="6"/>
      <c r="BH390" s="6"/>
      <c r="BI390" s="6"/>
      <c r="BJ390" s="6"/>
      <c r="BK390" s="6"/>
      <c r="BL390" s="6"/>
      <c r="BM390" s="6">
        <v>43284.25</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HYPERLINK("https://hpr-rps.hres.ca/reg-content/summary-basis-decision-detailTwo.php?lang=en&amp;linkID=SBD00402", "Symdeko")</f>
        <v>Symdeko</v>
      </c>
      <c r="B391" s="6" t="s">
        <v>1028</v>
      </c>
      <c r="C391" s="6" t="s">
        <v>1029</v>
      </c>
      <c r="D391" s="6" t="s">
        <v>1030</v>
      </c>
      <c r="E391" s="6">
        <v>43025.25</v>
      </c>
      <c r="F391" s="6"/>
      <c r="G391" s="6"/>
      <c r="H391" s="6"/>
      <c r="I391" s="6"/>
      <c r="J391" s="6"/>
      <c r="K391" s="6"/>
      <c r="L391" s="6"/>
      <c r="M391" s="6"/>
      <c r="N391" s="6">
        <v>43040.208333333343</v>
      </c>
      <c r="O391" s="6"/>
      <c r="P391" s="6"/>
      <c r="Q391" s="6"/>
      <c r="R391" s="6"/>
      <c r="S391" s="6">
        <v>43070.25</v>
      </c>
      <c r="T391" s="6"/>
      <c r="U391" s="6"/>
      <c r="V391" s="6">
        <v>43076.25</v>
      </c>
      <c r="W391" s="6"/>
      <c r="X391" s="6"/>
      <c r="Y391" s="6"/>
      <c r="Z391" s="6"/>
      <c r="AA391" s="6"/>
      <c r="AB391" s="6"/>
      <c r="AC391" s="6"/>
      <c r="AD391" s="6"/>
      <c r="AE391" s="6"/>
      <c r="AF391" s="6">
        <v>43105.25</v>
      </c>
      <c r="AG391" s="6"/>
      <c r="AH391" s="6"/>
      <c r="AI391" s="6"/>
      <c r="AJ391" s="6"/>
      <c r="AK391" s="6"/>
      <c r="AL391" s="6"/>
      <c r="AM391" s="6"/>
      <c r="AN391" s="6"/>
      <c r="AO391" s="6"/>
      <c r="AP391" s="6"/>
      <c r="AQ391" s="6">
        <v>43182.208333333343</v>
      </c>
      <c r="AR391" s="6">
        <v>43271.25</v>
      </c>
      <c r="AS391" s="6"/>
      <c r="AT391" s="6"/>
      <c r="AU391" s="6"/>
      <c r="AV391" s="6">
        <v>43278.25</v>
      </c>
      <c r="AW391" s="6"/>
      <c r="AX391" s="6"/>
      <c r="AY391" s="6"/>
      <c r="AZ391" s="6">
        <v>43284.25</v>
      </c>
      <c r="BA391" s="6"/>
      <c r="BB391" s="6"/>
      <c r="BC391" s="6"/>
      <c r="BD391" s="6"/>
      <c r="BE391" s="6"/>
      <c r="BF391" s="6"/>
      <c r="BG391" s="6"/>
      <c r="BH391" s="6"/>
      <c r="BI391" s="6"/>
      <c r="BJ391" s="6"/>
      <c r="BK391" s="6"/>
      <c r="BL391" s="6"/>
      <c r="BM391" s="6">
        <v>43284.25</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HYPERLINK("https://hpr-rps.hres.ca/reg-content/summary-basis-decision-detailTwo.php?lang=en&amp;linkID=SBD00403", "Steglatro")</f>
        <v>Steglatro</v>
      </c>
      <c r="B392" s="6" t="s">
        <v>1031</v>
      </c>
      <c r="C392" s="6" t="s">
        <v>415</v>
      </c>
      <c r="D392" s="6" t="s">
        <v>1032</v>
      </c>
      <c r="E392" s="6">
        <v>42450.208333333343</v>
      </c>
      <c r="F392" s="6"/>
      <c r="G392" s="6"/>
      <c r="H392" s="6">
        <v>42838.25</v>
      </c>
      <c r="I392" s="6"/>
      <c r="J392" s="6"/>
      <c r="K392" s="6"/>
      <c r="L392" s="6"/>
      <c r="M392" s="6"/>
      <c r="N392" s="6"/>
      <c r="O392" s="6"/>
      <c r="P392" s="6"/>
      <c r="Q392" s="6"/>
      <c r="R392" s="6"/>
      <c r="S392" s="6"/>
      <c r="T392" s="6"/>
      <c r="U392" s="6"/>
      <c r="V392" s="6"/>
      <c r="W392" s="6"/>
      <c r="X392" s="6"/>
      <c r="Y392" s="6"/>
      <c r="Z392" s="6">
        <v>42873.25</v>
      </c>
      <c r="AA392" s="6"/>
      <c r="AB392" s="6"/>
      <c r="AC392" s="6">
        <v>42884.25</v>
      </c>
      <c r="AD392" s="6"/>
      <c r="AE392" s="6"/>
      <c r="AF392" s="6">
        <v>42930.25</v>
      </c>
      <c r="AG392" s="6"/>
      <c r="AH392" s="6"/>
      <c r="AI392" s="6"/>
      <c r="AJ392" s="6"/>
      <c r="AK392" s="6"/>
      <c r="AL392" s="6"/>
      <c r="AM392" s="6"/>
      <c r="AN392" s="6"/>
      <c r="AO392" s="6"/>
      <c r="AP392" s="6"/>
      <c r="AQ392" s="6">
        <v>43161.25</v>
      </c>
      <c r="AR392" s="6">
        <v>43221.25</v>
      </c>
      <c r="AS392" s="6">
        <v>43109.25</v>
      </c>
      <c r="AT392" s="6"/>
      <c r="AU392" s="6"/>
      <c r="AV392" s="6">
        <v>43224.25</v>
      </c>
      <c r="AW392" s="6"/>
      <c r="AX392" s="6">
        <v>43195.25</v>
      </c>
      <c r="AY392" s="6"/>
      <c r="AZ392" s="6">
        <v>43228.25</v>
      </c>
      <c r="BA392" s="6"/>
      <c r="BB392" s="6"/>
      <c r="BC392" s="6"/>
      <c r="BD392" s="6"/>
      <c r="BE392" s="6"/>
      <c r="BF392" s="6"/>
      <c r="BG392" s="6"/>
      <c r="BH392" s="6"/>
      <c r="BI392" s="6"/>
      <c r="BJ392" s="6"/>
      <c r="BK392" s="6"/>
      <c r="BL392" s="6"/>
      <c r="BM392" s="6">
        <v>43229.25</v>
      </c>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HYPERLINK("https://hpr-rps.hres.ca/reg-content/summary-basis-decision-detailTwo.php?lang=en&amp;linkID=SBD00404", "MVASI")</f>
        <v>MVASI</v>
      </c>
      <c r="B393" s="6" t="s">
        <v>114</v>
      </c>
      <c r="C393" s="6" t="s">
        <v>286</v>
      </c>
      <c r="D393" s="6" t="s">
        <v>1033</v>
      </c>
      <c r="E393" s="6">
        <v>42643.25</v>
      </c>
      <c r="F393" s="6"/>
      <c r="G393" s="6"/>
      <c r="H393" s="6">
        <v>42725.25</v>
      </c>
      <c r="I393" s="6"/>
      <c r="J393" s="6"/>
      <c r="K393" s="6"/>
      <c r="L393" s="6"/>
      <c r="M393" s="6"/>
      <c r="N393" s="6"/>
      <c r="O393" s="6"/>
      <c r="P393" s="6"/>
      <c r="Q393" s="6"/>
      <c r="R393" s="6"/>
      <c r="S393" s="6"/>
      <c r="T393" s="6"/>
      <c r="U393" s="6"/>
      <c r="V393" s="6"/>
      <c r="W393" s="6"/>
      <c r="X393" s="6"/>
      <c r="Y393" s="6"/>
      <c r="Z393" s="6"/>
      <c r="AA393" s="6"/>
      <c r="AB393" s="6"/>
      <c r="AC393" s="6"/>
      <c r="AD393" s="6"/>
      <c r="AE393" s="6"/>
      <c r="AF393" s="6">
        <v>42783.25</v>
      </c>
      <c r="AG393" s="6"/>
      <c r="AH393" s="6"/>
      <c r="AI393" s="6"/>
      <c r="AJ393" s="6"/>
      <c r="AK393" s="6"/>
      <c r="AL393" s="6"/>
      <c r="AM393" s="6"/>
      <c r="AN393" s="6"/>
      <c r="AO393" s="6">
        <v>42863.25</v>
      </c>
      <c r="AP393" s="6"/>
      <c r="AQ393" s="6">
        <v>43034.25</v>
      </c>
      <c r="AR393" s="6">
        <v>43082.25</v>
      </c>
      <c r="AS393" s="6"/>
      <c r="AT393" s="6"/>
      <c r="AU393" s="6"/>
      <c r="AV393" s="6">
        <v>43062.25</v>
      </c>
      <c r="AW393" s="6"/>
      <c r="AX393" s="6"/>
      <c r="AY393" s="6"/>
      <c r="AZ393" s="6">
        <v>43077.25</v>
      </c>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HYPERLINK("https://hpr-rps.hres.ca/reg-content/summary-basis-decision-detailTwo.php?lang=en&amp;linkID=SBD00405", "Biktarvy")</f>
        <v>Biktarvy</v>
      </c>
      <c r="B394" s="6" t="s">
        <v>1034</v>
      </c>
      <c r="C394" s="6" t="s">
        <v>546</v>
      </c>
      <c r="D394" s="6" t="s">
        <v>1035</v>
      </c>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HYPERLINK("https://hpr-rps.hres.ca/reg-content/summary-basis-decision-detailTwo.php?lang=en&amp;linkID=SBD00406", "Eucrisa")</f>
        <v>Eucrisa</v>
      </c>
      <c r="B395" s="6" t="s">
        <v>1036</v>
      </c>
      <c r="C395" s="6" t="s">
        <v>143</v>
      </c>
      <c r="D395" s="6" t="s">
        <v>1037</v>
      </c>
      <c r="E395" s="6"/>
      <c r="F395" s="6"/>
      <c r="G395" s="6"/>
      <c r="H395" s="6">
        <v>42942.25</v>
      </c>
      <c r="I395" s="6"/>
      <c r="J395" s="6"/>
      <c r="K395" s="6"/>
      <c r="L395" s="6"/>
      <c r="M395" s="6"/>
      <c r="N395" s="6"/>
      <c r="O395" s="6"/>
      <c r="P395" s="6"/>
      <c r="Q395" s="6"/>
      <c r="R395" s="6"/>
      <c r="S395" s="6"/>
      <c r="T395" s="6"/>
      <c r="U395" s="6"/>
      <c r="V395" s="6"/>
      <c r="W395" s="6"/>
      <c r="X395" s="6"/>
      <c r="Y395" s="6"/>
      <c r="Z395" s="6"/>
      <c r="AA395" s="6"/>
      <c r="AB395" s="6"/>
      <c r="AC395" s="6"/>
      <c r="AD395" s="6"/>
      <c r="AE395" s="6"/>
      <c r="AF395" s="6">
        <v>42992.25</v>
      </c>
      <c r="AG395" s="6"/>
      <c r="AH395" s="6"/>
      <c r="AI395" s="6"/>
      <c r="AJ395" s="6"/>
      <c r="AK395" s="6"/>
      <c r="AL395" s="6"/>
      <c r="AM395" s="6"/>
      <c r="AN395" s="6"/>
      <c r="AO395" s="6"/>
      <c r="AP395" s="6"/>
      <c r="AQ395" s="6">
        <v>43152.25</v>
      </c>
      <c r="AR395" s="6">
        <v>43290.25</v>
      </c>
      <c r="AS395" s="6">
        <v>43286.25</v>
      </c>
      <c r="AT395" s="6"/>
      <c r="AU395" s="6"/>
      <c r="AV395" s="6">
        <v>43290.25</v>
      </c>
      <c r="AW395" s="6"/>
      <c r="AX395" s="6"/>
      <c r="AY395" s="6"/>
      <c r="AZ395" s="6">
        <v>43291.25</v>
      </c>
      <c r="BA395" s="6"/>
      <c r="BB395" s="6"/>
      <c r="BC395" s="6"/>
      <c r="BD395" s="6"/>
      <c r="BE395" s="6"/>
      <c r="BF395" s="6"/>
      <c r="BG395" s="6"/>
      <c r="BH395" s="6"/>
      <c r="BI395" s="6"/>
      <c r="BJ395" s="6"/>
      <c r="BK395" s="6"/>
      <c r="BL395" s="6"/>
      <c r="BM395" s="6">
        <v>43291.25</v>
      </c>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HYPERLINK("https://hpr-rps.hres.ca/reg-content/summary-basis-decision-detailTwo.php?lang=en&amp;linkID=SBD00407", "Panhematin")</f>
        <v>Panhematin</v>
      </c>
      <c r="B396" s="6" t="s">
        <v>1038</v>
      </c>
      <c r="C396" s="6" t="s">
        <v>1039</v>
      </c>
      <c r="D396" s="6" t="s">
        <v>1040</v>
      </c>
      <c r="E396" s="6"/>
      <c r="F396" s="6"/>
      <c r="G396" s="6"/>
      <c r="H396" s="6"/>
      <c r="I396" s="6"/>
      <c r="J396" s="6"/>
      <c r="K396" s="6"/>
      <c r="L396" s="6"/>
      <c r="M396" s="6"/>
      <c r="N396" s="6">
        <v>43039.208333333343</v>
      </c>
      <c r="O396" s="6"/>
      <c r="P396" s="6"/>
      <c r="Q396" s="6"/>
      <c r="R396" s="6"/>
      <c r="S396" s="6">
        <v>43061.25</v>
      </c>
      <c r="T396" s="6"/>
      <c r="U396" s="6"/>
      <c r="V396" s="6">
        <v>43089.25</v>
      </c>
      <c r="W396" s="6"/>
      <c r="X396" s="6"/>
      <c r="Y396" s="6"/>
      <c r="Z396" s="6"/>
      <c r="AA396" s="6"/>
      <c r="AB396" s="6"/>
      <c r="AC396" s="6"/>
      <c r="AD396" s="6"/>
      <c r="AE396" s="6"/>
      <c r="AF396" s="6">
        <v>43116.25</v>
      </c>
      <c r="AG396" s="6"/>
      <c r="AH396" s="6"/>
      <c r="AI396" s="6"/>
      <c r="AJ396" s="6"/>
      <c r="AK396" s="6"/>
      <c r="AL396" s="6"/>
      <c r="AM396" s="6"/>
      <c r="AN396" s="6"/>
      <c r="AO396" s="6">
        <v>43264.25</v>
      </c>
      <c r="AP396" s="6"/>
      <c r="AQ396" s="6">
        <v>43217.25</v>
      </c>
      <c r="AR396" s="6">
        <v>43293.25</v>
      </c>
      <c r="AS396" s="6"/>
      <c r="AT396" s="6"/>
      <c r="AU396" s="6"/>
      <c r="AV396" s="6">
        <v>43293.25</v>
      </c>
      <c r="AW396" s="6"/>
      <c r="AX396" s="6"/>
      <c r="AY396" s="6"/>
      <c r="AZ396" s="6">
        <v>43294.25</v>
      </c>
      <c r="BA396" s="6"/>
      <c r="BB396" s="6"/>
      <c r="BC396" s="6"/>
      <c r="BD396" s="6"/>
      <c r="BE396" s="6"/>
      <c r="BF396" s="6"/>
      <c r="BG396" s="6"/>
      <c r="BH396" s="6"/>
      <c r="BI396" s="6"/>
      <c r="BJ396" s="6"/>
      <c r="BK396" s="6"/>
      <c r="BL396" s="6"/>
      <c r="BM396" s="6">
        <v>43294.25</v>
      </c>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HYPERLINK("https://hpr-rps.hres.ca/reg-content/summary-basis-decision-detailTwo.php?lang=en&amp;linkID=SBD00408", "Monoferric")</f>
        <v>Monoferric</v>
      </c>
      <c r="B397" s="6" t="s">
        <v>1041</v>
      </c>
      <c r="C397" s="6" t="s">
        <v>1042</v>
      </c>
      <c r="D397" s="6" t="s">
        <v>1043</v>
      </c>
      <c r="E397" s="6">
        <v>42387.25</v>
      </c>
      <c r="F397" s="6"/>
      <c r="G397" s="6"/>
      <c r="H397" s="6">
        <v>42864.25</v>
      </c>
      <c r="I397" s="6"/>
      <c r="J397" s="6"/>
      <c r="K397" s="6"/>
      <c r="L397" s="6"/>
      <c r="M397" s="6"/>
      <c r="N397" s="6"/>
      <c r="O397" s="6"/>
      <c r="P397" s="6"/>
      <c r="Q397" s="6"/>
      <c r="R397" s="6"/>
      <c r="S397" s="6"/>
      <c r="T397" s="6"/>
      <c r="U397" s="6"/>
      <c r="V397" s="6"/>
      <c r="W397" s="6"/>
      <c r="X397" s="6"/>
      <c r="Y397" s="6"/>
      <c r="Z397" s="6">
        <v>42912.25</v>
      </c>
      <c r="AA397" s="6"/>
      <c r="AB397" s="6"/>
      <c r="AC397" s="6">
        <v>42956.25</v>
      </c>
      <c r="AD397" s="6"/>
      <c r="AE397" s="6"/>
      <c r="AF397" s="6">
        <v>42992.25</v>
      </c>
      <c r="AG397" s="6"/>
      <c r="AH397" s="6"/>
      <c r="AI397" s="6"/>
      <c r="AJ397" s="6"/>
      <c r="AK397" s="6"/>
      <c r="AL397" s="6"/>
      <c r="AM397" s="6"/>
      <c r="AN397" s="6"/>
      <c r="AO397" s="6"/>
      <c r="AP397" s="6"/>
      <c r="AQ397" s="6"/>
      <c r="AR397" s="6">
        <v>43291.25</v>
      </c>
      <c r="AS397" s="6">
        <v>43282.25</v>
      </c>
      <c r="AT397" s="6"/>
      <c r="AU397" s="6"/>
      <c r="AV397" s="6">
        <v>43282.25</v>
      </c>
      <c r="AW397" s="6"/>
      <c r="AX397" s="6"/>
      <c r="AY397" s="6"/>
      <c r="AZ397" s="6">
        <v>43291.25</v>
      </c>
      <c r="BA397" s="6"/>
      <c r="BB397" s="6"/>
      <c r="BC397" s="6"/>
      <c r="BD397" s="6"/>
      <c r="BE397" s="6"/>
      <c r="BF397" s="6"/>
      <c r="BG397" s="6"/>
      <c r="BH397" s="6"/>
      <c r="BI397" s="6"/>
      <c r="BJ397" s="6"/>
      <c r="BK397" s="6"/>
      <c r="BL397" s="6"/>
      <c r="BM397" s="6">
        <v>43291.25</v>
      </c>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HYPERLINK("https://hpr-rps.hres.ca/reg-content/summary-basis-decision-detailTwo.php?lang=en&amp;linkID=SBD00409", "Rayaldee")</f>
        <v>Rayaldee</v>
      </c>
      <c r="B398" s="6" t="s">
        <v>1044</v>
      </c>
      <c r="C398" s="6" t="s">
        <v>978</v>
      </c>
      <c r="D398" s="6" t="s">
        <v>1045</v>
      </c>
      <c r="E398" s="6">
        <v>42387.25</v>
      </c>
      <c r="F398" s="6"/>
      <c r="G398" s="6"/>
      <c r="H398" s="6">
        <v>42864.25</v>
      </c>
      <c r="I398" s="6"/>
      <c r="J398" s="6"/>
      <c r="K398" s="6"/>
      <c r="L398" s="6"/>
      <c r="M398" s="6"/>
      <c r="N398" s="6"/>
      <c r="O398" s="6"/>
      <c r="P398" s="6"/>
      <c r="Q398" s="6"/>
      <c r="R398" s="6"/>
      <c r="S398" s="6"/>
      <c r="T398" s="6"/>
      <c r="U398" s="6"/>
      <c r="V398" s="6"/>
      <c r="W398" s="6"/>
      <c r="X398" s="6"/>
      <c r="Y398" s="6"/>
      <c r="Z398" s="6">
        <v>42912.25</v>
      </c>
      <c r="AA398" s="6"/>
      <c r="AB398" s="6"/>
      <c r="AC398" s="6">
        <v>42956.25</v>
      </c>
      <c r="AD398" s="6"/>
      <c r="AE398" s="6"/>
      <c r="AF398" s="6">
        <v>42992.25</v>
      </c>
      <c r="AG398" s="6"/>
      <c r="AH398" s="6"/>
      <c r="AI398" s="6"/>
      <c r="AJ398" s="6"/>
      <c r="AK398" s="6"/>
      <c r="AL398" s="6"/>
      <c r="AM398" s="6"/>
      <c r="AN398" s="6"/>
      <c r="AO398" s="6"/>
      <c r="AP398" s="6"/>
      <c r="AQ398" s="6"/>
      <c r="AR398" s="6">
        <v>43291.25</v>
      </c>
      <c r="AS398" s="6">
        <v>43282.25</v>
      </c>
      <c r="AT398" s="6"/>
      <c r="AU398" s="6"/>
      <c r="AV398" s="6">
        <v>43282.25</v>
      </c>
      <c r="AW398" s="6"/>
      <c r="AX398" s="6"/>
      <c r="AY398" s="6"/>
      <c r="AZ398" s="6">
        <v>43291.25</v>
      </c>
      <c r="BA398" s="6"/>
      <c r="BB398" s="6"/>
      <c r="BC398" s="6"/>
      <c r="BD398" s="6"/>
      <c r="BE398" s="6"/>
      <c r="BF398" s="6"/>
      <c r="BG398" s="6"/>
      <c r="BH398" s="6"/>
      <c r="BI398" s="6"/>
      <c r="BJ398" s="6"/>
      <c r="BK398" s="6"/>
      <c r="BL398" s="6"/>
      <c r="BM398" s="6">
        <v>43291.25</v>
      </c>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HYPERLINK("https://hpr-rps.hres.ca/reg-content/summary-basis-decision-detailTwo.php?lang=en&amp;linkID=SBD00410", "Olumiant")</f>
        <v>Olumiant</v>
      </c>
      <c r="B399" s="6" t="s">
        <v>1046</v>
      </c>
      <c r="C399" s="6" t="s">
        <v>140</v>
      </c>
      <c r="D399" s="6" t="s">
        <v>1047</v>
      </c>
      <c r="E399" s="6">
        <v>42398.25</v>
      </c>
      <c r="F399" s="6"/>
      <c r="G399" s="6"/>
      <c r="H399" s="6">
        <v>42458.25</v>
      </c>
      <c r="I399" s="6"/>
      <c r="J399" s="6"/>
      <c r="K399" s="6"/>
      <c r="L399" s="6"/>
      <c r="M399" s="6"/>
      <c r="N399" s="6"/>
      <c r="O399" s="6"/>
      <c r="P399" s="6"/>
      <c r="Q399" s="6"/>
      <c r="R399" s="6"/>
      <c r="S399" s="6"/>
      <c r="T399" s="6"/>
      <c r="U399" s="6"/>
      <c r="V399" s="6"/>
      <c r="W399" s="6"/>
      <c r="X399" s="6"/>
      <c r="Y399" s="6"/>
      <c r="Z399" s="6"/>
      <c r="AA399" s="6"/>
      <c r="AB399" s="6"/>
      <c r="AC399" s="6"/>
      <c r="AD399" s="6"/>
      <c r="AE399" s="6"/>
      <c r="AF399" s="6">
        <v>42507.25</v>
      </c>
      <c r="AG399" s="6"/>
      <c r="AH399" s="6"/>
      <c r="AI399" s="6"/>
      <c r="AJ399" s="6"/>
      <c r="AK399" s="6"/>
      <c r="AL399" s="6"/>
      <c r="AM399" s="6"/>
      <c r="AN399" s="6"/>
      <c r="AO399" s="6"/>
      <c r="AP399" s="6"/>
      <c r="AQ399" s="6"/>
      <c r="AR399" s="6"/>
      <c r="AS399" s="6">
        <v>42689.25</v>
      </c>
      <c r="AT399" s="6"/>
      <c r="AU399" s="6"/>
      <c r="AV399" s="6">
        <v>42927.25</v>
      </c>
      <c r="AW399" s="6"/>
      <c r="AX399" s="6">
        <v>42689.25</v>
      </c>
      <c r="AY399" s="6"/>
      <c r="AZ399" s="6"/>
      <c r="BA399" s="6"/>
      <c r="BB399" s="6"/>
      <c r="BC399" s="6"/>
      <c r="BD399" s="6"/>
      <c r="BE399" s="6"/>
      <c r="BF399" s="6"/>
      <c r="BG399" s="6"/>
      <c r="BH399" s="6"/>
      <c r="BI399" s="6"/>
      <c r="BJ399" s="6"/>
      <c r="BK399" s="6"/>
      <c r="BL399" s="6"/>
      <c r="BM399" s="6"/>
      <c r="BN399" s="6"/>
      <c r="BO399" s="6"/>
      <c r="BP399" s="6"/>
      <c r="BQ399" s="6"/>
      <c r="BR399" s="6"/>
      <c r="BS399" s="6"/>
      <c r="BT399" s="6">
        <v>42978.25</v>
      </c>
      <c r="BU399" s="6"/>
      <c r="BV399" s="6"/>
      <c r="BW399" s="6"/>
      <c r="BX399" s="6"/>
      <c r="BY399" s="6">
        <v>43133.25</v>
      </c>
      <c r="BZ399" s="6"/>
      <c r="CA399" s="6"/>
      <c r="CB399" s="6"/>
      <c r="CC399" s="6">
        <v>43136.25</v>
      </c>
      <c r="CD399" s="6"/>
      <c r="CE399" s="6"/>
      <c r="CF399" s="6"/>
      <c r="CG399" s="6"/>
      <c r="CH399" s="6"/>
      <c r="CI399" s="6"/>
      <c r="CJ399" s="6"/>
      <c r="CK399" s="6"/>
      <c r="CL399" s="6"/>
      <c r="CM399" s="6"/>
      <c r="CN399" s="6"/>
      <c r="CO399" s="6"/>
      <c r="CP399" s="6"/>
      <c r="CQ399" s="6"/>
      <c r="CR399" s="6">
        <v>43182.208333333343</v>
      </c>
      <c r="CS399" s="6"/>
      <c r="CT399" s="6"/>
      <c r="CU399" s="6"/>
      <c r="CV399" s="6"/>
      <c r="CW399" s="6"/>
      <c r="CX399" s="6"/>
      <c r="CY399" s="6"/>
      <c r="CZ399" s="6"/>
      <c r="DA399" s="6"/>
      <c r="DB399" s="6"/>
      <c r="DC399" s="6"/>
      <c r="DD399" s="6">
        <v>43300.25</v>
      </c>
      <c r="DE399" s="6"/>
      <c r="DF399" s="6"/>
      <c r="DG399" s="6">
        <v>43252.25</v>
      </c>
      <c r="DH399" s="6">
        <v>43304.25</v>
      </c>
      <c r="DI399" s="6"/>
      <c r="DJ399" s="6"/>
      <c r="DK399" s="6"/>
      <c r="DL399" s="6">
        <v>43328.25</v>
      </c>
      <c r="DM399" s="6"/>
      <c r="DN399" s="6"/>
      <c r="DO399" s="6"/>
      <c r="DP399" s="6"/>
      <c r="DQ399" s="6"/>
      <c r="DR399" s="6"/>
      <c r="DS399" s="6"/>
      <c r="DT399" s="6"/>
      <c r="DU399" s="6"/>
      <c r="DV399" s="6"/>
      <c r="DW399" s="6"/>
      <c r="DX399" s="6"/>
      <c r="DY399" s="6">
        <v>43329.25</v>
      </c>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HYPERLINK("https://hpr-rps.hres.ca/reg-content/summary-basis-decision-detailTwo.php?lang=en&amp;linkID=SBD00411", "Hemlibra")</f>
        <v>Hemlibra</v>
      </c>
      <c r="B400" s="6" t="s">
        <v>1048</v>
      </c>
      <c r="C400" s="6" t="s">
        <v>84</v>
      </c>
      <c r="D400" s="6" t="s">
        <v>1049</v>
      </c>
      <c r="E400" s="6">
        <v>42398.25</v>
      </c>
      <c r="F400" s="6"/>
      <c r="G400" s="6"/>
      <c r="H400" s="6">
        <v>42458.25</v>
      </c>
      <c r="I400" s="6"/>
      <c r="J400" s="6"/>
      <c r="K400" s="6"/>
      <c r="L400" s="6"/>
      <c r="M400" s="6"/>
      <c r="N400" s="6"/>
      <c r="O400" s="6"/>
      <c r="P400" s="6"/>
      <c r="Q400" s="6"/>
      <c r="R400" s="6"/>
      <c r="S400" s="6"/>
      <c r="T400" s="6"/>
      <c r="U400" s="6"/>
      <c r="V400" s="6"/>
      <c r="W400" s="6"/>
      <c r="X400" s="6"/>
      <c r="Y400" s="6"/>
      <c r="Z400" s="6"/>
      <c r="AA400" s="6"/>
      <c r="AB400" s="6"/>
      <c r="AC400" s="6"/>
      <c r="AD400" s="6"/>
      <c r="AE400" s="6"/>
      <c r="AF400" s="6">
        <v>42507.25</v>
      </c>
      <c r="AG400" s="6"/>
      <c r="AH400" s="6"/>
      <c r="AI400" s="6"/>
      <c r="AJ400" s="6"/>
      <c r="AK400" s="6"/>
      <c r="AL400" s="6"/>
      <c r="AM400" s="6"/>
      <c r="AN400" s="6"/>
      <c r="AO400" s="6"/>
      <c r="AP400" s="6"/>
      <c r="AQ400" s="6"/>
      <c r="AR400" s="6"/>
      <c r="AS400" s="6">
        <v>42689.25</v>
      </c>
      <c r="AT400" s="6"/>
      <c r="AU400" s="6"/>
      <c r="AV400" s="6">
        <v>42927.25</v>
      </c>
      <c r="AW400" s="6"/>
      <c r="AX400" s="6">
        <v>42689.25</v>
      </c>
      <c r="AY400" s="6"/>
      <c r="AZ400" s="6"/>
      <c r="BA400" s="6"/>
      <c r="BB400" s="6"/>
      <c r="BC400" s="6"/>
      <c r="BD400" s="6"/>
      <c r="BE400" s="6"/>
      <c r="BF400" s="6"/>
      <c r="BG400" s="6"/>
      <c r="BH400" s="6"/>
      <c r="BI400" s="6"/>
      <c r="BJ400" s="6"/>
      <c r="BK400" s="6"/>
      <c r="BL400" s="6"/>
      <c r="BM400" s="6"/>
      <c r="BN400" s="6"/>
      <c r="BO400" s="6"/>
      <c r="BP400" s="6"/>
      <c r="BQ400" s="6"/>
      <c r="BR400" s="6"/>
      <c r="BS400" s="6"/>
      <c r="BT400" s="6">
        <v>42978.25</v>
      </c>
      <c r="BU400" s="6"/>
      <c r="BV400" s="6"/>
      <c r="BW400" s="6"/>
      <c r="BX400" s="6"/>
      <c r="BY400" s="6">
        <v>43133.25</v>
      </c>
      <c r="BZ400" s="6"/>
      <c r="CA400" s="6"/>
      <c r="CB400" s="6"/>
      <c r="CC400" s="6">
        <v>43136.25</v>
      </c>
      <c r="CD400" s="6"/>
      <c r="CE400" s="6"/>
      <c r="CF400" s="6"/>
      <c r="CG400" s="6"/>
      <c r="CH400" s="6"/>
      <c r="CI400" s="6"/>
      <c r="CJ400" s="6"/>
      <c r="CK400" s="6"/>
      <c r="CL400" s="6"/>
      <c r="CM400" s="6"/>
      <c r="CN400" s="6"/>
      <c r="CO400" s="6"/>
      <c r="CP400" s="6"/>
      <c r="CQ400" s="6"/>
      <c r="CR400" s="6">
        <v>43182.208333333343</v>
      </c>
      <c r="CS400" s="6"/>
      <c r="CT400" s="6"/>
      <c r="CU400" s="6"/>
      <c r="CV400" s="6"/>
      <c r="CW400" s="6"/>
      <c r="CX400" s="6"/>
      <c r="CY400" s="6"/>
      <c r="CZ400" s="6"/>
      <c r="DA400" s="6"/>
      <c r="DB400" s="6"/>
      <c r="DC400" s="6"/>
      <c r="DD400" s="6">
        <v>43300.25</v>
      </c>
      <c r="DE400" s="6"/>
      <c r="DF400" s="6"/>
      <c r="DG400" s="6">
        <v>43252.25</v>
      </c>
      <c r="DH400" s="6">
        <v>43304.25</v>
      </c>
      <c r="DI400" s="6"/>
      <c r="DJ400" s="6"/>
      <c r="DK400" s="6"/>
      <c r="DL400" s="6">
        <v>43328.25</v>
      </c>
      <c r="DM400" s="6"/>
      <c r="DN400" s="6"/>
      <c r="DO400" s="6"/>
      <c r="DP400" s="6"/>
      <c r="DQ400" s="6"/>
      <c r="DR400" s="6"/>
      <c r="DS400" s="6"/>
      <c r="DT400" s="6"/>
      <c r="DU400" s="6"/>
      <c r="DV400" s="6"/>
      <c r="DW400" s="6"/>
      <c r="DX400" s="6"/>
      <c r="DY400" s="6">
        <v>43329.25</v>
      </c>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HYPERLINK("https://hpr-rps.hres.ca/reg-content/summary-basis-decision-detailTwo.php?lang=en&amp;linkID=SBD00412", "Aimovig")</f>
        <v>Aimovig</v>
      </c>
      <c r="B401" s="6" t="s">
        <v>1050</v>
      </c>
      <c r="C401" s="6" t="s">
        <v>87</v>
      </c>
      <c r="D401" s="6" t="s">
        <v>1051</v>
      </c>
      <c r="E401" s="6">
        <v>42824.25</v>
      </c>
      <c r="F401" s="6"/>
      <c r="G401" s="6"/>
      <c r="H401" s="6">
        <v>42965.25</v>
      </c>
      <c r="I401" s="6"/>
      <c r="J401" s="6"/>
      <c r="K401" s="6"/>
      <c r="L401" s="6"/>
      <c r="M401" s="6"/>
      <c r="N401" s="6"/>
      <c r="O401" s="6"/>
      <c r="P401" s="6"/>
      <c r="Q401" s="6"/>
      <c r="R401" s="6"/>
      <c r="S401" s="6"/>
      <c r="T401" s="6"/>
      <c r="U401" s="6"/>
      <c r="V401" s="6"/>
      <c r="W401" s="6"/>
      <c r="X401" s="6"/>
      <c r="Y401" s="6"/>
      <c r="Z401" s="6"/>
      <c r="AA401" s="6"/>
      <c r="AB401" s="6"/>
      <c r="AC401" s="6"/>
      <c r="AD401" s="6"/>
      <c r="AE401" s="6"/>
      <c r="AF401" s="6">
        <v>43014.25</v>
      </c>
      <c r="AG401" s="6"/>
      <c r="AH401" s="6"/>
      <c r="AI401" s="6"/>
      <c r="AJ401" s="6"/>
      <c r="AK401" s="6"/>
      <c r="AL401" s="6"/>
      <c r="AM401" s="6"/>
      <c r="AN401" s="6"/>
      <c r="AO401" s="6"/>
      <c r="AP401" s="6"/>
      <c r="AQ401" s="6">
        <v>43231.25</v>
      </c>
      <c r="AR401" s="6">
        <v>43312.25</v>
      </c>
      <c r="AS401" s="6"/>
      <c r="AT401" s="6"/>
      <c r="AU401" s="6"/>
      <c r="AV401" s="6">
        <v>43313.25</v>
      </c>
      <c r="AW401" s="6"/>
      <c r="AX401" s="6">
        <v>43307.25</v>
      </c>
      <c r="AY401" s="6"/>
      <c r="AZ401" s="6">
        <v>43307.25</v>
      </c>
      <c r="BA401" s="6"/>
      <c r="BB401" s="6"/>
      <c r="BC401" s="6"/>
      <c r="BD401" s="6"/>
      <c r="BE401" s="6"/>
      <c r="BF401" s="6"/>
      <c r="BG401" s="6"/>
      <c r="BH401" s="6"/>
      <c r="BI401" s="6"/>
      <c r="BJ401" s="6"/>
      <c r="BK401" s="6"/>
      <c r="BL401" s="6"/>
      <c r="BM401" s="6">
        <v>43313.25</v>
      </c>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HYPERLINK("https://hpr-rps.hres.ca/reg-content/summary-basis-decision-detailTwo.php?lang=en&amp;linkID=SBD00413", "Xydalba")</f>
        <v>Xydalba</v>
      </c>
      <c r="B402" s="6" t="s">
        <v>1052</v>
      </c>
      <c r="C402" s="6" t="s">
        <v>1053</v>
      </c>
      <c r="D402" s="6" t="s">
        <v>1054</v>
      </c>
      <c r="E402" s="6"/>
      <c r="F402" s="6"/>
      <c r="G402" s="6"/>
      <c r="H402" s="6"/>
      <c r="I402" s="6"/>
      <c r="J402" s="6"/>
      <c r="K402" s="6"/>
      <c r="L402" s="6"/>
      <c r="M402" s="6"/>
      <c r="N402" s="6">
        <v>43021.25</v>
      </c>
      <c r="O402" s="6"/>
      <c r="P402" s="6"/>
      <c r="Q402" s="6"/>
      <c r="R402" s="6"/>
      <c r="S402" s="6">
        <v>43054.25</v>
      </c>
      <c r="T402" s="6"/>
      <c r="U402" s="6"/>
      <c r="V402" s="6">
        <v>43090.25</v>
      </c>
      <c r="W402" s="6"/>
      <c r="X402" s="6"/>
      <c r="Y402" s="6"/>
      <c r="Z402" s="6">
        <v>43115.25</v>
      </c>
      <c r="AA402" s="6"/>
      <c r="AB402" s="6"/>
      <c r="AC402" s="6">
        <v>43158.25</v>
      </c>
      <c r="AD402" s="6"/>
      <c r="AE402" s="6"/>
      <c r="AF402" s="6">
        <v>43167.25</v>
      </c>
      <c r="AG402" s="6"/>
      <c r="AH402" s="6"/>
      <c r="AI402" s="6"/>
      <c r="AJ402" s="6"/>
      <c r="AK402" s="6"/>
      <c r="AL402" s="6"/>
      <c r="AM402" s="6"/>
      <c r="AN402" s="6"/>
      <c r="AO402" s="6"/>
      <c r="AP402" s="6"/>
      <c r="AQ402" s="6">
        <v>43314.25</v>
      </c>
      <c r="AR402" s="6">
        <v>43343.25</v>
      </c>
      <c r="AS402" s="6"/>
      <c r="AT402" s="6"/>
      <c r="AU402" s="6"/>
      <c r="AV402" s="6">
        <v>43343.25</v>
      </c>
      <c r="AW402" s="6"/>
      <c r="AX402" s="6"/>
      <c r="AY402" s="6"/>
      <c r="AZ402" s="6">
        <v>43343.25</v>
      </c>
      <c r="BA402" s="6"/>
      <c r="BB402" s="6"/>
      <c r="BC402" s="6"/>
      <c r="BD402" s="6"/>
      <c r="BE402" s="6"/>
      <c r="BF402" s="6"/>
      <c r="BG402" s="6"/>
      <c r="BH402" s="6"/>
      <c r="BI402" s="6"/>
      <c r="BJ402" s="6"/>
      <c r="BK402" s="6"/>
      <c r="BL402" s="6"/>
      <c r="BM402" s="6">
        <v>43347.25</v>
      </c>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HYPERLINK("https://hpr-rps.hres.ca/reg-content/summary-basis-decision-detailTwo.php?lang=en&amp;linkID=SBD00414", "Xermelo")</f>
        <v>Xermelo</v>
      </c>
      <c r="B403" s="6" t="s">
        <v>1055</v>
      </c>
      <c r="C403" s="6" t="s">
        <v>1056</v>
      </c>
      <c r="D403" s="6" t="s">
        <v>1057</v>
      </c>
      <c r="E403" s="6">
        <v>42024.25</v>
      </c>
      <c r="F403" s="6"/>
      <c r="G403" s="6"/>
      <c r="H403" s="6">
        <v>43040.208333333343</v>
      </c>
      <c r="I403" s="6"/>
      <c r="J403" s="6"/>
      <c r="K403" s="6"/>
      <c r="L403" s="6"/>
      <c r="M403" s="6"/>
      <c r="N403" s="6"/>
      <c r="O403" s="6"/>
      <c r="P403" s="6"/>
      <c r="Q403" s="6"/>
      <c r="R403" s="6"/>
      <c r="S403" s="6"/>
      <c r="T403" s="6"/>
      <c r="U403" s="6"/>
      <c r="V403" s="6"/>
      <c r="W403" s="6"/>
      <c r="X403" s="6"/>
      <c r="Y403" s="6"/>
      <c r="Z403" s="6"/>
      <c r="AA403" s="6"/>
      <c r="AB403" s="6"/>
      <c r="AC403" s="6"/>
      <c r="AD403" s="6"/>
      <c r="AE403" s="6"/>
      <c r="AF403" s="6">
        <v>43084.25</v>
      </c>
      <c r="AG403" s="6"/>
      <c r="AH403" s="6"/>
      <c r="AI403" s="6"/>
      <c r="AJ403" s="6"/>
      <c r="AK403" s="6"/>
      <c r="AL403" s="6"/>
      <c r="AM403" s="6"/>
      <c r="AN403" s="6"/>
      <c r="AO403" s="6"/>
      <c r="AP403" s="6"/>
      <c r="AQ403" s="6">
        <v>43336.25</v>
      </c>
      <c r="AR403" s="6">
        <v>43383.25</v>
      </c>
      <c r="AS403" s="6">
        <v>43307.25</v>
      </c>
      <c r="AT403" s="6"/>
      <c r="AU403" s="6"/>
      <c r="AV403" s="6">
        <v>43382.25</v>
      </c>
      <c r="AW403" s="6"/>
      <c r="AX403" s="6"/>
      <c r="AY403" s="6"/>
      <c r="AZ403" s="6">
        <v>43382.25</v>
      </c>
      <c r="BA403" s="6"/>
      <c r="BB403" s="6"/>
      <c r="BC403" s="6"/>
      <c r="BD403" s="6"/>
      <c r="BE403" s="6"/>
      <c r="BF403" s="6"/>
      <c r="BG403" s="6"/>
      <c r="BH403" s="6"/>
      <c r="BI403" s="6"/>
      <c r="BJ403" s="6"/>
      <c r="BK403" s="6"/>
      <c r="BL403" s="6"/>
      <c r="BM403" s="6">
        <v>43385.25</v>
      </c>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HYPERLINK("https://hpr-rps.hres.ca/reg-content/summary-basis-decision-detailTwo.php?lang=en&amp;linkID=SBD00415", "Alunbrig")</f>
        <v>Alunbrig</v>
      </c>
      <c r="B404" s="6" t="s">
        <v>1058</v>
      </c>
      <c r="C404" s="6" t="s">
        <v>872</v>
      </c>
      <c r="D404" s="6" t="s">
        <v>1059</v>
      </c>
      <c r="E404" s="6">
        <v>42773.25</v>
      </c>
      <c r="F404" s="6"/>
      <c r="G404" s="6"/>
      <c r="H404" s="6">
        <v>42824.25</v>
      </c>
      <c r="I404" s="6"/>
      <c r="J404" s="6"/>
      <c r="K404" s="6"/>
      <c r="L404" s="6"/>
      <c r="M404" s="6"/>
      <c r="N404" s="6"/>
      <c r="O404" s="6"/>
      <c r="P404" s="6"/>
      <c r="Q404" s="6"/>
      <c r="R404" s="6"/>
      <c r="S404" s="6"/>
      <c r="T404" s="6"/>
      <c r="U404" s="6"/>
      <c r="V404" s="6"/>
      <c r="W404" s="6"/>
      <c r="X404" s="6"/>
      <c r="Y404" s="6"/>
      <c r="Z404" s="6"/>
      <c r="AA404" s="6"/>
      <c r="AB404" s="6"/>
      <c r="AC404" s="6"/>
      <c r="AD404" s="6"/>
      <c r="AE404" s="6"/>
      <c r="AF404" s="6">
        <v>42874.25</v>
      </c>
      <c r="AG404" s="6"/>
      <c r="AH404" s="6"/>
      <c r="AI404" s="6"/>
      <c r="AJ404" s="6"/>
      <c r="AK404" s="6"/>
      <c r="AL404" s="6"/>
      <c r="AM404" s="6"/>
      <c r="AN404" s="6"/>
      <c r="AO404" s="6">
        <v>43143.25</v>
      </c>
      <c r="AP404" s="6"/>
      <c r="AQ404" s="6">
        <v>43090.25</v>
      </c>
      <c r="AR404" s="6">
        <v>43174.208333333343</v>
      </c>
      <c r="AS404" s="6"/>
      <c r="AT404" s="6"/>
      <c r="AU404" s="6"/>
      <c r="AV404" s="6">
        <v>43171.208333333343</v>
      </c>
      <c r="AW404" s="6"/>
      <c r="AX404" s="6">
        <v>43181.208333333343</v>
      </c>
      <c r="AY404" s="6"/>
      <c r="AZ404" s="6">
        <v>43174.208333333343</v>
      </c>
      <c r="BA404" s="6"/>
      <c r="BB404" s="6"/>
      <c r="BC404" s="6"/>
      <c r="BD404" s="6"/>
      <c r="BE404" s="6"/>
      <c r="BF404" s="6"/>
      <c r="BG404" s="6"/>
      <c r="BH404" s="6"/>
      <c r="BI404" s="6"/>
      <c r="BJ404" s="6"/>
      <c r="BK404" s="6"/>
      <c r="BL404" s="6"/>
      <c r="BM404" s="6">
        <v>43174.208333333343</v>
      </c>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HYPERLINK("https://hpr-rps.hres.ca/reg-content/summary-basis-decision-detailTwo.php?lang=en&amp;linkID=SBD00416", "Kymriah")</f>
        <v>Kymriah</v>
      </c>
      <c r="B405" s="6" t="s">
        <v>1060</v>
      </c>
      <c r="C405" s="6" t="s">
        <v>87</v>
      </c>
      <c r="D405" s="6" t="s">
        <v>1061</v>
      </c>
      <c r="E405" s="6">
        <v>43034.25</v>
      </c>
      <c r="F405" s="6"/>
      <c r="G405" s="6"/>
      <c r="H405" s="6"/>
      <c r="I405" s="6"/>
      <c r="J405" s="6"/>
      <c r="K405" s="6"/>
      <c r="L405" s="6"/>
      <c r="M405" s="6"/>
      <c r="N405" s="6">
        <v>43070.25</v>
      </c>
      <c r="O405" s="6"/>
      <c r="P405" s="6"/>
      <c r="Q405" s="6"/>
      <c r="R405" s="6"/>
      <c r="S405" s="6">
        <v>43102.25</v>
      </c>
      <c r="T405" s="6"/>
      <c r="U405" s="6"/>
      <c r="V405" s="6">
        <v>43140.25</v>
      </c>
      <c r="W405" s="6"/>
      <c r="X405" s="6"/>
      <c r="Y405" s="6"/>
      <c r="Z405" s="6"/>
      <c r="AA405" s="6"/>
      <c r="AB405" s="6"/>
      <c r="AC405" s="6"/>
      <c r="AD405" s="6"/>
      <c r="AE405" s="6"/>
      <c r="AF405" s="6">
        <v>43168.25</v>
      </c>
      <c r="AG405" s="6"/>
      <c r="AH405" s="6"/>
      <c r="AI405" s="6"/>
      <c r="AJ405" s="6"/>
      <c r="AK405" s="6"/>
      <c r="AL405" s="6"/>
      <c r="AM405" s="6"/>
      <c r="AN405" s="6"/>
      <c r="AO405" s="6">
        <v>43262.25</v>
      </c>
      <c r="AP405" s="6"/>
      <c r="AQ405" s="6">
        <v>43284.25</v>
      </c>
      <c r="AR405" s="6">
        <v>43341.25</v>
      </c>
      <c r="AS405" s="6"/>
      <c r="AT405" s="6"/>
      <c r="AU405" s="6"/>
      <c r="AV405" s="6">
        <v>43342.25</v>
      </c>
      <c r="AW405" s="6"/>
      <c r="AX405" s="6"/>
      <c r="AY405" s="6"/>
      <c r="AZ405" s="6">
        <v>43334.25</v>
      </c>
      <c r="BA405" s="6"/>
      <c r="BB405" s="6"/>
      <c r="BC405" s="6"/>
      <c r="BD405" s="6"/>
      <c r="BE405" s="6"/>
      <c r="BF405" s="6"/>
      <c r="BG405" s="6"/>
      <c r="BH405" s="6"/>
      <c r="BI405" s="6"/>
      <c r="BJ405" s="6"/>
      <c r="BK405" s="6"/>
      <c r="BL405" s="6"/>
      <c r="BM405" s="6">
        <v>43348.25</v>
      </c>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HYPERLINK("https://hpr-rps.hres.ca/reg-content/summary-basis-decision-detailTwo.php?lang=en&amp;linkID=SBD00417", "Radicava")</f>
        <v>Radicava</v>
      </c>
      <c r="B406" s="6" t="s">
        <v>1062</v>
      </c>
      <c r="C406" s="6" t="s">
        <v>1063</v>
      </c>
      <c r="D406" s="6" t="s">
        <v>1064</v>
      </c>
      <c r="E406" s="6">
        <v>42985.25</v>
      </c>
      <c r="F406" s="6"/>
      <c r="G406" s="6"/>
      <c r="H406" s="6"/>
      <c r="I406" s="6"/>
      <c r="J406" s="6"/>
      <c r="K406" s="6"/>
      <c r="L406" s="6"/>
      <c r="M406" s="6"/>
      <c r="N406" s="6">
        <v>42963.25</v>
      </c>
      <c r="O406" s="6"/>
      <c r="P406" s="6"/>
      <c r="Q406" s="6"/>
      <c r="R406" s="6"/>
      <c r="S406" s="6">
        <v>43140.25</v>
      </c>
      <c r="T406" s="6"/>
      <c r="U406" s="6"/>
      <c r="V406" s="6">
        <v>43168.25</v>
      </c>
      <c r="W406" s="6"/>
      <c r="X406" s="6"/>
      <c r="Y406" s="6"/>
      <c r="Z406" s="6"/>
      <c r="AA406" s="6"/>
      <c r="AB406" s="6"/>
      <c r="AC406" s="6"/>
      <c r="AD406" s="6"/>
      <c r="AE406" s="6"/>
      <c r="AF406" s="6">
        <v>43196.25</v>
      </c>
      <c r="AG406" s="6"/>
      <c r="AH406" s="6"/>
      <c r="AI406" s="6"/>
      <c r="AJ406" s="6"/>
      <c r="AK406" s="6"/>
      <c r="AL406" s="6"/>
      <c r="AM406" s="6"/>
      <c r="AN406" s="6"/>
      <c r="AO406" s="6"/>
      <c r="AP406" s="6"/>
      <c r="AQ406" s="6">
        <v>43361.25</v>
      </c>
      <c r="AR406" s="6">
        <v>43371.25</v>
      </c>
      <c r="AS406" s="6"/>
      <c r="AT406" s="6"/>
      <c r="AU406" s="6">
        <v>43374.25</v>
      </c>
      <c r="AV406" s="6">
        <v>43370.25</v>
      </c>
      <c r="AW406" s="6"/>
      <c r="AX406" s="6"/>
      <c r="AY406" s="6"/>
      <c r="AZ406" s="6">
        <v>43357.25</v>
      </c>
      <c r="BA406" s="6"/>
      <c r="BB406" s="6"/>
      <c r="BC406" s="6"/>
      <c r="BD406" s="6"/>
      <c r="BE406" s="6"/>
      <c r="BF406" s="6"/>
      <c r="BG406" s="6"/>
      <c r="BH406" s="6"/>
      <c r="BI406" s="6"/>
      <c r="BJ406" s="6"/>
      <c r="BK406" s="6"/>
      <c r="BL406" s="6"/>
      <c r="BM406" s="6">
        <v>43376.25</v>
      </c>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HYPERLINK("https://hpr-rps.hres.ca/reg-content/summary-basis-decision-detailTwo.php?lang=en&amp;linkID=SBD00418", "Veltassa")</f>
        <v>Veltassa</v>
      </c>
      <c r="B407" s="6" t="s">
        <v>1065</v>
      </c>
      <c r="C407" s="6" t="s">
        <v>978</v>
      </c>
      <c r="D407" s="6" t="s">
        <v>1066</v>
      </c>
      <c r="E407" s="6">
        <v>42969.25</v>
      </c>
      <c r="F407" s="6"/>
      <c r="G407" s="6"/>
      <c r="H407" s="6">
        <v>43028.25</v>
      </c>
      <c r="I407" s="6"/>
      <c r="J407" s="6"/>
      <c r="K407" s="6"/>
      <c r="L407" s="6"/>
      <c r="M407" s="6"/>
      <c r="N407" s="6"/>
      <c r="O407" s="6"/>
      <c r="P407" s="6"/>
      <c r="Q407" s="6"/>
      <c r="R407" s="6"/>
      <c r="S407" s="6"/>
      <c r="T407" s="6"/>
      <c r="U407" s="6"/>
      <c r="V407" s="6"/>
      <c r="W407" s="6"/>
      <c r="X407" s="6"/>
      <c r="Y407" s="6"/>
      <c r="Z407" s="6"/>
      <c r="AA407" s="6"/>
      <c r="AB407" s="6"/>
      <c r="AC407" s="6"/>
      <c r="AD407" s="6"/>
      <c r="AE407" s="6"/>
      <c r="AF407" s="6">
        <v>43076.25</v>
      </c>
      <c r="AG407" s="6"/>
      <c r="AH407" s="6"/>
      <c r="AI407" s="6"/>
      <c r="AJ407" s="6"/>
      <c r="AK407" s="6"/>
      <c r="AL407" s="6"/>
      <c r="AM407" s="6"/>
      <c r="AN407" s="6"/>
      <c r="AO407" s="6"/>
      <c r="AP407" s="6"/>
      <c r="AQ407" s="6">
        <v>43370.25</v>
      </c>
      <c r="AR407" s="6">
        <v>43374.25</v>
      </c>
      <c r="AS407" s="6"/>
      <c r="AT407" s="6"/>
      <c r="AU407" s="6"/>
      <c r="AV407" s="6">
        <v>43374.25</v>
      </c>
      <c r="AW407" s="6"/>
      <c r="AX407" s="6"/>
      <c r="AY407" s="6"/>
      <c r="AZ407" s="6">
        <v>43375.25</v>
      </c>
      <c r="BA407" s="6"/>
      <c r="BB407" s="6"/>
      <c r="BC407" s="6"/>
      <c r="BD407" s="6"/>
      <c r="BE407" s="6"/>
      <c r="BF407" s="6"/>
      <c r="BG407" s="6"/>
      <c r="BH407" s="6"/>
      <c r="BI407" s="6"/>
      <c r="BJ407" s="6"/>
      <c r="BK407" s="6"/>
      <c r="BL407" s="6"/>
      <c r="BM407" s="6">
        <v>43376.25</v>
      </c>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HYPERLINK("https://hpr-rps.hres.ca/reg-content/summary-basis-decision-detailTwo.php?lang=en&amp;linkID=SBD00419", "Cabometyx")</f>
        <v>Cabometyx</v>
      </c>
      <c r="B408" s="6" t="s">
        <v>1067</v>
      </c>
      <c r="C408" s="6" t="s">
        <v>1056</v>
      </c>
      <c r="D408" s="6" t="s">
        <v>1068</v>
      </c>
      <c r="E408" s="6">
        <v>42823.25</v>
      </c>
      <c r="F408" s="6"/>
      <c r="G408" s="6"/>
      <c r="H408" s="6"/>
      <c r="I408" s="6"/>
      <c r="J408" s="6"/>
      <c r="K408" s="6"/>
      <c r="L408" s="6"/>
      <c r="M408" s="6"/>
      <c r="N408" s="6">
        <v>42853.25</v>
      </c>
      <c r="O408" s="6"/>
      <c r="P408" s="6"/>
      <c r="Q408" s="6"/>
      <c r="R408" s="6"/>
      <c r="S408" s="6">
        <v>42881.25</v>
      </c>
      <c r="T408" s="6"/>
      <c r="U408" s="6"/>
      <c r="V408" s="6">
        <v>42891.25</v>
      </c>
      <c r="W408" s="6"/>
      <c r="X408" s="6"/>
      <c r="Y408" s="6"/>
      <c r="Z408" s="6">
        <v>42916.25</v>
      </c>
      <c r="AA408" s="6"/>
      <c r="AB408" s="6"/>
      <c r="AC408" s="6">
        <v>42922.25</v>
      </c>
      <c r="AD408" s="6"/>
      <c r="AE408" s="6"/>
      <c r="AF408" s="6">
        <v>42942.25</v>
      </c>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v>43069.25</v>
      </c>
      <c r="BQ408" s="6"/>
      <c r="BR408" s="6"/>
      <c r="BS408" s="6"/>
      <c r="BT408" s="6"/>
      <c r="BU408" s="6"/>
      <c r="BV408" s="6"/>
      <c r="BW408" s="6"/>
      <c r="BX408" s="6"/>
      <c r="BY408" s="6">
        <v>43158.25</v>
      </c>
      <c r="BZ408" s="6"/>
      <c r="CA408" s="6"/>
      <c r="CB408" s="6"/>
      <c r="CC408" s="6"/>
      <c r="CD408" s="6"/>
      <c r="CE408" s="6"/>
      <c r="CF408" s="6"/>
      <c r="CG408" s="6"/>
      <c r="CH408" s="6"/>
      <c r="CI408" s="6"/>
      <c r="CJ408" s="6"/>
      <c r="CK408" s="6"/>
      <c r="CL408" s="6"/>
      <c r="CM408" s="6"/>
      <c r="CN408" s="6"/>
      <c r="CO408" s="6"/>
      <c r="CP408" s="6"/>
      <c r="CQ408" s="6"/>
      <c r="CR408" s="6">
        <v>43175.208333333343</v>
      </c>
      <c r="CS408" s="6"/>
      <c r="CT408" s="6"/>
      <c r="CU408" s="6"/>
      <c r="CV408" s="6"/>
      <c r="CW408" s="6"/>
      <c r="CX408" s="6"/>
      <c r="CY408" s="6"/>
      <c r="CZ408" s="6"/>
      <c r="DA408" s="6"/>
      <c r="DB408" s="6"/>
      <c r="DC408" s="6">
        <v>43089.25</v>
      </c>
      <c r="DD408" s="6">
        <v>43328.25</v>
      </c>
      <c r="DE408" s="6"/>
      <c r="DF408" s="6"/>
      <c r="DG408" s="6"/>
      <c r="DH408" s="6">
        <v>43355.25</v>
      </c>
      <c r="DI408" s="6"/>
      <c r="DJ408" s="6">
        <v>43062.25</v>
      </c>
      <c r="DK408" s="6"/>
      <c r="DL408" s="6">
        <v>43355.25</v>
      </c>
      <c r="DM408" s="6"/>
      <c r="DN408" s="6"/>
      <c r="DO408" s="6"/>
      <c r="DP408" s="6"/>
      <c r="DQ408" s="6"/>
      <c r="DR408" s="6"/>
      <c r="DS408" s="6"/>
      <c r="DT408" s="6"/>
      <c r="DU408" s="6"/>
      <c r="DV408" s="6"/>
      <c r="DW408" s="6"/>
      <c r="DX408" s="6"/>
      <c r="DY408" s="6">
        <v>43357.25</v>
      </c>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HYPERLINK("https://hpr-rps.hres.ca/reg-content/summary-basis-decision-detailTwo.php?lang=en&amp;linkID=SBD00420", "Takhzyro")</f>
        <v>Takhzyro</v>
      </c>
      <c r="B409" s="6" t="s">
        <v>1069</v>
      </c>
      <c r="C409" s="6" t="s">
        <v>988</v>
      </c>
      <c r="D409" s="6" t="s">
        <v>1070</v>
      </c>
      <c r="E409" s="6">
        <v>43011.25</v>
      </c>
      <c r="F409" s="6"/>
      <c r="G409" s="6"/>
      <c r="H409" s="6"/>
      <c r="I409" s="6"/>
      <c r="J409" s="6"/>
      <c r="K409" s="6"/>
      <c r="L409" s="6"/>
      <c r="M409" s="6"/>
      <c r="N409" s="6">
        <v>43110.25</v>
      </c>
      <c r="O409" s="6"/>
      <c r="P409" s="6"/>
      <c r="Q409" s="6"/>
      <c r="R409" s="6"/>
      <c r="S409" s="6">
        <v>43137.25</v>
      </c>
      <c r="T409" s="6"/>
      <c r="U409" s="6"/>
      <c r="V409" s="6">
        <v>43153.25</v>
      </c>
      <c r="W409" s="6"/>
      <c r="X409" s="6"/>
      <c r="Y409" s="6"/>
      <c r="Z409" s="6"/>
      <c r="AA409" s="6"/>
      <c r="AB409" s="6"/>
      <c r="AC409" s="6"/>
      <c r="AD409" s="6"/>
      <c r="AE409" s="6"/>
      <c r="AF409" s="6">
        <v>43182.208333333343</v>
      </c>
      <c r="AG409" s="6"/>
      <c r="AH409" s="6"/>
      <c r="AI409" s="6"/>
      <c r="AJ409" s="6"/>
      <c r="AK409" s="6"/>
      <c r="AL409" s="6"/>
      <c r="AM409" s="6"/>
      <c r="AN409" s="6"/>
      <c r="AO409" s="6">
        <v>43353.25</v>
      </c>
      <c r="AP409" s="6"/>
      <c r="AQ409" s="6">
        <v>43342.25</v>
      </c>
      <c r="AR409" s="6">
        <v>43357.25</v>
      </c>
      <c r="AS409" s="6"/>
      <c r="AT409" s="6"/>
      <c r="AU409" s="6"/>
      <c r="AV409" s="6">
        <v>43349.25</v>
      </c>
      <c r="AW409" s="6"/>
      <c r="AX409" s="6"/>
      <c r="AY409" s="6"/>
      <c r="AZ409" s="6">
        <v>43360.25</v>
      </c>
      <c r="BA409" s="6"/>
      <c r="BB409" s="6"/>
      <c r="BC409" s="6"/>
      <c r="BD409" s="6"/>
      <c r="BE409" s="6"/>
      <c r="BF409" s="6"/>
      <c r="BG409" s="6"/>
      <c r="BH409" s="6"/>
      <c r="BI409" s="6"/>
      <c r="BJ409" s="6"/>
      <c r="BK409" s="6"/>
      <c r="BL409" s="6"/>
      <c r="BM409" s="6">
        <v>43362.25</v>
      </c>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HYPERLINK("https://hpr-rps.hres.ca/reg-content/summary-basis-decision-detailTwo.php?lang=en&amp;linkID=SBD00421", "Pifeltro")</f>
        <v>Pifeltro</v>
      </c>
      <c r="B410" s="6" t="s">
        <v>1071</v>
      </c>
      <c r="C410" s="6" t="s">
        <v>415</v>
      </c>
      <c r="D410" s="6" t="s">
        <v>1072</v>
      </c>
      <c r="E410" s="6">
        <v>42949.25</v>
      </c>
      <c r="F410" s="6"/>
      <c r="G410" s="6"/>
      <c r="H410" s="6"/>
      <c r="I410" s="6"/>
      <c r="J410" s="6"/>
      <c r="K410" s="6"/>
      <c r="L410" s="6"/>
      <c r="M410" s="6"/>
      <c r="N410" s="6"/>
      <c r="O410" s="6"/>
      <c r="P410" s="6"/>
      <c r="Q410" s="6"/>
      <c r="R410" s="6"/>
      <c r="S410" s="6"/>
      <c r="T410" s="6"/>
      <c r="U410" s="6"/>
      <c r="V410" s="6"/>
      <c r="W410" s="6"/>
      <c r="X410" s="6"/>
      <c r="Y410" s="6"/>
      <c r="Z410" s="6">
        <v>43074.25</v>
      </c>
      <c r="AA410" s="6"/>
      <c r="AB410" s="6"/>
      <c r="AC410" s="6">
        <v>43077.25</v>
      </c>
      <c r="AD410" s="6"/>
      <c r="AE410" s="6"/>
      <c r="AF410" s="6">
        <v>43084.25</v>
      </c>
      <c r="AG410" s="6"/>
      <c r="AH410" s="6"/>
      <c r="AI410" s="6"/>
      <c r="AJ410" s="6"/>
      <c r="AK410" s="6"/>
      <c r="AL410" s="6"/>
      <c r="AM410" s="6"/>
      <c r="AN410" s="6"/>
      <c r="AO410" s="6"/>
      <c r="AP410" s="6"/>
      <c r="AQ410" s="6">
        <v>43271.25</v>
      </c>
      <c r="AR410" s="6">
        <v>43383.25</v>
      </c>
      <c r="AS410" s="6"/>
      <c r="AT410" s="6"/>
      <c r="AU410" s="6"/>
      <c r="AV410" s="6">
        <v>43383.25</v>
      </c>
      <c r="AW410" s="6"/>
      <c r="AX410" s="6"/>
      <c r="AY410" s="6"/>
      <c r="AZ410" s="6">
        <v>43383.25</v>
      </c>
      <c r="BA410" s="6"/>
      <c r="BB410" s="6"/>
      <c r="BC410" s="6"/>
      <c r="BD410" s="6"/>
      <c r="BE410" s="6"/>
      <c r="BF410" s="6"/>
      <c r="BG410" s="6"/>
      <c r="BH410" s="6"/>
      <c r="BI410" s="6"/>
      <c r="BJ410" s="6"/>
      <c r="BK410" s="6"/>
      <c r="BL410" s="6"/>
      <c r="BM410" s="6">
        <v>43385.25</v>
      </c>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HYPERLINK("https://hpr-rps.hres.ca/reg-content/summary-basis-decision-detailTwo.php?lang=en&amp;linkID=SBD00422", "Tegsedi")</f>
        <v>Tegsedi</v>
      </c>
      <c r="B411" s="6" t="s">
        <v>1073</v>
      </c>
      <c r="C411" s="6" t="s">
        <v>1074</v>
      </c>
      <c r="D411" s="6" t="s">
        <v>1075</v>
      </c>
      <c r="E411" s="6">
        <v>42957.25</v>
      </c>
      <c r="F411" s="6"/>
      <c r="G411" s="6"/>
      <c r="H411" s="6">
        <v>43042.208333333343</v>
      </c>
      <c r="I411" s="6"/>
      <c r="J411" s="6"/>
      <c r="K411" s="6"/>
      <c r="L411" s="6"/>
      <c r="M411" s="6"/>
      <c r="N411" s="6"/>
      <c r="O411" s="6"/>
      <c r="P411" s="6"/>
      <c r="Q411" s="6"/>
      <c r="R411" s="6"/>
      <c r="S411" s="6"/>
      <c r="T411" s="6"/>
      <c r="U411" s="6"/>
      <c r="V411" s="6"/>
      <c r="W411" s="6"/>
      <c r="X411" s="6"/>
      <c r="Y411" s="6"/>
      <c r="Z411" s="6"/>
      <c r="AA411" s="6"/>
      <c r="AB411" s="6"/>
      <c r="AC411" s="6"/>
      <c r="AD411" s="6"/>
      <c r="AE411" s="6"/>
      <c r="AF411" s="6">
        <v>43091.25</v>
      </c>
      <c r="AG411" s="6"/>
      <c r="AH411" s="6"/>
      <c r="AI411" s="6"/>
      <c r="AJ411" s="6"/>
      <c r="AK411" s="6"/>
      <c r="AL411" s="6"/>
      <c r="AM411" s="6"/>
      <c r="AN411" s="6"/>
      <c r="AO411" s="6"/>
      <c r="AP411" s="6"/>
      <c r="AQ411" s="6">
        <v>43286.25</v>
      </c>
      <c r="AR411" s="6">
        <v>43390.25</v>
      </c>
      <c r="AS411" s="6"/>
      <c r="AT411" s="6"/>
      <c r="AU411" s="6"/>
      <c r="AV411" s="6">
        <v>43389.25</v>
      </c>
      <c r="AW411" s="6"/>
      <c r="AX411" s="6"/>
      <c r="AY411" s="6"/>
      <c r="AZ411" s="6">
        <v>43390.25</v>
      </c>
      <c r="BA411" s="6"/>
      <c r="BB411" s="6"/>
      <c r="BC411" s="6"/>
      <c r="BD411" s="6"/>
      <c r="BE411" s="6"/>
      <c r="BF411" s="6"/>
      <c r="BG411" s="6"/>
      <c r="BH411" s="6"/>
      <c r="BI411" s="6"/>
      <c r="BJ411" s="6"/>
      <c r="BK411" s="6"/>
      <c r="BL411" s="6"/>
      <c r="BM411" s="6">
        <v>43391.25</v>
      </c>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HYPERLINK("https://hpr-rps.hres.ca/reg-content/summary-basis-decision-detailTwo.php?lang=en&amp;linkID=SBD00423", "Jivi")</f>
        <v>Jivi</v>
      </c>
      <c r="B412" s="6" t="s">
        <v>1076</v>
      </c>
      <c r="C412" s="6" t="s">
        <v>338</v>
      </c>
      <c r="D412" s="6" t="s">
        <v>1077</v>
      </c>
      <c r="E412" s="6">
        <v>42957.25</v>
      </c>
      <c r="F412" s="6"/>
      <c r="G412" s="6"/>
      <c r="H412" s="6">
        <v>43042.208333333343</v>
      </c>
      <c r="I412" s="6"/>
      <c r="J412" s="6"/>
      <c r="K412" s="6"/>
      <c r="L412" s="6"/>
      <c r="M412" s="6"/>
      <c r="N412" s="6"/>
      <c r="O412" s="6"/>
      <c r="P412" s="6"/>
      <c r="Q412" s="6"/>
      <c r="R412" s="6"/>
      <c r="S412" s="6"/>
      <c r="T412" s="6"/>
      <c r="U412" s="6"/>
      <c r="V412" s="6"/>
      <c r="W412" s="6"/>
      <c r="X412" s="6"/>
      <c r="Y412" s="6"/>
      <c r="Z412" s="6"/>
      <c r="AA412" s="6"/>
      <c r="AB412" s="6"/>
      <c r="AC412" s="6"/>
      <c r="AD412" s="6"/>
      <c r="AE412" s="6"/>
      <c r="AF412" s="6">
        <v>43091.25</v>
      </c>
      <c r="AG412" s="6"/>
      <c r="AH412" s="6"/>
      <c r="AI412" s="6"/>
      <c r="AJ412" s="6"/>
      <c r="AK412" s="6"/>
      <c r="AL412" s="6"/>
      <c r="AM412" s="6"/>
      <c r="AN412" s="6"/>
      <c r="AO412" s="6"/>
      <c r="AP412" s="6"/>
      <c r="AQ412" s="6">
        <v>43286.25</v>
      </c>
      <c r="AR412" s="6">
        <v>43390.25</v>
      </c>
      <c r="AS412" s="6"/>
      <c r="AT412" s="6"/>
      <c r="AU412" s="6"/>
      <c r="AV412" s="6">
        <v>43389.25</v>
      </c>
      <c r="AW412" s="6"/>
      <c r="AX412" s="6"/>
      <c r="AY412" s="6"/>
      <c r="AZ412" s="6">
        <v>43390.25</v>
      </c>
      <c r="BA412" s="6"/>
      <c r="BB412" s="6"/>
      <c r="BC412" s="6"/>
      <c r="BD412" s="6"/>
      <c r="BE412" s="6"/>
      <c r="BF412" s="6"/>
      <c r="BG412" s="6"/>
      <c r="BH412" s="6"/>
      <c r="BI412" s="6"/>
      <c r="BJ412" s="6"/>
      <c r="BK412" s="6"/>
      <c r="BL412" s="6"/>
      <c r="BM412" s="6">
        <v>43391.25</v>
      </c>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HYPERLINK("https://hpr-rps.hres.ca/reg-content/summary-basis-decision-detailTwo.php?lang=en&amp;linkID=SBD00424", "Cresemba")</f>
        <v>Cresemba</v>
      </c>
      <c r="B413" s="6" t="s">
        <v>1078</v>
      </c>
      <c r="C413" s="6" t="s">
        <v>1079</v>
      </c>
      <c r="D413" s="6" t="s">
        <v>1080</v>
      </c>
      <c r="E413" s="6">
        <v>42628.25</v>
      </c>
      <c r="F413" s="6"/>
      <c r="G413" s="6"/>
      <c r="H413" s="6">
        <v>43034.25</v>
      </c>
      <c r="I413" s="6"/>
      <c r="J413" s="6"/>
      <c r="K413" s="6"/>
      <c r="L413" s="6"/>
      <c r="M413" s="6"/>
      <c r="N413" s="6"/>
      <c r="O413" s="6"/>
      <c r="P413" s="6"/>
      <c r="Q413" s="6"/>
      <c r="R413" s="6"/>
      <c r="S413" s="6"/>
      <c r="T413" s="6"/>
      <c r="U413" s="6"/>
      <c r="V413" s="6"/>
      <c r="W413" s="6"/>
      <c r="X413" s="6"/>
      <c r="Y413" s="6"/>
      <c r="Z413" s="6">
        <v>43066.25</v>
      </c>
      <c r="AA413" s="6"/>
      <c r="AB413" s="6"/>
      <c r="AC413" s="6">
        <v>43111.25</v>
      </c>
      <c r="AD413" s="6"/>
      <c r="AE413" s="6"/>
      <c r="AF413" s="6">
        <v>43158.25</v>
      </c>
      <c r="AG413" s="6"/>
      <c r="AH413" s="6"/>
      <c r="AI413" s="6"/>
      <c r="AJ413" s="6"/>
      <c r="AK413" s="6"/>
      <c r="AL413" s="6"/>
      <c r="AM413" s="6"/>
      <c r="AN413" s="6"/>
      <c r="AO413" s="6"/>
      <c r="AP413" s="6"/>
      <c r="AQ413" s="6">
        <v>43398.25</v>
      </c>
      <c r="AR413" s="6">
        <v>43448.25</v>
      </c>
      <c r="AS413" s="6"/>
      <c r="AT413" s="6"/>
      <c r="AU413" s="6"/>
      <c r="AV413" s="6">
        <v>43448.25</v>
      </c>
      <c r="AW413" s="6"/>
      <c r="AX413" s="6"/>
      <c r="AY413" s="6"/>
      <c r="AZ413" s="6">
        <v>43448.25</v>
      </c>
      <c r="BA413" s="6"/>
      <c r="BB413" s="6"/>
      <c r="BC413" s="6"/>
      <c r="BD413" s="6"/>
      <c r="BE413" s="6"/>
      <c r="BF413" s="6"/>
      <c r="BG413" s="6"/>
      <c r="BH413" s="6"/>
      <c r="BI413" s="6"/>
      <c r="BJ413" s="6"/>
      <c r="BK413" s="6"/>
      <c r="BL413" s="6"/>
      <c r="BM413" s="6">
        <v>43453.25</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HYPERLINK("https://hpr-rps.hres.ca/reg-content/summary-basis-decision-detailTwo.php?lang=en&amp;linkID=SBD00425", "Vyzulta")</f>
        <v>Vyzulta</v>
      </c>
      <c r="B414" s="6" t="s">
        <v>1081</v>
      </c>
      <c r="C414" s="6" t="s">
        <v>129</v>
      </c>
      <c r="D414" s="6" t="s">
        <v>1082</v>
      </c>
      <c r="E414" s="6"/>
      <c r="F414" s="6"/>
      <c r="G414" s="6"/>
      <c r="H414" s="6">
        <v>43124.25</v>
      </c>
      <c r="I414" s="6"/>
      <c r="J414" s="6"/>
      <c r="K414" s="6"/>
      <c r="L414" s="6"/>
      <c r="M414" s="6"/>
      <c r="N414" s="6"/>
      <c r="O414" s="6"/>
      <c r="P414" s="6"/>
      <c r="Q414" s="6"/>
      <c r="R414" s="6"/>
      <c r="S414" s="6"/>
      <c r="T414" s="6"/>
      <c r="U414" s="6"/>
      <c r="V414" s="6"/>
      <c r="W414" s="6"/>
      <c r="X414" s="6"/>
      <c r="Y414" s="6"/>
      <c r="Z414" s="6">
        <v>43138.25</v>
      </c>
      <c r="AA414" s="6"/>
      <c r="AB414" s="6"/>
      <c r="AC414" s="6">
        <v>43144.25</v>
      </c>
      <c r="AD414" s="6"/>
      <c r="AE414" s="6"/>
      <c r="AF414" s="6">
        <v>43167.25</v>
      </c>
      <c r="AG414" s="6"/>
      <c r="AH414" s="6"/>
      <c r="AI414" s="6"/>
      <c r="AJ414" s="6"/>
      <c r="AK414" s="6"/>
      <c r="AL414" s="6"/>
      <c r="AM414" s="6"/>
      <c r="AN414" s="6"/>
      <c r="AO414" s="6"/>
      <c r="AP414" s="6"/>
      <c r="AQ414" s="6">
        <v>43266.25</v>
      </c>
      <c r="AR414" s="6">
        <v>43454.25</v>
      </c>
      <c r="AS414" s="6"/>
      <c r="AT414" s="6"/>
      <c r="AU414" s="6">
        <v>43454.25</v>
      </c>
      <c r="AV414" s="6">
        <v>43454.25</v>
      </c>
      <c r="AW414" s="6"/>
      <c r="AX414" s="6">
        <v>43279.25</v>
      </c>
      <c r="AY414" s="6"/>
      <c r="AZ414" s="6"/>
      <c r="BA414" s="6"/>
      <c r="BB414" s="6"/>
      <c r="BC414" s="6"/>
      <c r="BD414" s="6"/>
      <c r="BE414" s="6"/>
      <c r="BF414" s="6"/>
      <c r="BG414" s="6"/>
      <c r="BH414" s="6"/>
      <c r="BI414" s="6"/>
      <c r="BJ414" s="6"/>
      <c r="BK414" s="6"/>
      <c r="BL414" s="6"/>
      <c r="BM414" s="6">
        <v>43461.25</v>
      </c>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HYPERLINK("https://hpr-rps.hres.ca/reg-content/summary-basis-decision-detailTwo.php?lang=en&amp;linkID=SBD00435", "BioThrax")</f>
        <v>BioThrax</v>
      </c>
      <c r="B415" s="6" t="s">
        <v>1083</v>
      </c>
      <c r="C415" s="6" t="s">
        <v>1084</v>
      </c>
      <c r="D415" s="6" t="s">
        <v>1085</v>
      </c>
      <c r="E415" s="6">
        <v>42940.25</v>
      </c>
      <c r="F415" s="6"/>
      <c r="G415" s="6"/>
      <c r="H415" s="6">
        <v>43098.25</v>
      </c>
      <c r="I415" s="6"/>
      <c r="J415" s="6"/>
      <c r="K415" s="6"/>
      <c r="L415" s="6"/>
      <c r="M415" s="6"/>
      <c r="N415" s="6"/>
      <c r="O415" s="6"/>
      <c r="P415" s="6"/>
      <c r="Q415" s="6"/>
      <c r="R415" s="6"/>
      <c r="S415" s="6"/>
      <c r="T415" s="6"/>
      <c r="U415" s="6"/>
      <c r="V415" s="6"/>
      <c r="W415" s="6"/>
      <c r="X415" s="6"/>
      <c r="Y415" s="6"/>
      <c r="Z415" s="6"/>
      <c r="AA415" s="6"/>
      <c r="AB415" s="6"/>
      <c r="AC415" s="6"/>
      <c r="AD415" s="6"/>
      <c r="AE415" s="6"/>
      <c r="AF415" s="6">
        <v>43147.25</v>
      </c>
      <c r="AG415" s="6"/>
      <c r="AH415" s="6"/>
      <c r="AI415" s="6"/>
      <c r="AJ415" s="6"/>
      <c r="AK415" s="6"/>
      <c r="AL415" s="6"/>
      <c r="AM415" s="6"/>
      <c r="AN415" s="6"/>
      <c r="AO415" s="6">
        <v>43290.25</v>
      </c>
      <c r="AP415" s="6"/>
      <c r="AQ415" s="6"/>
      <c r="AR415" s="6">
        <v>43444.25</v>
      </c>
      <c r="AS415" s="6"/>
      <c r="AT415" s="6"/>
      <c r="AU415" s="6"/>
      <c r="AV415" s="6">
        <v>43413.25</v>
      </c>
      <c r="AW415" s="6"/>
      <c r="AX415" s="6"/>
      <c r="AY415" s="6"/>
      <c r="AZ415" s="6">
        <v>43418.25</v>
      </c>
      <c r="BA415" s="6"/>
      <c r="BB415" s="6"/>
      <c r="BC415" s="6"/>
      <c r="BD415" s="6"/>
      <c r="BE415" s="6"/>
      <c r="BF415" s="6"/>
      <c r="BG415" s="6"/>
      <c r="BH415" s="6"/>
      <c r="BI415" s="6"/>
      <c r="BJ415" s="6"/>
      <c r="BK415" s="6"/>
      <c r="BL415" s="6"/>
      <c r="BM415" s="6">
        <v>43447.25</v>
      </c>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HYPERLINK("https://hpr-rps.hres.ca/reg-content/summary-basis-decision-detailTwo.php?lang=en&amp;linkID=SBD00426", "Orilissa")</f>
        <v>Orilissa</v>
      </c>
      <c r="B416" s="6" t="s">
        <v>1086</v>
      </c>
      <c r="C416" s="6" t="s">
        <v>694</v>
      </c>
      <c r="D416" s="6" t="s">
        <v>1087</v>
      </c>
      <c r="E416" s="6">
        <v>42851.25</v>
      </c>
      <c r="F416" s="6"/>
      <c r="G416" s="6"/>
      <c r="H416" s="6">
        <v>43000.25</v>
      </c>
      <c r="I416" s="6"/>
      <c r="J416" s="6"/>
      <c r="K416" s="6"/>
      <c r="L416" s="6"/>
      <c r="M416" s="6"/>
      <c r="N416" s="6"/>
      <c r="O416" s="6"/>
      <c r="P416" s="6"/>
      <c r="Q416" s="6"/>
      <c r="R416" s="6"/>
      <c r="S416" s="6"/>
      <c r="T416" s="6"/>
      <c r="U416" s="6"/>
      <c r="V416" s="6"/>
      <c r="W416" s="6"/>
      <c r="X416" s="6"/>
      <c r="Y416" s="6"/>
      <c r="Z416" s="6">
        <v>43049.25</v>
      </c>
      <c r="AA416" s="6"/>
      <c r="AB416" s="6"/>
      <c r="AC416" s="6">
        <v>43061.25</v>
      </c>
      <c r="AD416" s="6"/>
      <c r="AE416" s="6"/>
      <c r="AF416" s="6">
        <v>43061.25</v>
      </c>
      <c r="AG416" s="6"/>
      <c r="AH416" s="6"/>
      <c r="AI416" s="6"/>
      <c r="AJ416" s="6"/>
      <c r="AK416" s="6"/>
      <c r="AL416" s="6"/>
      <c r="AM416" s="6"/>
      <c r="AN416" s="6"/>
      <c r="AO416" s="6"/>
      <c r="AP416" s="6"/>
      <c r="AQ416" s="6">
        <v>43367.25</v>
      </c>
      <c r="AR416" s="6">
        <v>43376.25</v>
      </c>
      <c r="AS416" s="6">
        <v>43287.25</v>
      </c>
      <c r="AT416" s="6"/>
      <c r="AU416" s="6">
        <v>43378.25</v>
      </c>
      <c r="AV416" s="6">
        <v>43378.25</v>
      </c>
      <c r="AW416" s="6"/>
      <c r="AX416" s="6">
        <v>43369.25</v>
      </c>
      <c r="AY416" s="6"/>
      <c r="AZ416" s="6">
        <v>43377.25</v>
      </c>
      <c r="BA416" s="6"/>
      <c r="BB416" s="6"/>
      <c r="BC416" s="6"/>
      <c r="BD416" s="6"/>
      <c r="BE416" s="6"/>
      <c r="BF416" s="6"/>
      <c r="BG416" s="6"/>
      <c r="BH416" s="6"/>
      <c r="BI416" s="6"/>
      <c r="BJ416" s="6"/>
      <c r="BK416" s="6"/>
      <c r="BL416" s="6"/>
      <c r="BM416" s="6">
        <v>43378.25</v>
      </c>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HYPERLINK("https://hpr-rps.hres.ca/reg-content/summary-basis-decision-detailTwo.php?lang=en&amp;linkID=SBD00427", "Folotyn")</f>
        <v>Folotyn</v>
      </c>
      <c r="B417" s="6" t="s">
        <v>1088</v>
      </c>
      <c r="C417" s="6" t="s">
        <v>177</v>
      </c>
      <c r="D417" s="6" t="s">
        <v>1089</v>
      </c>
      <c r="E417" s="6">
        <v>42766.25</v>
      </c>
      <c r="F417" s="6"/>
      <c r="G417" s="6"/>
      <c r="H417" s="6">
        <v>42934.25</v>
      </c>
      <c r="I417" s="6"/>
      <c r="J417" s="6"/>
      <c r="K417" s="6"/>
      <c r="L417" s="6"/>
      <c r="M417" s="6"/>
      <c r="N417" s="6"/>
      <c r="O417" s="6"/>
      <c r="P417" s="6"/>
      <c r="Q417" s="6"/>
      <c r="R417" s="6"/>
      <c r="S417" s="6"/>
      <c r="T417" s="6"/>
      <c r="U417" s="6"/>
      <c r="V417" s="6"/>
      <c r="W417" s="6"/>
      <c r="X417" s="6"/>
      <c r="Y417" s="6"/>
      <c r="Z417" s="6">
        <v>42978.25</v>
      </c>
      <c r="AA417" s="6"/>
      <c r="AB417" s="6"/>
      <c r="AC417" s="6">
        <v>43013.25</v>
      </c>
      <c r="AD417" s="6"/>
      <c r="AE417" s="6"/>
      <c r="AF417" s="6">
        <v>43054.25</v>
      </c>
      <c r="AG417" s="6"/>
      <c r="AH417" s="6"/>
      <c r="AI417" s="6"/>
      <c r="AJ417" s="6"/>
      <c r="AK417" s="6"/>
      <c r="AL417" s="6"/>
      <c r="AM417" s="6"/>
      <c r="AN417" s="6"/>
      <c r="AO417" s="6"/>
      <c r="AP417" s="6"/>
      <c r="AQ417" s="6">
        <v>43258.25</v>
      </c>
      <c r="AR417" s="6">
        <v>43353.25</v>
      </c>
      <c r="AS417" s="6"/>
      <c r="AT417" s="6"/>
      <c r="AU417" s="6"/>
      <c r="AV417" s="6">
        <v>43350.25</v>
      </c>
      <c r="AW417" s="6"/>
      <c r="AX417" s="6"/>
      <c r="AY417" s="6"/>
      <c r="AZ417" s="6"/>
      <c r="BA417" s="6"/>
      <c r="BB417" s="6"/>
      <c r="BC417" s="6"/>
      <c r="BD417" s="6"/>
      <c r="BE417" s="6"/>
      <c r="BF417" s="6"/>
      <c r="BG417" s="6"/>
      <c r="BH417" s="6"/>
      <c r="BI417" s="6"/>
      <c r="BJ417" s="6"/>
      <c r="BK417" s="6">
        <v>43353.25</v>
      </c>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v>43391.25</v>
      </c>
      <c r="CV417" s="6"/>
      <c r="CW417" s="6"/>
      <c r="CX417" s="6"/>
      <c r="CY417" s="6"/>
      <c r="CZ417" s="6"/>
      <c r="DA417" s="6"/>
      <c r="DB417" s="6"/>
      <c r="DC417" s="6"/>
      <c r="DD417" s="6"/>
      <c r="DE417" s="6"/>
      <c r="DF417" s="6"/>
      <c r="DG417" s="6">
        <v>43399.25</v>
      </c>
      <c r="DH417" s="6"/>
      <c r="DI417" s="6"/>
      <c r="DJ417" s="6"/>
      <c r="DK417" s="6"/>
      <c r="DL417" s="6"/>
      <c r="DM417" s="6"/>
      <c r="DN417" s="6"/>
      <c r="DO417" s="6"/>
      <c r="DP417" s="6"/>
      <c r="DQ417" s="6"/>
      <c r="DR417" s="6"/>
      <c r="DS417" s="6"/>
      <c r="DT417" s="6">
        <v>43371.25</v>
      </c>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HYPERLINK("https://hpr-rps.hres.ca/reg-content/summary-basis-decision-detailTwo.php?lang=en&amp;linkID=SBD00438", "Lorbrena")</f>
        <v>Lorbrena</v>
      </c>
      <c r="B418" s="6" t="s">
        <v>1090</v>
      </c>
      <c r="C418" s="6" t="s">
        <v>1091</v>
      </c>
      <c r="D418" s="6" t="s">
        <v>1092</v>
      </c>
      <c r="E418" s="6">
        <v>43137.25</v>
      </c>
      <c r="F418" s="6"/>
      <c r="G418" s="6">
        <v>43194.25</v>
      </c>
      <c r="H418" s="6">
        <v>43216.25</v>
      </c>
      <c r="I418" s="6"/>
      <c r="J418" s="6"/>
      <c r="K418" s="6"/>
      <c r="L418" s="6"/>
      <c r="M418" s="6"/>
      <c r="N418" s="6"/>
      <c r="O418" s="6"/>
      <c r="P418" s="6"/>
      <c r="Q418" s="6"/>
      <c r="R418" s="6"/>
      <c r="S418" s="6"/>
      <c r="T418" s="6"/>
      <c r="U418" s="6"/>
      <c r="V418" s="6"/>
      <c r="W418" s="6"/>
      <c r="X418" s="6"/>
      <c r="Y418" s="6"/>
      <c r="Z418" s="6">
        <v>43244.25</v>
      </c>
      <c r="AA418" s="6"/>
      <c r="AB418" s="6"/>
      <c r="AC418" s="6">
        <v>43258.25</v>
      </c>
      <c r="AD418" s="6"/>
      <c r="AE418" s="6"/>
      <c r="AF418" s="6">
        <v>43269.25</v>
      </c>
      <c r="AG418" s="6"/>
      <c r="AH418" s="6"/>
      <c r="AI418" s="6"/>
      <c r="AJ418" s="6"/>
      <c r="AK418" s="6"/>
      <c r="AL418" s="6"/>
      <c r="AM418" s="6"/>
      <c r="AN418" s="6"/>
      <c r="AO418" s="6"/>
      <c r="AP418" s="6"/>
      <c r="AQ418" s="6">
        <v>43453.25</v>
      </c>
      <c r="AR418" s="6">
        <v>43454.25</v>
      </c>
      <c r="AS418" s="6">
        <v>43413.25</v>
      </c>
      <c r="AT418" s="6"/>
      <c r="AU418" s="6">
        <v>43465.25</v>
      </c>
      <c r="AV418" s="6">
        <v>43465.25</v>
      </c>
      <c r="AW418" s="6"/>
      <c r="AX418" s="6"/>
      <c r="AY418" s="6"/>
      <c r="AZ418" s="6"/>
      <c r="BA418" s="6"/>
      <c r="BB418" s="6"/>
      <c r="BC418" s="6"/>
      <c r="BD418" s="6"/>
      <c r="BE418" s="6"/>
      <c r="BF418" s="6"/>
      <c r="BG418" s="6"/>
      <c r="BH418" s="6"/>
      <c r="BI418" s="6"/>
      <c r="BJ418" s="6"/>
      <c r="BK418" s="6">
        <v>43467.25</v>
      </c>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v>43516.25</v>
      </c>
      <c r="CQ418" s="6"/>
      <c r="CR418" s="6"/>
      <c r="CS418" s="6"/>
      <c r="CT418" s="6"/>
      <c r="CU418" s="6"/>
      <c r="CV418" s="6"/>
      <c r="CW418" s="6"/>
      <c r="CX418" s="6"/>
      <c r="CY418" s="6"/>
      <c r="CZ418" s="6"/>
      <c r="DA418" s="6"/>
      <c r="DB418" s="6"/>
      <c r="DC418" s="6"/>
      <c r="DD418" s="6"/>
      <c r="DE418" s="6"/>
      <c r="DF418" s="6"/>
      <c r="DG418" s="6">
        <v>43518.25</v>
      </c>
      <c r="DH418" s="6"/>
      <c r="DI418" s="6"/>
      <c r="DJ418" s="6"/>
      <c r="DK418" s="6"/>
      <c r="DL418" s="6"/>
      <c r="DM418" s="6"/>
      <c r="DN418" s="6"/>
      <c r="DO418" s="6"/>
      <c r="DP418" s="6"/>
      <c r="DQ418" s="6"/>
      <c r="DR418" s="6"/>
      <c r="DS418" s="6"/>
      <c r="DT418" s="6">
        <v>43488.25</v>
      </c>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HYPERLINK("https://hpr-rps.hres.ca/reg-content/summary-basis-decision-detailTwo.php?lang=en&amp;linkID=SBD00428", "Unituxin")</f>
        <v>Unituxin</v>
      </c>
      <c r="B419" s="6" t="s">
        <v>1093</v>
      </c>
      <c r="C419" s="6" t="s">
        <v>1094</v>
      </c>
      <c r="D419" s="6" t="s">
        <v>1095</v>
      </c>
      <c r="E419" s="6"/>
      <c r="F419" s="6"/>
      <c r="G419" s="6"/>
      <c r="H419" s="6">
        <v>43083.25</v>
      </c>
      <c r="I419" s="6"/>
      <c r="J419" s="6"/>
      <c r="K419" s="6"/>
      <c r="L419" s="6"/>
      <c r="M419" s="6"/>
      <c r="N419" s="6"/>
      <c r="O419" s="6"/>
      <c r="P419" s="6"/>
      <c r="Q419" s="6"/>
      <c r="R419" s="6"/>
      <c r="S419" s="6"/>
      <c r="T419" s="6"/>
      <c r="U419" s="6"/>
      <c r="V419" s="6"/>
      <c r="W419" s="6"/>
      <c r="X419" s="6"/>
      <c r="Y419" s="6"/>
      <c r="Z419" s="6"/>
      <c r="AA419" s="6"/>
      <c r="AB419" s="6"/>
      <c r="AC419" s="6"/>
      <c r="AD419" s="6"/>
      <c r="AE419" s="6"/>
      <c r="AF419" s="6">
        <v>43132.25</v>
      </c>
      <c r="AG419" s="6"/>
      <c r="AH419" s="6"/>
      <c r="AI419" s="6"/>
      <c r="AJ419" s="6"/>
      <c r="AK419" s="6"/>
      <c r="AL419" s="6"/>
      <c r="AM419" s="6"/>
      <c r="AN419" s="6"/>
      <c r="AO419" s="6">
        <v>43388.25</v>
      </c>
      <c r="AP419" s="6"/>
      <c r="AQ419" s="6">
        <v>43374.25</v>
      </c>
      <c r="AR419" s="6">
        <v>43431.25</v>
      </c>
      <c r="AS419" s="6"/>
      <c r="AT419" s="6"/>
      <c r="AU419" s="6">
        <v>43427.25</v>
      </c>
      <c r="AV419" s="6">
        <v>43423.25</v>
      </c>
      <c r="AW419" s="6"/>
      <c r="AX419" s="6"/>
      <c r="AY419" s="6"/>
      <c r="AZ419" s="6"/>
      <c r="BA419" s="6"/>
      <c r="BB419" s="6"/>
      <c r="BC419" s="6"/>
      <c r="BD419" s="6"/>
      <c r="BE419" s="6"/>
      <c r="BF419" s="6"/>
      <c r="BG419" s="6"/>
      <c r="BH419" s="6"/>
      <c r="BI419" s="6"/>
      <c r="BJ419" s="6"/>
      <c r="BK419" s="6"/>
      <c r="BL419" s="6"/>
      <c r="BM419" s="6">
        <v>43432.25</v>
      </c>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HYPERLINK("https://hpr-rps.hres.ca/reg-content/summary-basis-decision-detailTwo.php?lang=en&amp;linkID=SBD00429", "Crysvita")</f>
        <v>Crysvita</v>
      </c>
      <c r="B420" s="6" t="s">
        <v>1096</v>
      </c>
      <c r="C420" s="6" t="s">
        <v>1097</v>
      </c>
      <c r="D420" s="6" t="s">
        <v>1098</v>
      </c>
      <c r="E420" s="6">
        <v>43059.25</v>
      </c>
      <c r="F420" s="6"/>
      <c r="G420" s="6"/>
      <c r="H420" s="6"/>
      <c r="I420" s="6"/>
      <c r="J420" s="6"/>
      <c r="K420" s="6"/>
      <c r="L420" s="6"/>
      <c r="M420" s="6"/>
      <c r="N420" s="6">
        <v>43186.25</v>
      </c>
      <c r="O420" s="6"/>
      <c r="P420" s="6"/>
      <c r="Q420" s="6"/>
      <c r="R420" s="6"/>
      <c r="S420" s="6">
        <v>43214.25</v>
      </c>
      <c r="T420" s="6"/>
      <c r="U420" s="6"/>
      <c r="V420" s="6">
        <v>43236.25</v>
      </c>
      <c r="W420" s="6"/>
      <c r="X420" s="6"/>
      <c r="Y420" s="6"/>
      <c r="Z420" s="6"/>
      <c r="AA420" s="6"/>
      <c r="AB420" s="6"/>
      <c r="AC420" s="6"/>
      <c r="AD420" s="6"/>
      <c r="AE420" s="6"/>
      <c r="AF420" s="6">
        <v>43259.25</v>
      </c>
      <c r="AG420" s="6"/>
      <c r="AH420" s="6"/>
      <c r="AI420" s="6"/>
      <c r="AJ420" s="6"/>
      <c r="AK420" s="6"/>
      <c r="AL420" s="6"/>
      <c r="AM420" s="6"/>
      <c r="AN420" s="6"/>
      <c r="AO420" s="6">
        <v>43395.25</v>
      </c>
      <c r="AP420" s="6"/>
      <c r="AQ420" s="6">
        <v>43374.25</v>
      </c>
      <c r="AR420" s="6">
        <v>43438.25</v>
      </c>
      <c r="AS420" s="6"/>
      <c r="AT420" s="6"/>
      <c r="AU420" s="6">
        <v>43439.25</v>
      </c>
      <c r="AV420" s="6">
        <v>43432.25</v>
      </c>
      <c r="AW420" s="6"/>
      <c r="AX420" s="6"/>
      <c r="AY420" s="6"/>
      <c r="AZ420" s="6"/>
      <c r="BA420" s="6"/>
      <c r="BB420" s="6"/>
      <c r="BC420" s="6"/>
      <c r="BD420" s="6"/>
      <c r="BE420" s="6"/>
      <c r="BF420" s="6"/>
      <c r="BG420" s="6"/>
      <c r="BH420" s="6"/>
      <c r="BI420" s="6"/>
      <c r="BJ420" s="6"/>
      <c r="BK420" s="6"/>
      <c r="BL420" s="6"/>
      <c r="BM420" s="6">
        <v>43439.25</v>
      </c>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HYPERLINK("https://hpr-rps.hres.ca/reg-content/summary-basis-decision-detailTwo.php?lang=en&amp;linkID=SBD00470", "Osnuvo")</f>
        <v>Osnuvo</v>
      </c>
      <c r="B421" s="6" t="s">
        <v>1099</v>
      </c>
      <c r="C421" s="6" t="s">
        <v>1079</v>
      </c>
      <c r="D421" s="6" t="s">
        <v>1100</v>
      </c>
      <c r="E421" s="6">
        <v>42423.25</v>
      </c>
      <c r="F421" s="6"/>
      <c r="G421" s="6"/>
      <c r="H421" s="6">
        <v>43206.25</v>
      </c>
      <c r="I421" s="6"/>
      <c r="J421" s="6"/>
      <c r="K421" s="6"/>
      <c r="L421" s="6"/>
      <c r="M421" s="6"/>
      <c r="N421" s="6"/>
      <c r="O421" s="6"/>
      <c r="P421" s="6"/>
      <c r="Q421" s="6"/>
      <c r="R421" s="6"/>
      <c r="S421" s="6"/>
      <c r="T421" s="6"/>
      <c r="U421" s="6"/>
      <c r="V421" s="6"/>
      <c r="W421" s="6"/>
      <c r="X421" s="6"/>
      <c r="Y421" s="6"/>
      <c r="Z421" s="6"/>
      <c r="AA421" s="6"/>
      <c r="AB421" s="6"/>
      <c r="AC421" s="6"/>
      <c r="AD421" s="6"/>
      <c r="AE421" s="6"/>
      <c r="AF421" s="6">
        <v>43252.25</v>
      </c>
      <c r="AG421" s="6"/>
      <c r="AH421" s="6"/>
      <c r="AI421" s="6"/>
      <c r="AJ421" s="6"/>
      <c r="AK421" s="6"/>
      <c r="AL421" s="6"/>
      <c r="AM421" s="6"/>
      <c r="AN421" s="6"/>
      <c r="AO421" s="6"/>
      <c r="AP421" s="6"/>
      <c r="AQ421" s="6">
        <v>43468.25</v>
      </c>
      <c r="AR421" s="6"/>
      <c r="AS421" s="6"/>
      <c r="AT421" s="6"/>
      <c r="AU421" s="6"/>
      <c r="AV421" s="6">
        <v>43476.25</v>
      </c>
      <c r="AW421" s="6"/>
      <c r="AX421" s="6"/>
      <c r="AY421" s="6"/>
      <c r="AZ421" s="6">
        <v>43479.25</v>
      </c>
      <c r="BA421" s="6"/>
      <c r="BB421" s="6"/>
      <c r="BC421" s="6"/>
      <c r="BD421" s="6"/>
      <c r="BE421" s="6"/>
      <c r="BF421" s="6"/>
      <c r="BG421" s="6"/>
      <c r="BH421" s="6"/>
      <c r="BI421" s="6"/>
      <c r="BJ421" s="6"/>
      <c r="BK421" s="6"/>
      <c r="BL421" s="6"/>
      <c r="BM421" s="6"/>
      <c r="BN421" s="6"/>
      <c r="BO421" s="6"/>
      <c r="BP421" s="6">
        <v>43489.25</v>
      </c>
      <c r="BQ421" s="6"/>
      <c r="BR421" s="6"/>
      <c r="BS421" s="6"/>
      <c r="BT421" s="6"/>
      <c r="BU421" s="6"/>
      <c r="BV421" s="6"/>
      <c r="BW421" s="6"/>
      <c r="BX421" s="6"/>
      <c r="BY421" s="6">
        <v>43529.25</v>
      </c>
      <c r="BZ421" s="6"/>
      <c r="CA421" s="6"/>
      <c r="CB421" s="6"/>
      <c r="CC421" s="6"/>
      <c r="CD421" s="6"/>
      <c r="CE421" s="6"/>
      <c r="CF421" s="6"/>
      <c r="CG421" s="6"/>
      <c r="CH421" s="6"/>
      <c r="CI421" s="6"/>
      <c r="CJ421" s="6"/>
      <c r="CK421" s="6"/>
      <c r="CL421" s="6"/>
      <c r="CM421" s="6"/>
      <c r="CN421" s="6"/>
      <c r="CO421" s="6"/>
      <c r="CP421" s="6"/>
      <c r="CQ421" s="6"/>
      <c r="CR421" s="6">
        <v>43543.208333333343</v>
      </c>
      <c r="CS421" s="6"/>
      <c r="CT421" s="6"/>
      <c r="CU421" s="6"/>
      <c r="CV421" s="6"/>
      <c r="CW421" s="6"/>
      <c r="CX421" s="6"/>
      <c r="CY421" s="6"/>
      <c r="CZ421" s="6"/>
      <c r="DA421" s="6">
        <v>43633.25</v>
      </c>
      <c r="DB421" s="6"/>
      <c r="DC421" s="6"/>
      <c r="DD421" s="6">
        <v>43840.25</v>
      </c>
      <c r="DE421" s="6"/>
      <c r="DF421" s="6"/>
      <c r="DG421" s="6"/>
      <c r="DH421" s="6">
        <v>43840.25</v>
      </c>
      <c r="DI421" s="6"/>
      <c r="DJ421" s="6"/>
      <c r="DK421" s="6"/>
      <c r="DL421" s="6">
        <v>43838.25</v>
      </c>
      <c r="DM421" s="6"/>
      <c r="DN421" s="6"/>
      <c r="DO421" s="6"/>
      <c r="DP421" s="6"/>
      <c r="DQ421" s="6"/>
      <c r="DR421" s="6"/>
      <c r="DS421" s="6"/>
      <c r="DT421" s="6"/>
      <c r="DU421" s="6"/>
      <c r="DV421" s="6"/>
      <c r="DW421" s="6"/>
      <c r="DX421" s="6"/>
      <c r="DY421" s="6">
        <v>43843.25</v>
      </c>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HYPERLINK("https://hpr-rps.hres.ca/reg-content/summary-basis-decision-detailTwo.php?lang=en&amp;linkID=SBD00430", "Brineura")</f>
        <v>Brineura</v>
      </c>
      <c r="B422" s="6" t="s">
        <v>1101</v>
      </c>
      <c r="C422" s="6" t="s">
        <v>573</v>
      </c>
      <c r="D422" s="6" t="s">
        <v>1102</v>
      </c>
      <c r="E422" s="6">
        <v>42985.25</v>
      </c>
      <c r="F422" s="6"/>
      <c r="G422" s="6"/>
      <c r="H422" s="6"/>
      <c r="I422" s="6"/>
      <c r="J422" s="6"/>
      <c r="K422" s="6"/>
      <c r="L422" s="6"/>
      <c r="M422" s="6"/>
      <c r="N422" s="6">
        <v>42963.25</v>
      </c>
      <c r="O422" s="6"/>
      <c r="P422" s="6"/>
      <c r="Q422" s="6"/>
      <c r="R422" s="6"/>
      <c r="S422" s="6">
        <v>43140.25</v>
      </c>
      <c r="T422" s="6"/>
      <c r="U422" s="6"/>
      <c r="V422" s="6">
        <v>43168.25</v>
      </c>
      <c r="W422" s="6"/>
      <c r="X422" s="6"/>
      <c r="Y422" s="6"/>
      <c r="Z422" s="6"/>
      <c r="AA422" s="6"/>
      <c r="AB422" s="6"/>
      <c r="AC422" s="6"/>
      <c r="AD422" s="6"/>
      <c r="AE422" s="6"/>
      <c r="AF422" s="6">
        <v>43196.25</v>
      </c>
      <c r="AG422" s="6"/>
      <c r="AH422" s="6"/>
      <c r="AI422" s="6"/>
      <c r="AJ422" s="6"/>
      <c r="AK422" s="6"/>
      <c r="AL422" s="6"/>
      <c r="AM422" s="6"/>
      <c r="AN422" s="6"/>
      <c r="AO422" s="6"/>
      <c r="AP422" s="6"/>
      <c r="AQ422" s="6">
        <v>43361.25</v>
      </c>
      <c r="AR422" s="6">
        <v>43371.25</v>
      </c>
      <c r="AS422" s="6"/>
      <c r="AT422" s="6"/>
      <c r="AU422" s="6">
        <v>43374.25</v>
      </c>
      <c r="AV422" s="6">
        <v>43370.25</v>
      </c>
      <c r="AW422" s="6"/>
      <c r="AX422" s="6"/>
      <c r="AY422" s="6"/>
      <c r="AZ422" s="6">
        <v>43357.25</v>
      </c>
      <c r="BA422" s="6"/>
      <c r="BB422" s="6"/>
      <c r="BC422" s="6"/>
      <c r="BD422" s="6"/>
      <c r="BE422" s="6"/>
      <c r="BF422" s="6"/>
      <c r="BG422" s="6"/>
      <c r="BH422" s="6"/>
      <c r="BI422" s="6"/>
      <c r="BJ422" s="6"/>
      <c r="BK422" s="6"/>
      <c r="BL422" s="6"/>
      <c r="BM422" s="6">
        <v>43376.25</v>
      </c>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HYPERLINK("https://hpr-rps.hres.ca/reg-content/summary-basis-decision-detailTwo.php?lang=en&amp;linkID=SBD00431", "Belsomra")</f>
        <v>Belsomra</v>
      </c>
      <c r="B423" s="6" t="s">
        <v>1103</v>
      </c>
      <c r="C423" s="6" t="s">
        <v>415</v>
      </c>
      <c r="D423" s="6" t="s">
        <v>1104</v>
      </c>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v>41285.25</v>
      </c>
      <c r="AG423" s="6"/>
      <c r="AH423" s="6"/>
      <c r="AI423" s="6"/>
      <c r="AJ423" s="6"/>
      <c r="AK423" s="6"/>
      <c r="AL423" s="6"/>
      <c r="AM423" s="6"/>
      <c r="AN423" s="6"/>
      <c r="AO423" s="6"/>
      <c r="AP423" s="6"/>
      <c r="AQ423" s="6">
        <v>41500.25</v>
      </c>
      <c r="AR423" s="6"/>
      <c r="AS423" s="6"/>
      <c r="AT423" s="6"/>
      <c r="AU423" s="6"/>
      <c r="AV423" s="6">
        <v>41579.208333333343</v>
      </c>
      <c r="AW423" s="6"/>
      <c r="AX423" s="6"/>
      <c r="AY423" s="6"/>
      <c r="AZ423" s="6">
        <v>41582.25</v>
      </c>
      <c r="BA423" s="6"/>
      <c r="BB423" s="6"/>
      <c r="BC423" s="6"/>
      <c r="BD423" s="6"/>
      <c r="BE423" s="6"/>
      <c r="BF423" s="6"/>
      <c r="BG423" s="6"/>
      <c r="BH423" s="6"/>
      <c r="BI423" s="6"/>
      <c r="BJ423" s="6"/>
      <c r="BK423" s="6"/>
      <c r="BL423" s="6"/>
      <c r="BM423" s="6"/>
      <c r="BN423" s="6"/>
      <c r="BO423" s="6"/>
      <c r="BP423" s="6">
        <v>41584.25</v>
      </c>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v>42608.25</v>
      </c>
      <c r="CS423" s="6"/>
      <c r="CT423" s="6"/>
      <c r="CU423" s="6"/>
      <c r="CV423" s="6"/>
      <c r="CW423" s="6"/>
      <c r="CX423" s="6"/>
      <c r="CY423" s="6"/>
      <c r="CZ423" s="6"/>
      <c r="DA423" s="6"/>
      <c r="DB423" s="6"/>
      <c r="DC423" s="6">
        <v>42927.25</v>
      </c>
      <c r="DD423" s="6"/>
      <c r="DE423" s="6"/>
      <c r="DF423" s="6"/>
      <c r="DG423" s="6"/>
      <c r="DH423" s="6">
        <v>42902.25</v>
      </c>
      <c r="DI423" s="6"/>
      <c r="DJ423" s="6"/>
      <c r="DK423" s="6"/>
      <c r="DL423" s="6">
        <v>42907.25</v>
      </c>
      <c r="DM423" s="6"/>
      <c r="DN423" s="6"/>
      <c r="DO423" s="6"/>
      <c r="DP423" s="6"/>
      <c r="DQ423" s="6"/>
      <c r="DR423" s="6"/>
      <c r="DS423" s="6"/>
      <c r="DT423" s="6"/>
      <c r="DU423" s="6"/>
      <c r="DV423" s="6"/>
      <c r="DW423" s="6"/>
      <c r="DX423" s="6"/>
      <c r="DY423" s="6"/>
      <c r="DZ423" s="6"/>
      <c r="EA423" s="6"/>
      <c r="EB423" s="6">
        <v>42908.25</v>
      </c>
      <c r="EC423" s="6"/>
      <c r="ED423" s="6"/>
      <c r="EE423" s="6"/>
      <c r="EF423" s="6"/>
      <c r="EG423" s="6"/>
      <c r="EH423" s="6"/>
      <c r="EI423" s="6"/>
      <c r="EJ423" s="6"/>
      <c r="EK423" s="6">
        <v>43090.25</v>
      </c>
      <c r="EL423" s="6"/>
      <c r="EM423" s="6"/>
      <c r="EN423" s="6"/>
      <c r="EO423" s="6"/>
      <c r="EP423" s="6"/>
      <c r="EQ423" s="6"/>
      <c r="ER423" s="6"/>
      <c r="ES423" s="6"/>
      <c r="ET423" s="6"/>
      <c r="EU423" s="6"/>
      <c r="EV423" s="6"/>
      <c r="EW423" s="6"/>
      <c r="EX423" s="6"/>
      <c r="EY423" s="6"/>
      <c r="EZ423" s="6"/>
      <c r="FA423" s="6"/>
      <c r="FB423" s="6"/>
      <c r="FC423" s="6"/>
      <c r="FD423" s="6">
        <v>43133.25</v>
      </c>
      <c r="FE423" s="6"/>
      <c r="FF423" s="6"/>
      <c r="FG423" s="6"/>
      <c r="FH423" s="6"/>
      <c r="FI423" s="6"/>
      <c r="FJ423" s="6"/>
      <c r="FK423" s="6"/>
      <c r="FL423" s="6"/>
      <c r="FM423" s="6"/>
      <c r="FN423" s="6"/>
      <c r="FO423" s="6">
        <v>43452.25</v>
      </c>
      <c r="FP423" s="6">
        <v>43389.25</v>
      </c>
      <c r="FQ423" s="6"/>
      <c r="FR423" s="6"/>
      <c r="FS423" s="6"/>
      <c r="FT423" s="6"/>
      <c r="FU423" s="6"/>
      <c r="FV423" s="6"/>
      <c r="FW423" s="6"/>
      <c r="FX423" s="6">
        <v>43433.25</v>
      </c>
      <c r="FY423" s="6"/>
      <c r="FZ423" s="6"/>
      <c r="GA423" s="6"/>
      <c r="GB423" s="6"/>
      <c r="GC423" s="6"/>
      <c r="GD423" s="6"/>
      <c r="GE423" s="6"/>
      <c r="GF423" s="6"/>
      <c r="GG423" s="6"/>
      <c r="GH423" s="6"/>
      <c r="GI423" s="6"/>
      <c r="GJ423" s="6"/>
      <c r="GK423" s="6">
        <v>43433.25</v>
      </c>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HYPERLINK("https://hpr-rps.hres.ca/reg-content/summary-basis-decision-detailTwo.php?lang=en&amp;linkID=SBD00432", "Fulphila")</f>
        <v>Fulphila</v>
      </c>
      <c r="B424" s="6" t="s">
        <v>1017</v>
      </c>
      <c r="C424" s="6" t="s">
        <v>1105</v>
      </c>
      <c r="D424" s="6" t="s">
        <v>1106</v>
      </c>
      <c r="E424" s="6">
        <v>42451.208333333343</v>
      </c>
      <c r="F424" s="6"/>
      <c r="G424" s="6"/>
      <c r="H424" s="6">
        <v>42704.25</v>
      </c>
      <c r="I424" s="6"/>
      <c r="J424" s="6"/>
      <c r="K424" s="6"/>
      <c r="L424" s="6"/>
      <c r="M424" s="6"/>
      <c r="N424" s="6"/>
      <c r="O424" s="6"/>
      <c r="P424" s="6"/>
      <c r="Q424" s="6"/>
      <c r="R424" s="6"/>
      <c r="S424" s="6"/>
      <c r="T424" s="6"/>
      <c r="U424" s="6"/>
      <c r="V424" s="6"/>
      <c r="W424" s="6"/>
      <c r="X424" s="6"/>
      <c r="Y424" s="6"/>
      <c r="Z424" s="6"/>
      <c r="AA424" s="6"/>
      <c r="AB424" s="6"/>
      <c r="AC424" s="6"/>
      <c r="AD424" s="6"/>
      <c r="AE424" s="6"/>
      <c r="AF424" s="6">
        <v>42762.25</v>
      </c>
      <c r="AG424" s="6"/>
      <c r="AH424" s="6"/>
      <c r="AI424" s="6"/>
      <c r="AJ424" s="6"/>
      <c r="AK424" s="6"/>
      <c r="AL424" s="6"/>
      <c r="AM424" s="6"/>
      <c r="AN424" s="6"/>
      <c r="AO424" s="6"/>
      <c r="AP424" s="6"/>
      <c r="AQ424" s="6">
        <v>42979.25</v>
      </c>
      <c r="AR424" s="6"/>
      <c r="AS424" s="6"/>
      <c r="AT424" s="6"/>
      <c r="AU424" s="6"/>
      <c r="AV424" s="6">
        <v>43025.25</v>
      </c>
      <c r="AW424" s="6"/>
      <c r="AX424" s="6"/>
      <c r="AY424" s="6"/>
      <c r="AZ424" s="6">
        <v>43026.25</v>
      </c>
      <c r="BA424" s="6"/>
      <c r="BB424" s="6"/>
      <c r="BC424" s="6"/>
      <c r="BD424" s="6"/>
      <c r="BE424" s="6"/>
      <c r="BF424" s="6"/>
      <c r="BG424" s="6"/>
      <c r="BH424" s="6"/>
      <c r="BI424" s="6"/>
      <c r="BJ424" s="6"/>
      <c r="BK424" s="6"/>
      <c r="BL424" s="6"/>
      <c r="BM424" s="6"/>
      <c r="BN424" s="6"/>
      <c r="BO424" s="6"/>
      <c r="BP424" s="6">
        <v>43028.25</v>
      </c>
      <c r="BQ424" s="6"/>
      <c r="BR424" s="6"/>
      <c r="BS424" s="6"/>
      <c r="BT424" s="6"/>
      <c r="BU424" s="6"/>
      <c r="BV424" s="6"/>
      <c r="BW424" s="6"/>
      <c r="BX424" s="6"/>
      <c r="BY424" s="6">
        <v>43118.25</v>
      </c>
      <c r="BZ424" s="6"/>
      <c r="CA424" s="6"/>
      <c r="CB424" s="6"/>
      <c r="CC424" s="6"/>
      <c r="CD424" s="6"/>
      <c r="CE424" s="6"/>
      <c r="CF424" s="6"/>
      <c r="CG424" s="6"/>
      <c r="CH424" s="6"/>
      <c r="CI424" s="6"/>
      <c r="CJ424" s="6"/>
      <c r="CK424" s="6"/>
      <c r="CL424" s="6"/>
      <c r="CM424" s="6"/>
      <c r="CN424" s="6"/>
      <c r="CO424" s="6"/>
      <c r="CP424" s="6"/>
      <c r="CQ424" s="6"/>
      <c r="CR424" s="6">
        <v>43164.25</v>
      </c>
      <c r="CS424" s="6"/>
      <c r="CT424" s="6"/>
      <c r="CU424" s="6"/>
      <c r="CV424" s="6"/>
      <c r="CW424" s="6"/>
      <c r="CX424" s="6"/>
      <c r="CY424" s="6"/>
      <c r="CZ424" s="6"/>
      <c r="DA424" s="6">
        <v>43269.25</v>
      </c>
      <c r="DB424" s="6"/>
      <c r="DC424" s="6"/>
      <c r="DD424" s="6">
        <v>43455.25</v>
      </c>
      <c r="DE424" s="6"/>
      <c r="DF424" s="6"/>
      <c r="DG424" s="6"/>
      <c r="DH424" s="6">
        <v>43453.25</v>
      </c>
      <c r="DI424" s="6"/>
      <c r="DJ424" s="6">
        <v>43455.25</v>
      </c>
      <c r="DK424" s="6"/>
      <c r="DL424" s="6">
        <v>43454.25</v>
      </c>
      <c r="DM424" s="6"/>
      <c r="DN424" s="6"/>
      <c r="DO424" s="6"/>
      <c r="DP424" s="6"/>
      <c r="DQ424" s="6"/>
      <c r="DR424" s="6"/>
      <c r="DS424" s="6"/>
      <c r="DT424" s="6"/>
      <c r="DU424" s="6"/>
      <c r="DV424" s="6"/>
      <c r="DW424" s="6"/>
      <c r="DX424" s="6"/>
      <c r="DY424" s="6">
        <v>43458.25</v>
      </c>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HYPERLINK("https://hpr-rps.hres.ca/reg-content/summary-basis-decision-detailTwo.php?lang=en&amp;linkID=SBD00433", "Lutathera")</f>
        <v>Lutathera</v>
      </c>
      <c r="B425" s="6" t="s">
        <v>1107</v>
      </c>
      <c r="C425" s="6" t="s">
        <v>1108</v>
      </c>
      <c r="D425" s="6" t="s">
        <v>1109</v>
      </c>
      <c r="E425" s="6">
        <v>43068.25</v>
      </c>
      <c r="F425" s="6"/>
      <c r="G425" s="6"/>
      <c r="H425" s="6"/>
      <c r="I425" s="6"/>
      <c r="J425" s="6"/>
      <c r="K425" s="6"/>
      <c r="L425" s="6"/>
      <c r="M425" s="6"/>
      <c r="N425" s="6">
        <v>43124.25</v>
      </c>
      <c r="O425" s="6"/>
      <c r="P425" s="6"/>
      <c r="Q425" s="6"/>
      <c r="R425" s="6"/>
      <c r="S425" s="6">
        <v>43150.25</v>
      </c>
      <c r="T425" s="6"/>
      <c r="U425" s="6"/>
      <c r="V425" s="6">
        <v>43269.25</v>
      </c>
      <c r="W425" s="6"/>
      <c r="X425" s="6"/>
      <c r="Y425" s="6"/>
      <c r="Z425" s="6"/>
      <c r="AA425" s="6"/>
      <c r="AB425" s="6"/>
      <c r="AC425" s="6"/>
      <c r="AD425" s="6"/>
      <c r="AE425" s="6"/>
      <c r="AF425" s="6">
        <v>43294.25</v>
      </c>
      <c r="AG425" s="6"/>
      <c r="AH425" s="6"/>
      <c r="AI425" s="6"/>
      <c r="AJ425" s="6"/>
      <c r="AK425" s="6"/>
      <c r="AL425" s="6"/>
      <c r="AM425" s="6"/>
      <c r="AN425" s="6"/>
      <c r="AO425" s="6"/>
      <c r="AP425" s="6"/>
      <c r="AQ425" s="6">
        <v>43410.25</v>
      </c>
      <c r="AR425" s="6">
        <v>43473.25</v>
      </c>
      <c r="AS425" s="6"/>
      <c r="AT425" s="6"/>
      <c r="AU425" s="6">
        <v>43473.25</v>
      </c>
      <c r="AV425" s="6">
        <v>43469.25</v>
      </c>
      <c r="AW425" s="6"/>
      <c r="AX425" s="6"/>
      <c r="AY425" s="6"/>
      <c r="AZ425" s="6"/>
      <c r="BA425" s="6"/>
      <c r="BB425" s="6"/>
      <c r="BC425" s="6"/>
      <c r="BD425" s="6"/>
      <c r="BE425" s="6"/>
      <c r="BF425" s="6"/>
      <c r="BG425" s="6"/>
      <c r="BH425" s="6"/>
      <c r="BI425" s="6"/>
      <c r="BJ425" s="6"/>
      <c r="BK425" s="6"/>
      <c r="BL425" s="6"/>
      <c r="BM425" s="6">
        <v>43474.25</v>
      </c>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HYPERLINK("https://hpr-rps.hres.ca/reg-content/summary-basis-decision-detailTwo.php?lang=en&amp;linkID=SBD00434", "Vonvendi")</f>
        <v>Vonvendi</v>
      </c>
      <c r="B426" s="6" t="s">
        <v>1110</v>
      </c>
      <c r="C426" s="6" t="s">
        <v>988</v>
      </c>
      <c r="D426" s="6" t="s">
        <v>1111</v>
      </c>
      <c r="E426" s="6">
        <v>40800.25</v>
      </c>
      <c r="F426" s="6"/>
      <c r="G426" s="6"/>
      <c r="H426" s="6">
        <v>43047.25</v>
      </c>
      <c r="I426" s="6"/>
      <c r="J426" s="6"/>
      <c r="K426" s="6"/>
      <c r="L426" s="6"/>
      <c r="M426" s="6"/>
      <c r="N426" s="6"/>
      <c r="O426" s="6"/>
      <c r="P426" s="6"/>
      <c r="Q426" s="6"/>
      <c r="R426" s="6"/>
      <c r="S426" s="6"/>
      <c r="T426" s="6"/>
      <c r="U426" s="6"/>
      <c r="V426" s="6"/>
      <c r="W426" s="6"/>
      <c r="X426" s="6"/>
      <c r="Y426" s="6"/>
      <c r="Z426" s="6">
        <v>43089.25</v>
      </c>
      <c r="AA426" s="6"/>
      <c r="AB426" s="6"/>
      <c r="AC426" s="6">
        <v>43129.25</v>
      </c>
      <c r="AD426" s="6"/>
      <c r="AE426" s="6"/>
      <c r="AF426" s="6">
        <v>43175.208333333343</v>
      </c>
      <c r="AG426" s="6"/>
      <c r="AH426" s="6"/>
      <c r="AI426" s="6"/>
      <c r="AJ426" s="6"/>
      <c r="AK426" s="6"/>
      <c r="AL426" s="6"/>
      <c r="AM426" s="6"/>
      <c r="AN426" s="6"/>
      <c r="AO426" s="6"/>
      <c r="AP426" s="6"/>
      <c r="AQ426" s="6">
        <v>43360.25</v>
      </c>
      <c r="AR426" s="6">
        <v>43474.25</v>
      </c>
      <c r="AS426" s="6">
        <v>43453.25</v>
      </c>
      <c r="AT426" s="6"/>
      <c r="AU426" s="6">
        <v>43474.25</v>
      </c>
      <c r="AV426" s="6">
        <v>43473.25</v>
      </c>
      <c r="AW426" s="6"/>
      <c r="AX426" s="6"/>
      <c r="AY426" s="6"/>
      <c r="AZ426" s="6"/>
      <c r="BA426" s="6"/>
      <c r="BB426" s="6"/>
      <c r="BC426" s="6"/>
      <c r="BD426" s="6"/>
      <c r="BE426" s="6"/>
      <c r="BF426" s="6"/>
      <c r="BG426" s="6"/>
      <c r="BH426" s="6"/>
      <c r="BI426" s="6"/>
      <c r="BJ426" s="6"/>
      <c r="BK426" s="6"/>
      <c r="BL426" s="6"/>
      <c r="BM426" s="6">
        <v>43475.25</v>
      </c>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HYPERLINK("https://hpr-rps.hres.ca/reg-content/summary-basis-decision-detailTwo.php?lang=en&amp;linkID=SBD00436", "Demylocan")</f>
        <v>Demylocan</v>
      </c>
      <c r="B427" s="6" t="s">
        <v>1112</v>
      </c>
      <c r="C427" s="6" t="s">
        <v>1113</v>
      </c>
      <c r="D427" s="6" t="s">
        <v>1114</v>
      </c>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v>41285.25</v>
      </c>
      <c r="AG427" s="6"/>
      <c r="AH427" s="6"/>
      <c r="AI427" s="6"/>
      <c r="AJ427" s="6"/>
      <c r="AK427" s="6"/>
      <c r="AL427" s="6"/>
      <c r="AM427" s="6"/>
      <c r="AN427" s="6"/>
      <c r="AO427" s="6"/>
      <c r="AP427" s="6"/>
      <c r="AQ427" s="6">
        <v>41500.25</v>
      </c>
      <c r="AR427" s="6"/>
      <c r="AS427" s="6"/>
      <c r="AT427" s="6"/>
      <c r="AU427" s="6"/>
      <c r="AV427" s="6">
        <v>41579.208333333343</v>
      </c>
      <c r="AW427" s="6"/>
      <c r="AX427" s="6"/>
      <c r="AY427" s="6"/>
      <c r="AZ427" s="6">
        <v>41582.25</v>
      </c>
      <c r="BA427" s="6"/>
      <c r="BB427" s="6"/>
      <c r="BC427" s="6"/>
      <c r="BD427" s="6"/>
      <c r="BE427" s="6"/>
      <c r="BF427" s="6"/>
      <c r="BG427" s="6"/>
      <c r="BH427" s="6"/>
      <c r="BI427" s="6"/>
      <c r="BJ427" s="6"/>
      <c r="BK427" s="6"/>
      <c r="BL427" s="6"/>
      <c r="BM427" s="6"/>
      <c r="BN427" s="6"/>
      <c r="BO427" s="6"/>
      <c r="BP427" s="6">
        <v>41584.25</v>
      </c>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v>42608.25</v>
      </c>
      <c r="CS427" s="6"/>
      <c r="CT427" s="6"/>
      <c r="CU427" s="6"/>
      <c r="CV427" s="6"/>
      <c r="CW427" s="6"/>
      <c r="CX427" s="6"/>
      <c r="CY427" s="6"/>
      <c r="CZ427" s="6"/>
      <c r="DA427" s="6"/>
      <c r="DB427" s="6"/>
      <c r="DC427" s="6">
        <v>42927.25</v>
      </c>
      <c r="DD427" s="6"/>
      <c r="DE427" s="6"/>
      <c r="DF427" s="6"/>
      <c r="DG427" s="6"/>
      <c r="DH427" s="6">
        <v>42902.25</v>
      </c>
      <c r="DI427" s="6"/>
      <c r="DJ427" s="6"/>
      <c r="DK427" s="6"/>
      <c r="DL427" s="6">
        <v>42907.25</v>
      </c>
      <c r="DM427" s="6"/>
      <c r="DN427" s="6"/>
      <c r="DO427" s="6"/>
      <c r="DP427" s="6"/>
      <c r="DQ427" s="6"/>
      <c r="DR427" s="6"/>
      <c r="DS427" s="6"/>
      <c r="DT427" s="6"/>
      <c r="DU427" s="6"/>
      <c r="DV427" s="6"/>
      <c r="DW427" s="6"/>
      <c r="DX427" s="6"/>
      <c r="DY427" s="6"/>
      <c r="DZ427" s="6"/>
      <c r="EA427" s="6"/>
      <c r="EB427" s="6">
        <v>42908.25</v>
      </c>
      <c r="EC427" s="6"/>
      <c r="ED427" s="6"/>
      <c r="EE427" s="6"/>
      <c r="EF427" s="6"/>
      <c r="EG427" s="6"/>
      <c r="EH427" s="6"/>
      <c r="EI427" s="6"/>
      <c r="EJ427" s="6"/>
      <c r="EK427" s="6">
        <v>43090.25</v>
      </c>
      <c r="EL427" s="6"/>
      <c r="EM427" s="6"/>
      <c r="EN427" s="6"/>
      <c r="EO427" s="6"/>
      <c r="EP427" s="6"/>
      <c r="EQ427" s="6"/>
      <c r="ER427" s="6"/>
      <c r="ES427" s="6"/>
      <c r="ET427" s="6"/>
      <c r="EU427" s="6"/>
      <c r="EV427" s="6"/>
      <c r="EW427" s="6"/>
      <c r="EX427" s="6"/>
      <c r="EY427" s="6"/>
      <c r="EZ427" s="6"/>
      <c r="FA427" s="6"/>
      <c r="FB427" s="6"/>
      <c r="FC427" s="6"/>
      <c r="FD427" s="6">
        <v>43133.25</v>
      </c>
      <c r="FE427" s="6"/>
      <c r="FF427" s="6"/>
      <c r="FG427" s="6"/>
      <c r="FH427" s="6"/>
      <c r="FI427" s="6"/>
      <c r="FJ427" s="6"/>
      <c r="FK427" s="6"/>
      <c r="FL427" s="6"/>
      <c r="FM427" s="6"/>
      <c r="FN427" s="6"/>
      <c r="FO427" s="6">
        <v>43452.25</v>
      </c>
      <c r="FP427" s="6">
        <v>43389.25</v>
      </c>
      <c r="FQ427" s="6"/>
      <c r="FR427" s="6"/>
      <c r="FS427" s="6"/>
      <c r="FT427" s="6"/>
      <c r="FU427" s="6"/>
      <c r="FV427" s="6"/>
      <c r="FW427" s="6"/>
      <c r="FX427" s="6">
        <v>43433.25</v>
      </c>
      <c r="FY427" s="6"/>
      <c r="FZ427" s="6"/>
      <c r="GA427" s="6"/>
      <c r="GB427" s="6"/>
      <c r="GC427" s="6"/>
      <c r="GD427" s="6"/>
      <c r="GE427" s="6"/>
      <c r="GF427" s="6"/>
      <c r="GG427" s="6"/>
      <c r="GH427" s="6"/>
      <c r="GI427" s="6"/>
      <c r="GJ427" s="6"/>
      <c r="GK427" s="6">
        <v>43433.25</v>
      </c>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HYPERLINK("https://hpr-rps.hres.ca/reg-content/summary-basis-decision-detailTwo.php?lang=en&amp;linkID=SBD00437", "Onstryv")</f>
        <v>Onstryv</v>
      </c>
      <c r="B428" s="6" t="s">
        <v>1115</v>
      </c>
      <c r="C428" s="6" t="s">
        <v>1116</v>
      </c>
      <c r="D428" s="6" t="s">
        <v>1117</v>
      </c>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v>41285.25</v>
      </c>
      <c r="AG428" s="6"/>
      <c r="AH428" s="6"/>
      <c r="AI428" s="6"/>
      <c r="AJ428" s="6"/>
      <c r="AK428" s="6"/>
      <c r="AL428" s="6"/>
      <c r="AM428" s="6"/>
      <c r="AN428" s="6"/>
      <c r="AO428" s="6"/>
      <c r="AP428" s="6"/>
      <c r="AQ428" s="6">
        <v>41500.25</v>
      </c>
      <c r="AR428" s="6"/>
      <c r="AS428" s="6"/>
      <c r="AT428" s="6"/>
      <c r="AU428" s="6"/>
      <c r="AV428" s="6">
        <v>41579.208333333343</v>
      </c>
      <c r="AW428" s="6"/>
      <c r="AX428" s="6"/>
      <c r="AY428" s="6"/>
      <c r="AZ428" s="6">
        <v>41582.25</v>
      </c>
      <c r="BA428" s="6"/>
      <c r="BB428" s="6"/>
      <c r="BC428" s="6"/>
      <c r="BD428" s="6"/>
      <c r="BE428" s="6"/>
      <c r="BF428" s="6"/>
      <c r="BG428" s="6"/>
      <c r="BH428" s="6"/>
      <c r="BI428" s="6"/>
      <c r="BJ428" s="6"/>
      <c r="BK428" s="6"/>
      <c r="BL428" s="6"/>
      <c r="BM428" s="6"/>
      <c r="BN428" s="6"/>
      <c r="BO428" s="6"/>
      <c r="BP428" s="6">
        <v>41584.25</v>
      </c>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v>42608.25</v>
      </c>
      <c r="CS428" s="6"/>
      <c r="CT428" s="6"/>
      <c r="CU428" s="6"/>
      <c r="CV428" s="6"/>
      <c r="CW428" s="6"/>
      <c r="CX428" s="6"/>
      <c r="CY428" s="6"/>
      <c r="CZ428" s="6"/>
      <c r="DA428" s="6"/>
      <c r="DB428" s="6"/>
      <c r="DC428" s="6">
        <v>42927.25</v>
      </c>
      <c r="DD428" s="6"/>
      <c r="DE428" s="6"/>
      <c r="DF428" s="6"/>
      <c r="DG428" s="6"/>
      <c r="DH428" s="6">
        <v>42902.25</v>
      </c>
      <c r="DI428" s="6"/>
      <c r="DJ428" s="6"/>
      <c r="DK428" s="6"/>
      <c r="DL428" s="6">
        <v>42907.25</v>
      </c>
      <c r="DM428" s="6"/>
      <c r="DN428" s="6"/>
      <c r="DO428" s="6"/>
      <c r="DP428" s="6"/>
      <c r="DQ428" s="6"/>
      <c r="DR428" s="6"/>
      <c r="DS428" s="6"/>
      <c r="DT428" s="6"/>
      <c r="DU428" s="6"/>
      <c r="DV428" s="6"/>
      <c r="DW428" s="6"/>
      <c r="DX428" s="6"/>
      <c r="DY428" s="6"/>
      <c r="DZ428" s="6"/>
      <c r="EA428" s="6"/>
      <c r="EB428" s="6">
        <v>42908.25</v>
      </c>
      <c r="EC428" s="6"/>
      <c r="ED428" s="6"/>
      <c r="EE428" s="6"/>
      <c r="EF428" s="6"/>
      <c r="EG428" s="6"/>
      <c r="EH428" s="6"/>
      <c r="EI428" s="6"/>
      <c r="EJ428" s="6"/>
      <c r="EK428" s="6">
        <v>43090.25</v>
      </c>
      <c r="EL428" s="6"/>
      <c r="EM428" s="6"/>
      <c r="EN428" s="6"/>
      <c r="EO428" s="6"/>
      <c r="EP428" s="6"/>
      <c r="EQ428" s="6"/>
      <c r="ER428" s="6"/>
      <c r="ES428" s="6"/>
      <c r="ET428" s="6"/>
      <c r="EU428" s="6"/>
      <c r="EV428" s="6"/>
      <c r="EW428" s="6"/>
      <c r="EX428" s="6"/>
      <c r="EY428" s="6"/>
      <c r="EZ428" s="6"/>
      <c r="FA428" s="6"/>
      <c r="FB428" s="6"/>
      <c r="FC428" s="6"/>
      <c r="FD428" s="6">
        <v>43133.25</v>
      </c>
      <c r="FE428" s="6"/>
      <c r="FF428" s="6"/>
      <c r="FG428" s="6"/>
      <c r="FH428" s="6"/>
      <c r="FI428" s="6"/>
      <c r="FJ428" s="6"/>
      <c r="FK428" s="6"/>
      <c r="FL428" s="6"/>
      <c r="FM428" s="6"/>
      <c r="FN428" s="6"/>
      <c r="FO428" s="6">
        <v>43452.25</v>
      </c>
      <c r="FP428" s="6">
        <v>43389.25</v>
      </c>
      <c r="FQ428" s="6"/>
      <c r="FR428" s="6"/>
      <c r="FS428" s="6"/>
      <c r="FT428" s="6"/>
      <c r="FU428" s="6"/>
      <c r="FV428" s="6"/>
      <c r="FW428" s="6"/>
      <c r="FX428" s="6">
        <v>43433.25</v>
      </c>
      <c r="FY428" s="6"/>
      <c r="FZ428" s="6"/>
      <c r="GA428" s="6"/>
      <c r="GB428" s="6"/>
      <c r="GC428" s="6"/>
      <c r="GD428" s="6"/>
      <c r="GE428" s="6"/>
      <c r="GF428" s="6"/>
      <c r="GG428" s="6"/>
      <c r="GH428" s="6"/>
      <c r="GI428" s="6"/>
      <c r="GJ428" s="6"/>
      <c r="GK428" s="6">
        <v>43433.25</v>
      </c>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HYPERLINK("https://hpr-rps.hres.ca/reg-content/summary-basis-decision-detailTwo.php?lang=en&amp;linkID=SBD00439", "Oxervate")</f>
        <v>Oxervate</v>
      </c>
      <c r="B429" s="6" t="s">
        <v>1118</v>
      </c>
      <c r="C429" s="6" t="s">
        <v>1119</v>
      </c>
      <c r="D429" s="6" t="s">
        <v>1120</v>
      </c>
      <c r="E429" s="6">
        <v>43126.25</v>
      </c>
      <c r="F429" s="6"/>
      <c r="G429" s="6"/>
      <c r="H429" s="6"/>
      <c r="I429" s="6"/>
      <c r="J429" s="6"/>
      <c r="K429" s="6"/>
      <c r="L429" s="6"/>
      <c r="M429" s="6"/>
      <c r="N429" s="6">
        <v>43228.25</v>
      </c>
      <c r="O429" s="6"/>
      <c r="P429" s="6"/>
      <c r="Q429" s="6"/>
      <c r="R429" s="6"/>
      <c r="S429" s="6">
        <v>43235.25</v>
      </c>
      <c r="T429" s="6"/>
      <c r="U429" s="6"/>
      <c r="V429" s="6">
        <v>43297.25</v>
      </c>
      <c r="W429" s="6"/>
      <c r="X429" s="6"/>
      <c r="Y429" s="6"/>
      <c r="Z429" s="6"/>
      <c r="AA429" s="6"/>
      <c r="AB429" s="6"/>
      <c r="AC429" s="6"/>
      <c r="AD429" s="6"/>
      <c r="AE429" s="6"/>
      <c r="AF429" s="6">
        <v>43326.25</v>
      </c>
      <c r="AG429" s="6"/>
      <c r="AH429" s="6"/>
      <c r="AI429" s="6"/>
      <c r="AJ429" s="6"/>
      <c r="AK429" s="6"/>
      <c r="AL429" s="6"/>
      <c r="AM429" s="6"/>
      <c r="AN429" s="6"/>
      <c r="AO429" s="6"/>
      <c r="AP429" s="6"/>
      <c r="AQ429" s="6">
        <v>43458.25</v>
      </c>
      <c r="AR429" s="6">
        <v>43504.25</v>
      </c>
      <c r="AS429" s="6"/>
      <c r="AT429" s="6"/>
      <c r="AU429" s="6">
        <v>43502.25</v>
      </c>
      <c r="AV429" s="6">
        <v>43489.25</v>
      </c>
      <c r="AW429" s="6"/>
      <c r="AX429" s="6"/>
      <c r="AY429" s="6"/>
      <c r="AZ429" s="6"/>
      <c r="BA429" s="6"/>
      <c r="BB429" s="6"/>
      <c r="BC429" s="6"/>
      <c r="BD429" s="6"/>
      <c r="BE429" s="6"/>
      <c r="BF429" s="6"/>
      <c r="BG429" s="6"/>
      <c r="BH429" s="6"/>
      <c r="BI429" s="6"/>
      <c r="BJ429" s="6"/>
      <c r="BK429" s="6"/>
      <c r="BL429" s="6"/>
      <c r="BM429" s="6">
        <v>43504.25</v>
      </c>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HYPERLINK("https://hpr-rps.hres.ca/reg-content/summary-basis-decision-detailTwo.php?lang=en&amp;linkID=SBD00440", "Truxima")</f>
        <v>Truxima</v>
      </c>
      <c r="B430" s="6" t="s">
        <v>1121</v>
      </c>
      <c r="C430" s="6" t="s">
        <v>699</v>
      </c>
      <c r="D430" s="6" t="s">
        <v>1122</v>
      </c>
      <c r="E430" s="6">
        <v>43124.25</v>
      </c>
      <c r="F430" s="6"/>
      <c r="G430" s="6"/>
      <c r="H430" s="6">
        <v>43221.25</v>
      </c>
      <c r="I430" s="6"/>
      <c r="J430" s="6"/>
      <c r="K430" s="6"/>
      <c r="L430" s="6"/>
      <c r="M430" s="6"/>
      <c r="N430" s="6"/>
      <c r="O430" s="6"/>
      <c r="P430" s="6"/>
      <c r="Q430" s="6"/>
      <c r="R430" s="6"/>
      <c r="S430" s="6"/>
      <c r="T430" s="6"/>
      <c r="U430" s="6"/>
      <c r="V430" s="6"/>
      <c r="W430" s="6"/>
      <c r="X430" s="6"/>
      <c r="Y430" s="6"/>
      <c r="Z430" s="6"/>
      <c r="AA430" s="6"/>
      <c r="AB430" s="6"/>
      <c r="AC430" s="6"/>
      <c r="AD430" s="6"/>
      <c r="AE430" s="6"/>
      <c r="AF430" s="6">
        <v>43272.25</v>
      </c>
      <c r="AG430" s="6"/>
      <c r="AH430" s="6"/>
      <c r="AI430" s="6"/>
      <c r="AJ430" s="6"/>
      <c r="AK430" s="6"/>
      <c r="AL430" s="6"/>
      <c r="AM430" s="6"/>
      <c r="AN430" s="6"/>
      <c r="AO430" s="6">
        <v>43479.25</v>
      </c>
      <c r="AP430" s="6"/>
      <c r="AQ430" s="6">
        <v>43508.25</v>
      </c>
      <c r="AR430" s="6">
        <v>43570.25</v>
      </c>
      <c r="AS430" s="6"/>
      <c r="AT430" s="6"/>
      <c r="AU430" s="6">
        <v>43564.25</v>
      </c>
      <c r="AV430" s="6">
        <v>43567.25</v>
      </c>
      <c r="AW430" s="6"/>
      <c r="AX430" s="6">
        <v>43571.25</v>
      </c>
      <c r="AY430" s="6"/>
      <c r="AZ430" s="6"/>
      <c r="BA430" s="6"/>
      <c r="BB430" s="6"/>
      <c r="BC430" s="6"/>
      <c r="BD430" s="6"/>
      <c r="BE430" s="6"/>
      <c r="BF430" s="6"/>
      <c r="BG430" s="6"/>
      <c r="BH430" s="6"/>
      <c r="BI430" s="6"/>
      <c r="BJ430" s="6"/>
      <c r="BK430" s="6"/>
      <c r="BL430" s="6"/>
      <c r="BM430" s="6">
        <v>43572.25</v>
      </c>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HYPERLINK("https://hpr-rps.hres.ca/reg-content/summary-basis-decision-detailTwo.php?lang=en&amp;linkID=SBD00441", "Idhifa")</f>
        <v>Idhifa</v>
      </c>
      <c r="B431" s="6" t="s">
        <v>1123</v>
      </c>
      <c r="C431" s="6" t="s">
        <v>665</v>
      </c>
      <c r="D431" s="6" t="s">
        <v>1124</v>
      </c>
      <c r="E431" s="6">
        <v>42851.25</v>
      </c>
      <c r="F431" s="6"/>
      <c r="G431" s="6"/>
      <c r="H431" s="6">
        <v>43000.25</v>
      </c>
      <c r="I431" s="6"/>
      <c r="J431" s="6"/>
      <c r="K431" s="6"/>
      <c r="L431" s="6"/>
      <c r="M431" s="6"/>
      <c r="N431" s="6"/>
      <c r="O431" s="6"/>
      <c r="P431" s="6"/>
      <c r="Q431" s="6"/>
      <c r="R431" s="6"/>
      <c r="S431" s="6"/>
      <c r="T431" s="6"/>
      <c r="U431" s="6"/>
      <c r="V431" s="6"/>
      <c r="W431" s="6"/>
      <c r="X431" s="6"/>
      <c r="Y431" s="6"/>
      <c r="Z431" s="6">
        <v>43049.25</v>
      </c>
      <c r="AA431" s="6"/>
      <c r="AB431" s="6"/>
      <c r="AC431" s="6">
        <v>43061.25</v>
      </c>
      <c r="AD431" s="6"/>
      <c r="AE431" s="6"/>
      <c r="AF431" s="6">
        <v>43061.25</v>
      </c>
      <c r="AG431" s="6"/>
      <c r="AH431" s="6"/>
      <c r="AI431" s="6"/>
      <c r="AJ431" s="6"/>
      <c r="AK431" s="6"/>
      <c r="AL431" s="6"/>
      <c r="AM431" s="6"/>
      <c r="AN431" s="6"/>
      <c r="AO431" s="6"/>
      <c r="AP431" s="6"/>
      <c r="AQ431" s="6">
        <v>43367.25</v>
      </c>
      <c r="AR431" s="6">
        <v>43376.25</v>
      </c>
      <c r="AS431" s="6">
        <v>43287.25</v>
      </c>
      <c r="AT431" s="6"/>
      <c r="AU431" s="6">
        <v>43378.25</v>
      </c>
      <c r="AV431" s="6">
        <v>43378.25</v>
      </c>
      <c r="AW431" s="6"/>
      <c r="AX431" s="6">
        <v>43369.25</v>
      </c>
      <c r="AY431" s="6"/>
      <c r="AZ431" s="6">
        <v>43377.25</v>
      </c>
      <c r="BA431" s="6"/>
      <c r="BB431" s="6"/>
      <c r="BC431" s="6"/>
      <c r="BD431" s="6"/>
      <c r="BE431" s="6"/>
      <c r="BF431" s="6"/>
      <c r="BG431" s="6"/>
      <c r="BH431" s="6"/>
      <c r="BI431" s="6"/>
      <c r="BJ431" s="6"/>
      <c r="BK431" s="6"/>
      <c r="BL431" s="6"/>
      <c r="BM431" s="6">
        <v>43378.25</v>
      </c>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HYPERLINK("https://hpr-rps.hres.ca/reg-content/summary-basis-decision-detailTwo.php?lang=en&amp;linkID=SBD00442", "Yescarta")</f>
        <v>Yescarta</v>
      </c>
      <c r="B432" s="6" t="s">
        <v>1125</v>
      </c>
      <c r="C432" s="6" t="s">
        <v>134</v>
      </c>
      <c r="D432" s="6" t="s">
        <v>1126</v>
      </c>
      <c r="E432" s="6">
        <v>42894.25</v>
      </c>
      <c r="F432" s="6"/>
      <c r="G432" s="6"/>
      <c r="H432" s="6"/>
      <c r="I432" s="6"/>
      <c r="J432" s="6"/>
      <c r="K432" s="6"/>
      <c r="L432" s="6"/>
      <c r="M432" s="6"/>
      <c r="N432" s="6">
        <v>43238.25</v>
      </c>
      <c r="O432" s="6"/>
      <c r="P432" s="6"/>
      <c r="Q432" s="6"/>
      <c r="R432" s="6"/>
      <c r="S432" s="6">
        <v>43270.25</v>
      </c>
      <c r="T432" s="6"/>
      <c r="U432" s="6"/>
      <c r="V432" s="6">
        <v>43300.25</v>
      </c>
      <c r="W432" s="6"/>
      <c r="X432" s="6"/>
      <c r="Y432" s="6"/>
      <c r="Z432" s="6"/>
      <c r="AA432" s="6"/>
      <c r="AB432" s="6"/>
      <c r="AC432" s="6"/>
      <c r="AD432" s="6"/>
      <c r="AE432" s="6"/>
      <c r="AF432" s="6">
        <v>43329.25</v>
      </c>
      <c r="AG432" s="6"/>
      <c r="AH432" s="6"/>
      <c r="AI432" s="6"/>
      <c r="AJ432" s="6"/>
      <c r="AK432" s="6"/>
      <c r="AL432" s="6"/>
      <c r="AM432" s="6"/>
      <c r="AN432" s="6"/>
      <c r="AO432" s="6">
        <v>43437.25</v>
      </c>
      <c r="AP432" s="6"/>
      <c r="AQ432" s="6">
        <v>43445.25</v>
      </c>
      <c r="AR432" s="6">
        <v>43508.25</v>
      </c>
      <c r="AS432" s="6"/>
      <c r="AT432" s="6"/>
      <c r="AU432" s="6">
        <v>43503.25</v>
      </c>
      <c r="AV432" s="6">
        <v>43503.25</v>
      </c>
      <c r="AW432" s="6"/>
      <c r="AX432" s="6">
        <v>43508.25</v>
      </c>
      <c r="AY432" s="6"/>
      <c r="AZ432" s="6"/>
      <c r="BA432" s="6"/>
      <c r="BB432" s="6"/>
      <c r="BC432" s="6"/>
      <c r="BD432" s="6"/>
      <c r="BE432" s="6"/>
      <c r="BF432" s="6"/>
      <c r="BG432" s="6"/>
      <c r="BH432" s="6"/>
      <c r="BI432" s="6"/>
      <c r="BJ432" s="6"/>
      <c r="BK432" s="6"/>
      <c r="BL432" s="6"/>
      <c r="BM432" s="6">
        <v>43509.25</v>
      </c>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HYPERLINK("https://hpr-rps.hres.ca/reg-content/summary-basis-decision-detailTwo.php?lang=en&amp;linkID=SBD00443", "Libtayo")</f>
        <v>Libtayo</v>
      </c>
      <c r="B433" s="6" t="s">
        <v>1127</v>
      </c>
      <c r="C433" s="6" t="s">
        <v>942</v>
      </c>
      <c r="D433" s="6" t="s">
        <v>1128</v>
      </c>
      <c r="E433" s="6">
        <v>43209.25</v>
      </c>
      <c r="F433" s="6">
        <v>43279.25</v>
      </c>
      <c r="G433" s="6">
        <v>43306.25</v>
      </c>
      <c r="H433" s="6">
        <v>43308.25</v>
      </c>
      <c r="I433" s="6"/>
      <c r="J433" s="6"/>
      <c r="K433" s="6"/>
      <c r="L433" s="6"/>
      <c r="M433" s="6"/>
      <c r="N433" s="6"/>
      <c r="O433" s="6"/>
      <c r="P433" s="6"/>
      <c r="Q433" s="6"/>
      <c r="R433" s="6"/>
      <c r="S433" s="6"/>
      <c r="T433" s="6"/>
      <c r="U433" s="6"/>
      <c r="V433" s="6"/>
      <c r="W433" s="6"/>
      <c r="X433" s="6"/>
      <c r="Y433" s="6"/>
      <c r="Z433" s="6"/>
      <c r="AA433" s="6"/>
      <c r="AB433" s="6"/>
      <c r="AC433" s="6"/>
      <c r="AD433" s="6"/>
      <c r="AE433" s="6"/>
      <c r="AF433" s="6">
        <v>43701.25</v>
      </c>
      <c r="AG433" s="6"/>
      <c r="AH433" s="6"/>
      <c r="AI433" s="6"/>
      <c r="AJ433" s="6"/>
      <c r="AK433" s="6"/>
      <c r="AL433" s="6"/>
      <c r="AM433" s="6"/>
      <c r="AN433" s="6"/>
      <c r="AO433" s="6"/>
      <c r="AP433" s="6"/>
      <c r="AQ433" s="6">
        <v>43461.25</v>
      </c>
      <c r="AR433" s="6">
        <v>43536.208333333343</v>
      </c>
      <c r="AS433" s="6"/>
      <c r="AT433" s="6"/>
      <c r="AU433" s="6">
        <v>43535.208333333343</v>
      </c>
      <c r="AV433" s="6">
        <v>43531.25</v>
      </c>
      <c r="AW433" s="6"/>
      <c r="AX433" s="6"/>
      <c r="AY433" s="6"/>
      <c r="AZ433" s="6"/>
      <c r="BA433" s="6"/>
      <c r="BB433" s="6"/>
      <c r="BC433" s="6"/>
      <c r="BD433" s="6"/>
      <c r="BE433" s="6"/>
      <c r="BF433" s="6"/>
      <c r="BG433" s="6"/>
      <c r="BH433" s="6"/>
      <c r="BI433" s="6"/>
      <c r="BJ433" s="6"/>
      <c r="BK433" s="6">
        <v>43536.208333333343</v>
      </c>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v>43563.25</v>
      </c>
      <c r="CQ433" s="6"/>
      <c r="CR433" s="6"/>
      <c r="CS433" s="6"/>
      <c r="CT433" s="6"/>
      <c r="CU433" s="6"/>
      <c r="CV433" s="6"/>
      <c r="CW433" s="6"/>
      <c r="CX433" s="6"/>
      <c r="CY433" s="6"/>
      <c r="CZ433" s="6"/>
      <c r="DA433" s="6"/>
      <c r="DB433" s="6"/>
      <c r="DC433" s="6"/>
      <c r="DD433" s="6"/>
      <c r="DE433" s="6"/>
      <c r="DF433" s="6"/>
      <c r="DG433" s="6">
        <v>43565.25</v>
      </c>
      <c r="DH433" s="6"/>
      <c r="DI433" s="6"/>
      <c r="DJ433" s="6"/>
      <c r="DK433" s="6"/>
      <c r="DL433" s="6"/>
      <c r="DM433" s="6"/>
      <c r="DN433" s="6"/>
      <c r="DO433" s="6"/>
      <c r="DP433" s="6"/>
      <c r="DQ433" s="6"/>
      <c r="DR433" s="6"/>
      <c r="DS433" s="6"/>
      <c r="DT433" s="6">
        <v>43538.208333333343</v>
      </c>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HYPERLINK("https://hpr-rps.hres.ca/reg-content/summary-basis-decision-detailTwo.php?lang=en&amp;linkID=SBD00444", "Skyrizi")</f>
        <v>Skyrizi</v>
      </c>
      <c r="B434" s="6" t="s">
        <v>1129</v>
      </c>
      <c r="C434" s="6" t="s">
        <v>694</v>
      </c>
      <c r="D434" s="6" t="s">
        <v>1130</v>
      </c>
      <c r="E434" s="6">
        <v>43124.25</v>
      </c>
      <c r="F434" s="6"/>
      <c r="G434" s="6"/>
      <c r="H434" s="6">
        <v>43221.25</v>
      </c>
      <c r="I434" s="6"/>
      <c r="J434" s="6"/>
      <c r="K434" s="6"/>
      <c r="L434" s="6"/>
      <c r="M434" s="6"/>
      <c r="N434" s="6"/>
      <c r="O434" s="6"/>
      <c r="P434" s="6"/>
      <c r="Q434" s="6"/>
      <c r="R434" s="6"/>
      <c r="S434" s="6"/>
      <c r="T434" s="6"/>
      <c r="U434" s="6"/>
      <c r="V434" s="6"/>
      <c r="W434" s="6"/>
      <c r="X434" s="6"/>
      <c r="Y434" s="6"/>
      <c r="Z434" s="6"/>
      <c r="AA434" s="6"/>
      <c r="AB434" s="6"/>
      <c r="AC434" s="6"/>
      <c r="AD434" s="6"/>
      <c r="AE434" s="6"/>
      <c r="AF434" s="6">
        <v>43272.25</v>
      </c>
      <c r="AG434" s="6"/>
      <c r="AH434" s="6"/>
      <c r="AI434" s="6"/>
      <c r="AJ434" s="6"/>
      <c r="AK434" s="6"/>
      <c r="AL434" s="6"/>
      <c r="AM434" s="6"/>
      <c r="AN434" s="6"/>
      <c r="AO434" s="6">
        <v>43479.25</v>
      </c>
      <c r="AP434" s="6"/>
      <c r="AQ434" s="6">
        <v>43508.25</v>
      </c>
      <c r="AR434" s="6">
        <v>43570.25</v>
      </c>
      <c r="AS434" s="6"/>
      <c r="AT434" s="6"/>
      <c r="AU434" s="6">
        <v>43564.25</v>
      </c>
      <c r="AV434" s="6">
        <v>43567.25</v>
      </c>
      <c r="AW434" s="6"/>
      <c r="AX434" s="6">
        <v>43571.25</v>
      </c>
      <c r="AY434" s="6"/>
      <c r="AZ434" s="6"/>
      <c r="BA434" s="6"/>
      <c r="BB434" s="6"/>
      <c r="BC434" s="6"/>
      <c r="BD434" s="6"/>
      <c r="BE434" s="6"/>
      <c r="BF434" s="6"/>
      <c r="BG434" s="6"/>
      <c r="BH434" s="6"/>
      <c r="BI434" s="6"/>
      <c r="BJ434" s="6"/>
      <c r="BK434" s="6"/>
      <c r="BL434" s="6"/>
      <c r="BM434" s="6">
        <v>43572.25</v>
      </c>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HYPERLINK("https://hpr-rps.hres.ca/reg-content/summary-basis-decision-detailTwo.php?lang=en&amp;linkID=SBD00445", "Verzenio")</f>
        <v>Verzenio</v>
      </c>
      <c r="B435" s="6" t="s">
        <v>1131</v>
      </c>
      <c r="C435" s="6" t="s">
        <v>140</v>
      </c>
      <c r="D435" s="6" t="s">
        <v>1132</v>
      </c>
      <c r="E435" s="6">
        <v>42970.25</v>
      </c>
      <c r="F435" s="6"/>
      <c r="G435" s="6"/>
      <c r="H435" s="6">
        <v>43196.25</v>
      </c>
      <c r="I435" s="6"/>
      <c r="J435" s="6"/>
      <c r="K435" s="6"/>
      <c r="L435" s="6"/>
      <c r="M435" s="6"/>
      <c r="N435" s="6"/>
      <c r="O435" s="6"/>
      <c r="P435" s="6"/>
      <c r="Q435" s="6"/>
      <c r="R435" s="6"/>
      <c r="S435" s="6"/>
      <c r="T435" s="6"/>
      <c r="U435" s="6"/>
      <c r="V435" s="6"/>
      <c r="W435" s="6"/>
      <c r="X435" s="6"/>
      <c r="Y435" s="6"/>
      <c r="Z435" s="6">
        <v>43252.25</v>
      </c>
      <c r="AA435" s="6"/>
      <c r="AB435" s="6"/>
      <c r="AC435" s="6">
        <v>43256.25</v>
      </c>
      <c r="AD435" s="6"/>
      <c r="AE435" s="6"/>
      <c r="AF435" s="6">
        <v>43258.25</v>
      </c>
      <c r="AG435" s="6"/>
      <c r="AH435" s="6"/>
      <c r="AI435" s="6"/>
      <c r="AJ435" s="6"/>
      <c r="AK435" s="6"/>
      <c r="AL435" s="6"/>
      <c r="AM435" s="6"/>
      <c r="AN435" s="6"/>
      <c r="AO435" s="6"/>
      <c r="AP435" s="6"/>
      <c r="AQ435" s="6">
        <v>43509.25</v>
      </c>
      <c r="AR435" s="6">
        <v>43537.208333333343</v>
      </c>
      <c r="AS435" s="6"/>
      <c r="AT435" s="6"/>
      <c r="AU435" s="6">
        <v>43560.25</v>
      </c>
      <c r="AV435" s="6">
        <v>43552.208333333343</v>
      </c>
      <c r="AW435" s="6"/>
      <c r="AX435" s="6"/>
      <c r="AY435" s="6"/>
      <c r="AZ435" s="6"/>
      <c r="BA435" s="6"/>
      <c r="BB435" s="6"/>
      <c r="BC435" s="6"/>
      <c r="BD435" s="6"/>
      <c r="BE435" s="6"/>
      <c r="BF435" s="6"/>
      <c r="BG435" s="6"/>
      <c r="BH435" s="6"/>
      <c r="BI435" s="6"/>
      <c r="BJ435" s="6"/>
      <c r="BK435" s="6"/>
      <c r="BL435" s="6"/>
      <c r="BM435" s="6">
        <v>43560.25</v>
      </c>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HYPERLINK("https://hpr-rps.hres.ca/reg-content/summary-basis-decision-detailTwo.php?lang=en&amp;linkID=SBD00446", "Onpattro")</f>
        <v>Onpattro</v>
      </c>
      <c r="B436" s="6" t="s">
        <v>1133</v>
      </c>
      <c r="C436" s="6" t="s">
        <v>1134</v>
      </c>
      <c r="D436" s="6" t="s">
        <v>1135</v>
      </c>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HYPERLINK("https://hpr-rps.hres.ca/reg-content/summary-basis-decision-detailTwo.php?lang=en&amp;linkID=SBD00447", "Vizimpro")</f>
        <v>Vizimpro</v>
      </c>
      <c r="B437" s="6" t="s">
        <v>1136</v>
      </c>
      <c r="C437" s="6" t="s">
        <v>1091</v>
      </c>
      <c r="D437" s="6" t="s">
        <v>1137</v>
      </c>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HYPERLINK("https://hpr-rps.hres.ca/reg-content/summary-basis-decision-detailTwo.php?lang=en&amp;linkID=SBD00448", "Ogivri")</f>
        <v>Ogivri</v>
      </c>
      <c r="B438" s="6" t="s">
        <v>1138</v>
      </c>
      <c r="C438" s="6" t="s">
        <v>1105</v>
      </c>
      <c r="D438" s="6" t="s">
        <v>1139</v>
      </c>
      <c r="E438" s="6">
        <v>42970.25</v>
      </c>
      <c r="F438" s="6"/>
      <c r="G438" s="6"/>
      <c r="H438" s="6">
        <v>43196.25</v>
      </c>
      <c r="I438" s="6"/>
      <c r="J438" s="6"/>
      <c r="K438" s="6"/>
      <c r="L438" s="6"/>
      <c r="M438" s="6"/>
      <c r="N438" s="6"/>
      <c r="O438" s="6"/>
      <c r="P438" s="6"/>
      <c r="Q438" s="6"/>
      <c r="R438" s="6"/>
      <c r="S438" s="6"/>
      <c r="T438" s="6"/>
      <c r="U438" s="6"/>
      <c r="V438" s="6"/>
      <c r="W438" s="6"/>
      <c r="X438" s="6"/>
      <c r="Y438" s="6"/>
      <c r="Z438" s="6">
        <v>43252.25</v>
      </c>
      <c r="AA438" s="6"/>
      <c r="AB438" s="6"/>
      <c r="AC438" s="6">
        <v>43256.25</v>
      </c>
      <c r="AD438" s="6"/>
      <c r="AE438" s="6"/>
      <c r="AF438" s="6">
        <v>43258.25</v>
      </c>
      <c r="AG438" s="6"/>
      <c r="AH438" s="6"/>
      <c r="AI438" s="6"/>
      <c r="AJ438" s="6"/>
      <c r="AK438" s="6"/>
      <c r="AL438" s="6"/>
      <c r="AM438" s="6"/>
      <c r="AN438" s="6"/>
      <c r="AO438" s="6"/>
      <c r="AP438" s="6"/>
      <c r="AQ438" s="6">
        <v>43509.25</v>
      </c>
      <c r="AR438" s="6">
        <v>43537.208333333343</v>
      </c>
      <c r="AS438" s="6"/>
      <c r="AT438" s="6"/>
      <c r="AU438" s="6">
        <v>43560.25</v>
      </c>
      <c r="AV438" s="6">
        <v>43552.208333333343</v>
      </c>
      <c r="AW438" s="6"/>
      <c r="AX438" s="6"/>
      <c r="AY438" s="6"/>
      <c r="AZ438" s="6"/>
      <c r="BA438" s="6"/>
      <c r="BB438" s="6"/>
      <c r="BC438" s="6"/>
      <c r="BD438" s="6"/>
      <c r="BE438" s="6"/>
      <c r="BF438" s="6"/>
      <c r="BG438" s="6"/>
      <c r="BH438" s="6"/>
      <c r="BI438" s="6"/>
      <c r="BJ438" s="6"/>
      <c r="BK438" s="6"/>
      <c r="BL438" s="6"/>
      <c r="BM438" s="6">
        <v>43560.25</v>
      </c>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HYPERLINK("https://hpr-rps.hres.ca/reg-content/summary-basis-decision-detailTwo.php?lang=en&amp;linkID=SBD00449", "Zirabev")</f>
        <v>Zirabev</v>
      </c>
      <c r="B439" s="6" t="s">
        <v>114</v>
      </c>
      <c r="C439" s="6" t="s">
        <v>1091</v>
      </c>
      <c r="D439" s="6" t="s">
        <v>1140</v>
      </c>
      <c r="E439" s="6">
        <v>42886.25</v>
      </c>
      <c r="F439" s="6"/>
      <c r="G439" s="6"/>
      <c r="H439" s="6">
        <v>43294.25</v>
      </c>
      <c r="I439" s="6"/>
      <c r="J439" s="6"/>
      <c r="K439" s="6"/>
      <c r="L439" s="6"/>
      <c r="M439" s="6"/>
      <c r="N439" s="6"/>
      <c r="O439" s="6"/>
      <c r="P439" s="6"/>
      <c r="Q439" s="6"/>
      <c r="R439" s="6"/>
      <c r="S439" s="6"/>
      <c r="T439" s="6"/>
      <c r="U439" s="6"/>
      <c r="V439" s="6"/>
      <c r="W439" s="6"/>
      <c r="X439" s="6"/>
      <c r="Y439" s="6"/>
      <c r="Z439" s="6"/>
      <c r="AA439" s="6"/>
      <c r="AB439" s="6"/>
      <c r="AC439" s="6"/>
      <c r="AD439" s="6"/>
      <c r="AE439" s="6"/>
      <c r="AF439" s="6">
        <v>43329.25</v>
      </c>
      <c r="AG439" s="6"/>
      <c r="AH439" s="6"/>
      <c r="AI439" s="6"/>
      <c r="AJ439" s="6"/>
      <c r="AK439" s="6"/>
      <c r="AL439" s="6"/>
      <c r="AM439" s="6"/>
      <c r="AN439" s="6"/>
      <c r="AO439" s="6">
        <v>43486.25</v>
      </c>
      <c r="AP439" s="6"/>
      <c r="AQ439" s="6">
        <v>43578.25</v>
      </c>
      <c r="AR439" s="6">
        <v>43628.25</v>
      </c>
      <c r="AS439" s="6"/>
      <c r="AT439" s="6"/>
      <c r="AU439" s="6">
        <v>43626.25</v>
      </c>
      <c r="AV439" s="6">
        <v>43626.25</v>
      </c>
      <c r="AW439" s="6"/>
      <c r="AX439" s="6"/>
      <c r="AY439" s="6"/>
      <c r="AZ439" s="6"/>
      <c r="BA439" s="6"/>
      <c r="BB439" s="6"/>
      <c r="BC439" s="6"/>
      <c r="BD439" s="6"/>
      <c r="BE439" s="6"/>
      <c r="BF439" s="6"/>
      <c r="BG439" s="6"/>
      <c r="BH439" s="6"/>
      <c r="BI439" s="6"/>
      <c r="BJ439" s="6"/>
      <c r="BK439" s="6"/>
      <c r="BL439" s="6"/>
      <c r="BM439" s="6">
        <v>43630.25</v>
      </c>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HYPERLINK("https://hpr-rps.hres.ca/reg-content/summary-basis-decision-detailTwo.php?lang=en&amp;linkID=SBD00450", "Zejula")</f>
        <v>Zejula</v>
      </c>
      <c r="B440" s="6" t="s">
        <v>1141</v>
      </c>
      <c r="C440" s="6" t="s">
        <v>1142</v>
      </c>
      <c r="D440" s="6" t="s">
        <v>1143</v>
      </c>
      <c r="E440" s="6">
        <v>43124.25</v>
      </c>
      <c r="F440" s="6"/>
      <c r="G440" s="6"/>
      <c r="H440" s="6">
        <v>43251.25</v>
      </c>
      <c r="I440" s="6"/>
      <c r="J440" s="6"/>
      <c r="K440" s="6"/>
      <c r="L440" s="6"/>
      <c r="M440" s="6"/>
      <c r="N440" s="6"/>
      <c r="O440" s="6"/>
      <c r="P440" s="6"/>
      <c r="Q440" s="6"/>
      <c r="R440" s="6"/>
      <c r="S440" s="6"/>
      <c r="T440" s="6"/>
      <c r="U440" s="6"/>
      <c r="V440" s="6"/>
      <c r="W440" s="6"/>
      <c r="X440" s="6"/>
      <c r="Y440" s="6"/>
      <c r="Z440" s="6">
        <v>43300.25</v>
      </c>
      <c r="AA440" s="6"/>
      <c r="AB440" s="6"/>
      <c r="AC440" s="6">
        <v>43342.25</v>
      </c>
      <c r="AD440" s="6"/>
      <c r="AE440" s="6"/>
      <c r="AF440" s="6">
        <v>43370.25</v>
      </c>
      <c r="AG440" s="6"/>
      <c r="AH440" s="6"/>
      <c r="AI440" s="6"/>
      <c r="AJ440" s="6"/>
      <c r="AK440" s="6"/>
      <c r="AL440" s="6"/>
      <c r="AM440" s="6"/>
      <c r="AN440" s="6"/>
      <c r="AO440" s="6"/>
      <c r="AP440" s="6"/>
      <c r="AQ440" s="6">
        <v>43573.25</v>
      </c>
      <c r="AR440" s="6">
        <v>43606.25</v>
      </c>
      <c r="AS440" s="6"/>
      <c r="AT440" s="6"/>
      <c r="AU440" s="6">
        <v>43642.25</v>
      </c>
      <c r="AV440" s="6">
        <v>43594.25</v>
      </c>
      <c r="AW440" s="6"/>
      <c r="AX440" s="6">
        <v>43473.25</v>
      </c>
      <c r="AY440" s="6"/>
      <c r="AZ440" s="6"/>
      <c r="BA440" s="6"/>
      <c r="BB440" s="6"/>
      <c r="BC440" s="6"/>
      <c r="BD440" s="6"/>
      <c r="BE440" s="6"/>
      <c r="BF440" s="6"/>
      <c r="BG440" s="6"/>
      <c r="BH440" s="6"/>
      <c r="BI440" s="6"/>
      <c r="BJ440" s="6"/>
      <c r="BK440" s="6"/>
      <c r="BL440" s="6"/>
      <c r="BM440" s="6">
        <v>43643.25</v>
      </c>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HYPERLINK("https://hpr-rps.hres.ca/reg-content/summary-basis-decision-detailTwo.php?lang=en&amp;linkID=SBD00451", "Evenity")</f>
        <v>Evenity</v>
      </c>
      <c r="B441" s="6" t="s">
        <v>1144</v>
      </c>
      <c r="C441" s="6" t="s">
        <v>1145</v>
      </c>
      <c r="D441" s="6" t="s">
        <v>1146</v>
      </c>
      <c r="E441" s="6">
        <v>42542.25</v>
      </c>
      <c r="F441" s="6"/>
      <c r="G441" s="6"/>
      <c r="H441" s="6">
        <v>42600.25</v>
      </c>
      <c r="I441" s="6"/>
      <c r="J441" s="6"/>
      <c r="K441" s="6"/>
      <c r="L441" s="6"/>
      <c r="M441" s="6"/>
      <c r="N441" s="6"/>
      <c r="O441" s="6"/>
      <c r="P441" s="6"/>
      <c r="Q441" s="6"/>
      <c r="R441" s="6"/>
      <c r="S441" s="6"/>
      <c r="T441" s="6"/>
      <c r="U441" s="6"/>
      <c r="V441" s="6"/>
      <c r="W441" s="6"/>
      <c r="X441" s="6"/>
      <c r="Y441" s="6"/>
      <c r="Z441" s="6"/>
      <c r="AA441" s="6"/>
      <c r="AB441" s="6"/>
      <c r="AC441" s="6"/>
      <c r="AD441" s="6"/>
      <c r="AE441" s="6"/>
      <c r="AF441" s="6">
        <v>42650.25</v>
      </c>
      <c r="AG441" s="6"/>
      <c r="AH441" s="6"/>
      <c r="AI441" s="6"/>
      <c r="AJ441" s="6"/>
      <c r="AK441" s="6"/>
      <c r="AL441" s="6"/>
      <c r="AM441" s="6"/>
      <c r="AN441" s="6"/>
      <c r="AO441" s="6">
        <v>42802.25</v>
      </c>
      <c r="AP441" s="6"/>
      <c r="AQ441" s="6">
        <v>42886.25</v>
      </c>
      <c r="AR441" s="6">
        <v>42920.25</v>
      </c>
      <c r="AS441" s="6"/>
      <c r="AT441" s="6"/>
      <c r="AU441" s="6">
        <v>42923.25</v>
      </c>
      <c r="AV441" s="6">
        <v>42922.25</v>
      </c>
      <c r="AW441" s="6"/>
      <c r="AX441" s="6"/>
      <c r="AY441" s="6"/>
      <c r="AZ441" s="6"/>
      <c r="BA441" s="6"/>
      <c r="BB441" s="6"/>
      <c r="BC441" s="6"/>
      <c r="BD441" s="6"/>
      <c r="BE441" s="6"/>
      <c r="BF441" s="6"/>
      <c r="BG441" s="6"/>
      <c r="BH441" s="6"/>
      <c r="BI441" s="6"/>
      <c r="BJ441" s="6"/>
      <c r="BK441" s="6"/>
      <c r="BL441" s="6"/>
      <c r="BM441" s="6"/>
      <c r="BN441" s="6"/>
      <c r="BO441" s="6"/>
      <c r="BP441" s="6">
        <v>42936.25</v>
      </c>
      <c r="BQ441" s="6"/>
      <c r="BR441" s="6"/>
      <c r="BS441" s="6"/>
      <c r="BT441" s="6"/>
      <c r="BU441" s="6"/>
      <c r="BV441" s="6"/>
      <c r="BW441" s="6"/>
      <c r="BX441" s="6"/>
      <c r="BY441" s="6">
        <v>43320.25</v>
      </c>
      <c r="BZ441" s="6"/>
      <c r="CA441" s="6"/>
      <c r="CB441" s="6"/>
      <c r="CC441" s="6"/>
      <c r="CD441" s="6"/>
      <c r="CE441" s="6"/>
      <c r="CF441" s="6"/>
      <c r="CG441" s="6"/>
      <c r="CH441" s="6"/>
      <c r="CI441" s="6"/>
      <c r="CJ441" s="6"/>
      <c r="CK441" s="6"/>
      <c r="CL441" s="6"/>
      <c r="CM441" s="6"/>
      <c r="CN441" s="6"/>
      <c r="CO441" s="6"/>
      <c r="CP441" s="6"/>
      <c r="CQ441" s="6"/>
      <c r="CR441" s="6">
        <v>43333.25</v>
      </c>
      <c r="CS441" s="6"/>
      <c r="CT441" s="6"/>
      <c r="CU441" s="6"/>
      <c r="CV441" s="6"/>
      <c r="CW441" s="6"/>
      <c r="CX441" s="6"/>
      <c r="CY441" s="6"/>
      <c r="CZ441" s="6"/>
      <c r="DA441" s="6"/>
      <c r="DB441" s="6"/>
      <c r="DC441" s="6">
        <v>43487.25</v>
      </c>
      <c r="DD441" s="6">
        <v>43633.25</v>
      </c>
      <c r="DE441" s="6"/>
      <c r="DF441" s="6"/>
      <c r="DG441" s="6">
        <v>43633.25</v>
      </c>
      <c r="DH441" s="6">
        <v>43515.25</v>
      </c>
      <c r="DI441" s="6"/>
      <c r="DJ441" s="6"/>
      <c r="DK441" s="6"/>
      <c r="DL441" s="6"/>
      <c r="DM441" s="6"/>
      <c r="DN441" s="6"/>
      <c r="DO441" s="6"/>
      <c r="DP441" s="6"/>
      <c r="DQ441" s="6"/>
      <c r="DR441" s="6"/>
      <c r="DS441" s="6"/>
      <c r="DT441" s="6"/>
      <c r="DU441" s="6"/>
      <c r="DV441" s="6"/>
      <c r="DW441" s="6"/>
      <c r="DX441" s="6"/>
      <c r="DY441" s="6">
        <v>43633.25</v>
      </c>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HYPERLINK("https://hpr-rps.hres.ca/reg-content/summary-basis-decision-detailTwo.php?lang=en&amp;linkID=SBD00452", "Dacogen")</f>
        <v>Dacogen</v>
      </c>
      <c r="B442" s="6" t="s">
        <v>1112</v>
      </c>
      <c r="C442" s="6" t="s">
        <v>916</v>
      </c>
      <c r="D442" s="6" t="s">
        <v>1147</v>
      </c>
      <c r="E442" s="6">
        <v>43124.25</v>
      </c>
      <c r="F442" s="6"/>
      <c r="G442" s="6"/>
      <c r="H442" s="6">
        <v>43221.25</v>
      </c>
      <c r="I442" s="6"/>
      <c r="J442" s="6"/>
      <c r="K442" s="6"/>
      <c r="L442" s="6"/>
      <c r="M442" s="6"/>
      <c r="N442" s="6"/>
      <c r="O442" s="6"/>
      <c r="P442" s="6"/>
      <c r="Q442" s="6"/>
      <c r="R442" s="6"/>
      <c r="S442" s="6"/>
      <c r="T442" s="6"/>
      <c r="U442" s="6"/>
      <c r="V442" s="6"/>
      <c r="W442" s="6"/>
      <c r="X442" s="6"/>
      <c r="Y442" s="6"/>
      <c r="Z442" s="6"/>
      <c r="AA442" s="6"/>
      <c r="AB442" s="6"/>
      <c r="AC442" s="6"/>
      <c r="AD442" s="6"/>
      <c r="AE442" s="6"/>
      <c r="AF442" s="6">
        <v>43272.25</v>
      </c>
      <c r="AG442" s="6"/>
      <c r="AH442" s="6"/>
      <c r="AI442" s="6"/>
      <c r="AJ442" s="6"/>
      <c r="AK442" s="6"/>
      <c r="AL442" s="6"/>
      <c r="AM442" s="6"/>
      <c r="AN442" s="6"/>
      <c r="AO442" s="6">
        <v>43479.25</v>
      </c>
      <c r="AP442" s="6"/>
      <c r="AQ442" s="6">
        <v>43508.25</v>
      </c>
      <c r="AR442" s="6">
        <v>43570.25</v>
      </c>
      <c r="AS442" s="6"/>
      <c r="AT442" s="6"/>
      <c r="AU442" s="6">
        <v>43564.25</v>
      </c>
      <c r="AV442" s="6">
        <v>43567.25</v>
      </c>
      <c r="AW442" s="6"/>
      <c r="AX442" s="6">
        <v>43571.25</v>
      </c>
      <c r="AY442" s="6"/>
      <c r="AZ442" s="6"/>
      <c r="BA442" s="6"/>
      <c r="BB442" s="6"/>
      <c r="BC442" s="6"/>
      <c r="BD442" s="6"/>
      <c r="BE442" s="6"/>
      <c r="BF442" s="6"/>
      <c r="BG442" s="6"/>
      <c r="BH442" s="6"/>
      <c r="BI442" s="6"/>
      <c r="BJ442" s="6"/>
      <c r="BK442" s="6"/>
      <c r="BL442" s="6"/>
      <c r="BM442" s="6">
        <v>43572.25</v>
      </c>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HYPERLINK("https://hpr-rps.hres.ca/reg-content/summary-basis-decision-detailTwo.php?lang=en&amp;linkID=SBD00453", "Esperoct")</f>
        <v>Esperoct</v>
      </c>
      <c r="B443" s="6" t="s">
        <v>1148</v>
      </c>
      <c r="C443" s="6" t="s">
        <v>298</v>
      </c>
      <c r="D443" s="6" t="s">
        <v>1149</v>
      </c>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HYPERLINK("https://hpr-rps.hres.ca/reg-content/summary-basis-decision-detailTwo.php?lang=en&amp;linkID=SBD00454", "Emgality")</f>
        <v>Emgality</v>
      </c>
      <c r="B444" s="6" t="s">
        <v>1150</v>
      </c>
      <c r="C444" s="6" t="s">
        <v>140</v>
      </c>
      <c r="D444" s="6" t="s">
        <v>1151</v>
      </c>
      <c r="E444" s="6">
        <v>43245.25</v>
      </c>
      <c r="F444" s="6"/>
      <c r="G444" s="6"/>
      <c r="H444" s="6">
        <v>43333.25</v>
      </c>
      <c r="I444" s="6"/>
      <c r="J444" s="6"/>
      <c r="K444" s="6"/>
      <c r="L444" s="6"/>
      <c r="M444" s="6"/>
      <c r="N444" s="6"/>
      <c r="O444" s="6"/>
      <c r="P444" s="6"/>
      <c r="Q444" s="6"/>
      <c r="R444" s="6"/>
      <c r="S444" s="6"/>
      <c r="T444" s="6"/>
      <c r="U444" s="6"/>
      <c r="V444" s="6"/>
      <c r="W444" s="6"/>
      <c r="X444" s="6"/>
      <c r="Y444" s="6"/>
      <c r="Z444" s="6"/>
      <c r="AA444" s="6"/>
      <c r="AB444" s="6"/>
      <c r="AC444" s="6"/>
      <c r="AD444" s="6"/>
      <c r="AE444" s="6"/>
      <c r="AF444" s="6">
        <v>43378.25</v>
      </c>
      <c r="AG444" s="6"/>
      <c r="AH444" s="6"/>
      <c r="AI444" s="6"/>
      <c r="AJ444" s="6"/>
      <c r="AK444" s="6"/>
      <c r="AL444" s="6"/>
      <c r="AM444" s="6"/>
      <c r="AN444" s="6"/>
      <c r="AO444" s="6"/>
      <c r="AP444" s="6"/>
      <c r="AQ444" s="6">
        <v>43606.25</v>
      </c>
      <c r="AR444" s="6">
        <v>43671.25</v>
      </c>
      <c r="AS444" s="6"/>
      <c r="AT444" s="6"/>
      <c r="AU444" s="6">
        <v>43670.25</v>
      </c>
      <c r="AV444" s="6">
        <v>43672.25</v>
      </c>
      <c r="AW444" s="6"/>
      <c r="AX444" s="6"/>
      <c r="AY444" s="6"/>
      <c r="AZ444" s="6"/>
      <c r="BA444" s="6"/>
      <c r="BB444" s="6"/>
      <c r="BC444" s="6"/>
      <c r="BD444" s="6"/>
      <c r="BE444" s="6"/>
      <c r="BF444" s="6"/>
      <c r="BG444" s="6"/>
      <c r="BH444" s="6"/>
      <c r="BI444" s="6"/>
      <c r="BJ444" s="6"/>
      <c r="BK444" s="6"/>
      <c r="BL444" s="6"/>
      <c r="BM444" s="6">
        <v>43676.25</v>
      </c>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HYPERLINK("https://hpr-rps.hres.ca/reg-content/summary-basis-decision-detailTwo.php?lang=en&amp;linkID=SBD00455", "Vitrakvi")</f>
        <v>Vitrakvi</v>
      </c>
      <c r="B445" s="6" t="s">
        <v>1152</v>
      </c>
      <c r="C445" s="6" t="s">
        <v>338</v>
      </c>
      <c r="D445" s="6" t="s">
        <v>1153</v>
      </c>
      <c r="E445" s="6">
        <v>43257.25</v>
      </c>
      <c r="F445" s="6"/>
      <c r="G445" s="6"/>
      <c r="H445" s="6"/>
      <c r="I445" s="6"/>
      <c r="J445" s="6"/>
      <c r="K445" s="6"/>
      <c r="L445" s="6"/>
      <c r="M445" s="6"/>
      <c r="N445" s="6">
        <v>43257.25</v>
      </c>
      <c r="O445" s="6">
        <v>43322.25</v>
      </c>
      <c r="P445" s="6"/>
      <c r="Q445" s="6"/>
      <c r="R445" s="6"/>
      <c r="S445" s="6"/>
      <c r="T445" s="6"/>
      <c r="U445" s="6"/>
      <c r="V445" s="6">
        <v>43361.25</v>
      </c>
      <c r="W445" s="6"/>
      <c r="X445" s="6"/>
      <c r="Y445" s="6"/>
      <c r="Z445" s="6">
        <v>43385.25</v>
      </c>
      <c r="AA445" s="6"/>
      <c r="AB445" s="6"/>
      <c r="AC445" s="6">
        <v>43397.25</v>
      </c>
      <c r="AD445" s="6"/>
      <c r="AE445" s="6"/>
      <c r="AF445" s="6">
        <v>43409.25</v>
      </c>
      <c r="AG445" s="6"/>
      <c r="AH445" s="6"/>
      <c r="AI445" s="6"/>
      <c r="AJ445" s="6"/>
      <c r="AK445" s="6"/>
      <c r="AL445" s="6"/>
      <c r="AM445" s="6"/>
      <c r="AN445" s="6"/>
      <c r="AO445" s="6"/>
      <c r="AP445" s="6"/>
      <c r="AQ445" s="6">
        <v>43630.25</v>
      </c>
      <c r="AR445" s="6">
        <v>43619.25</v>
      </c>
      <c r="AS445" s="6"/>
      <c r="AT445" s="6"/>
      <c r="AU445" s="6">
        <v>43629.25</v>
      </c>
      <c r="AV445" s="6">
        <v>43609.25</v>
      </c>
      <c r="AW445" s="6"/>
      <c r="AX445" s="6">
        <v>43580.25</v>
      </c>
      <c r="AY445" s="6"/>
      <c r="AZ445" s="6"/>
      <c r="BA445" s="6"/>
      <c r="BB445" s="6"/>
      <c r="BC445" s="6"/>
      <c r="BD445" s="6"/>
      <c r="BE445" s="6"/>
      <c r="BF445" s="6"/>
      <c r="BG445" s="6"/>
      <c r="BH445" s="6"/>
      <c r="BI445" s="6"/>
      <c r="BJ445" s="6"/>
      <c r="BK445" s="6">
        <v>43630.25</v>
      </c>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v>43649.25</v>
      </c>
      <c r="CQ445" s="6"/>
      <c r="CR445" s="6"/>
      <c r="CS445" s="6"/>
      <c r="CT445" s="6"/>
      <c r="CU445" s="6"/>
      <c r="CV445" s="6"/>
      <c r="CW445" s="6"/>
      <c r="CX445" s="6"/>
      <c r="CY445" s="6"/>
      <c r="CZ445" s="6"/>
      <c r="DA445" s="6"/>
      <c r="DB445" s="6"/>
      <c r="DC445" s="6"/>
      <c r="DD445" s="6"/>
      <c r="DE445" s="6"/>
      <c r="DF445" s="6"/>
      <c r="DG445" s="6">
        <v>43656.25</v>
      </c>
      <c r="DH445" s="6"/>
      <c r="DI445" s="6"/>
      <c r="DJ445" s="6"/>
      <c r="DK445" s="6"/>
      <c r="DL445" s="6"/>
      <c r="DM445" s="6"/>
      <c r="DN445" s="6"/>
      <c r="DO445" s="6"/>
      <c r="DP445" s="6"/>
      <c r="DQ445" s="6"/>
      <c r="DR445" s="6"/>
      <c r="DS445" s="6"/>
      <c r="DT445" s="6">
        <v>43633.25</v>
      </c>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HYPERLINK("https://hpr-rps.hres.ca/reg-content/summary-basis-decision-detailTwo.php?lang=en&amp;linkID=SBD00456", "Tibella")</f>
        <v>Tibella</v>
      </c>
      <c r="B446" s="6" t="s">
        <v>1154</v>
      </c>
      <c r="C446" s="6" t="s">
        <v>1155</v>
      </c>
      <c r="D446" s="6" t="s">
        <v>1156</v>
      </c>
      <c r="E446" s="6">
        <v>42543.25</v>
      </c>
      <c r="F446" s="6"/>
      <c r="G446" s="6"/>
      <c r="H446" s="6">
        <v>42887.25</v>
      </c>
      <c r="I446" s="6"/>
      <c r="J446" s="6"/>
      <c r="K446" s="6"/>
      <c r="L446" s="6"/>
      <c r="M446" s="6"/>
      <c r="N446" s="6"/>
      <c r="O446" s="6"/>
      <c r="P446" s="6"/>
      <c r="Q446" s="6"/>
      <c r="R446" s="6"/>
      <c r="S446" s="6"/>
      <c r="T446" s="6"/>
      <c r="U446" s="6"/>
      <c r="V446" s="6"/>
      <c r="W446" s="6"/>
      <c r="X446" s="6"/>
      <c r="Y446" s="6"/>
      <c r="Z446" s="6">
        <v>42937.25</v>
      </c>
      <c r="AA446" s="6"/>
      <c r="AB446" s="6"/>
      <c r="AC446" s="6">
        <v>42965.25</v>
      </c>
      <c r="AD446" s="6"/>
      <c r="AE446" s="6"/>
      <c r="AF446" s="6">
        <v>43010.25</v>
      </c>
      <c r="AG446" s="6"/>
      <c r="AH446" s="6"/>
      <c r="AI446" s="6"/>
      <c r="AJ446" s="6"/>
      <c r="AK446" s="6"/>
      <c r="AL446" s="6"/>
      <c r="AM446" s="6"/>
      <c r="AN446" s="6"/>
      <c r="AO446" s="6"/>
      <c r="AP446" s="6"/>
      <c r="AQ446" s="6"/>
      <c r="AR446" s="6"/>
      <c r="AS446" s="6"/>
      <c r="AT446" s="6"/>
      <c r="AU446" s="6">
        <v>43271.25</v>
      </c>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v>43300.25</v>
      </c>
      <c r="BU446" s="6"/>
      <c r="BV446" s="6"/>
      <c r="BW446" s="6"/>
      <c r="BX446" s="6"/>
      <c r="BY446" s="6">
        <v>43411.25</v>
      </c>
      <c r="BZ446" s="6"/>
      <c r="CA446" s="6"/>
      <c r="CB446" s="6"/>
      <c r="CC446" s="6"/>
      <c r="CD446" s="6"/>
      <c r="CE446" s="6"/>
      <c r="CF446" s="6"/>
      <c r="CG446" s="6"/>
      <c r="CH446" s="6"/>
      <c r="CI446" s="6"/>
      <c r="CJ446" s="6"/>
      <c r="CK446" s="6"/>
      <c r="CL446" s="6"/>
      <c r="CM446" s="6"/>
      <c r="CN446" s="6"/>
      <c r="CO446" s="6"/>
      <c r="CP446" s="6"/>
      <c r="CQ446" s="6"/>
      <c r="CR446" s="6">
        <v>43448.25</v>
      </c>
      <c r="CS446" s="6"/>
      <c r="CT446" s="6"/>
      <c r="CU446" s="6"/>
      <c r="CV446" s="6"/>
      <c r="CW446" s="6"/>
      <c r="CX446" s="6"/>
      <c r="CY446" s="6"/>
      <c r="CZ446" s="6"/>
      <c r="DA446" s="6"/>
      <c r="DB446" s="6"/>
      <c r="DC446" s="6">
        <v>43595.25</v>
      </c>
      <c r="DD446" s="6">
        <v>43594.25</v>
      </c>
      <c r="DE446" s="6">
        <v>43538.208333333343</v>
      </c>
      <c r="DF446" s="6"/>
      <c r="DG446" s="6">
        <v>43594.25</v>
      </c>
      <c r="DH446" s="6">
        <v>43594.25</v>
      </c>
      <c r="DI446" s="6"/>
      <c r="DJ446" s="6"/>
      <c r="DK446" s="6"/>
      <c r="DL446" s="6"/>
      <c r="DM446" s="6"/>
      <c r="DN446" s="6"/>
      <c r="DO446" s="6"/>
      <c r="DP446" s="6"/>
      <c r="DQ446" s="6"/>
      <c r="DR446" s="6"/>
      <c r="DS446" s="6"/>
      <c r="DT446" s="6"/>
      <c r="DU446" s="6"/>
      <c r="DV446" s="6"/>
      <c r="DW446" s="6"/>
      <c r="DX446" s="6"/>
      <c r="DY446" s="6">
        <v>43595.25</v>
      </c>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HYPERLINK("https://hpr-rps.hres.ca/reg-content/summary-basis-decision-detailTwo.php?lang=en&amp;linkID=SBD00457", "Calquence")</f>
        <v>Calquence</v>
      </c>
      <c r="B447" s="6" t="s">
        <v>1157</v>
      </c>
      <c r="C447" s="6" t="s">
        <v>137</v>
      </c>
      <c r="D447" s="6" t="s">
        <v>1158</v>
      </c>
      <c r="E447" s="6">
        <v>43245.25</v>
      </c>
      <c r="F447" s="6"/>
      <c r="G447" s="6"/>
      <c r="H447" s="6">
        <v>43333.25</v>
      </c>
      <c r="I447" s="6"/>
      <c r="J447" s="6"/>
      <c r="K447" s="6"/>
      <c r="L447" s="6"/>
      <c r="M447" s="6"/>
      <c r="N447" s="6"/>
      <c r="O447" s="6"/>
      <c r="P447" s="6"/>
      <c r="Q447" s="6"/>
      <c r="R447" s="6"/>
      <c r="S447" s="6"/>
      <c r="T447" s="6"/>
      <c r="U447" s="6"/>
      <c r="V447" s="6"/>
      <c r="W447" s="6"/>
      <c r="X447" s="6"/>
      <c r="Y447" s="6"/>
      <c r="Z447" s="6"/>
      <c r="AA447" s="6"/>
      <c r="AB447" s="6"/>
      <c r="AC447" s="6"/>
      <c r="AD447" s="6"/>
      <c r="AE447" s="6"/>
      <c r="AF447" s="6">
        <v>43378.25</v>
      </c>
      <c r="AG447" s="6"/>
      <c r="AH447" s="6"/>
      <c r="AI447" s="6"/>
      <c r="AJ447" s="6"/>
      <c r="AK447" s="6"/>
      <c r="AL447" s="6"/>
      <c r="AM447" s="6"/>
      <c r="AN447" s="6"/>
      <c r="AO447" s="6"/>
      <c r="AP447" s="6"/>
      <c r="AQ447" s="6">
        <v>43606.25</v>
      </c>
      <c r="AR447" s="6">
        <v>43671.25</v>
      </c>
      <c r="AS447" s="6"/>
      <c r="AT447" s="6"/>
      <c r="AU447" s="6">
        <v>43670.25</v>
      </c>
      <c r="AV447" s="6">
        <v>43672.25</v>
      </c>
      <c r="AW447" s="6"/>
      <c r="AX447" s="6"/>
      <c r="AY447" s="6"/>
      <c r="AZ447" s="6"/>
      <c r="BA447" s="6"/>
      <c r="BB447" s="6"/>
      <c r="BC447" s="6"/>
      <c r="BD447" s="6"/>
      <c r="BE447" s="6"/>
      <c r="BF447" s="6"/>
      <c r="BG447" s="6"/>
      <c r="BH447" s="6"/>
      <c r="BI447" s="6"/>
      <c r="BJ447" s="6"/>
      <c r="BK447" s="6"/>
      <c r="BL447" s="6"/>
      <c r="BM447" s="6">
        <v>43676.25</v>
      </c>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HYPERLINK("https://hpr-rps.hres.ca/reg-content/summary-basis-decision-detailTwo.php?lang=en&amp;linkID=SBD00458", "Talzenna")</f>
        <v>Talzenna</v>
      </c>
      <c r="B448" s="6" t="s">
        <v>1159</v>
      </c>
      <c r="C448" s="6" t="s">
        <v>1091</v>
      </c>
      <c r="D448" s="6" t="s">
        <v>1160</v>
      </c>
      <c r="E448" s="6">
        <v>43291.25</v>
      </c>
      <c r="F448" s="6"/>
      <c r="G448" s="6"/>
      <c r="H448" s="6">
        <v>43371.25</v>
      </c>
      <c r="I448" s="6"/>
      <c r="J448" s="6"/>
      <c r="K448" s="6"/>
      <c r="L448" s="6"/>
      <c r="M448" s="6"/>
      <c r="N448" s="6"/>
      <c r="O448" s="6"/>
      <c r="P448" s="6"/>
      <c r="Q448" s="6"/>
      <c r="R448" s="6"/>
      <c r="S448" s="6"/>
      <c r="T448" s="6"/>
      <c r="U448" s="6"/>
      <c r="V448" s="6"/>
      <c r="W448" s="6"/>
      <c r="X448" s="6"/>
      <c r="Y448" s="6"/>
      <c r="Z448" s="6"/>
      <c r="AA448" s="6"/>
      <c r="AB448" s="6"/>
      <c r="AC448" s="6"/>
      <c r="AD448" s="6"/>
      <c r="AE448" s="6"/>
      <c r="AF448" s="6">
        <v>43419.25</v>
      </c>
      <c r="AG448" s="6"/>
      <c r="AH448" s="6"/>
      <c r="AI448" s="6"/>
      <c r="AJ448" s="6"/>
      <c r="AK448" s="6"/>
      <c r="AL448" s="6"/>
      <c r="AM448" s="6"/>
      <c r="AN448" s="6"/>
      <c r="AO448" s="6"/>
      <c r="AP448" s="6"/>
      <c r="AQ448" s="6">
        <v>43665.25</v>
      </c>
      <c r="AR448" s="6">
        <v>43713.25</v>
      </c>
      <c r="AS448" s="6">
        <v>43658.25</v>
      </c>
      <c r="AT448" s="6"/>
      <c r="AU448" s="6">
        <v>43714.25</v>
      </c>
      <c r="AV448" s="6">
        <v>43703.25</v>
      </c>
      <c r="AW448" s="6"/>
      <c r="AX448" s="6">
        <v>43633.25</v>
      </c>
      <c r="AY448" s="6"/>
      <c r="AZ448" s="6"/>
      <c r="BA448" s="6"/>
      <c r="BB448" s="6"/>
      <c r="BC448" s="6"/>
      <c r="BD448" s="6"/>
      <c r="BE448" s="6"/>
      <c r="BF448" s="6"/>
      <c r="BG448" s="6"/>
      <c r="BH448" s="6"/>
      <c r="BI448" s="6"/>
      <c r="BJ448" s="6"/>
      <c r="BK448" s="6"/>
      <c r="BL448" s="6"/>
      <c r="BM448" s="6">
        <v>43714.25</v>
      </c>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HYPERLINK("https://hpr-rps.hres.ca/reg-content/summary-basis-decision-detailTwo.php?lang=en&amp;linkID=SBD00459", "Balversa")</f>
        <v>Balversa</v>
      </c>
      <c r="B449" s="6" t="s">
        <v>1161</v>
      </c>
      <c r="C449" s="6" t="s">
        <v>201</v>
      </c>
      <c r="D449" s="6" t="s">
        <v>1162</v>
      </c>
      <c r="E449" s="6">
        <v>43291.25</v>
      </c>
      <c r="F449" s="6"/>
      <c r="G449" s="6"/>
      <c r="H449" s="6">
        <v>43371.25</v>
      </c>
      <c r="I449" s="6"/>
      <c r="J449" s="6"/>
      <c r="K449" s="6"/>
      <c r="L449" s="6"/>
      <c r="M449" s="6"/>
      <c r="N449" s="6"/>
      <c r="O449" s="6"/>
      <c r="P449" s="6"/>
      <c r="Q449" s="6"/>
      <c r="R449" s="6"/>
      <c r="S449" s="6"/>
      <c r="T449" s="6"/>
      <c r="U449" s="6"/>
      <c r="V449" s="6"/>
      <c r="W449" s="6"/>
      <c r="X449" s="6"/>
      <c r="Y449" s="6"/>
      <c r="Z449" s="6"/>
      <c r="AA449" s="6"/>
      <c r="AB449" s="6"/>
      <c r="AC449" s="6"/>
      <c r="AD449" s="6"/>
      <c r="AE449" s="6"/>
      <c r="AF449" s="6">
        <v>43419.25</v>
      </c>
      <c r="AG449" s="6"/>
      <c r="AH449" s="6"/>
      <c r="AI449" s="6"/>
      <c r="AJ449" s="6"/>
      <c r="AK449" s="6"/>
      <c r="AL449" s="6"/>
      <c r="AM449" s="6"/>
      <c r="AN449" s="6"/>
      <c r="AO449" s="6"/>
      <c r="AP449" s="6"/>
      <c r="AQ449" s="6">
        <v>43665.25</v>
      </c>
      <c r="AR449" s="6">
        <v>43713.25</v>
      </c>
      <c r="AS449" s="6">
        <v>43658.25</v>
      </c>
      <c r="AT449" s="6"/>
      <c r="AU449" s="6">
        <v>43714.25</v>
      </c>
      <c r="AV449" s="6">
        <v>43703.25</v>
      </c>
      <c r="AW449" s="6"/>
      <c r="AX449" s="6">
        <v>43633.25</v>
      </c>
      <c r="AY449" s="6"/>
      <c r="AZ449" s="6"/>
      <c r="BA449" s="6"/>
      <c r="BB449" s="6"/>
      <c r="BC449" s="6"/>
      <c r="BD449" s="6"/>
      <c r="BE449" s="6"/>
      <c r="BF449" s="6"/>
      <c r="BG449" s="6"/>
      <c r="BH449" s="6"/>
      <c r="BI449" s="6"/>
      <c r="BJ449" s="6"/>
      <c r="BK449" s="6"/>
      <c r="BL449" s="6"/>
      <c r="BM449" s="6">
        <v>43714.25</v>
      </c>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HYPERLINK("https://hpr-rps.hres.ca/reg-content/summary-basis-decision-detailTwo.php?lang=en&amp;linkID=SBD00460", "Trulance")</f>
        <v>Trulance</v>
      </c>
      <c r="B450" s="6" t="s">
        <v>1163</v>
      </c>
      <c r="C450" s="6" t="s">
        <v>1053</v>
      </c>
      <c r="D450" s="6" t="s">
        <v>1164</v>
      </c>
      <c r="E450" s="6">
        <v>43291.25</v>
      </c>
      <c r="F450" s="6"/>
      <c r="G450" s="6"/>
      <c r="H450" s="6">
        <v>43371.25</v>
      </c>
      <c r="I450" s="6"/>
      <c r="J450" s="6"/>
      <c r="K450" s="6"/>
      <c r="L450" s="6"/>
      <c r="M450" s="6"/>
      <c r="N450" s="6"/>
      <c r="O450" s="6"/>
      <c r="P450" s="6"/>
      <c r="Q450" s="6"/>
      <c r="R450" s="6"/>
      <c r="S450" s="6"/>
      <c r="T450" s="6"/>
      <c r="U450" s="6"/>
      <c r="V450" s="6"/>
      <c r="W450" s="6"/>
      <c r="X450" s="6"/>
      <c r="Y450" s="6"/>
      <c r="Z450" s="6"/>
      <c r="AA450" s="6"/>
      <c r="AB450" s="6"/>
      <c r="AC450" s="6"/>
      <c r="AD450" s="6"/>
      <c r="AE450" s="6"/>
      <c r="AF450" s="6">
        <v>43419.25</v>
      </c>
      <c r="AG450" s="6"/>
      <c r="AH450" s="6"/>
      <c r="AI450" s="6"/>
      <c r="AJ450" s="6"/>
      <c r="AK450" s="6"/>
      <c r="AL450" s="6"/>
      <c r="AM450" s="6"/>
      <c r="AN450" s="6"/>
      <c r="AO450" s="6"/>
      <c r="AP450" s="6"/>
      <c r="AQ450" s="6">
        <v>43665.25</v>
      </c>
      <c r="AR450" s="6">
        <v>43713.25</v>
      </c>
      <c r="AS450" s="6">
        <v>43658.25</v>
      </c>
      <c r="AT450" s="6"/>
      <c r="AU450" s="6">
        <v>43714.25</v>
      </c>
      <c r="AV450" s="6">
        <v>43703.25</v>
      </c>
      <c r="AW450" s="6"/>
      <c r="AX450" s="6">
        <v>43633.25</v>
      </c>
      <c r="AY450" s="6"/>
      <c r="AZ450" s="6"/>
      <c r="BA450" s="6"/>
      <c r="BB450" s="6"/>
      <c r="BC450" s="6"/>
      <c r="BD450" s="6"/>
      <c r="BE450" s="6"/>
      <c r="BF450" s="6"/>
      <c r="BG450" s="6"/>
      <c r="BH450" s="6"/>
      <c r="BI450" s="6"/>
      <c r="BJ450" s="6"/>
      <c r="BK450" s="6"/>
      <c r="BL450" s="6"/>
      <c r="BM450" s="6">
        <v>43714.25</v>
      </c>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HYPERLINK("https://hpr-rps.hres.ca/reg-content/summary-basis-decision-detailTwo.php?lang=en&amp;linkID=SBD00461", "Nerlynx")</f>
        <v>Nerlynx</v>
      </c>
      <c r="B451" s="6" t="s">
        <v>1165</v>
      </c>
      <c r="C451" s="6" t="s">
        <v>1166</v>
      </c>
      <c r="D451" s="6" t="s">
        <v>1167</v>
      </c>
      <c r="E451" s="6"/>
      <c r="F451" s="6"/>
      <c r="G451" s="6"/>
      <c r="H451" s="6">
        <v>43363.25</v>
      </c>
      <c r="I451" s="6"/>
      <c r="J451" s="6"/>
      <c r="K451" s="6"/>
      <c r="L451" s="6"/>
      <c r="M451" s="6"/>
      <c r="N451" s="6"/>
      <c r="O451" s="6"/>
      <c r="P451" s="6"/>
      <c r="Q451" s="6"/>
      <c r="R451" s="6"/>
      <c r="S451" s="6"/>
      <c r="T451" s="6"/>
      <c r="U451" s="6"/>
      <c r="V451" s="6"/>
      <c r="W451" s="6"/>
      <c r="X451" s="6"/>
      <c r="Y451" s="6"/>
      <c r="Z451" s="6">
        <v>43412.25</v>
      </c>
      <c r="AA451" s="6"/>
      <c r="AB451" s="6"/>
      <c r="AC451" s="6">
        <v>43425.25</v>
      </c>
      <c r="AD451" s="6"/>
      <c r="AE451" s="6"/>
      <c r="AF451" s="6">
        <v>43448.25</v>
      </c>
      <c r="AG451" s="6"/>
      <c r="AH451" s="6"/>
      <c r="AI451" s="6"/>
      <c r="AJ451" s="6"/>
      <c r="AK451" s="6"/>
      <c r="AL451" s="6"/>
      <c r="AM451" s="6"/>
      <c r="AN451" s="6"/>
      <c r="AO451" s="6"/>
      <c r="AP451" s="6"/>
      <c r="AQ451" s="6">
        <v>43657.25</v>
      </c>
      <c r="AR451" s="6">
        <v>43745.25</v>
      </c>
      <c r="AS451" s="6"/>
      <c r="AT451" s="6"/>
      <c r="AU451" s="6">
        <v>43745.25</v>
      </c>
      <c r="AV451" s="6">
        <v>43741.25</v>
      </c>
      <c r="AW451" s="6"/>
      <c r="AX451" s="6"/>
      <c r="AY451" s="6"/>
      <c r="AZ451" s="6"/>
      <c r="BA451" s="6"/>
      <c r="BB451" s="6"/>
      <c r="BC451" s="6"/>
      <c r="BD451" s="6"/>
      <c r="BE451" s="6"/>
      <c r="BF451" s="6"/>
      <c r="BG451" s="6"/>
      <c r="BH451" s="6"/>
      <c r="BI451" s="6"/>
      <c r="BJ451" s="6"/>
      <c r="BK451" s="6"/>
      <c r="BL451" s="6"/>
      <c r="BM451" s="6">
        <v>43748.25</v>
      </c>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HYPERLINK("https://hpr-rps.hres.ca/reg-content/summary-basis-decision-detailTwo.php?lang=en&amp;linkID=SBD00462", "Trazimera")</f>
        <v>Trazimera</v>
      </c>
      <c r="B452" s="6" t="s">
        <v>1138</v>
      </c>
      <c r="C452" s="6" t="s">
        <v>1091</v>
      </c>
      <c r="D452" s="6" t="s">
        <v>1168</v>
      </c>
      <c r="E452" s="6"/>
      <c r="F452" s="6"/>
      <c r="G452" s="6"/>
      <c r="H452" s="6">
        <v>43356.25</v>
      </c>
      <c r="I452" s="6"/>
      <c r="J452" s="6"/>
      <c r="K452" s="6"/>
      <c r="L452" s="6"/>
      <c r="M452" s="6"/>
      <c r="N452" s="6"/>
      <c r="O452" s="6"/>
      <c r="P452" s="6"/>
      <c r="Q452" s="6"/>
      <c r="R452" s="6"/>
      <c r="S452" s="6"/>
      <c r="T452" s="6"/>
      <c r="U452" s="6"/>
      <c r="V452" s="6"/>
      <c r="W452" s="6"/>
      <c r="X452" s="6"/>
      <c r="Y452" s="6"/>
      <c r="Z452" s="6"/>
      <c r="AA452" s="6"/>
      <c r="AB452" s="6"/>
      <c r="AC452" s="6"/>
      <c r="AD452" s="6"/>
      <c r="AE452" s="6"/>
      <c r="AF452" s="6">
        <v>43406.208333333343</v>
      </c>
      <c r="AG452" s="6"/>
      <c r="AH452" s="6"/>
      <c r="AI452" s="6"/>
      <c r="AJ452" s="6"/>
      <c r="AK452" s="6"/>
      <c r="AL452" s="6"/>
      <c r="AM452" s="6"/>
      <c r="AN452" s="6"/>
      <c r="AO452" s="6">
        <v>43640.25</v>
      </c>
      <c r="AP452" s="6"/>
      <c r="AQ452" s="6">
        <v>43629.25</v>
      </c>
      <c r="AR452" s="6">
        <v>43690.25</v>
      </c>
      <c r="AS452" s="6"/>
      <c r="AT452" s="6"/>
      <c r="AU452" s="6">
        <v>43686.25</v>
      </c>
      <c r="AV452" s="6">
        <v>43700.25</v>
      </c>
      <c r="AW452" s="6"/>
      <c r="AX452" s="6"/>
      <c r="AY452" s="6"/>
      <c r="AZ452" s="6"/>
      <c r="BA452" s="6"/>
      <c r="BB452" s="6"/>
      <c r="BC452" s="6"/>
      <c r="BD452" s="6"/>
      <c r="BE452" s="6"/>
      <c r="BF452" s="6"/>
      <c r="BG452" s="6"/>
      <c r="BH452" s="6"/>
      <c r="BI452" s="6"/>
      <c r="BJ452" s="6"/>
      <c r="BK452" s="6"/>
      <c r="BL452" s="6"/>
      <c r="BM452" s="6">
        <v>43705.25</v>
      </c>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HYPERLINK("https://hpr-rps.hres.ca/reg-content/summary-basis-decision-detailTwo.php?lang=en&amp;linkID=SBD00463", "Ultomiris")</f>
        <v>Ultomiris</v>
      </c>
      <c r="B453" s="6" t="s">
        <v>1169</v>
      </c>
      <c r="C453" s="6" t="s">
        <v>1170</v>
      </c>
      <c r="D453" s="6" t="s">
        <v>1171</v>
      </c>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HYPERLINK("https://hpr-rps.hres.ca/reg-content/summary-basis-decision-detailTwo.php?lang=en&amp;linkID=SBD00483", "Daurismo")</f>
        <v>Daurismo</v>
      </c>
      <c r="B454" s="6" t="s">
        <v>1172</v>
      </c>
      <c r="C454" s="6" t="s">
        <v>1091</v>
      </c>
      <c r="D454" s="6" t="s">
        <v>1173</v>
      </c>
      <c r="E454" s="6">
        <v>43298.25</v>
      </c>
      <c r="F454" s="6"/>
      <c r="G454" s="6"/>
      <c r="H454" s="6">
        <v>43539.208333333343</v>
      </c>
      <c r="I454" s="6"/>
      <c r="J454" s="6"/>
      <c r="K454" s="6"/>
      <c r="L454" s="6"/>
      <c r="M454" s="6"/>
      <c r="N454" s="6"/>
      <c r="O454" s="6"/>
      <c r="P454" s="6"/>
      <c r="Q454" s="6"/>
      <c r="R454" s="6"/>
      <c r="S454" s="6"/>
      <c r="T454" s="6"/>
      <c r="U454" s="6"/>
      <c r="V454" s="6"/>
      <c r="W454" s="6"/>
      <c r="X454" s="6"/>
      <c r="Y454" s="6"/>
      <c r="Z454" s="6">
        <v>43587.25</v>
      </c>
      <c r="AA454" s="6"/>
      <c r="AB454" s="6"/>
      <c r="AC454" s="6">
        <v>43614.25</v>
      </c>
      <c r="AD454" s="6"/>
      <c r="AE454" s="6"/>
      <c r="AF454" s="6">
        <v>43651.25</v>
      </c>
      <c r="AG454" s="6"/>
      <c r="AH454" s="6"/>
      <c r="AI454" s="6"/>
      <c r="AJ454" s="6"/>
      <c r="AK454" s="6"/>
      <c r="AL454" s="6"/>
      <c r="AM454" s="6"/>
      <c r="AN454" s="6"/>
      <c r="AO454" s="6"/>
      <c r="AP454" s="6"/>
      <c r="AQ454" s="6">
        <v>43896.25</v>
      </c>
      <c r="AR454" s="6">
        <v>43927.25</v>
      </c>
      <c r="AS454" s="6"/>
      <c r="AT454" s="6"/>
      <c r="AU454" s="6">
        <v>43948.25</v>
      </c>
      <c r="AV454" s="6">
        <v>43948.25</v>
      </c>
      <c r="AW454" s="6"/>
      <c r="AX454" s="6">
        <v>43865.25</v>
      </c>
      <c r="AY454" s="6"/>
      <c r="AZ454" s="6"/>
      <c r="BA454" s="6"/>
      <c r="BB454" s="6"/>
      <c r="BC454" s="6"/>
      <c r="BD454" s="6"/>
      <c r="BE454" s="6"/>
      <c r="BF454" s="6"/>
      <c r="BG454" s="6"/>
      <c r="BH454" s="6"/>
      <c r="BI454" s="6"/>
      <c r="BJ454" s="6"/>
      <c r="BK454" s="6"/>
      <c r="BL454" s="6"/>
      <c r="BM454" s="6">
        <v>43949.25</v>
      </c>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HYPERLINK("https://hpr-rps.hres.ca/reg-content/summary-basis-decision-detailTwo.php?lang=en&amp;linkID=SBD00464", "Aklief")</f>
        <v>Aklief</v>
      </c>
      <c r="B455" s="6" t="s">
        <v>1174</v>
      </c>
      <c r="C455" s="6" t="s">
        <v>204</v>
      </c>
      <c r="D455" s="6" t="s">
        <v>1175</v>
      </c>
      <c r="E455" s="6"/>
      <c r="F455" s="6"/>
      <c r="G455" s="6"/>
      <c r="H455" s="6">
        <v>43434.25</v>
      </c>
      <c r="I455" s="6"/>
      <c r="J455" s="6"/>
      <c r="K455" s="6"/>
      <c r="L455" s="6"/>
      <c r="M455" s="6"/>
      <c r="N455" s="6"/>
      <c r="O455" s="6"/>
      <c r="P455" s="6"/>
      <c r="Q455" s="6"/>
      <c r="R455" s="6"/>
      <c r="S455" s="6"/>
      <c r="T455" s="6"/>
      <c r="U455" s="6"/>
      <c r="V455" s="6"/>
      <c r="W455" s="6"/>
      <c r="X455" s="6"/>
      <c r="Y455" s="6"/>
      <c r="Z455" s="6"/>
      <c r="AA455" s="6"/>
      <c r="AB455" s="6"/>
      <c r="AC455" s="6"/>
      <c r="AD455" s="6"/>
      <c r="AE455" s="6"/>
      <c r="AF455" s="6">
        <v>43496.25</v>
      </c>
      <c r="AG455" s="6"/>
      <c r="AH455" s="6"/>
      <c r="AI455" s="6"/>
      <c r="AJ455" s="6"/>
      <c r="AK455" s="6"/>
      <c r="AL455" s="6"/>
      <c r="AM455" s="6"/>
      <c r="AN455" s="6"/>
      <c r="AO455" s="6"/>
      <c r="AP455" s="6"/>
      <c r="AQ455" s="6">
        <v>43725.25</v>
      </c>
      <c r="AR455" s="6">
        <v>43788.25</v>
      </c>
      <c r="AS455" s="6"/>
      <c r="AT455" s="6"/>
      <c r="AU455" s="6">
        <v>43789.25</v>
      </c>
      <c r="AV455" s="6">
        <v>43782.25</v>
      </c>
      <c r="AW455" s="6"/>
      <c r="AX455" s="6">
        <v>43745.25</v>
      </c>
      <c r="AY455" s="6"/>
      <c r="AZ455" s="6"/>
      <c r="BA455" s="6"/>
      <c r="BB455" s="6"/>
      <c r="BC455" s="6"/>
      <c r="BD455" s="6"/>
      <c r="BE455" s="6"/>
      <c r="BF455" s="6"/>
      <c r="BG455" s="6"/>
      <c r="BH455" s="6"/>
      <c r="BI455" s="6"/>
      <c r="BJ455" s="6"/>
      <c r="BK455" s="6"/>
      <c r="BL455" s="6"/>
      <c r="BM455" s="6">
        <v>43794.25</v>
      </c>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HYPERLINK("https://hpr-rps.hres.ca/reg-content/summary-basis-decision-detailTwo.php?lang=en&amp;linkID=SBD00465", "Galli Eo")</f>
        <v>Galli Eo</v>
      </c>
      <c r="B456" s="6" t="s">
        <v>1176</v>
      </c>
      <c r="C456" s="6" t="s">
        <v>1177</v>
      </c>
      <c r="D456" s="6" t="s">
        <v>1178</v>
      </c>
      <c r="E456" s="6"/>
      <c r="F456" s="6"/>
      <c r="G456" s="6"/>
      <c r="H456" s="6">
        <v>42648.25</v>
      </c>
      <c r="I456" s="6"/>
      <c r="J456" s="6"/>
      <c r="K456" s="6"/>
      <c r="L456" s="6"/>
      <c r="M456" s="6"/>
      <c r="N456" s="6"/>
      <c r="O456" s="6"/>
      <c r="P456" s="6"/>
      <c r="Q456" s="6"/>
      <c r="R456" s="6"/>
      <c r="S456" s="6"/>
      <c r="T456" s="6"/>
      <c r="U456" s="6"/>
      <c r="V456" s="6"/>
      <c r="W456" s="6"/>
      <c r="X456" s="6"/>
      <c r="Y456" s="6"/>
      <c r="Z456" s="6">
        <v>42688.25</v>
      </c>
      <c r="AA456" s="6"/>
      <c r="AB456" s="6"/>
      <c r="AC456" s="6">
        <v>42689.25</v>
      </c>
      <c r="AD456" s="6"/>
      <c r="AE456" s="6"/>
      <c r="AF456" s="6">
        <v>42709.25</v>
      </c>
      <c r="AG456" s="6"/>
      <c r="AH456" s="6"/>
      <c r="AI456" s="6"/>
      <c r="AJ456" s="6"/>
      <c r="AK456" s="6"/>
      <c r="AL456" s="6"/>
      <c r="AM456" s="6"/>
      <c r="AN456" s="6"/>
      <c r="AO456" s="6"/>
      <c r="AP456" s="6"/>
      <c r="AQ456" s="6">
        <v>42992.25</v>
      </c>
      <c r="AR456" s="6">
        <v>42979.25</v>
      </c>
      <c r="AS456" s="6"/>
      <c r="AT456" s="6"/>
      <c r="AU456" s="6"/>
      <c r="AV456" s="6">
        <v>42983.25</v>
      </c>
      <c r="AW456" s="6"/>
      <c r="AX456" s="6"/>
      <c r="AY456" s="6"/>
      <c r="AZ456" s="6"/>
      <c r="BA456" s="6"/>
      <c r="BB456" s="6"/>
      <c r="BC456" s="6"/>
      <c r="BD456" s="6"/>
      <c r="BE456" s="6"/>
      <c r="BF456" s="6"/>
      <c r="BG456" s="6"/>
      <c r="BH456" s="6"/>
      <c r="BI456" s="6"/>
      <c r="BJ456" s="6"/>
      <c r="BK456" s="6"/>
      <c r="BL456" s="6"/>
      <c r="BM456" s="6"/>
      <c r="BN456" s="6"/>
      <c r="BO456" s="6"/>
      <c r="BP456" s="6">
        <v>43006.25</v>
      </c>
      <c r="BQ456" s="6"/>
      <c r="BR456" s="6"/>
      <c r="BS456" s="6"/>
      <c r="BT456" s="6"/>
      <c r="BU456" s="6">
        <v>43159.25</v>
      </c>
      <c r="BV456" s="6"/>
      <c r="BW456" s="6"/>
      <c r="BX456" s="6"/>
      <c r="BY456" s="6"/>
      <c r="BZ456" s="6"/>
      <c r="CA456" s="6"/>
      <c r="CB456" s="6"/>
      <c r="CC456" s="6"/>
      <c r="CD456" s="6"/>
      <c r="CE456" s="6"/>
      <c r="CF456" s="6"/>
      <c r="CG456" s="6"/>
      <c r="CH456" s="6"/>
      <c r="CI456" s="6"/>
      <c r="CJ456" s="6"/>
      <c r="CK456" s="6"/>
      <c r="CL456" s="6"/>
      <c r="CM456" s="6"/>
      <c r="CN456" s="6"/>
      <c r="CO456" s="6"/>
      <c r="CP456" s="6"/>
      <c r="CQ456" s="6"/>
      <c r="CR456" s="6">
        <v>43207.25</v>
      </c>
      <c r="CS456" s="6"/>
      <c r="CT456" s="6"/>
      <c r="CU456" s="6"/>
      <c r="CV456" s="6"/>
      <c r="CW456" s="6"/>
      <c r="CX456" s="6"/>
      <c r="CY456" s="6"/>
      <c r="CZ456" s="6"/>
      <c r="DA456" s="6"/>
      <c r="DB456" s="6"/>
      <c r="DC456" s="6"/>
      <c r="DD456" s="6"/>
      <c r="DE456" s="6"/>
      <c r="DF456" s="6"/>
      <c r="DG456" s="6"/>
      <c r="DH456" s="6">
        <v>43501.25</v>
      </c>
      <c r="DI456" s="6"/>
      <c r="DJ456" s="6"/>
      <c r="DK456" s="6"/>
      <c r="DL456" s="6"/>
      <c r="DM456" s="6"/>
      <c r="DN456" s="6"/>
      <c r="DO456" s="6"/>
      <c r="DP456" s="6"/>
      <c r="DQ456" s="6"/>
      <c r="DR456" s="6"/>
      <c r="DS456" s="6"/>
      <c r="DT456" s="6"/>
      <c r="DU456" s="6"/>
      <c r="DV456" s="6"/>
      <c r="DW456" s="6"/>
      <c r="DX456" s="6"/>
      <c r="DY456" s="6"/>
      <c r="DZ456" s="6"/>
      <c r="EA456" s="6"/>
      <c r="EB456" s="6"/>
      <c r="EC456" s="6"/>
      <c r="ED456" s="6">
        <v>43594.25</v>
      </c>
      <c r="EE456" s="6"/>
      <c r="EF456" s="6">
        <v>43504.25</v>
      </c>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v>43622.25</v>
      </c>
      <c r="FE456" s="6"/>
      <c r="FF456" s="6"/>
      <c r="FG456" s="6"/>
      <c r="FH456" s="6"/>
      <c r="FI456" s="6"/>
      <c r="FJ456" s="6"/>
      <c r="FK456" s="6"/>
      <c r="FL456" s="6"/>
      <c r="FM456" s="6"/>
      <c r="FN456" s="6"/>
      <c r="FO456" s="6"/>
      <c r="FP456" s="6">
        <v>43767.208333333343</v>
      </c>
      <c r="FQ456" s="6"/>
      <c r="FR456" s="6"/>
      <c r="FS456" s="6">
        <v>43768.208333333343</v>
      </c>
      <c r="FT456" s="6">
        <v>43766.208333333343</v>
      </c>
      <c r="FU456" s="6"/>
      <c r="FV456" s="6"/>
      <c r="FW456" s="6"/>
      <c r="FX456" s="6"/>
      <c r="FY456" s="6"/>
      <c r="FZ456" s="6"/>
      <c r="GA456" s="6"/>
      <c r="GB456" s="6"/>
      <c r="GC456" s="6"/>
      <c r="GD456" s="6"/>
      <c r="GE456" s="6"/>
      <c r="GF456" s="6"/>
      <c r="GG456" s="6"/>
      <c r="GH456" s="6"/>
      <c r="GI456" s="6"/>
      <c r="GJ456" s="6"/>
      <c r="GK456" s="6">
        <v>43770.208333333343</v>
      </c>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HYPERLINK("https://hpr-rps.hres.ca/reg-content/summary-basis-decision-detailTwo.php?lang=en&amp;linkID=SBD00466", "Intrarosa")</f>
        <v>Intrarosa</v>
      </c>
      <c r="B457" s="6" t="s">
        <v>1179</v>
      </c>
      <c r="C457" s="6" t="s">
        <v>1180</v>
      </c>
      <c r="D457" s="6" t="s">
        <v>1181</v>
      </c>
      <c r="E457" s="6"/>
      <c r="F457" s="6"/>
      <c r="G457" s="6"/>
      <c r="H457" s="6">
        <v>42648.25</v>
      </c>
      <c r="I457" s="6"/>
      <c r="J457" s="6"/>
      <c r="K457" s="6"/>
      <c r="L457" s="6"/>
      <c r="M457" s="6"/>
      <c r="N457" s="6"/>
      <c r="O457" s="6"/>
      <c r="P457" s="6"/>
      <c r="Q457" s="6"/>
      <c r="R457" s="6"/>
      <c r="S457" s="6"/>
      <c r="T457" s="6"/>
      <c r="U457" s="6"/>
      <c r="V457" s="6"/>
      <c r="W457" s="6"/>
      <c r="X457" s="6"/>
      <c r="Y457" s="6"/>
      <c r="Z457" s="6">
        <v>42688.25</v>
      </c>
      <c r="AA457" s="6"/>
      <c r="AB457" s="6"/>
      <c r="AC457" s="6">
        <v>42689.25</v>
      </c>
      <c r="AD457" s="6"/>
      <c r="AE457" s="6"/>
      <c r="AF457" s="6">
        <v>42709.25</v>
      </c>
      <c r="AG457" s="6"/>
      <c r="AH457" s="6"/>
      <c r="AI457" s="6"/>
      <c r="AJ457" s="6"/>
      <c r="AK457" s="6"/>
      <c r="AL457" s="6"/>
      <c r="AM457" s="6"/>
      <c r="AN457" s="6"/>
      <c r="AO457" s="6"/>
      <c r="AP457" s="6"/>
      <c r="AQ457" s="6">
        <v>42992.25</v>
      </c>
      <c r="AR457" s="6">
        <v>42979.25</v>
      </c>
      <c r="AS457" s="6"/>
      <c r="AT457" s="6"/>
      <c r="AU457" s="6"/>
      <c r="AV457" s="6">
        <v>42983.25</v>
      </c>
      <c r="AW457" s="6"/>
      <c r="AX457" s="6"/>
      <c r="AY457" s="6"/>
      <c r="AZ457" s="6"/>
      <c r="BA457" s="6"/>
      <c r="BB457" s="6"/>
      <c r="BC457" s="6"/>
      <c r="BD457" s="6"/>
      <c r="BE457" s="6"/>
      <c r="BF457" s="6"/>
      <c r="BG457" s="6"/>
      <c r="BH457" s="6"/>
      <c r="BI457" s="6"/>
      <c r="BJ457" s="6"/>
      <c r="BK457" s="6"/>
      <c r="BL457" s="6"/>
      <c r="BM457" s="6"/>
      <c r="BN457" s="6"/>
      <c r="BO457" s="6"/>
      <c r="BP457" s="6">
        <v>43006.25</v>
      </c>
      <c r="BQ457" s="6"/>
      <c r="BR457" s="6"/>
      <c r="BS457" s="6"/>
      <c r="BT457" s="6"/>
      <c r="BU457" s="6">
        <v>43159.25</v>
      </c>
      <c r="BV457" s="6"/>
      <c r="BW457" s="6"/>
      <c r="BX457" s="6"/>
      <c r="BY457" s="6"/>
      <c r="BZ457" s="6"/>
      <c r="CA457" s="6"/>
      <c r="CB457" s="6"/>
      <c r="CC457" s="6"/>
      <c r="CD457" s="6"/>
      <c r="CE457" s="6"/>
      <c r="CF457" s="6"/>
      <c r="CG457" s="6"/>
      <c r="CH457" s="6"/>
      <c r="CI457" s="6"/>
      <c r="CJ457" s="6"/>
      <c r="CK457" s="6"/>
      <c r="CL457" s="6"/>
      <c r="CM457" s="6"/>
      <c r="CN457" s="6"/>
      <c r="CO457" s="6"/>
      <c r="CP457" s="6"/>
      <c r="CQ457" s="6"/>
      <c r="CR457" s="6">
        <v>43207.25</v>
      </c>
      <c r="CS457" s="6"/>
      <c r="CT457" s="6"/>
      <c r="CU457" s="6"/>
      <c r="CV457" s="6"/>
      <c r="CW457" s="6"/>
      <c r="CX457" s="6"/>
      <c r="CY457" s="6"/>
      <c r="CZ457" s="6"/>
      <c r="DA457" s="6"/>
      <c r="DB457" s="6"/>
      <c r="DC457" s="6"/>
      <c r="DD457" s="6"/>
      <c r="DE457" s="6"/>
      <c r="DF457" s="6"/>
      <c r="DG457" s="6"/>
      <c r="DH457" s="6">
        <v>43501.25</v>
      </c>
      <c r="DI457" s="6"/>
      <c r="DJ457" s="6"/>
      <c r="DK457" s="6"/>
      <c r="DL457" s="6"/>
      <c r="DM457" s="6"/>
      <c r="DN457" s="6"/>
      <c r="DO457" s="6"/>
      <c r="DP457" s="6"/>
      <c r="DQ457" s="6"/>
      <c r="DR457" s="6"/>
      <c r="DS457" s="6"/>
      <c r="DT457" s="6"/>
      <c r="DU457" s="6"/>
      <c r="DV457" s="6"/>
      <c r="DW457" s="6"/>
      <c r="DX457" s="6"/>
      <c r="DY457" s="6"/>
      <c r="DZ457" s="6"/>
      <c r="EA457" s="6"/>
      <c r="EB457" s="6"/>
      <c r="EC457" s="6"/>
      <c r="ED457" s="6">
        <v>43594.25</v>
      </c>
      <c r="EE457" s="6"/>
      <c r="EF457" s="6">
        <v>43504.25</v>
      </c>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v>43622.25</v>
      </c>
      <c r="FE457" s="6"/>
      <c r="FF457" s="6"/>
      <c r="FG457" s="6"/>
      <c r="FH457" s="6"/>
      <c r="FI457" s="6"/>
      <c r="FJ457" s="6"/>
      <c r="FK457" s="6"/>
      <c r="FL457" s="6"/>
      <c r="FM457" s="6"/>
      <c r="FN457" s="6"/>
      <c r="FO457" s="6"/>
      <c r="FP457" s="6">
        <v>43767.208333333343</v>
      </c>
      <c r="FQ457" s="6"/>
      <c r="FR457" s="6"/>
      <c r="FS457" s="6">
        <v>43768.208333333343</v>
      </c>
      <c r="FT457" s="6">
        <v>43766.208333333343</v>
      </c>
      <c r="FU457" s="6"/>
      <c r="FV457" s="6"/>
      <c r="FW457" s="6"/>
      <c r="FX457" s="6"/>
      <c r="FY457" s="6"/>
      <c r="FZ457" s="6"/>
      <c r="GA457" s="6"/>
      <c r="GB457" s="6"/>
      <c r="GC457" s="6"/>
      <c r="GD457" s="6"/>
      <c r="GE457" s="6"/>
      <c r="GF457" s="6"/>
      <c r="GG457" s="6"/>
      <c r="GH457" s="6"/>
      <c r="GI457" s="6"/>
      <c r="GJ457" s="6"/>
      <c r="GK457" s="6">
        <v>43770.208333333343</v>
      </c>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HYPERLINK("https://hpr-rps.hres.ca/reg-content/summary-basis-decision-detailTwo.php?lang=en&amp;linkID=SBD00467", "Netspot")</f>
        <v>Netspot</v>
      </c>
      <c r="B458" s="6" t="s">
        <v>1182</v>
      </c>
      <c r="C458" s="6" t="s">
        <v>1108</v>
      </c>
      <c r="D458" s="6" t="s">
        <v>1183</v>
      </c>
      <c r="E458" s="6"/>
      <c r="F458" s="6"/>
      <c r="G458" s="6"/>
      <c r="H458" s="6">
        <v>43301.25</v>
      </c>
      <c r="I458" s="6"/>
      <c r="J458" s="6"/>
      <c r="K458" s="6"/>
      <c r="L458" s="6"/>
      <c r="M458" s="6"/>
      <c r="N458" s="6"/>
      <c r="O458" s="6"/>
      <c r="P458" s="6"/>
      <c r="Q458" s="6"/>
      <c r="R458" s="6"/>
      <c r="S458" s="6"/>
      <c r="T458" s="6"/>
      <c r="U458" s="6"/>
      <c r="V458" s="6"/>
      <c r="W458" s="6"/>
      <c r="X458" s="6"/>
      <c r="Y458" s="6"/>
      <c r="Z458" s="6"/>
      <c r="AA458" s="6"/>
      <c r="AB458" s="6"/>
      <c r="AC458" s="6"/>
      <c r="AD458" s="6"/>
      <c r="AE458" s="6"/>
      <c r="AF458" s="6">
        <v>43349.25</v>
      </c>
      <c r="AG458" s="6"/>
      <c r="AH458" s="6"/>
      <c r="AI458" s="6"/>
      <c r="AJ458" s="6"/>
      <c r="AK458" s="6"/>
      <c r="AL458" s="6"/>
      <c r="AM458" s="6"/>
      <c r="AN458" s="6"/>
      <c r="AO458" s="6"/>
      <c r="AP458" s="6"/>
      <c r="AQ458" s="6">
        <v>43539.208333333343</v>
      </c>
      <c r="AR458" s="6">
        <v>43644.25</v>
      </c>
      <c r="AS458" s="6"/>
      <c r="AT458" s="6"/>
      <c r="AU458" s="6">
        <v>43648.25</v>
      </c>
      <c r="AV458" s="6">
        <v>43648.25</v>
      </c>
      <c r="AW458" s="6"/>
      <c r="AX458" s="6">
        <v>43647.25</v>
      </c>
      <c r="AY458" s="6"/>
      <c r="AZ458" s="6"/>
      <c r="BA458" s="6"/>
      <c r="BB458" s="6"/>
      <c r="BC458" s="6"/>
      <c r="BD458" s="6"/>
      <c r="BE458" s="6"/>
      <c r="BF458" s="6"/>
      <c r="BG458" s="6"/>
      <c r="BH458" s="6"/>
      <c r="BI458" s="6"/>
      <c r="BJ458" s="6"/>
      <c r="BK458" s="6"/>
      <c r="BL458" s="6"/>
      <c r="BM458" s="6">
        <v>43649.25</v>
      </c>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HYPERLINK("https://hpr-rps.hres.ca/reg-content/summary-basis-decision-detailTwo.php?lang=en&amp;linkID=SBD00468", "Lokelma")</f>
        <v>Lokelma</v>
      </c>
      <c r="B459" s="6" t="s">
        <v>1184</v>
      </c>
      <c r="C459" s="6" t="s">
        <v>137</v>
      </c>
      <c r="D459" s="6" t="s">
        <v>1185</v>
      </c>
      <c r="E459" s="6">
        <v>43259.25</v>
      </c>
      <c r="F459" s="6"/>
      <c r="G459" s="6"/>
      <c r="H459" s="6">
        <v>43327.25</v>
      </c>
      <c r="I459" s="6"/>
      <c r="J459" s="6"/>
      <c r="K459" s="6"/>
      <c r="L459" s="6"/>
      <c r="M459" s="6"/>
      <c r="N459" s="6"/>
      <c r="O459" s="6"/>
      <c r="P459" s="6"/>
      <c r="Q459" s="6"/>
      <c r="R459" s="6"/>
      <c r="S459" s="6"/>
      <c r="T459" s="6"/>
      <c r="U459" s="6"/>
      <c r="V459" s="6"/>
      <c r="W459" s="6"/>
      <c r="X459" s="6"/>
      <c r="Y459" s="6"/>
      <c r="Z459" s="6"/>
      <c r="AA459" s="6"/>
      <c r="AB459" s="6"/>
      <c r="AC459" s="6"/>
      <c r="AD459" s="6"/>
      <c r="AE459" s="6"/>
      <c r="AF459" s="6">
        <v>43371.25</v>
      </c>
      <c r="AG459" s="6"/>
      <c r="AH459" s="6"/>
      <c r="AI459" s="6"/>
      <c r="AJ459" s="6"/>
      <c r="AK459" s="6"/>
      <c r="AL459" s="6"/>
      <c r="AM459" s="6"/>
      <c r="AN459" s="6"/>
      <c r="AO459" s="6"/>
      <c r="AP459" s="6"/>
      <c r="AQ459" s="6">
        <v>43615.25</v>
      </c>
      <c r="AR459" s="6">
        <v>43671.25</v>
      </c>
      <c r="AS459" s="6"/>
      <c r="AT459" s="6"/>
      <c r="AU459" s="6">
        <v>43668.25</v>
      </c>
      <c r="AV459" s="6">
        <v>43665.25</v>
      </c>
      <c r="AW459" s="6"/>
      <c r="AX459" s="6"/>
      <c r="AY459" s="6"/>
      <c r="AZ459" s="6"/>
      <c r="BA459" s="6"/>
      <c r="BB459" s="6"/>
      <c r="BC459" s="6"/>
      <c r="BD459" s="6"/>
      <c r="BE459" s="6"/>
      <c r="BF459" s="6"/>
      <c r="BG459" s="6"/>
      <c r="BH459" s="6"/>
      <c r="BI459" s="6"/>
      <c r="BJ459" s="6"/>
      <c r="BK459" s="6"/>
      <c r="BL459" s="6"/>
      <c r="BM459" s="6">
        <v>43671.25</v>
      </c>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HYPERLINK("https://hpr-rps.hres.ca/reg-content/summary-basis-decision-detailTwo.php?lang=en&amp;linkID=SBD00469", "Xospata")</f>
        <v>Xospata</v>
      </c>
      <c r="B460" s="6" t="s">
        <v>1186</v>
      </c>
      <c r="C460" s="6" t="s">
        <v>761</v>
      </c>
      <c r="D460" s="6" t="s">
        <v>1187</v>
      </c>
      <c r="E460" s="6">
        <v>43544.208333333343</v>
      </c>
      <c r="F460" s="6"/>
      <c r="G460" s="6"/>
      <c r="H460" s="6"/>
      <c r="I460" s="6"/>
      <c r="J460" s="6"/>
      <c r="K460" s="6"/>
      <c r="L460" s="6"/>
      <c r="M460" s="6"/>
      <c r="N460" s="6">
        <v>43553.208333333343</v>
      </c>
      <c r="O460" s="6"/>
      <c r="P460" s="6"/>
      <c r="Q460" s="6"/>
      <c r="R460" s="6"/>
      <c r="S460" s="6">
        <v>43594.25</v>
      </c>
      <c r="T460" s="6"/>
      <c r="U460" s="6"/>
      <c r="V460" s="6">
        <v>43600.25</v>
      </c>
      <c r="W460" s="6"/>
      <c r="X460" s="6"/>
      <c r="Y460" s="6"/>
      <c r="Z460" s="6">
        <v>43630.25</v>
      </c>
      <c r="AA460" s="6"/>
      <c r="AB460" s="6"/>
      <c r="AC460" s="6">
        <v>43637.25</v>
      </c>
      <c r="AD460" s="6"/>
      <c r="AE460" s="6"/>
      <c r="AF460" s="6">
        <v>43643.25</v>
      </c>
      <c r="AG460" s="6"/>
      <c r="AH460" s="6"/>
      <c r="AI460" s="6"/>
      <c r="AJ460" s="6"/>
      <c r="AK460" s="6"/>
      <c r="AL460" s="6"/>
      <c r="AM460" s="6"/>
      <c r="AN460" s="6"/>
      <c r="AO460" s="6"/>
      <c r="AP460" s="6"/>
      <c r="AQ460" s="6">
        <v>43809.25</v>
      </c>
      <c r="AR460" s="6">
        <v>43810.25</v>
      </c>
      <c r="AS460" s="6"/>
      <c r="AT460" s="6"/>
      <c r="AU460" s="6">
        <v>43819.25</v>
      </c>
      <c r="AV460" s="6">
        <v>43815.25</v>
      </c>
      <c r="AW460" s="6"/>
      <c r="AX460" s="6">
        <v>43791.25</v>
      </c>
      <c r="AY460" s="6"/>
      <c r="AZ460" s="6"/>
      <c r="BA460" s="6"/>
      <c r="BB460" s="6"/>
      <c r="BC460" s="6"/>
      <c r="BD460" s="6"/>
      <c r="BE460" s="6"/>
      <c r="BF460" s="6"/>
      <c r="BG460" s="6"/>
      <c r="BH460" s="6"/>
      <c r="BI460" s="6"/>
      <c r="BJ460" s="6"/>
      <c r="BK460" s="6"/>
      <c r="BL460" s="6"/>
      <c r="BM460" s="6">
        <v>43822.25</v>
      </c>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HYPERLINK("https://hpr-rps.hres.ca/reg-content/summary-basis-decision-detailTwo.php?lang=en&amp;linkID=SBD00471", "Mayzent")</f>
        <v>Mayzent</v>
      </c>
      <c r="B461" s="6" t="s">
        <v>1188</v>
      </c>
      <c r="C461" s="6" t="s">
        <v>87</v>
      </c>
      <c r="D461" s="6" t="s">
        <v>1189</v>
      </c>
      <c r="E461" s="6">
        <v>42913.25</v>
      </c>
      <c r="F461" s="6"/>
      <c r="G461" s="6"/>
      <c r="H461" s="6">
        <v>43455.25</v>
      </c>
      <c r="I461" s="6"/>
      <c r="J461" s="6"/>
      <c r="K461" s="6"/>
      <c r="L461" s="6"/>
      <c r="M461" s="6"/>
      <c r="N461" s="6"/>
      <c r="O461" s="6"/>
      <c r="P461" s="6"/>
      <c r="Q461" s="6"/>
      <c r="R461" s="6"/>
      <c r="S461" s="6"/>
      <c r="T461" s="6"/>
      <c r="U461" s="6"/>
      <c r="V461" s="6"/>
      <c r="W461" s="6"/>
      <c r="X461" s="6"/>
      <c r="Y461" s="6"/>
      <c r="Z461" s="6"/>
      <c r="AA461" s="6"/>
      <c r="AB461" s="6"/>
      <c r="AC461" s="6"/>
      <c r="AD461" s="6"/>
      <c r="AE461" s="6"/>
      <c r="AF461" s="6">
        <v>43503.25</v>
      </c>
      <c r="AG461" s="6"/>
      <c r="AH461" s="6"/>
      <c r="AI461" s="6"/>
      <c r="AJ461" s="6"/>
      <c r="AK461" s="6"/>
      <c r="AL461" s="6"/>
      <c r="AM461" s="6"/>
      <c r="AN461" s="6"/>
      <c r="AO461" s="6"/>
      <c r="AP461" s="6"/>
      <c r="AQ461" s="6">
        <v>43865.25</v>
      </c>
      <c r="AR461" s="6">
        <v>43880.25</v>
      </c>
      <c r="AS461" s="6">
        <v>43768.208333333343</v>
      </c>
      <c r="AT461" s="6"/>
      <c r="AU461" s="6">
        <v>43881.25</v>
      </c>
      <c r="AV461" s="6">
        <v>43873.25</v>
      </c>
      <c r="AW461" s="6"/>
      <c r="AX461" s="6"/>
      <c r="AY461" s="6"/>
      <c r="AZ461" s="6"/>
      <c r="BA461" s="6"/>
      <c r="BB461" s="6"/>
      <c r="BC461" s="6"/>
      <c r="BD461" s="6"/>
      <c r="BE461" s="6"/>
      <c r="BF461" s="6"/>
      <c r="BG461" s="6"/>
      <c r="BH461" s="6"/>
      <c r="BI461" s="6"/>
      <c r="BJ461" s="6"/>
      <c r="BK461" s="6"/>
      <c r="BL461" s="6"/>
      <c r="BM461" s="6">
        <v>43881.25</v>
      </c>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HYPERLINK("https://hpr-rps.hres.ca/reg-content/summary-basis-decision-detailTwo.php?lang=en&amp;linkID=SBD00472", "Vascepa")</f>
        <v>Vascepa</v>
      </c>
      <c r="B462" s="6" t="s">
        <v>1190</v>
      </c>
      <c r="C462" s="6" t="s">
        <v>1191</v>
      </c>
      <c r="D462" s="6" t="s">
        <v>1192</v>
      </c>
      <c r="E462" s="6">
        <v>43005.25</v>
      </c>
      <c r="F462" s="6"/>
      <c r="G462" s="6"/>
      <c r="H462" s="6"/>
      <c r="I462" s="6"/>
      <c r="J462" s="6"/>
      <c r="K462" s="6"/>
      <c r="L462" s="6"/>
      <c r="M462" s="6"/>
      <c r="N462" s="6">
        <v>43522.25</v>
      </c>
      <c r="O462" s="6"/>
      <c r="P462" s="6"/>
      <c r="Q462" s="6"/>
      <c r="R462" s="6"/>
      <c r="S462" s="6">
        <v>43553.208333333343</v>
      </c>
      <c r="T462" s="6"/>
      <c r="U462" s="6"/>
      <c r="V462" s="6">
        <v>43581.25</v>
      </c>
      <c r="W462" s="6"/>
      <c r="X462" s="6"/>
      <c r="Y462" s="6"/>
      <c r="Z462" s="6">
        <v>43616.25</v>
      </c>
      <c r="AA462" s="6"/>
      <c r="AB462" s="6"/>
      <c r="AC462" s="6">
        <v>43635.25</v>
      </c>
      <c r="AD462" s="6"/>
      <c r="AE462" s="6"/>
      <c r="AF462" s="6">
        <v>43651.25</v>
      </c>
      <c r="AG462" s="6"/>
      <c r="AH462" s="6"/>
      <c r="AI462" s="6"/>
      <c r="AJ462" s="6"/>
      <c r="AK462" s="6"/>
      <c r="AL462" s="6"/>
      <c r="AM462" s="6"/>
      <c r="AN462" s="6"/>
      <c r="AO462" s="6"/>
      <c r="AP462" s="6"/>
      <c r="AQ462" s="6"/>
      <c r="AR462" s="6">
        <v>43819.25</v>
      </c>
      <c r="AS462" s="6"/>
      <c r="AT462" s="6"/>
      <c r="AU462" s="6">
        <v>43822.25</v>
      </c>
      <c r="AV462" s="6">
        <v>43822.25</v>
      </c>
      <c r="AW462" s="6"/>
      <c r="AX462" s="6"/>
      <c r="AY462" s="6"/>
      <c r="AZ462" s="6"/>
      <c r="BA462" s="6"/>
      <c r="BB462" s="6"/>
      <c r="BC462" s="6"/>
      <c r="BD462" s="6"/>
      <c r="BE462" s="6"/>
      <c r="BF462" s="6"/>
      <c r="BG462" s="6"/>
      <c r="BH462" s="6"/>
      <c r="BI462" s="6"/>
      <c r="BJ462" s="6"/>
      <c r="BK462" s="6"/>
      <c r="BL462" s="6"/>
      <c r="BM462" s="6">
        <v>43829.25</v>
      </c>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HYPERLINK("https://hpr-rps.hres.ca/reg-content/summary-basis-decision-detailTwo.php?lang=en&amp;linkID=SBD00473", "Herzuma")</f>
        <v>Herzuma</v>
      </c>
      <c r="B463" s="6" t="s">
        <v>1138</v>
      </c>
      <c r="C463" s="6" t="s">
        <v>1193</v>
      </c>
      <c r="D463" s="6" t="s">
        <v>1194</v>
      </c>
      <c r="E463" s="6">
        <v>42796.25</v>
      </c>
      <c r="F463" s="6"/>
      <c r="G463" s="6"/>
      <c r="H463" s="6">
        <v>43032.25</v>
      </c>
      <c r="I463" s="6"/>
      <c r="J463" s="6"/>
      <c r="K463" s="6"/>
      <c r="L463" s="6"/>
      <c r="M463" s="6"/>
      <c r="N463" s="6"/>
      <c r="O463" s="6"/>
      <c r="P463" s="6"/>
      <c r="Q463" s="6"/>
      <c r="R463" s="6"/>
      <c r="S463" s="6"/>
      <c r="T463" s="6"/>
      <c r="U463" s="6"/>
      <c r="V463" s="6"/>
      <c r="W463" s="6"/>
      <c r="X463" s="6"/>
      <c r="Y463" s="6"/>
      <c r="Z463" s="6"/>
      <c r="AA463" s="6"/>
      <c r="AB463" s="6"/>
      <c r="AC463" s="6"/>
      <c r="AD463" s="6"/>
      <c r="AE463" s="6"/>
      <c r="AF463" s="6">
        <v>43056.25</v>
      </c>
      <c r="AG463" s="6"/>
      <c r="AH463" s="6"/>
      <c r="AI463" s="6"/>
      <c r="AJ463" s="6"/>
      <c r="AK463" s="6"/>
      <c r="AL463" s="6"/>
      <c r="AM463" s="6"/>
      <c r="AN463" s="6"/>
      <c r="AO463" s="6"/>
      <c r="AP463" s="6"/>
      <c r="AQ463" s="6">
        <v>43265.25</v>
      </c>
      <c r="AR463" s="6">
        <v>43356.25</v>
      </c>
      <c r="AS463" s="6"/>
      <c r="AT463" s="6"/>
      <c r="AU463" s="6"/>
      <c r="AV463" s="6">
        <v>43348.25</v>
      </c>
      <c r="AW463" s="6"/>
      <c r="AX463" s="6"/>
      <c r="AY463" s="6"/>
      <c r="AZ463" s="6">
        <v>43356.25</v>
      </c>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HYPERLINK("https://hpr-rps.hres.ca/reg-content/summary-basis-decision-detailTwo.php?lang=en&amp;linkID=SBD00474", "Rinvoq")</f>
        <v>Rinvoq</v>
      </c>
      <c r="B464" s="6" t="s">
        <v>1195</v>
      </c>
      <c r="C464" s="6" t="s">
        <v>694</v>
      </c>
      <c r="D464" s="6" t="s">
        <v>1196</v>
      </c>
      <c r="E464" s="6">
        <v>43252.25</v>
      </c>
      <c r="F464" s="6"/>
      <c r="G464" s="6"/>
      <c r="H464" s="6">
        <v>43481.25</v>
      </c>
      <c r="I464" s="6"/>
      <c r="J464" s="6"/>
      <c r="K464" s="6"/>
      <c r="L464" s="6"/>
      <c r="M464" s="6"/>
      <c r="N464" s="6"/>
      <c r="O464" s="6"/>
      <c r="P464" s="6"/>
      <c r="Q464" s="6"/>
      <c r="R464" s="6"/>
      <c r="S464" s="6"/>
      <c r="T464" s="6"/>
      <c r="U464" s="6"/>
      <c r="V464" s="6"/>
      <c r="W464" s="6"/>
      <c r="X464" s="6"/>
      <c r="Y464" s="6"/>
      <c r="Z464" s="6"/>
      <c r="AA464" s="6"/>
      <c r="AB464" s="6"/>
      <c r="AC464" s="6"/>
      <c r="AD464" s="6"/>
      <c r="AE464" s="6"/>
      <c r="AF464" s="6">
        <v>43525.25</v>
      </c>
      <c r="AG464" s="6"/>
      <c r="AH464" s="6"/>
      <c r="AI464" s="6"/>
      <c r="AJ464" s="6"/>
      <c r="AK464" s="6"/>
      <c r="AL464" s="6"/>
      <c r="AM464" s="6"/>
      <c r="AN464" s="6"/>
      <c r="AO464" s="6"/>
      <c r="AP464" s="6"/>
      <c r="AQ464" s="6">
        <v>43790.25</v>
      </c>
      <c r="AR464" s="6">
        <v>43818.25</v>
      </c>
      <c r="AS464" s="6"/>
      <c r="AT464" s="6"/>
      <c r="AU464" s="6">
        <v>43822.25</v>
      </c>
      <c r="AV464" s="6">
        <v>43817.25</v>
      </c>
      <c r="AW464" s="6"/>
      <c r="AX464" s="6">
        <v>43801.25</v>
      </c>
      <c r="AY464" s="6"/>
      <c r="AZ464" s="6"/>
      <c r="BA464" s="6"/>
      <c r="BB464" s="6"/>
      <c r="BC464" s="6"/>
      <c r="BD464" s="6"/>
      <c r="BE464" s="6"/>
      <c r="BF464" s="6"/>
      <c r="BG464" s="6"/>
      <c r="BH464" s="6"/>
      <c r="BI464" s="6"/>
      <c r="BJ464" s="6"/>
      <c r="BK464" s="6"/>
      <c r="BL464" s="6"/>
      <c r="BM464" s="6">
        <v>43822.25</v>
      </c>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HYPERLINK("https://hpr-rps.hres.ca/reg-content/summary-basis-decision-detailTwo.php?lang=en&amp;linkID=SBD00475", "Xofluza")</f>
        <v>Xofluza</v>
      </c>
      <c r="B465" s="6" t="s">
        <v>1197</v>
      </c>
      <c r="C465" s="6" t="s">
        <v>866</v>
      </c>
      <c r="D465" s="6" t="s">
        <v>1198</v>
      </c>
      <c r="E465" s="6">
        <v>43515.25</v>
      </c>
      <c r="F465" s="6"/>
      <c r="G465" s="6"/>
      <c r="H465" s="6">
        <v>43585.25</v>
      </c>
      <c r="I465" s="6"/>
      <c r="J465" s="6"/>
      <c r="K465" s="6"/>
      <c r="L465" s="6"/>
      <c r="M465" s="6"/>
      <c r="N465" s="6"/>
      <c r="O465" s="6"/>
      <c r="P465" s="6"/>
      <c r="Q465" s="6"/>
      <c r="R465" s="6"/>
      <c r="S465" s="6"/>
      <c r="T465" s="6"/>
      <c r="U465" s="6"/>
      <c r="V465" s="6"/>
      <c r="W465" s="6"/>
      <c r="X465" s="6"/>
      <c r="Y465" s="6"/>
      <c r="Z465" s="6"/>
      <c r="AA465" s="6"/>
      <c r="AB465" s="6"/>
      <c r="AC465" s="6"/>
      <c r="AD465" s="6"/>
      <c r="AE465" s="6"/>
      <c r="AF465" s="6">
        <v>43616.25</v>
      </c>
      <c r="AG465" s="6"/>
      <c r="AH465" s="6"/>
      <c r="AI465" s="6"/>
      <c r="AJ465" s="6"/>
      <c r="AK465" s="6"/>
      <c r="AL465" s="6"/>
      <c r="AM465" s="6"/>
      <c r="AN465" s="6"/>
      <c r="AO465" s="6"/>
      <c r="AP465" s="6"/>
      <c r="AQ465" s="6">
        <v>43875.25</v>
      </c>
      <c r="AR465" s="6">
        <v>43880.25</v>
      </c>
      <c r="AS465" s="6"/>
      <c r="AT465" s="6"/>
      <c r="AU465" s="6">
        <v>43880.25</v>
      </c>
      <c r="AV465" s="6">
        <v>43880.25</v>
      </c>
      <c r="AW465" s="6"/>
      <c r="AX465" s="6"/>
      <c r="AY465" s="6"/>
      <c r="AZ465" s="6"/>
      <c r="BA465" s="6"/>
      <c r="BB465" s="6"/>
      <c r="BC465" s="6"/>
      <c r="BD465" s="6"/>
      <c r="BE465" s="6"/>
      <c r="BF465" s="6"/>
      <c r="BG465" s="6"/>
      <c r="BH465" s="6"/>
      <c r="BI465" s="6"/>
      <c r="BJ465" s="6"/>
      <c r="BK465" s="6"/>
      <c r="BL465" s="6"/>
      <c r="BM465" s="6">
        <v>43880.25</v>
      </c>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HYPERLINK("https://hpr-rps.hres.ca/reg-content/summary-basis-decision-detailTwo.php?lang=en&amp;linkID=SBD00476", "Vyndaqel")</f>
        <v>Vyndaqel</v>
      </c>
      <c r="B466" s="6" t="s">
        <v>1199</v>
      </c>
      <c r="C466" s="6" t="s">
        <v>1091</v>
      </c>
      <c r="D466" s="6" t="s">
        <v>1200</v>
      </c>
      <c r="E466" s="6">
        <v>43523.25</v>
      </c>
      <c r="F466" s="6"/>
      <c r="G466" s="6"/>
      <c r="H466" s="6"/>
      <c r="I466" s="6"/>
      <c r="J466" s="6"/>
      <c r="K466" s="6"/>
      <c r="L466" s="6"/>
      <c r="M466" s="6"/>
      <c r="N466" s="6">
        <v>43581.25</v>
      </c>
      <c r="O466" s="6"/>
      <c r="P466" s="6"/>
      <c r="Q466" s="6"/>
      <c r="R466" s="6"/>
      <c r="S466" s="6">
        <v>43613.25</v>
      </c>
      <c r="T466" s="6"/>
      <c r="U466" s="6"/>
      <c r="V466" s="6">
        <v>43619.25</v>
      </c>
      <c r="W466" s="6"/>
      <c r="X466" s="6"/>
      <c r="Y466" s="6"/>
      <c r="Z466" s="6">
        <v>43644.25</v>
      </c>
      <c r="AA466" s="6"/>
      <c r="AB466" s="6"/>
      <c r="AC466" s="6">
        <v>43658.25</v>
      </c>
      <c r="AD466" s="6"/>
      <c r="AE466" s="6"/>
      <c r="AF466" s="6">
        <v>43670.25</v>
      </c>
      <c r="AG466" s="6"/>
      <c r="AH466" s="6"/>
      <c r="AI466" s="6"/>
      <c r="AJ466" s="6"/>
      <c r="AK466" s="6"/>
      <c r="AL466" s="6"/>
      <c r="AM466" s="6"/>
      <c r="AN466" s="6"/>
      <c r="AO466" s="6"/>
      <c r="AP466" s="6"/>
      <c r="AQ466" s="6">
        <v>43819.25</v>
      </c>
      <c r="AR466" s="6">
        <v>43845.25</v>
      </c>
      <c r="AS466" s="6"/>
      <c r="AT466" s="6"/>
      <c r="AU466" s="6">
        <v>43850.25</v>
      </c>
      <c r="AV466" s="6">
        <v>43839.25</v>
      </c>
      <c r="AW466" s="6"/>
      <c r="AX466" s="6">
        <v>43847.25</v>
      </c>
      <c r="AY466" s="6"/>
      <c r="AZ466" s="6"/>
      <c r="BA466" s="6"/>
      <c r="BB466" s="6"/>
      <c r="BC466" s="6"/>
      <c r="BD466" s="6"/>
      <c r="BE466" s="6"/>
      <c r="BF466" s="6"/>
      <c r="BG466" s="6"/>
      <c r="BH466" s="6"/>
      <c r="BI466" s="6"/>
      <c r="BJ466" s="6"/>
      <c r="BK466" s="6"/>
      <c r="BL466" s="6"/>
      <c r="BM466" s="6">
        <v>43850.25</v>
      </c>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HYPERLINK("https://hpr-rps.hres.ca/reg-content/summary-basis-decision-detailTwo.php?lang=en&amp;linkID=SBD00477", "Cablivi")</f>
        <v>Cablivi</v>
      </c>
      <c r="B467" s="6" t="s">
        <v>1201</v>
      </c>
      <c r="C467" s="6" t="s">
        <v>754</v>
      </c>
      <c r="D467" s="6" t="s">
        <v>1202</v>
      </c>
      <c r="E467" s="6">
        <v>43399.25</v>
      </c>
      <c r="F467" s="6"/>
      <c r="G467" s="6"/>
      <c r="H467" s="6"/>
      <c r="I467" s="6"/>
      <c r="J467" s="6"/>
      <c r="K467" s="6"/>
      <c r="L467" s="6"/>
      <c r="M467" s="6"/>
      <c r="N467" s="6">
        <v>43602.25</v>
      </c>
      <c r="O467" s="6"/>
      <c r="P467" s="6"/>
      <c r="Q467" s="6"/>
      <c r="R467" s="6"/>
      <c r="S467" s="6">
        <v>43622.25</v>
      </c>
      <c r="T467" s="6"/>
      <c r="U467" s="6"/>
      <c r="V467" s="6">
        <v>43668.25</v>
      </c>
      <c r="W467" s="6"/>
      <c r="X467" s="6"/>
      <c r="Y467" s="6"/>
      <c r="Z467" s="6"/>
      <c r="AA467" s="6"/>
      <c r="AB467" s="6"/>
      <c r="AC467" s="6"/>
      <c r="AD467" s="6"/>
      <c r="AE467" s="6"/>
      <c r="AF467" s="6">
        <v>43693.25</v>
      </c>
      <c r="AG467" s="6"/>
      <c r="AH467" s="6"/>
      <c r="AI467" s="6"/>
      <c r="AJ467" s="6"/>
      <c r="AK467" s="6"/>
      <c r="AL467" s="6"/>
      <c r="AM467" s="6"/>
      <c r="AN467" s="6"/>
      <c r="AO467" s="6"/>
      <c r="AP467" s="6"/>
      <c r="AQ467" s="6">
        <v>43829.25</v>
      </c>
      <c r="AR467" s="6">
        <v>43875.25</v>
      </c>
      <c r="AS467" s="6"/>
      <c r="AT467" s="6"/>
      <c r="AU467" s="6">
        <v>43889.25</v>
      </c>
      <c r="AV467" s="6">
        <v>43871.25</v>
      </c>
      <c r="AW467" s="6"/>
      <c r="AX467" s="6"/>
      <c r="AY467" s="6"/>
      <c r="AZ467" s="6"/>
      <c r="BA467" s="6"/>
      <c r="BB467" s="6"/>
      <c r="BC467" s="6"/>
      <c r="BD467" s="6"/>
      <c r="BE467" s="6"/>
      <c r="BF467" s="6"/>
      <c r="BG467" s="6"/>
      <c r="BH467" s="6"/>
      <c r="BI467" s="6"/>
      <c r="BJ467" s="6"/>
      <c r="BK467" s="6"/>
      <c r="BL467" s="6"/>
      <c r="BM467" s="6">
        <v>43889.25</v>
      </c>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HYPERLINK("https://hpr-rps.hres.ca/reg-content/summary-basis-decision-detailTwo.php?lang=en&amp;linkID=SBD00478", "Avsola")</f>
        <v>Avsola</v>
      </c>
      <c r="B468" s="6" t="s">
        <v>698</v>
      </c>
      <c r="C468" s="6" t="s">
        <v>1145</v>
      </c>
      <c r="D468" s="6" t="s">
        <v>1203</v>
      </c>
      <c r="E468" s="6">
        <v>43440.25</v>
      </c>
      <c r="F468" s="6"/>
      <c r="G468" s="6"/>
      <c r="H468" s="6">
        <v>43551.208333333343</v>
      </c>
      <c r="I468" s="6"/>
      <c r="J468" s="6"/>
      <c r="K468" s="6"/>
      <c r="L468" s="6"/>
      <c r="M468" s="6"/>
      <c r="N468" s="6"/>
      <c r="O468" s="6"/>
      <c r="P468" s="6"/>
      <c r="Q468" s="6"/>
      <c r="R468" s="6"/>
      <c r="S468" s="6"/>
      <c r="T468" s="6"/>
      <c r="U468" s="6"/>
      <c r="V468" s="6"/>
      <c r="W468" s="6"/>
      <c r="X468" s="6"/>
      <c r="Y468" s="6"/>
      <c r="Z468" s="6"/>
      <c r="AA468" s="6"/>
      <c r="AB468" s="6"/>
      <c r="AC468" s="6"/>
      <c r="AD468" s="6"/>
      <c r="AE468" s="6"/>
      <c r="AF468" s="6">
        <v>43602.25</v>
      </c>
      <c r="AG468" s="6"/>
      <c r="AH468" s="6"/>
      <c r="AI468" s="6"/>
      <c r="AJ468" s="6"/>
      <c r="AK468" s="6"/>
      <c r="AL468" s="6"/>
      <c r="AM468" s="6"/>
      <c r="AN468" s="6"/>
      <c r="AO468" s="6"/>
      <c r="AP468" s="6"/>
      <c r="AQ468" s="6">
        <v>43826.25</v>
      </c>
      <c r="AR468" s="6">
        <v>43899.208333333343</v>
      </c>
      <c r="AS468" s="6"/>
      <c r="AT468" s="6"/>
      <c r="AU468" s="6"/>
      <c r="AV468" s="6">
        <v>43888.25</v>
      </c>
      <c r="AW468" s="6"/>
      <c r="AX468" s="6"/>
      <c r="AY468" s="6"/>
      <c r="AZ468" s="6">
        <v>43899.208333333343</v>
      </c>
      <c r="BA468" s="6"/>
      <c r="BB468" s="6"/>
      <c r="BC468" s="6"/>
      <c r="BD468" s="6"/>
      <c r="BE468" s="6"/>
      <c r="BF468" s="6"/>
      <c r="BG468" s="6"/>
      <c r="BH468" s="6"/>
      <c r="BI468" s="6"/>
      <c r="BJ468" s="6"/>
      <c r="BK468" s="6"/>
      <c r="BL468" s="6"/>
      <c r="BM468" s="6">
        <v>43902.208333333343</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HYPERLINK("https://hpr-rps.hres.ca/reg-content/summary-basis-decision-detailTwo.php?lang=en&amp;linkID=SBD00479", "Ajovy")</f>
        <v>Ajovy</v>
      </c>
      <c r="B469" s="6" t="s">
        <v>1204</v>
      </c>
      <c r="C469" s="6" t="s">
        <v>863</v>
      </c>
      <c r="D469" s="6" t="s">
        <v>1205</v>
      </c>
      <c r="E469" s="6">
        <v>42416.25</v>
      </c>
      <c r="F469" s="6"/>
      <c r="G469" s="6"/>
      <c r="H469" s="6">
        <v>43586.25</v>
      </c>
      <c r="I469" s="6"/>
      <c r="J469" s="6"/>
      <c r="K469" s="6"/>
      <c r="L469" s="6"/>
      <c r="M469" s="6"/>
      <c r="N469" s="6"/>
      <c r="O469" s="6"/>
      <c r="P469" s="6"/>
      <c r="Q469" s="6"/>
      <c r="R469" s="6"/>
      <c r="S469" s="6"/>
      <c r="T469" s="6"/>
      <c r="U469" s="6"/>
      <c r="V469" s="6"/>
      <c r="W469" s="6"/>
      <c r="X469" s="6"/>
      <c r="Y469" s="6"/>
      <c r="Z469" s="6"/>
      <c r="AA469" s="6"/>
      <c r="AB469" s="6"/>
      <c r="AC469" s="6"/>
      <c r="AD469" s="6"/>
      <c r="AE469" s="6"/>
      <c r="AF469" s="6">
        <v>43633.25</v>
      </c>
      <c r="AG469" s="6"/>
      <c r="AH469" s="6"/>
      <c r="AI469" s="6"/>
      <c r="AJ469" s="6"/>
      <c r="AK469" s="6"/>
      <c r="AL469" s="6"/>
      <c r="AM469" s="6"/>
      <c r="AN469" s="6"/>
      <c r="AO469" s="6"/>
      <c r="AP469" s="6"/>
      <c r="AQ469" s="6">
        <v>43921.25</v>
      </c>
      <c r="AR469" s="6">
        <v>43928.25</v>
      </c>
      <c r="AS469" s="6"/>
      <c r="AT469" s="6"/>
      <c r="AU469" s="6">
        <v>43927.25</v>
      </c>
      <c r="AV469" s="6">
        <v>43927.25</v>
      </c>
      <c r="AW469" s="6"/>
      <c r="AX469" s="6"/>
      <c r="AY469" s="6"/>
      <c r="AZ469" s="6"/>
      <c r="BA469" s="6"/>
      <c r="BB469" s="6"/>
      <c r="BC469" s="6"/>
      <c r="BD469" s="6"/>
      <c r="BE469" s="6"/>
      <c r="BF469" s="6"/>
      <c r="BG469" s="6"/>
      <c r="BH469" s="6"/>
      <c r="BI469" s="6"/>
      <c r="BJ469" s="6"/>
      <c r="BK469" s="6"/>
      <c r="BL469" s="6"/>
      <c r="BM469" s="6">
        <v>43930.25</v>
      </c>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HYPERLINK("https://hpr-rps.hres.ca/reg-content/summary-basis-decision-detailTwo.php?lang=en&amp;linkID=SBD00480", "Kanjinti")</f>
        <v>Kanjinti</v>
      </c>
      <c r="B470" s="6" t="s">
        <v>1138</v>
      </c>
      <c r="C470" s="6" t="s">
        <v>1145</v>
      </c>
      <c r="D470" s="6" t="s">
        <v>1206</v>
      </c>
      <c r="E470" s="6">
        <v>43440.25</v>
      </c>
      <c r="F470" s="6"/>
      <c r="G470" s="6"/>
      <c r="H470" s="6">
        <v>43551.208333333343</v>
      </c>
      <c r="I470" s="6"/>
      <c r="J470" s="6"/>
      <c r="K470" s="6"/>
      <c r="L470" s="6"/>
      <c r="M470" s="6"/>
      <c r="N470" s="6"/>
      <c r="O470" s="6"/>
      <c r="P470" s="6"/>
      <c r="Q470" s="6"/>
      <c r="R470" s="6"/>
      <c r="S470" s="6"/>
      <c r="T470" s="6"/>
      <c r="U470" s="6"/>
      <c r="V470" s="6"/>
      <c r="W470" s="6"/>
      <c r="X470" s="6"/>
      <c r="Y470" s="6"/>
      <c r="Z470" s="6"/>
      <c r="AA470" s="6"/>
      <c r="AB470" s="6"/>
      <c r="AC470" s="6"/>
      <c r="AD470" s="6"/>
      <c r="AE470" s="6"/>
      <c r="AF470" s="6">
        <v>43602.25</v>
      </c>
      <c r="AG470" s="6"/>
      <c r="AH470" s="6"/>
      <c r="AI470" s="6"/>
      <c r="AJ470" s="6"/>
      <c r="AK470" s="6"/>
      <c r="AL470" s="6"/>
      <c r="AM470" s="6"/>
      <c r="AN470" s="6"/>
      <c r="AO470" s="6"/>
      <c r="AP470" s="6"/>
      <c r="AQ470" s="6">
        <v>43826.25</v>
      </c>
      <c r="AR470" s="6">
        <v>43899.208333333343</v>
      </c>
      <c r="AS470" s="6"/>
      <c r="AT470" s="6"/>
      <c r="AU470" s="6"/>
      <c r="AV470" s="6">
        <v>43888.25</v>
      </c>
      <c r="AW470" s="6"/>
      <c r="AX470" s="6"/>
      <c r="AY470" s="6"/>
      <c r="AZ470" s="6">
        <v>43899.208333333343</v>
      </c>
      <c r="BA470" s="6"/>
      <c r="BB470" s="6"/>
      <c r="BC470" s="6"/>
      <c r="BD470" s="6"/>
      <c r="BE470" s="6"/>
      <c r="BF470" s="6"/>
      <c r="BG470" s="6"/>
      <c r="BH470" s="6"/>
      <c r="BI470" s="6"/>
      <c r="BJ470" s="6"/>
      <c r="BK470" s="6"/>
      <c r="BL470" s="6"/>
      <c r="BM470" s="6">
        <v>43902.208333333343</v>
      </c>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HYPERLINK("https://hpr-rps.hres.ca/reg-content/summary-basis-decision-detailTwo.php?lang=en&amp;linkID=SBD00481", "Vocabria/Cabenuva")</f>
        <v>Vocabria/Cabenuva</v>
      </c>
      <c r="B471" s="6" t="s">
        <v>1207</v>
      </c>
      <c r="C471" s="6" t="s">
        <v>1208</v>
      </c>
      <c r="D471" s="6" t="s">
        <v>1209</v>
      </c>
      <c r="E471" s="6">
        <v>43517.25</v>
      </c>
      <c r="F471" s="6"/>
      <c r="G471" s="6"/>
      <c r="H471" s="6"/>
      <c r="I471" s="6"/>
      <c r="J471" s="6"/>
      <c r="K471" s="6"/>
      <c r="L471" s="6"/>
      <c r="M471" s="6"/>
      <c r="N471" s="6">
        <v>43524.25</v>
      </c>
      <c r="O471" s="6"/>
      <c r="P471" s="6"/>
      <c r="Q471" s="6"/>
      <c r="R471" s="6"/>
      <c r="S471" s="6"/>
      <c r="T471" s="6">
        <v>43557.25</v>
      </c>
      <c r="U471" s="6"/>
      <c r="V471" s="6">
        <v>43584.25</v>
      </c>
      <c r="W471" s="6"/>
      <c r="X471" s="6"/>
      <c r="Y471" s="6"/>
      <c r="Z471" s="6"/>
      <c r="AA471" s="6"/>
      <c r="AB471" s="6"/>
      <c r="AC471" s="6"/>
      <c r="AD471" s="6"/>
      <c r="AE471" s="6"/>
      <c r="AF471" s="6">
        <v>43609.25</v>
      </c>
      <c r="AG471" s="6"/>
      <c r="AH471" s="6"/>
      <c r="AI471" s="6"/>
      <c r="AJ471" s="6"/>
      <c r="AK471" s="6"/>
      <c r="AL471" s="6"/>
      <c r="AM471" s="6"/>
      <c r="AN471" s="6"/>
      <c r="AO471" s="6"/>
      <c r="AP471" s="6"/>
      <c r="AQ471" s="6">
        <v>43879.25</v>
      </c>
      <c r="AR471" s="6">
        <v>43907.208333333343</v>
      </c>
      <c r="AS471" s="6"/>
      <c r="AT471" s="6"/>
      <c r="AU471" s="6">
        <v>43907.208333333343</v>
      </c>
      <c r="AV471" s="6">
        <v>43903.208333333343</v>
      </c>
      <c r="AW471" s="6"/>
      <c r="AX471" s="6"/>
      <c r="AY471" s="6"/>
      <c r="AZ471" s="6"/>
      <c r="BA471" s="6"/>
      <c r="BB471" s="6"/>
      <c r="BC471" s="6"/>
      <c r="BD471" s="6"/>
      <c r="BE471" s="6"/>
      <c r="BF471" s="6"/>
      <c r="BG471" s="6"/>
      <c r="BH471" s="6"/>
      <c r="BI471" s="6"/>
      <c r="BJ471" s="6"/>
      <c r="BK471" s="6"/>
      <c r="BL471" s="6"/>
      <c r="BM471" s="6">
        <v>43908.208333333343</v>
      </c>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HYPERLINK("https://hpr-rps.hres.ca/reg-content/summary-basis-decision-detailTwo.php?lang=en&amp;linkID=SBD00482", "Nubeqa")</f>
        <v>Nubeqa</v>
      </c>
      <c r="B472" s="6" t="s">
        <v>1210</v>
      </c>
      <c r="C472" s="6" t="s">
        <v>338</v>
      </c>
      <c r="D472" s="6" t="s">
        <v>1211</v>
      </c>
      <c r="E472" s="6">
        <v>43424.25</v>
      </c>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v>43581.25</v>
      </c>
      <c r="AG472" s="6"/>
      <c r="AH472" s="6"/>
      <c r="AI472" s="6"/>
      <c r="AJ472" s="6"/>
      <c r="AK472" s="6"/>
      <c r="AL472" s="6"/>
      <c r="AM472" s="6"/>
      <c r="AN472" s="6"/>
      <c r="AO472" s="6"/>
      <c r="AP472" s="6"/>
      <c r="AQ472" s="6">
        <v>43844.25</v>
      </c>
      <c r="AR472" s="6">
        <v>43878.25</v>
      </c>
      <c r="AS472" s="6"/>
      <c r="AT472" s="6"/>
      <c r="AU472" s="6">
        <v>43880.25</v>
      </c>
      <c r="AV472" s="6">
        <v>43818.25</v>
      </c>
      <c r="AW472" s="6"/>
      <c r="AX472" s="6"/>
      <c r="AY472" s="6"/>
      <c r="AZ472" s="6"/>
      <c r="BA472" s="6"/>
      <c r="BB472" s="6"/>
      <c r="BC472" s="6"/>
      <c r="BD472" s="6"/>
      <c r="BE472" s="6"/>
      <c r="BF472" s="6"/>
      <c r="BG472" s="6"/>
      <c r="BH472" s="6"/>
      <c r="BI472" s="6"/>
      <c r="BJ472" s="6"/>
      <c r="BK472" s="6"/>
      <c r="BL472" s="6"/>
      <c r="BM472" s="6">
        <v>43881.25</v>
      </c>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HYPERLINK("https://hpr-rps.hres.ca/reg-content/summary-basis-decision-detailTwo.php?lang=en&amp;linkID=SBD00484", "Mylotarg")</f>
        <v>Mylotarg</v>
      </c>
      <c r="B473" s="6" t="s">
        <v>1212</v>
      </c>
      <c r="C473" s="6" t="s">
        <v>1091</v>
      </c>
      <c r="D473" s="6" t="s">
        <v>1213</v>
      </c>
      <c r="E473" s="6">
        <v>43242.25</v>
      </c>
      <c r="F473" s="6"/>
      <c r="G473" s="6"/>
      <c r="H473" s="6">
        <v>43453.25</v>
      </c>
      <c r="I473" s="6"/>
      <c r="J473" s="6"/>
      <c r="K473" s="6"/>
      <c r="L473" s="6"/>
      <c r="M473" s="6"/>
      <c r="N473" s="6"/>
      <c r="O473" s="6"/>
      <c r="P473" s="6"/>
      <c r="Q473" s="6"/>
      <c r="R473" s="6"/>
      <c r="S473" s="6"/>
      <c r="T473" s="6"/>
      <c r="U473" s="6"/>
      <c r="V473" s="6"/>
      <c r="W473" s="6"/>
      <c r="X473" s="6"/>
      <c r="Y473" s="6"/>
      <c r="Z473" s="6"/>
      <c r="AA473" s="6"/>
      <c r="AB473" s="6"/>
      <c r="AC473" s="6"/>
      <c r="AD473" s="6"/>
      <c r="AE473" s="6"/>
      <c r="AF473" s="6">
        <v>43497.25</v>
      </c>
      <c r="AG473" s="6"/>
      <c r="AH473" s="6"/>
      <c r="AI473" s="6"/>
      <c r="AJ473" s="6"/>
      <c r="AK473" s="6"/>
      <c r="AL473" s="6"/>
      <c r="AM473" s="6"/>
      <c r="AN473" s="6"/>
      <c r="AO473" s="6"/>
      <c r="AP473" s="6"/>
      <c r="AQ473" s="6">
        <v>43738.25</v>
      </c>
      <c r="AR473" s="6">
        <v>43794.25</v>
      </c>
      <c r="AS473" s="6"/>
      <c r="AT473" s="6"/>
      <c r="AU473" s="6">
        <v>43794.25</v>
      </c>
      <c r="AV473" s="6">
        <v>43783.25</v>
      </c>
      <c r="AW473" s="6"/>
      <c r="AX473" s="6"/>
      <c r="AY473" s="6"/>
      <c r="AZ473" s="6"/>
      <c r="BA473" s="6"/>
      <c r="BB473" s="6"/>
      <c r="BC473" s="6"/>
      <c r="BD473" s="6"/>
      <c r="BE473" s="6"/>
      <c r="BF473" s="6"/>
      <c r="BG473" s="6"/>
      <c r="BH473" s="6"/>
      <c r="BI473" s="6"/>
      <c r="BJ473" s="6"/>
      <c r="BK473" s="6"/>
      <c r="BL473" s="6"/>
      <c r="BM473" s="6">
        <v>43797.25</v>
      </c>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HYPERLINK("https://hpr-rps.hres.ca/reg-content/summary-basis-decision-detailTwo.php?lang=en&amp;linkID=SBD00485", "Rozlytrek")</f>
        <v>Rozlytrek</v>
      </c>
      <c r="B474" s="6" t="s">
        <v>1214</v>
      </c>
      <c r="C474" s="6" t="s">
        <v>84</v>
      </c>
      <c r="D474" s="6" t="s">
        <v>1215</v>
      </c>
      <c r="E474" s="6">
        <v>43523.25</v>
      </c>
      <c r="F474" s="6"/>
      <c r="G474" s="6">
        <v>43585.25</v>
      </c>
      <c r="H474" s="6">
        <v>43592.25</v>
      </c>
      <c r="I474" s="6"/>
      <c r="J474" s="6"/>
      <c r="K474" s="6"/>
      <c r="L474" s="6"/>
      <c r="M474" s="6"/>
      <c r="N474" s="6"/>
      <c r="O474" s="6"/>
      <c r="P474" s="6"/>
      <c r="Q474" s="6"/>
      <c r="R474" s="6"/>
      <c r="S474" s="6"/>
      <c r="T474" s="6"/>
      <c r="U474" s="6"/>
      <c r="V474" s="6"/>
      <c r="W474" s="6"/>
      <c r="X474" s="6"/>
      <c r="Y474" s="6"/>
      <c r="Z474" s="6"/>
      <c r="AA474" s="6"/>
      <c r="AB474" s="6"/>
      <c r="AC474" s="6"/>
      <c r="AD474" s="6"/>
      <c r="AE474" s="6"/>
      <c r="AF474" s="6">
        <v>43619.25</v>
      </c>
      <c r="AG474" s="6"/>
      <c r="AH474" s="6"/>
      <c r="AI474" s="6"/>
      <c r="AJ474" s="6"/>
      <c r="AK474" s="6"/>
      <c r="AL474" s="6"/>
      <c r="AM474" s="6"/>
      <c r="AN474" s="6"/>
      <c r="AO474" s="6"/>
      <c r="AP474" s="6"/>
      <c r="AQ474" s="6">
        <v>43768.208333333343</v>
      </c>
      <c r="AR474" s="6">
        <v>43817.25</v>
      </c>
      <c r="AS474" s="6">
        <v>43726.25</v>
      </c>
      <c r="AT474" s="6"/>
      <c r="AU474" s="6">
        <v>43816.25</v>
      </c>
      <c r="AV474" s="6">
        <v>43816.25</v>
      </c>
      <c r="AW474" s="6"/>
      <c r="AX474" s="6">
        <v>43798.25</v>
      </c>
      <c r="AY474" s="6"/>
      <c r="AZ474" s="6"/>
      <c r="BA474" s="6"/>
      <c r="BB474" s="6"/>
      <c r="BC474" s="6"/>
      <c r="BD474" s="6"/>
      <c r="BE474" s="6"/>
      <c r="BF474" s="6"/>
      <c r="BG474" s="6"/>
      <c r="BH474" s="6"/>
      <c r="BI474" s="6"/>
      <c r="BJ474" s="6"/>
      <c r="BK474" s="6">
        <v>43819.25</v>
      </c>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v>43868.25</v>
      </c>
      <c r="CQ474" s="6"/>
      <c r="CR474" s="6"/>
      <c r="CS474" s="6"/>
      <c r="CT474" s="6"/>
      <c r="CU474" s="6"/>
      <c r="CV474" s="6"/>
      <c r="CW474" s="6"/>
      <c r="CX474" s="6"/>
      <c r="CY474" s="6"/>
      <c r="CZ474" s="6"/>
      <c r="DA474" s="6"/>
      <c r="DB474" s="6"/>
      <c r="DC474" s="6"/>
      <c r="DD474" s="6"/>
      <c r="DE474" s="6"/>
      <c r="DF474" s="6"/>
      <c r="DG474" s="6">
        <v>43871.25</v>
      </c>
      <c r="DH474" s="6"/>
      <c r="DI474" s="6"/>
      <c r="DJ474" s="6"/>
      <c r="DK474" s="6"/>
      <c r="DL474" s="6"/>
      <c r="DM474" s="6"/>
      <c r="DN474" s="6"/>
      <c r="DO474" s="6"/>
      <c r="DP474" s="6"/>
      <c r="DQ474" s="6"/>
      <c r="DR474" s="6"/>
      <c r="DS474" s="6"/>
      <c r="DT474" s="6">
        <v>43840.25</v>
      </c>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HYPERLINK("https://hpr-rps.hres.ca/reg-content/summary-basis-decision-detailTwo.php?lang=en&amp;linkID=SBD00486", "Nivestym")</f>
        <v>Nivestym</v>
      </c>
      <c r="B475" s="6" t="s">
        <v>750</v>
      </c>
      <c r="C475" s="6" t="s">
        <v>1091</v>
      </c>
      <c r="D475" s="6" t="s">
        <v>1216</v>
      </c>
      <c r="E475" s="6">
        <v>42809.208333333343</v>
      </c>
      <c r="F475" s="6"/>
      <c r="G475" s="6"/>
      <c r="H475" s="6">
        <v>43159.25</v>
      </c>
      <c r="I475" s="6"/>
      <c r="J475" s="6"/>
      <c r="K475" s="6"/>
      <c r="L475" s="6"/>
      <c r="M475" s="6"/>
      <c r="N475" s="6"/>
      <c r="O475" s="6"/>
      <c r="P475" s="6"/>
      <c r="Q475" s="6"/>
      <c r="R475" s="6"/>
      <c r="S475" s="6"/>
      <c r="T475" s="6"/>
      <c r="U475" s="6"/>
      <c r="V475" s="6"/>
      <c r="W475" s="6"/>
      <c r="X475" s="6"/>
      <c r="Y475" s="6"/>
      <c r="Z475" s="6"/>
      <c r="AA475" s="6"/>
      <c r="AB475" s="6"/>
      <c r="AC475" s="6"/>
      <c r="AD475" s="6"/>
      <c r="AE475" s="6"/>
      <c r="AF475" s="6">
        <v>43206.25</v>
      </c>
      <c r="AG475" s="6"/>
      <c r="AH475" s="6"/>
      <c r="AI475" s="6"/>
      <c r="AJ475" s="6"/>
      <c r="AK475" s="6"/>
      <c r="AL475" s="6"/>
      <c r="AM475" s="6"/>
      <c r="AN475" s="6"/>
      <c r="AO475" s="6"/>
      <c r="AP475" s="6"/>
      <c r="AQ475" s="6">
        <v>43389.25</v>
      </c>
      <c r="AR475" s="6">
        <v>43502.25</v>
      </c>
      <c r="AS475" s="6"/>
      <c r="AT475" s="6"/>
      <c r="AU475" s="6"/>
      <c r="AV475" s="6">
        <v>43503.25</v>
      </c>
      <c r="AW475" s="6"/>
      <c r="AX475" s="6"/>
      <c r="AY475" s="6"/>
      <c r="AZ475" s="6">
        <v>43504.25</v>
      </c>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HYPERLINK("https://hpr-rps.hres.ca/reg-content/summary-basis-decision-detailTwo.php?lang=en&amp;linkID=SBD00487", "Ruxience")</f>
        <v>Ruxience</v>
      </c>
      <c r="B476" s="6" t="s">
        <v>1217</v>
      </c>
      <c r="C476" s="6" t="s">
        <v>1091</v>
      </c>
      <c r="D476" s="6" t="s">
        <v>1218</v>
      </c>
      <c r="E476" s="6">
        <v>42809.208333333343</v>
      </c>
      <c r="F476" s="6"/>
      <c r="G476" s="6"/>
      <c r="H476" s="6">
        <v>43159.25</v>
      </c>
      <c r="I476" s="6"/>
      <c r="J476" s="6"/>
      <c r="K476" s="6"/>
      <c r="L476" s="6"/>
      <c r="M476" s="6"/>
      <c r="N476" s="6"/>
      <c r="O476" s="6"/>
      <c r="P476" s="6"/>
      <c r="Q476" s="6"/>
      <c r="R476" s="6"/>
      <c r="S476" s="6"/>
      <c r="T476" s="6"/>
      <c r="U476" s="6"/>
      <c r="V476" s="6"/>
      <c r="W476" s="6"/>
      <c r="X476" s="6"/>
      <c r="Y476" s="6"/>
      <c r="Z476" s="6"/>
      <c r="AA476" s="6"/>
      <c r="AB476" s="6"/>
      <c r="AC476" s="6"/>
      <c r="AD476" s="6"/>
      <c r="AE476" s="6"/>
      <c r="AF476" s="6">
        <v>43206.25</v>
      </c>
      <c r="AG476" s="6"/>
      <c r="AH476" s="6"/>
      <c r="AI476" s="6"/>
      <c r="AJ476" s="6"/>
      <c r="AK476" s="6"/>
      <c r="AL476" s="6"/>
      <c r="AM476" s="6"/>
      <c r="AN476" s="6"/>
      <c r="AO476" s="6"/>
      <c r="AP476" s="6"/>
      <c r="AQ476" s="6">
        <v>43389.25</v>
      </c>
      <c r="AR476" s="6">
        <v>43502.25</v>
      </c>
      <c r="AS476" s="6"/>
      <c r="AT476" s="6"/>
      <c r="AU476" s="6"/>
      <c r="AV476" s="6">
        <v>43503.25</v>
      </c>
      <c r="AW476" s="6"/>
      <c r="AX476" s="6"/>
      <c r="AY476" s="6"/>
      <c r="AZ476" s="6">
        <v>43504.25</v>
      </c>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HYPERLINK("https://hpr-rps.hres.ca/reg-content/summary-basis-decision-detailTwo.php?lang=en&amp;linkID=SBD00499", "Polivy")</f>
        <v>Polivy</v>
      </c>
      <c r="B477" s="6" t="s">
        <v>1219</v>
      </c>
      <c r="C477" s="6" t="s">
        <v>1220</v>
      </c>
      <c r="D477" s="6" t="s">
        <v>1221</v>
      </c>
      <c r="E477" s="6">
        <v>43488.25</v>
      </c>
      <c r="F477" s="6"/>
      <c r="G477" s="6"/>
      <c r="H477" s="6"/>
      <c r="I477" s="6"/>
      <c r="J477" s="6"/>
      <c r="K477" s="6"/>
      <c r="L477" s="6"/>
      <c r="M477" s="6"/>
      <c r="N477" s="6">
        <v>43532.25</v>
      </c>
      <c r="O477" s="6">
        <v>43740.25</v>
      </c>
      <c r="P477" s="6"/>
      <c r="Q477" s="6"/>
      <c r="R477" s="6"/>
      <c r="S477" s="6"/>
      <c r="T477" s="6">
        <v>43560.25</v>
      </c>
      <c r="U477" s="6"/>
      <c r="V477" s="6">
        <v>43742.25</v>
      </c>
      <c r="W477" s="6"/>
      <c r="X477" s="6"/>
      <c r="Y477" s="6"/>
      <c r="Z477" s="6"/>
      <c r="AA477" s="6"/>
      <c r="AB477" s="6"/>
      <c r="AC477" s="6"/>
      <c r="AD477" s="6"/>
      <c r="AE477" s="6"/>
      <c r="AF477" s="6">
        <v>43777.25</v>
      </c>
      <c r="AG477" s="6"/>
      <c r="AH477" s="6"/>
      <c r="AI477" s="6"/>
      <c r="AJ477" s="6"/>
      <c r="AK477" s="6"/>
      <c r="AL477" s="6"/>
      <c r="AM477" s="6"/>
      <c r="AN477" s="6"/>
      <c r="AO477" s="6"/>
      <c r="AP477" s="6"/>
      <c r="AQ477" s="6">
        <v>43945.25</v>
      </c>
      <c r="AR477" s="6">
        <v>43976.25</v>
      </c>
      <c r="AS477" s="6"/>
      <c r="AT477" s="6"/>
      <c r="AU477" s="6">
        <v>43973.25</v>
      </c>
      <c r="AV477" s="6">
        <v>43965.25</v>
      </c>
      <c r="AW477" s="6"/>
      <c r="AX477" s="6"/>
      <c r="AY477" s="6"/>
      <c r="AZ477" s="6"/>
      <c r="BA477" s="6"/>
      <c r="BB477" s="6"/>
      <c r="BC477" s="6"/>
      <c r="BD477" s="6"/>
      <c r="BE477" s="6"/>
      <c r="BF477" s="6"/>
      <c r="BG477" s="6"/>
      <c r="BH477" s="6"/>
      <c r="BI477" s="6"/>
      <c r="BJ477" s="6"/>
      <c r="BK477" s="6"/>
      <c r="BL477" s="6">
        <v>43977.25</v>
      </c>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v>44012.25</v>
      </c>
      <c r="CQ477" s="6"/>
      <c r="CR477" s="6"/>
      <c r="CS477" s="6"/>
      <c r="CT477" s="6"/>
      <c r="CU477" s="6"/>
      <c r="CV477" s="6"/>
      <c r="CW477" s="6"/>
      <c r="CX477" s="6"/>
      <c r="CY477" s="6"/>
      <c r="CZ477" s="6"/>
      <c r="DA477" s="6"/>
      <c r="DB477" s="6"/>
      <c r="DC477" s="6"/>
      <c r="DD477" s="6"/>
      <c r="DE477" s="6"/>
      <c r="DF477" s="6"/>
      <c r="DG477" s="6">
        <v>44021.25</v>
      </c>
      <c r="DH477" s="6"/>
      <c r="DI477" s="6"/>
      <c r="DJ477" s="6"/>
      <c r="DK477" s="6"/>
      <c r="DL477" s="6"/>
      <c r="DM477" s="6"/>
      <c r="DN477" s="6"/>
      <c r="DO477" s="6"/>
      <c r="DP477" s="6"/>
      <c r="DQ477" s="6"/>
      <c r="DR477" s="6"/>
      <c r="DS477" s="6"/>
      <c r="DT477" s="6">
        <v>43998.25</v>
      </c>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HYPERLINK("https://hpr-rps.hres.ca/reg-content/summary-basis-decision-detailTwo.php?lang=en&amp;linkID=SBD00488", "Ziextenzo")</f>
        <v>Ziextenzo</v>
      </c>
      <c r="B478" s="6" t="s">
        <v>1017</v>
      </c>
      <c r="C478" s="6" t="s">
        <v>1222</v>
      </c>
      <c r="D478" s="6" t="s">
        <v>1223</v>
      </c>
      <c r="E478" s="6"/>
      <c r="F478" s="6"/>
      <c r="G478" s="6"/>
      <c r="H478" s="6">
        <v>43563.25</v>
      </c>
      <c r="I478" s="6"/>
      <c r="J478" s="6"/>
      <c r="K478" s="6"/>
      <c r="L478" s="6"/>
      <c r="M478" s="6"/>
      <c r="N478" s="6"/>
      <c r="O478" s="6"/>
      <c r="P478" s="6"/>
      <c r="Q478" s="6"/>
      <c r="R478" s="6"/>
      <c r="S478" s="6"/>
      <c r="T478" s="6"/>
      <c r="U478" s="6"/>
      <c r="V478" s="6"/>
      <c r="W478" s="6"/>
      <c r="X478" s="6"/>
      <c r="Y478" s="6"/>
      <c r="Z478" s="6"/>
      <c r="AA478" s="6"/>
      <c r="AB478" s="6"/>
      <c r="AC478" s="6"/>
      <c r="AD478" s="6"/>
      <c r="AE478" s="6"/>
      <c r="AF478" s="6">
        <v>43612.25</v>
      </c>
      <c r="AG478" s="6"/>
      <c r="AH478" s="6"/>
      <c r="AI478" s="6"/>
      <c r="AJ478" s="6"/>
      <c r="AK478" s="6"/>
      <c r="AL478" s="6"/>
      <c r="AM478" s="6"/>
      <c r="AN478" s="6"/>
      <c r="AO478" s="6"/>
      <c r="AP478" s="6"/>
      <c r="AQ478" s="6">
        <v>43851.25</v>
      </c>
      <c r="AR478" s="6">
        <v>43912.208333333343</v>
      </c>
      <c r="AS478" s="6"/>
      <c r="AT478" s="6"/>
      <c r="AU478" s="6"/>
      <c r="AV478" s="6">
        <v>43912.208333333343</v>
      </c>
      <c r="AW478" s="6"/>
      <c r="AX478" s="6"/>
      <c r="AY478" s="6"/>
      <c r="AZ478" s="6">
        <v>43912.208333333343</v>
      </c>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HYPERLINK("https://hpr-rps.hres.ca/reg-content/summary-basis-decision-detailTwo.php?lang=en&amp;linkID=SBD00489", "Beovu")</f>
        <v>Beovu</v>
      </c>
      <c r="B479" s="6" t="s">
        <v>1224</v>
      </c>
      <c r="C479" s="6" t="s">
        <v>87</v>
      </c>
      <c r="D479" s="6" t="s">
        <v>1225</v>
      </c>
      <c r="E479" s="6">
        <v>43994.25</v>
      </c>
      <c r="F479" s="6"/>
      <c r="G479" s="6"/>
      <c r="H479" s="6">
        <v>44001.25</v>
      </c>
      <c r="I479" s="6"/>
      <c r="J479" s="6"/>
      <c r="K479" s="6"/>
      <c r="L479" s="6"/>
      <c r="M479" s="6"/>
      <c r="N479" s="6"/>
      <c r="O479" s="6"/>
      <c r="P479" s="6"/>
      <c r="Q479" s="6"/>
      <c r="R479" s="6"/>
      <c r="S479" s="6"/>
      <c r="T479" s="6"/>
      <c r="U479" s="6"/>
      <c r="V479" s="6"/>
      <c r="W479" s="6"/>
      <c r="X479" s="6"/>
      <c r="Y479" s="6"/>
      <c r="Z479" s="6"/>
      <c r="AA479" s="6"/>
      <c r="AB479" s="6"/>
      <c r="AC479" s="6"/>
      <c r="AD479" s="6"/>
      <c r="AE479" s="6"/>
      <c r="AF479" s="6">
        <v>44033.25</v>
      </c>
      <c r="AG479" s="6"/>
      <c r="AH479" s="6"/>
      <c r="AI479" s="6"/>
      <c r="AJ479" s="6"/>
      <c r="AK479" s="6"/>
      <c r="AL479" s="6"/>
      <c r="AM479" s="6"/>
      <c r="AN479" s="6"/>
      <c r="AO479" s="6"/>
      <c r="AP479" s="6"/>
      <c r="AQ479" s="6">
        <v>44033.25</v>
      </c>
      <c r="AR479" s="6">
        <v>44035.25</v>
      </c>
      <c r="AS479" s="6"/>
      <c r="AT479" s="6"/>
      <c r="AU479" s="6">
        <v>44034.25</v>
      </c>
      <c r="AV479" s="6">
        <v>44034.25</v>
      </c>
      <c r="AW479" s="6"/>
      <c r="AX479" s="6"/>
      <c r="AY479" s="6"/>
      <c r="AZ479" s="6"/>
      <c r="BA479" s="6"/>
      <c r="BB479" s="6"/>
      <c r="BC479" s="6"/>
      <c r="BD479" s="6"/>
      <c r="BE479" s="6"/>
      <c r="BF479" s="6"/>
      <c r="BG479" s="6"/>
      <c r="BH479" s="6"/>
      <c r="BI479" s="6"/>
      <c r="BJ479" s="6"/>
      <c r="BK479" s="6">
        <v>44036.25</v>
      </c>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v>44037.25</v>
      </c>
      <c r="CQ479" s="6">
        <v>44036.25</v>
      </c>
      <c r="CR479" s="6"/>
      <c r="CS479" s="6"/>
      <c r="CT479" s="6"/>
      <c r="CU479" s="6"/>
      <c r="CV479" s="6"/>
      <c r="CW479" s="6"/>
      <c r="CX479" s="6"/>
      <c r="CY479" s="6"/>
      <c r="CZ479" s="6"/>
      <c r="DA479" s="6"/>
      <c r="DB479" s="6"/>
      <c r="DC479" s="6"/>
      <c r="DD479" s="6"/>
      <c r="DE479" s="6"/>
      <c r="DF479" s="6"/>
      <c r="DG479" s="6">
        <v>44039.25</v>
      </c>
      <c r="DH479" s="6"/>
      <c r="DI479" s="6"/>
      <c r="DJ479" s="6"/>
      <c r="DK479" s="6"/>
      <c r="DL479" s="6"/>
      <c r="DM479" s="6"/>
      <c r="DN479" s="6"/>
      <c r="DO479" s="6"/>
      <c r="DP479" s="6"/>
      <c r="DQ479" s="6"/>
      <c r="DR479" s="6"/>
      <c r="DS479" s="6"/>
      <c r="DT479" s="6">
        <v>44036.25</v>
      </c>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HYPERLINK("https://hpr-rps.hres.ca/reg-content/summary-basis-decision-detailTwo.php?lang=en&amp;linkID=SBD00490", "Odomzo")</f>
        <v>Odomzo</v>
      </c>
      <c r="B480" s="6" t="s">
        <v>1226</v>
      </c>
      <c r="C480" s="6" t="s">
        <v>1227</v>
      </c>
      <c r="D480" s="6" t="s">
        <v>1228</v>
      </c>
      <c r="E480" s="6">
        <v>41781.25</v>
      </c>
      <c r="F480" s="6"/>
      <c r="G480" s="6"/>
      <c r="H480" s="6">
        <v>43650.25</v>
      </c>
      <c r="I480" s="6"/>
      <c r="J480" s="6"/>
      <c r="K480" s="6"/>
      <c r="L480" s="6"/>
      <c r="M480" s="6"/>
      <c r="N480" s="6"/>
      <c r="O480" s="6"/>
      <c r="P480" s="6"/>
      <c r="Q480" s="6"/>
      <c r="R480" s="6"/>
      <c r="S480" s="6"/>
      <c r="T480" s="6"/>
      <c r="U480" s="6"/>
      <c r="V480" s="6"/>
      <c r="W480" s="6"/>
      <c r="X480" s="6"/>
      <c r="Y480" s="6"/>
      <c r="Z480" s="6"/>
      <c r="AA480" s="6"/>
      <c r="AB480" s="6"/>
      <c r="AC480" s="6"/>
      <c r="AD480" s="6"/>
      <c r="AE480" s="6"/>
      <c r="AF480" s="6">
        <v>43697.25</v>
      </c>
      <c r="AG480" s="6"/>
      <c r="AH480" s="6"/>
      <c r="AI480" s="6"/>
      <c r="AJ480" s="6"/>
      <c r="AK480" s="6"/>
      <c r="AL480" s="6"/>
      <c r="AM480" s="6"/>
      <c r="AN480" s="6"/>
      <c r="AO480" s="6"/>
      <c r="AP480" s="6"/>
      <c r="AQ480" s="6">
        <v>43992.25</v>
      </c>
      <c r="AR480" s="6">
        <v>43993.25</v>
      </c>
      <c r="AS480" s="6">
        <v>43990.25</v>
      </c>
      <c r="AT480" s="6"/>
      <c r="AU480" s="6">
        <v>43993.25</v>
      </c>
      <c r="AV480" s="6">
        <v>43991.25</v>
      </c>
      <c r="AW480" s="6"/>
      <c r="AX480" s="6"/>
      <c r="AY480" s="6"/>
      <c r="AZ480" s="6"/>
      <c r="BA480" s="6"/>
      <c r="BB480" s="6"/>
      <c r="BC480" s="6"/>
      <c r="BD480" s="6"/>
      <c r="BE480" s="6"/>
      <c r="BF480" s="6"/>
      <c r="BG480" s="6"/>
      <c r="BH480" s="6"/>
      <c r="BI480" s="6"/>
      <c r="BJ480" s="6"/>
      <c r="BK480" s="6"/>
      <c r="BL480" s="6"/>
      <c r="BM480" s="6">
        <v>43994.25</v>
      </c>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HYPERLINK("https://hpr-rps.hres.ca/reg-content/summary-basis-decision-detailTwo.php?lang=en&amp;linkID=SBD00491", "Veklury")</f>
        <v>Veklury</v>
      </c>
      <c r="B481" s="6" t="s">
        <v>1229</v>
      </c>
      <c r="C481" s="6" t="s">
        <v>134</v>
      </c>
      <c r="D481" s="6" t="s">
        <v>1230</v>
      </c>
      <c r="E481" s="6">
        <v>43994.25</v>
      </c>
      <c r="F481" s="6"/>
      <c r="G481" s="6"/>
      <c r="H481" s="6">
        <v>44001.25</v>
      </c>
      <c r="I481" s="6"/>
      <c r="J481" s="6"/>
      <c r="K481" s="6"/>
      <c r="L481" s="6"/>
      <c r="M481" s="6"/>
      <c r="N481" s="6"/>
      <c r="O481" s="6"/>
      <c r="P481" s="6"/>
      <c r="Q481" s="6"/>
      <c r="R481" s="6"/>
      <c r="S481" s="6"/>
      <c r="T481" s="6"/>
      <c r="U481" s="6"/>
      <c r="V481" s="6"/>
      <c r="W481" s="6"/>
      <c r="X481" s="6"/>
      <c r="Y481" s="6"/>
      <c r="Z481" s="6"/>
      <c r="AA481" s="6"/>
      <c r="AB481" s="6"/>
      <c r="AC481" s="6"/>
      <c r="AD481" s="6"/>
      <c r="AE481" s="6"/>
      <c r="AF481" s="6">
        <v>44033.25</v>
      </c>
      <c r="AG481" s="6"/>
      <c r="AH481" s="6"/>
      <c r="AI481" s="6"/>
      <c r="AJ481" s="6"/>
      <c r="AK481" s="6"/>
      <c r="AL481" s="6"/>
      <c r="AM481" s="6"/>
      <c r="AN481" s="6"/>
      <c r="AO481" s="6"/>
      <c r="AP481" s="6"/>
      <c r="AQ481" s="6">
        <v>44033.25</v>
      </c>
      <c r="AR481" s="6">
        <v>44035.25</v>
      </c>
      <c r="AS481" s="6"/>
      <c r="AT481" s="6"/>
      <c r="AU481" s="6">
        <v>44034.25</v>
      </c>
      <c r="AV481" s="6">
        <v>44034.25</v>
      </c>
      <c r="AW481" s="6"/>
      <c r="AX481" s="6"/>
      <c r="AY481" s="6"/>
      <c r="AZ481" s="6"/>
      <c r="BA481" s="6"/>
      <c r="BB481" s="6"/>
      <c r="BC481" s="6"/>
      <c r="BD481" s="6"/>
      <c r="BE481" s="6"/>
      <c r="BF481" s="6"/>
      <c r="BG481" s="6"/>
      <c r="BH481" s="6"/>
      <c r="BI481" s="6"/>
      <c r="BJ481" s="6"/>
      <c r="BK481" s="6">
        <v>44036.25</v>
      </c>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v>44037.25</v>
      </c>
      <c r="CQ481" s="6">
        <v>44036.25</v>
      </c>
      <c r="CR481" s="6"/>
      <c r="CS481" s="6"/>
      <c r="CT481" s="6"/>
      <c r="CU481" s="6"/>
      <c r="CV481" s="6"/>
      <c r="CW481" s="6"/>
      <c r="CX481" s="6"/>
      <c r="CY481" s="6"/>
      <c r="CZ481" s="6"/>
      <c r="DA481" s="6"/>
      <c r="DB481" s="6"/>
      <c r="DC481" s="6"/>
      <c r="DD481" s="6"/>
      <c r="DE481" s="6"/>
      <c r="DF481" s="6"/>
      <c r="DG481" s="6">
        <v>44039.25</v>
      </c>
      <c r="DH481" s="6"/>
      <c r="DI481" s="6"/>
      <c r="DJ481" s="6"/>
      <c r="DK481" s="6"/>
      <c r="DL481" s="6"/>
      <c r="DM481" s="6"/>
      <c r="DN481" s="6"/>
      <c r="DO481" s="6"/>
      <c r="DP481" s="6"/>
      <c r="DQ481" s="6"/>
      <c r="DR481" s="6"/>
      <c r="DS481" s="6"/>
      <c r="DT481" s="6">
        <v>44036.25</v>
      </c>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HYPERLINK("https://hpr-rps.hres.ca/reg-content/summary-basis-decision-detailTwo.php?lang=en&amp;linkID=SBD00492", "Ibsrela")</f>
        <v>Ibsrela</v>
      </c>
      <c r="B482" s="6" t="s">
        <v>1231</v>
      </c>
      <c r="C482" s="6" t="s">
        <v>1020</v>
      </c>
      <c r="D482" s="6" t="s">
        <v>1232</v>
      </c>
      <c r="E482" s="6">
        <v>43419.25</v>
      </c>
      <c r="F482" s="6"/>
      <c r="G482" s="6"/>
      <c r="H482" s="6">
        <v>43522.25</v>
      </c>
      <c r="I482" s="6"/>
      <c r="J482" s="6"/>
      <c r="K482" s="6"/>
      <c r="L482" s="6"/>
      <c r="M482" s="6"/>
      <c r="N482" s="6"/>
      <c r="O482" s="6"/>
      <c r="P482" s="6"/>
      <c r="Q482" s="6"/>
      <c r="R482" s="6"/>
      <c r="S482" s="6"/>
      <c r="T482" s="6"/>
      <c r="U482" s="6"/>
      <c r="V482" s="6"/>
      <c r="W482" s="6"/>
      <c r="X482" s="6"/>
      <c r="Y482" s="6"/>
      <c r="Z482" s="6">
        <v>43572.25</v>
      </c>
      <c r="AA482" s="6"/>
      <c r="AB482" s="6"/>
      <c r="AC482" s="6">
        <v>43594.25</v>
      </c>
      <c r="AD482" s="6"/>
      <c r="AE482" s="6"/>
      <c r="AF482" s="6">
        <v>43636.25</v>
      </c>
      <c r="AG482" s="6"/>
      <c r="AH482" s="6"/>
      <c r="AI482" s="6"/>
      <c r="AJ482" s="6"/>
      <c r="AK482" s="6"/>
      <c r="AL482" s="6"/>
      <c r="AM482" s="6"/>
      <c r="AN482" s="6"/>
      <c r="AO482" s="6"/>
      <c r="AP482" s="6"/>
      <c r="AQ482" s="6">
        <v>43899.208333333343</v>
      </c>
      <c r="AR482" s="6">
        <v>43935.25</v>
      </c>
      <c r="AS482" s="6"/>
      <c r="AT482" s="6"/>
      <c r="AU482" s="6">
        <v>43928.25</v>
      </c>
      <c r="AV482" s="6">
        <v>43923.25</v>
      </c>
      <c r="AW482" s="6"/>
      <c r="AX482" s="6"/>
      <c r="AY482" s="6"/>
      <c r="AZ482" s="6"/>
      <c r="BA482" s="6"/>
      <c r="BB482" s="6"/>
      <c r="BC482" s="6"/>
      <c r="BD482" s="6"/>
      <c r="BE482" s="6"/>
      <c r="BF482" s="6"/>
      <c r="BG482" s="6"/>
      <c r="BH482" s="6"/>
      <c r="BI482" s="6"/>
      <c r="BJ482" s="6"/>
      <c r="BK482" s="6"/>
      <c r="BL482" s="6"/>
      <c r="BM482" s="6">
        <v>43936.25</v>
      </c>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HYPERLINK("https://hpr-rps.hres.ca/reg-content/summary-basis-decision-detailTwo.php?lang=en&amp;linkID=SBD00493", "Piqray")</f>
        <v>Piqray</v>
      </c>
      <c r="B483" s="6" t="s">
        <v>1233</v>
      </c>
      <c r="C483" s="6" t="s">
        <v>87</v>
      </c>
      <c r="D483" s="6" t="s">
        <v>1234</v>
      </c>
      <c r="E483" s="6">
        <v>43487.25</v>
      </c>
      <c r="F483" s="6"/>
      <c r="G483" s="6"/>
      <c r="H483" s="6">
        <v>43572.25</v>
      </c>
      <c r="I483" s="6"/>
      <c r="J483" s="6"/>
      <c r="K483" s="6"/>
      <c r="L483" s="6"/>
      <c r="M483" s="6"/>
      <c r="N483" s="6"/>
      <c r="O483" s="6"/>
      <c r="P483" s="6"/>
      <c r="Q483" s="6"/>
      <c r="R483" s="6"/>
      <c r="S483" s="6"/>
      <c r="T483" s="6"/>
      <c r="U483" s="6"/>
      <c r="V483" s="6"/>
      <c r="W483" s="6"/>
      <c r="X483" s="6"/>
      <c r="Y483" s="6"/>
      <c r="Z483" s="6"/>
      <c r="AA483" s="6"/>
      <c r="AB483" s="6"/>
      <c r="AC483" s="6"/>
      <c r="AD483" s="6"/>
      <c r="AE483" s="6"/>
      <c r="AF483" s="6">
        <v>43602.25</v>
      </c>
      <c r="AG483" s="6"/>
      <c r="AH483" s="6"/>
      <c r="AI483" s="6"/>
      <c r="AJ483" s="6"/>
      <c r="AK483" s="6"/>
      <c r="AL483" s="6"/>
      <c r="AM483" s="6"/>
      <c r="AN483" s="6"/>
      <c r="AO483" s="6"/>
      <c r="AP483" s="6"/>
      <c r="AQ483" s="6">
        <v>43866.25</v>
      </c>
      <c r="AR483" s="6">
        <v>43901.208333333343</v>
      </c>
      <c r="AS483" s="6">
        <v>43892.25</v>
      </c>
      <c r="AT483" s="6"/>
      <c r="AU483" s="6">
        <v>43901.208333333343</v>
      </c>
      <c r="AV483" s="6">
        <v>43900.208333333343</v>
      </c>
      <c r="AW483" s="6"/>
      <c r="AX483" s="6"/>
      <c r="AY483" s="6"/>
      <c r="AZ483" s="6"/>
      <c r="BA483" s="6"/>
      <c r="BB483" s="6"/>
      <c r="BC483" s="6"/>
      <c r="BD483" s="6"/>
      <c r="BE483" s="6"/>
      <c r="BF483" s="6"/>
      <c r="BG483" s="6"/>
      <c r="BH483" s="6"/>
      <c r="BI483" s="6"/>
      <c r="BJ483" s="6"/>
      <c r="BK483" s="6"/>
      <c r="BL483" s="6"/>
      <c r="BM483" s="6">
        <v>43901.208333333343</v>
      </c>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HYPERLINK("https://hpr-rps.hres.ca/reg-content/summary-basis-decision-detailTwo.php?lang=en&amp;linkID=SBD00494", "Riximyo")</f>
        <v>Riximyo</v>
      </c>
      <c r="B484" s="6" t="s">
        <v>1217</v>
      </c>
      <c r="C484" s="6" t="s">
        <v>934</v>
      </c>
      <c r="D484" s="6" t="s">
        <v>1235</v>
      </c>
      <c r="E484" s="6">
        <v>40884.25</v>
      </c>
      <c r="F484" s="6"/>
      <c r="G484" s="6"/>
      <c r="H484" s="6">
        <v>43154.25</v>
      </c>
      <c r="I484" s="6"/>
      <c r="J484" s="6"/>
      <c r="K484" s="6"/>
      <c r="L484" s="6"/>
      <c r="M484" s="6"/>
      <c r="N484" s="6"/>
      <c r="O484" s="6"/>
      <c r="P484" s="6"/>
      <c r="Q484" s="6"/>
      <c r="R484" s="6"/>
      <c r="S484" s="6"/>
      <c r="T484" s="6"/>
      <c r="U484" s="6"/>
      <c r="V484" s="6"/>
      <c r="W484" s="6"/>
      <c r="X484" s="6"/>
      <c r="Y484" s="6"/>
      <c r="Z484" s="6"/>
      <c r="AA484" s="6"/>
      <c r="AB484" s="6"/>
      <c r="AC484" s="6"/>
      <c r="AD484" s="6"/>
      <c r="AE484" s="6"/>
      <c r="AF484" s="6">
        <v>43210.25</v>
      </c>
      <c r="AG484" s="6"/>
      <c r="AH484" s="6"/>
      <c r="AI484" s="6"/>
      <c r="AJ484" s="6"/>
      <c r="AK484" s="6"/>
      <c r="AL484" s="6"/>
      <c r="AM484" s="6"/>
      <c r="AN484" s="6"/>
      <c r="AO484" s="6"/>
      <c r="AP484" s="6"/>
      <c r="AQ484" s="6">
        <v>43423.25</v>
      </c>
      <c r="AR484" s="6"/>
      <c r="AS484" s="6"/>
      <c r="AT484" s="6"/>
      <c r="AU484" s="6"/>
      <c r="AV484" s="6">
        <v>43458.25</v>
      </c>
      <c r="AW484" s="6"/>
      <c r="AX484" s="6"/>
      <c r="AY484" s="6"/>
      <c r="AZ484" s="6">
        <v>43451.25</v>
      </c>
      <c r="BA484" s="6"/>
      <c r="BB484" s="6"/>
      <c r="BC484" s="6"/>
      <c r="BD484" s="6"/>
      <c r="BE484" s="6"/>
      <c r="BF484" s="6"/>
      <c r="BG484" s="6"/>
      <c r="BH484" s="6"/>
      <c r="BI484" s="6"/>
      <c r="BJ484" s="6"/>
      <c r="BK484" s="6"/>
      <c r="BL484" s="6"/>
      <c r="BM484" s="6"/>
      <c r="BN484" s="6"/>
      <c r="BO484" s="6"/>
      <c r="BP484" s="6">
        <v>43462.25</v>
      </c>
      <c r="BQ484" s="6"/>
      <c r="BR484" s="6"/>
      <c r="BS484" s="6"/>
      <c r="BT484" s="6"/>
      <c r="BU484" s="6"/>
      <c r="BV484" s="6"/>
      <c r="BW484" s="6"/>
      <c r="BX484" s="6"/>
      <c r="BY484" s="6">
        <v>43644.25</v>
      </c>
      <c r="BZ484" s="6"/>
      <c r="CA484" s="6"/>
      <c r="CB484" s="6"/>
      <c r="CC484" s="6"/>
      <c r="CD484" s="6"/>
      <c r="CE484" s="6"/>
      <c r="CF484" s="6"/>
      <c r="CG484" s="6"/>
      <c r="CH484" s="6"/>
      <c r="CI484" s="6"/>
      <c r="CJ484" s="6"/>
      <c r="CK484" s="6"/>
      <c r="CL484" s="6"/>
      <c r="CM484" s="6"/>
      <c r="CN484" s="6"/>
      <c r="CO484" s="6"/>
      <c r="CP484" s="6"/>
      <c r="CQ484" s="6"/>
      <c r="CR484" s="6">
        <v>43651.25</v>
      </c>
      <c r="CS484" s="6"/>
      <c r="CT484" s="6"/>
      <c r="CU484" s="6"/>
      <c r="CV484" s="6"/>
      <c r="CW484" s="6"/>
      <c r="CX484" s="6"/>
      <c r="CY484" s="6"/>
      <c r="CZ484" s="6"/>
      <c r="DA484" s="6"/>
      <c r="DB484" s="6"/>
      <c r="DC484" s="6">
        <v>43894.25</v>
      </c>
      <c r="DD484" s="6"/>
      <c r="DE484" s="6"/>
      <c r="DF484" s="6"/>
      <c r="DG484" s="6"/>
      <c r="DH484" s="6">
        <v>43945.25</v>
      </c>
      <c r="DI484" s="6"/>
      <c r="DJ484" s="6"/>
      <c r="DK484" s="6"/>
      <c r="DL484" s="6">
        <v>43928.25</v>
      </c>
      <c r="DM484" s="6"/>
      <c r="DN484" s="6"/>
      <c r="DO484" s="6"/>
      <c r="DP484" s="6"/>
      <c r="DQ484" s="6"/>
      <c r="DR484" s="6"/>
      <c r="DS484" s="6"/>
      <c r="DT484" s="6"/>
      <c r="DU484" s="6"/>
      <c r="DV484" s="6"/>
      <c r="DW484" s="6"/>
      <c r="DX484" s="6"/>
      <c r="DY484" s="6">
        <v>43949.25</v>
      </c>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HYPERLINK("https://hpr-rps.hres.ca/reg-content/summary-basis-decision-detailTwo.php?lang=en&amp;linkID=SBD00495", "Enspryng")</f>
        <v>Enspryng</v>
      </c>
      <c r="B485" s="6" t="s">
        <v>1236</v>
      </c>
      <c r="C485" s="6" t="s">
        <v>1220</v>
      </c>
      <c r="D485" s="6" t="s">
        <v>1237</v>
      </c>
      <c r="E485" s="6">
        <v>43424.25</v>
      </c>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v>43581.25</v>
      </c>
      <c r="AG485" s="6"/>
      <c r="AH485" s="6"/>
      <c r="AI485" s="6"/>
      <c r="AJ485" s="6"/>
      <c r="AK485" s="6"/>
      <c r="AL485" s="6"/>
      <c r="AM485" s="6"/>
      <c r="AN485" s="6"/>
      <c r="AO485" s="6"/>
      <c r="AP485" s="6"/>
      <c r="AQ485" s="6">
        <v>43844.25</v>
      </c>
      <c r="AR485" s="6">
        <v>43878.25</v>
      </c>
      <c r="AS485" s="6"/>
      <c r="AT485" s="6"/>
      <c r="AU485" s="6">
        <v>43880.25</v>
      </c>
      <c r="AV485" s="6">
        <v>43818.25</v>
      </c>
      <c r="AW485" s="6"/>
      <c r="AX485" s="6"/>
      <c r="AY485" s="6"/>
      <c r="AZ485" s="6"/>
      <c r="BA485" s="6"/>
      <c r="BB485" s="6"/>
      <c r="BC485" s="6"/>
      <c r="BD485" s="6"/>
      <c r="BE485" s="6"/>
      <c r="BF485" s="6"/>
      <c r="BG485" s="6"/>
      <c r="BH485" s="6"/>
      <c r="BI485" s="6"/>
      <c r="BJ485" s="6"/>
      <c r="BK485" s="6"/>
      <c r="BL485" s="6"/>
      <c r="BM485" s="6">
        <v>43881.25</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HYPERLINK("https://hpr-rps.hres.ca/reg-content/summary-basis-decision-detailTwo.php?lang=en&amp;linkID=SBD00496", "Inqovi")</f>
        <v>Inqovi</v>
      </c>
      <c r="B486" s="6" t="s">
        <v>1238</v>
      </c>
      <c r="C486" s="6" t="s">
        <v>916</v>
      </c>
      <c r="D486" s="6" t="s">
        <v>1239</v>
      </c>
      <c r="E486" s="6"/>
      <c r="F486" s="6"/>
      <c r="G486" s="6"/>
      <c r="H486" s="6">
        <v>43563.25</v>
      </c>
      <c r="I486" s="6"/>
      <c r="J486" s="6"/>
      <c r="K486" s="6"/>
      <c r="L486" s="6"/>
      <c r="M486" s="6"/>
      <c r="N486" s="6"/>
      <c r="O486" s="6"/>
      <c r="P486" s="6"/>
      <c r="Q486" s="6"/>
      <c r="R486" s="6"/>
      <c r="S486" s="6"/>
      <c r="T486" s="6"/>
      <c r="U486" s="6"/>
      <c r="V486" s="6"/>
      <c r="W486" s="6"/>
      <c r="X486" s="6"/>
      <c r="Y486" s="6"/>
      <c r="Z486" s="6"/>
      <c r="AA486" s="6"/>
      <c r="AB486" s="6"/>
      <c r="AC486" s="6"/>
      <c r="AD486" s="6"/>
      <c r="AE486" s="6"/>
      <c r="AF486" s="6">
        <v>43612.25</v>
      </c>
      <c r="AG486" s="6"/>
      <c r="AH486" s="6"/>
      <c r="AI486" s="6"/>
      <c r="AJ486" s="6"/>
      <c r="AK486" s="6"/>
      <c r="AL486" s="6"/>
      <c r="AM486" s="6"/>
      <c r="AN486" s="6"/>
      <c r="AO486" s="6"/>
      <c r="AP486" s="6"/>
      <c r="AQ486" s="6">
        <v>43851.25</v>
      </c>
      <c r="AR486" s="6">
        <v>43912.208333333343</v>
      </c>
      <c r="AS486" s="6"/>
      <c r="AT486" s="6"/>
      <c r="AU486" s="6"/>
      <c r="AV486" s="6">
        <v>43912.208333333343</v>
      </c>
      <c r="AW486" s="6"/>
      <c r="AX486" s="6"/>
      <c r="AY486" s="6"/>
      <c r="AZ486" s="6">
        <v>43912.208333333343</v>
      </c>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HYPERLINK("https://hpr-rps.hres.ca/reg-content/summary-basis-decision-detailTwo.php?lang=en&amp;linkID=SBD00497", "Qinlock")</f>
        <v>Qinlock</v>
      </c>
      <c r="B487" s="6" t="s">
        <v>1240</v>
      </c>
      <c r="C487" s="6" t="s">
        <v>1241</v>
      </c>
      <c r="D487" s="6" t="s">
        <v>1242</v>
      </c>
      <c r="E487" s="6"/>
      <c r="F487" s="6"/>
      <c r="G487" s="6"/>
      <c r="H487" s="6"/>
      <c r="I487" s="6"/>
      <c r="J487" s="6"/>
      <c r="K487" s="6"/>
      <c r="L487" s="6"/>
      <c r="M487" s="6"/>
      <c r="N487" s="6">
        <v>43803.25</v>
      </c>
      <c r="O487" s="6"/>
      <c r="P487" s="6"/>
      <c r="Q487" s="6"/>
      <c r="R487" s="6"/>
      <c r="S487" s="6">
        <v>43837.25</v>
      </c>
      <c r="T487" s="6"/>
      <c r="U487" s="6"/>
      <c r="V487" s="6">
        <v>43822.25</v>
      </c>
      <c r="W487" s="6"/>
      <c r="X487" s="6"/>
      <c r="Y487" s="6"/>
      <c r="Z487" s="6">
        <v>43843.25</v>
      </c>
      <c r="AA487" s="6"/>
      <c r="AB487" s="6"/>
      <c r="AC487" s="6">
        <v>43860.25</v>
      </c>
      <c r="AD487" s="6"/>
      <c r="AE487" s="6"/>
      <c r="AF487" s="6">
        <v>43901.208333333343</v>
      </c>
      <c r="AG487" s="6"/>
      <c r="AH487" s="6"/>
      <c r="AI487" s="6"/>
      <c r="AJ487" s="6"/>
      <c r="AK487" s="6"/>
      <c r="AL487" s="6"/>
      <c r="AM487" s="6"/>
      <c r="AN487" s="6"/>
      <c r="AO487" s="6"/>
      <c r="AP487" s="6"/>
      <c r="AQ487" s="6">
        <v>43964.25</v>
      </c>
      <c r="AR487" s="6">
        <v>43966.25</v>
      </c>
      <c r="AS487" s="6"/>
      <c r="AT487" s="6"/>
      <c r="AU487" s="6">
        <v>44000.25</v>
      </c>
      <c r="AV487" s="6">
        <v>43991.25</v>
      </c>
      <c r="AW487" s="6"/>
      <c r="AX487" s="6">
        <v>43943.25</v>
      </c>
      <c r="AY487" s="6"/>
      <c r="AZ487" s="6"/>
      <c r="BA487" s="6"/>
      <c r="BB487" s="6"/>
      <c r="BC487" s="6"/>
      <c r="BD487" s="6"/>
      <c r="BE487" s="6"/>
      <c r="BF487" s="6"/>
      <c r="BG487" s="6"/>
      <c r="BH487" s="6"/>
      <c r="BI487" s="6"/>
      <c r="BJ487" s="6"/>
      <c r="BK487" s="6"/>
      <c r="BL487" s="6"/>
      <c r="BM487" s="6">
        <v>44001.25</v>
      </c>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HYPERLINK("https://hpr-rps.hres.ca/reg-content/summary-basis-decision-detailTwo.php?lang=en&amp;linkID=SBD00498", "Tukysa")</f>
        <v>Tukysa</v>
      </c>
      <c r="B488" s="6" t="s">
        <v>1243</v>
      </c>
      <c r="C488" s="6" t="s">
        <v>1244</v>
      </c>
      <c r="D488" s="6" t="s">
        <v>1245</v>
      </c>
      <c r="E488" s="6">
        <v>42997.25</v>
      </c>
      <c r="F488" s="6"/>
      <c r="G488" s="6"/>
      <c r="H488" s="6"/>
      <c r="I488" s="6"/>
      <c r="J488" s="6"/>
      <c r="K488" s="6"/>
      <c r="L488" s="6"/>
      <c r="M488" s="6"/>
      <c r="N488" s="6">
        <v>43811.25</v>
      </c>
      <c r="O488" s="6"/>
      <c r="P488" s="6"/>
      <c r="Q488" s="6"/>
      <c r="R488" s="6"/>
      <c r="S488" s="6">
        <v>43851.25</v>
      </c>
      <c r="T488" s="6"/>
      <c r="U488" s="6"/>
      <c r="V488" s="6">
        <v>43850.25</v>
      </c>
      <c r="W488" s="6"/>
      <c r="X488" s="6"/>
      <c r="Y488" s="6"/>
      <c r="Z488" s="6">
        <v>43854.25</v>
      </c>
      <c r="AA488" s="6"/>
      <c r="AB488" s="6"/>
      <c r="AC488" s="6">
        <v>43861.25</v>
      </c>
      <c r="AD488" s="6"/>
      <c r="AE488" s="6"/>
      <c r="AF488" s="6">
        <v>43868.25</v>
      </c>
      <c r="AG488" s="6"/>
      <c r="AH488" s="6"/>
      <c r="AI488" s="6"/>
      <c r="AJ488" s="6"/>
      <c r="AK488" s="6"/>
      <c r="AL488" s="6"/>
      <c r="AM488" s="6"/>
      <c r="AN488" s="6"/>
      <c r="AO488" s="6"/>
      <c r="AP488" s="6"/>
      <c r="AQ488" s="6">
        <v>43952.25</v>
      </c>
      <c r="AR488" s="6">
        <v>43942.25</v>
      </c>
      <c r="AS488" s="6"/>
      <c r="AT488" s="6"/>
      <c r="AU488" s="6">
        <v>43984.25</v>
      </c>
      <c r="AV488" s="6">
        <v>43958.25</v>
      </c>
      <c r="AW488" s="6"/>
      <c r="AX488" s="6">
        <v>43938.25</v>
      </c>
      <c r="AY488" s="6"/>
      <c r="AZ488" s="6"/>
      <c r="BA488" s="6"/>
      <c r="BB488" s="6"/>
      <c r="BC488" s="6"/>
      <c r="BD488" s="6"/>
      <c r="BE488" s="6"/>
      <c r="BF488" s="6"/>
      <c r="BG488" s="6"/>
      <c r="BH488" s="6"/>
      <c r="BI488" s="6"/>
      <c r="BJ488" s="6"/>
      <c r="BK488" s="6"/>
      <c r="BL488" s="6"/>
      <c r="BM488" s="6">
        <v>43987.25</v>
      </c>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HYPERLINK("https://hpr-rps.hres.ca/reg-content/summary-basis-decision-detailTwo.php?lang=en&amp;linkID=SBD00500", "Tomvi")</f>
        <v>Tomvi</v>
      </c>
      <c r="B489" s="6" t="s">
        <v>1246</v>
      </c>
      <c r="C489" s="6" t="s">
        <v>1247</v>
      </c>
      <c r="D489" s="6" t="s">
        <v>1248</v>
      </c>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HYPERLINK("https://hpr-rps.hres.ca/reg-content/summary-basis-decision-detailTwo.php?lang=en&amp;linkID=SBD00501", "Ruzurgi")</f>
        <v>Ruzurgi</v>
      </c>
      <c r="B490" s="6" t="s">
        <v>1249</v>
      </c>
      <c r="C490" s="6" t="s">
        <v>1250</v>
      </c>
      <c r="D490" s="6" t="s">
        <v>1251</v>
      </c>
      <c r="E490" s="6"/>
      <c r="F490" s="6"/>
      <c r="G490" s="6"/>
      <c r="H490" s="6"/>
      <c r="I490" s="6"/>
      <c r="J490" s="6"/>
      <c r="K490" s="6"/>
      <c r="L490" s="6"/>
      <c r="M490" s="6"/>
      <c r="N490" s="6">
        <v>43774.25</v>
      </c>
      <c r="O490" s="6"/>
      <c r="P490" s="6"/>
      <c r="Q490" s="6"/>
      <c r="R490" s="6"/>
      <c r="S490" s="6">
        <v>43804.25</v>
      </c>
      <c r="T490" s="6"/>
      <c r="U490" s="6"/>
      <c r="V490" s="6">
        <v>43819.25</v>
      </c>
      <c r="W490" s="6"/>
      <c r="X490" s="6"/>
      <c r="Y490" s="6"/>
      <c r="Z490" s="6">
        <v>43851.25</v>
      </c>
      <c r="AA490" s="6"/>
      <c r="AB490" s="6"/>
      <c r="AC490" s="6">
        <v>43857.25</v>
      </c>
      <c r="AD490" s="6"/>
      <c r="AE490" s="6"/>
      <c r="AF490" s="6">
        <v>43882.25</v>
      </c>
      <c r="AG490" s="6"/>
      <c r="AH490" s="6"/>
      <c r="AI490" s="6"/>
      <c r="AJ490" s="6"/>
      <c r="AK490" s="6"/>
      <c r="AL490" s="6"/>
      <c r="AM490" s="6"/>
      <c r="AN490" s="6"/>
      <c r="AO490" s="6"/>
      <c r="AP490" s="6"/>
      <c r="AQ490" s="6">
        <v>44042.25</v>
      </c>
      <c r="AR490" s="6">
        <v>44042.25</v>
      </c>
      <c r="AS490" s="6"/>
      <c r="AT490" s="6"/>
      <c r="AU490" s="6">
        <v>44047.25</v>
      </c>
      <c r="AV490" s="6">
        <v>44034.25</v>
      </c>
      <c r="AW490" s="6"/>
      <c r="AX490" s="6">
        <v>44026.25</v>
      </c>
      <c r="AY490" s="6"/>
      <c r="AZ490" s="6"/>
      <c r="BA490" s="6"/>
      <c r="BB490" s="6"/>
      <c r="BC490" s="6"/>
      <c r="BD490" s="6"/>
      <c r="BE490" s="6"/>
      <c r="BF490" s="6"/>
      <c r="BG490" s="6"/>
      <c r="BH490" s="6"/>
      <c r="BI490" s="6"/>
      <c r="BJ490" s="6"/>
      <c r="BK490" s="6"/>
      <c r="BL490" s="6"/>
      <c r="BM490" s="6">
        <v>44053.25</v>
      </c>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HYPERLINK("https://hpr-rps.hres.ca/reg-content/summary-basis-decision-detailTwo.php?lang=en&amp;linkID=SBD00502", "Inrebic")</f>
        <v>Inrebic</v>
      </c>
      <c r="B491" s="6" t="s">
        <v>1252</v>
      </c>
      <c r="C491" s="6" t="s">
        <v>665</v>
      </c>
      <c r="D491" s="6" t="s">
        <v>1253</v>
      </c>
      <c r="E491" s="6">
        <v>43550.208333333343</v>
      </c>
      <c r="F491" s="6"/>
      <c r="G491" s="6"/>
      <c r="H491" s="6">
        <v>43665.25</v>
      </c>
      <c r="I491" s="6"/>
      <c r="J491" s="6"/>
      <c r="K491" s="6"/>
      <c r="L491" s="6"/>
      <c r="M491" s="6"/>
      <c r="N491" s="6"/>
      <c r="O491" s="6"/>
      <c r="P491" s="6"/>
      <c r="Q491" s="6"/>
      <c r="R491" s="6"/>
      <c r="S491" s="6"/>
      <c r="T491" s="6"/>
      <c r="U491" s="6"/>
      <c r="V491" s="6"/>
      <c r="W491" s="6"/>
      <c r="X491" s="6"/>
      <c r="Y491" s="6"/>
      <c r="Z491" s="6">
        <v>43707.25</v>
      </c>
      <c r="AA491" s="6"/>
      <c r="AB491" s="6"/>
      <c r="AC491" s="6">
        <v>43747.25</v>
      </c>
      <c r="AD491" s="6"/>
      <c r="AE491" s="6"/>
      <c r="AF491" s="6">
        <v>43753.25</v>
      </c>
      <c r="AG491" s="6"/>
      <c r="AH491" s="6"/>
      <c r="AI491" s="6"/>
      <c r="AJ491" s="6"/>
      <c r="AK491" s="6"/>
      <c r="AL491" s="6"/>
      <c r="AM491" s="6"/>
      <c r="AN491" s="6"/>
      <c r="AO491" s="6"/>
      <c r="AP491" s="6"/>
      <c r="AQ491" s="6">
        <v>44012.25</v>
      </c>
      <c r="AR491" s="6">
        <v>44032.25</v>
      </c>
      <c r="AS491" s="6">
        <v>43983.25</v>
      </c>
      <c r="AT491" s="6"/>
      <c r="AU491" s="6">
        <v>44035.25</v>
      </c>
      <c r="AV491" s="6">
        <v>44027.25</v>
      </c>
      <c r="AW491" s="6"/>
      <c r="AX491" s="6">
        <v>43978.25</v>
      </c>
      <c r="AY491" s="6"/>
      <c r="AZ491" s="6"/>
      <c r="BA491" s="6"/>
      <c r="BB491" s="6"/>
      <c r="BC491" s="6"/>
      <c r="BD491" s="6"/>
      <c r="BE491" s="6"/>
      <c r="BF491" s="6"/>
      <c r="BG491" s="6"/>
      <c r="BH491" s="6"/>
      <c r="BI491" s="6"/>
      <c r="BJ491" s="6"/>
      <c r="BK491" s="6"/>
      <c r="BL491" s="6"/>
      <c r="BM491" s="6">
        <v>44039.25</v>
      </c>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HYPERLINK("https://hpr-rps.hres.ca/reg-content/summary-basis-decision-detailTwo.php?lang=en&amp;linkID=SBD00503", "Firdapse")</f>
        <v>Firdapse</v>
      </c>
      <c r="B492" s="6" t="s">
        <v>1254</v>
      </c>
      <c r="C492" s="6" t="s">
        <v>1255</v>
      </c>
      <c r="D492" s="6" t="s">
        <v>1256</v>
      </c>
      <c r="E492" s="6">
        <v>43592.25</v>
      </c>
      <c r="F492" s="6"/>
      <c r="G492" s="6"/>
      <c r="H492" s="6"/>
      <c r="I492" s="6"/>
      <c r="J492" s="6"/>
      <c r="K492" s="6"/>
      <c r="L492" s="6"/>
      <c r="M492" s="6"/>
      <c r="N492" s="6">
        <v>43693.25</v>
      </c>
      <c r="O492" s="6"/>
      <c r="P492" s="6"/>
      <c r="Q492" s="6"/>
      <c r="R492" s="6"/>
      <c r="S492" s="6">
        <v>43721.25</v>
      </c>
      <c r="T492" s="6"/>
      <c r="U492" s="6"/>
      <c r="V492" s="6">
        <v>43775.25</v>
      </c>
      <c r="W492" s="6"/>
      <c r="X492" s="6"/>
      <c r="Y492" s="6"/>
      <c r="Z492" s="6">
        <v>43796.25</v>
      </c>
      <c r="AA492" s="6"/>
      <c r="AB492" s="6"/>
      <c r="AC492" s="6">
        <v>43840.25</v>
      </c>
      <c r="AD492" s="6"/>
      <c r="AE492" s="6"/>
      <c r="AF492" s="6">
        <v>43868.25</v>
      </c>
      <c r="AG492" s="6"/>
      <c r="AH492" s="6"/>
      <c r="AI492" s="6"/>
      <c r="AJ492" s="6"/>
      <c r="AK492" s="6"/>
      <c r="AL492" s="6"/>
      <c r="AM492" s="6"/>
      <c r="AN492" s="6"/>
      <c r="AO492" s="6"/>
      <c r="AP492" s="6"/>
      <c r="AQ492" s="6">
        <v>44007.25</v>
      </c>
      <c r="AR492" s="6">
        <v>44042.25</v>
      </c>
      <c r="AS492" s="6">
        <v>43956.25</v>
      </c>
      <c r="AT492" s="6"/>
      <c r="AU492" s="6">
        <v>44043.25</v>
      </c>
      <c r="AV492" s="6">
        <v>44034.25</v>
      </c>
      <c r="AW492" s="6"/>
      <c r="AX492" s="6"/>
      <c r="AY492" s="6"/>
      <c r="AZ492" s="6"/>
      <c r="BA492" s="6"/>
      <c r="BB492" s="6"/>
      <c r="BC492" s="6"/>
      <c r="BD492" s="6"/>
      <c r="BE492" s="6"/>
      <c r="BF492" s="6"/>
      <c r="BG492" s="6"/>
      <c r="BH492" s="6"/>
      <c r="BI492" s="6"/>
      <c r="BJ492" s="6"/>
      <c r="BK492" s="6"/>
      <c r="BL492" s="6"/>
      <c r="BM492" s="6">
        <v>44043.25</v>
      </c>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HYPERLINK("https://hpr-rps.hres.ca/reg-content/summary-basis-decision-detailTwo.php?lang=en&amp;linkID=SBD00504", "Xenleta")</f>
        <v>Xenleta</v>
      </c>
      <c r="B493" s="6" t="s">
        <v>1257</v>
      </c>
      <c r="C493" s="6" t="s">
        <v>292</v>
      </c>
      <c r="D493" s="6" t="s">
        <v>1258</v>
      </c>
      <c r="E493" s="6">
        <v>43641.25</v>
      </c>
      <c r="F493" s="6"/>
      <c r="G493" s="6"/>
      <c r="H493" s="6"/>
      <c r="I493" s="6"/>
      <c r="J493" s="6"/>
      <c r="K493" s="6"/>
      <c r="L493" s="6"/>
      <c r="M493" s="6"/>
      <c r="N493" s="6">
        <v>43699.25</v>
      </c>
      <c r="O493" s="6"/>
      <c r="P493" s="6"/>
      <c r="Q493" s="6"/>
      <c r="R493" s="6"/>
      <c r="S493" s="6">
        <v>43727.25</v>
      </c>
      <c r="T493" s="6"/>
      <c r="U493" s="6"/>
      <c r="V493" s="6">
        <v>43776.25</v>
      </c>
      <c r="W493" s="6"/>
      <c r="X493" s="6"/>
      <c r="Y493" s="6"/>
      <c r="Z493" s="6">
        <v>43802.25</v>
      </c>
      <c r="AA493" s="6"/>
      <c r="AB493" s="6"/>
      <c r="AC493" s="6">
        <v>43817.25</v>
      </c>
      <c r="AD493" s="6"/>
      <c r="AE493" s="6"/>
      <c r="AF493" s="6">
        <v>43843.25</v>
      </c>
      <c r="AG493" s="6"/>
      <c r="AH493" s="6"/>
      <c r="AI493" s="6"/>
      <c r="AJ493" s="6"/>
      <c r="AK493" s="6"/>
      <c r="AL493" s="6"/>
      <c r="AM493" s="6"/>
      <c r="AN493" s="6"/>
      <c r="AO493" s="6"/>
      <c r="AP493" s="6"/>
      <c r="AQ493" s="6">
        <v>44008.25</v>
      </c>
      <c r="AR493" s="6">
        <v>44021.25</v>
      </c>
      <c r="AS493" s="6"/>
      <c r="AT493" s="6"/>
      <c r="AU493" s="6">
        <v>44022.25</v>
      </c>
      <c r="AV493" s="6">
        <v>44015.25</v>
      </c>
      <c r="AW493" s="6"/>
      <c r="AX493" s="6"/>
      <c r="AY493" s="6"/>
      <c r="AZ493" s="6"/>
      <c r="BA493" s="6"/>
      <c r="BB493" s="6"/>
      <c r="BC493" s="6"/>
      <c r="BD493" s="6"/>
      <c r="BE493" s="6"/>
      <c r="BF493" s="6"/>
      <c r="BG493" s="6"/>
      <c r="BH493" s="6"/>
      <c r="BI493" s="6"/>
      <c r="BJ493" s="6"/>
      <c r="BK493" s="6"/>
      <c r="BL493" s="6"/>
      <c r="BM493" s="6">
        <v>44022.25</v>
      </c>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HYPERLINK("https://hpr-rps.hres.ca/reg-content/summary-basis-decision-detailTwo.php?lang=en&amp;linkID=SBD00505", "Mar-Trientine")</f>
        <v>Mar-Trientine</v>
      </c>
      <c r="B494" s="6" t="s">
        <v>1259</v>
      </c>
      <c r="C494" s="6" t="s">
        <v>1260</v>
      </c>
      <c r="D494" s="6" t="s">
        <v>1261</v>
      </c>
      <c r="E494" s="6"/>
      <c r="F494" s="6"/>
      <c r="G494" s="6"/>
      <c r="H494" s="6">
        <v>43684.25</v>
      </c>
      <c r="I494" s="6"/>
      <c r="J494" s="6"/>
      <c r="K494" s="6"/>
      <c r="L494" s="6"/>
      <c r="M494" s="6"/>
      <c r="N494" s="6"/>
      <c r="O494" s="6"/>
      <c r="P494" s="6"/>
      <c r="Q494" s="6"/>
      <c r="R494" s="6"/>
      <c r="S494" s="6"/>
      <c r="T494" s="6"/>
      <c r="U494" s="6"/>
      <c r="V494" s="6"/>
      <c r="W494" s="6"/>
      <c r="X494" s="6"/>
      <c r="Y494" s="6"/>
      <c r="Z494" s="6">
        <v>43731.25</v>
      </c>
      <c r="AA494" s="6"/>
      <c r="AB494" s="6"/>
      <c r="AC494" s="6">
        <v>43768.208333333343</v>
      </c>
      <c r="AD494" s="6"/>
      <c r="AE494" s="6"/>
      <c r="AF494" s="6">
        <v>43790.25</v>
      </c>
      <c r="AG494" s="6"/>
      <c r="AH494" s="6"/>
      <c r="AI494" s="6"/>
      <c r="AJ494" s="6"/>
      <c r="AK494" s="6"/>
      <c r="AL494" s="6"/>
      <c r="AM494" s="6"/>
      <c r="AN494" s="6"/>
      <c r="AO494" s="6"/>
      <c r="AP494" s="6"/>
      <c r="AQ494" s="6">
        <v>44054.25</v>
      </c>
      <c r="AR494" s="6">
        <v>44078.25</v>
      </c>
      <c r="AS494" s="6">
        <v>44047.25</v>
      </c>
      <c r="AT494" s="6"/>
      <c r="AU494" s="6">
        <v>44088.25</v>
      </c>
      <c r="AV494" s="6">
        <v>44077.25</v>
      </c>
      <c r="AW494" s="6"/>
      <c r="AX494" s="6"/>
      <c r="AY494" s="6"/>
      <c r="AZ494" s="6"/>
      <c r="BA494" s="6"/>
      <c r="BB494" s="6"/>
      <c r="BC494" s="6"/>
      <c r="BD494" s="6"/>
      <c r="BE494" s="6"/>
      <c r="BF494" s="6"/>
      <c r="BG494" s="6"/>
      <c r="BH494" s="6"/>
      <c r="BI494" s="6"/>
      <c r="BJ494" s="6"/>
      <c r="BK494" s="6"/>
      <c r="BL494" s="6"/>
      <c r="BM494" s="6">
        <v>44088.25</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HYPERLINK("https://hpr-rps.hres.ca/reg-content/summary-basis-decision-detailTwo.php?lang=en&amp;linkID=SBD00506", "GalliaPharm")</f>
        <v>GalliaPharm</v>
      </c>
      <c r="B495" s="6" t="s">
        <v>1262</v>
      </c>
      <c r="C495" s="6" t="s">
        <v>1263</v>
      </c>
      <c r="D495" s="6" t="s">
        <v>1264</v>
      </c>
      <c r="E495" s="6"/>
      <c r="F495" s="6"/>
      <c r="G495" s="6"/>
      <c r="H495" s="6">
        <v>43600.25</v>
      </c>
      <c r="I495" s="6"/>
      <c r="J495" s="6"/>
      <c r="K495" s="6"/>
      <c r="L495" s="6"/>
      <c r="M495" s="6"/>
      <c r="N495" s="6"/>
      <c r="O495" s="6"/>
      <c r="P495" s="6"/>
      <c r="Q495" s="6"/>
      <c r="R495" s="6"/>
      <c r="S495" s="6"/>
      <c r="T495" s="6"/>
      <c r="U495" s="6"/>
      <c r="V495" s="6"/>
      <c r="W495" s="6"/>
      <c r="X495" s="6"/>
      <c r="Y495" s="6"/>
      <c r="Z495" s="6">
        <v>43689.25</v>
      </c>
      <c r="AA495" s="6"/>
      <c r="AB495" s="6"/>
      <c r="AC495" s="6">
        <v>43719.25</v>
      </c>
      <c r="AD495" s="6"/>
      <c r="AE495" s="6"/>
      <c r="AF495" s="6">
        <v>43763.25</v>
      </c>
      <c r="AG495" s="6"/>
      <c r="AH495" s="6"/>
      <c r="AI495" s="6"/>
      <c r="AJ495" s="6"/>
      <c r="AK495" s="6"/>
      <c r="AL495" s="6"/>
      <c r="AM495" s="6"/>
      <c r="AN495" s="6"/>
      <c r="AO495" s="6"/>
      <c r="AP495" s="6"/>
      <c r="AQ495" s="6">
        <v>44062.25</v>
      </c>
      <c r="AR495" s="6">
        <v>44057.25</v>
      </c>
      <c r="AS495" s="6"/>
      <c r="AT495" s="6"/>
      <c r="AU495" s="6"/>
      <c r="AV495" s="6">
        <v>44049.25</v>
      </c>
      <c r="AW495" s="6"/>
      <c r="AX495" s="6"/>
      <c r="AY495" s="6"/>
      <c r="AZ495" s="6">
        <v>44040.25</v>
      </c>
      <c r="BA495" s="6"/>
      <c r="BB495" s="6"/>
      <c r="BC495" s="6"/>
      <c r="BD495" s="6"/>
      <c r="BE495" s="6"/>
      <c r="BF495" s="6"/>
      <c r="BG495" s="6"/>
      <c r="BH495" s="6"/>
      <c r="BI495" s="6"/>
      <c r="BJ495" s="6"/>
      <c r="BK495" s="6"/>
      <c r="BL495" s="6"/>
      <c r="BM495" s="6">
        <v>44062.25</v>
      </c>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HYPERLINK("https://hpr-rps.hres.ca/reg-content/summary-basis-decision-detailTwo.php?lang=en&amp;linkID=SBD00507", "Reblozyl")</f>
        <v>Reblozyl</v>
      </c>
      <c r="B496" s="6" t="s">
        <v>1265</v>
      </c>
      <c r="C496" s="6" t="s">
        <v>665</v>
      </c>
      <c r="D496" s="6" t="s">
        <v>1266</v>
      </c>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HYPERLINK("https://hpr-rps.hres.ca/reg-content/summary-basis-decision-detailTwo.php?lang=en&amp;linkID=SBD00508", "Zeposia")</f>
        <v>Zeposia</v>
      </c>
      <c r="B497" s="6" t="s">
        <v>1267</v>
      </c>
      <c r="C497" s="6" t="s">
        <v>665</v>
      </c>
      <c r="D497" s="6" t="s">
        <v>1268</v>
      </c>
      <c r="E497" s="6">
        <v>43677.25</v>
      </c>
      <c r="F497" s="6"/>
      <c r="G497" s="6"/>
      <c r="H497" s="6">
        <v>43763.25</v>
      </c>
      <c r="I497" s="6"/>
      <c r="J497" s="6"/>
      <c r="K497" s="6"/>
      <c r="L497" s="6"/>
      <c r="M497" s="6"/>
      <c r="N497" s="6"/>
      <c r="O497" s="6"/>
      <c r="P497" s="6"/>
      <c r="Q497" s="6"/>
      <c r="R497" s="6"/>
      <c r="S497" s="6"/>
      <c r="T497" s="6"/>
      <c r="U497" s="6"/>
      <c r="V497" s="6"/>
      <c r="W497" s="6"/>
      <c r="X497" s="6"/>
      <c r="Y497" s="6"/>
      <c r="Z497" s="6"/>
      <c r="AA497" s="6"/>
      <c r="AB497" s="6"/>
      <c r="AC497" s="6"/>
      <c r="AD497" s="6"/>
      <c r="AE497" s="6"/>
      <c r="AF497" s="6">
        <v>43808.25</v>
      </c>
      <c r="AG497" s="6"/>
      <c r="AH497" s="6"/>
      <c r="AI497" s="6"/>
      <c r="AJ497" s="6"/>
      <c r="AK497" s="6"/>
      <c r="AL497" s="6"/>
      <c r="AM497" s="6"/>
      <c r="AN497" s="6"/>
      <c r="AO497" s="6"/>
      <c r="AP497" s="6"/>
      <c r="AQ497" s="6">
        <v>44106.25</v>
      </c>
      <c r="AR497" s="6">
        <v>44105.25</v>
      </c>
      <c r="AS497" s="6">
        <v>44035.25</v>
      </c>
      <c r="AT497" s="6"/>
      <c r="AU497" s="6">
        <v>44106.25</v>
      </c>
      <c r="AV497" s="6">
        <v>44103.25</v>
      </c>
      <c r="AW497" s="6"/>
      <c r="AX497" s="6">
        <v>44084.25</v>
      </c>
      <c r="AY497" s="6"/>
      <c r="AZ497" s="6"/>
      <c r="BA497" s="6"/>
      <c r="BB497" s="6"/>
      <c r="BC497" s="6"/>
      <c r="BD497" s="6"/>
      <c r="BE497" s="6"/>
      <c r="BF497" s="6"/>
      <c r="BG497" s="6"/>
      <c r="BH497" s="6"/>
      <c r="BI497" s="6"/>
      <c r="BJ497" s="6"/>
      <c r="BK497" s="6"/>
      <c r="BL497" s="6"/>
      <c r="BM497" s="6">
        <v>44106.25</v>
      </c>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HYPERLINK("https://hpr-rps.hres.ca/reg-content/summary-basis-decision-detailTwo.php?lang=en&amp;linkID=SBD00509", "Sarclisa")</f>
        <v>Sarclisa</v>
      </c>
      <c r="B498" s="6" t="s">
        <v>1269</v>
      </c>
      <c r="C498" s="6" t="s">
        <v>942</v>
      </c>
      <c r="D498" s="6" t="s">
        <v>1270</v>
      </c>
      <c r="E498" s="6">
        <v>43035.25</v>
      </c>
      <c r="F498" s="6"/>
      <c r="G498" s="6"/>
      <c r="H498" s="6">
        <v>43644.25</v>
      </c>
      <c r="I498" s="6"/>
      <c r="J498" s="6"/>
      <c r="K498" s="6"/>
      <c r="L498" s="6"/>
      <c r="M498" s="6"/>
      <c r="N498" s="6"/>
      <c r="O498" s="6"/>
      <c r="P498" s="6"/>
      <c r="Q498" s="6"/>
      <c r="R498" s="6"/>
      <c r="S498" s="6"/>
      <c r="T498" s="6"/>
      <c r="U498" s="6"/>
      <c r="V498" s="6"/>
      <c r="W498" s="6"/>
      <c r="X498" s="6"/>
      <c r="Y498" s="6"/>
      <c r="Z498" s="6"/>
      <c r="AA498" s="6"/>
      <c r="AB498" s="6"/>
      <c r="AC498" s="6"/>
      <c r="AD498" s="6"/>
      <c r="AE498" s="6"/>
      <c r="AF498" s="6">
        <v>43675.25</v>
      </c>
      <c r="AG498" s="6"/>
      <c r="AH498" s="6"/>
      <c r="AI498" s="6"/>
      <c r="AJ498" s="6"/>
      <c r="AK498" s="6"/>
      <c r="AL498" s="6"/>
      <c r="AM498" s="6"/>
      <c r="AN498" s="6"/>
      <c r="AO498" s="6"/>
      <c r="AP498" s="6"/>
      <c r="AQ498" s="6">
        <v>43769.208333333343</v>
      </c>
      <c r="AR498" s="6">
        <v>43945.25</v>
      </c>
      <c r="AS498" s="6"/>
      <c r="AT498" s="6"/>
      <c r="AU498" s="6">
        <v>43948.25</v>
      </c>
      <c r="AV498" s="6">
        <v>43945.25</v>
      </c>
      <c r="AW498" s="6"/>
      <c r="AX498" s="6"/>
      <c r="AY498" s="6"/>
      <c r="AZ498" s="6"/>
      <c r="BA498" s="6"/>
      <c r="BB498" s="6"/>
      <c r="BC498" s="6"/>
      <c r="BD498" s="6"/>
      <c r="BE498" s="6"/>
      <c r="BF498" s="6"/>
      <c r="BG498" s="6"/>
      <c r="BH498" s="6"/>
      <c r="BI498" s="6"/>
      <c r="BJ498" s="6"/>
      <c r="BK498" s="6"/>
      <c r="BL498" s="6"/>
      <c r="BM498" s="6">
        <v>43950.25</v>
      </c>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HYPERLINK("https://hpr-rps.hres.ca/reg-content/summary-basis-decision-detailTwo.php?lang=en&amp;linkID=SBD00510", "Pfizer-BioNTech COVID-19 Vaccine")</f>
        <v>Pfizer-BioNTech COVID-19 Vaccine</v>
      </c>
      <c r="B499" s="6" t="s">
        <v>1271</v>
      </c>
      <c r="C499" s="6" t="s">
        <v>1272</v>
      </c>
      <c r="D499" s="6" t="s">
        <v>1273</v>
      </c>
      <c r="E499" s="6">
        <v>44082.25</v>
      </c>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HYPERLINK("https://hpr-rps.hres.ca/reg-content/summary-basis-decision-detailTwo.php?lang=en&amp;linkID=SBD00511", "Moderna COVID-19 Vaccine")</f>
        <v>Moderna COVID-19 Vaccine</v>
      </c>
      <c r="B500" s="6" t="s">
        <v>1274</v>
      </c>
      <c r="C500" s="6" t="s">
        <v>1275</v>
      </c>
      <c r="D500" s="6" t="s">
        <v>1276</v>
      </c>
      <c r="E500" s="6">
        <v>40884.25</v>
      </c>
      <c r="F500" s="6"/>
      <c r="G500" s="6"/>
      <c r="H500" s="6">
        <v>43154.25</v>
      </c>
      <c r="I500" s="6"/>
      <c r="J500" s="6"/>
      <c r="K500" s="6"/>
      <c r="L500" s="6"/>
      <c r="M500" s="6"/>
      <c r="N500" s="6"/>
      <c r="O500" s="6"/>
      <c r="P500" s="6"/>
      <c r="Q500" s="6"/>
      <c r="R500" s="6"/>
      <c r="S500" s="6"/>
      <c r="T500" s="6"/>
      <c r="U500" s="6"/>
      <c r="V500" s="6"/>
      <c r="W500" s="6"/>
      <c r="X500" s="6"/>
      <c r="Y500" s="6"/>
      <c r="Z500" s="6"/>
      <c r="AA500" s="6"/>
      <c r="AB500" s="6"/>
      <c r="AC500" s="6"/>
      <c r="AD500" s="6"/>
      <c r="AE500" s="6"/>
      <c r="AF500" s="6">
        <v>43210.25</v>
      </c>
      <c r="AG500" s="6"/>
      <c r="AH500" s="6"/>
      <c r="AI500" s="6"/>
      <c r="AJ500" s="6"/>
      <c r="AK500" s="6"/>
      <c r="AL500" s="6"/>
      <c r="AM500" s="6"/>
      <c r="AN500" s="6"/>
      <c r="AO500" s="6"/>
      <c r="AP500" s="6"/>
      <c r="AQ500" s="6">
        <v>43423.25</v>
      </c>
      <c r="AR500" s="6"/>
      <c r="AS500" s="6"/>
      <c r="AT500" s="6"/>
      <c r="AU500" s="6"/>
      <c r="AV500" s="6">
        <v>43458.25</v>
      </c>
      <c r="AW500" s="6"/>
      <c r="AX500" s="6"/>
      <c r="AY500" s="6"/>
      <c r="AZ500" s="6">
        <v>43451.25</v>
      </c>
      <c r="BA500" s="6"/>
      <c r="BB500" s="6"/>
      <c r="BC500" s="6"/>
      <c r="BD500" s="6"/>
      <c r="BE500" s="6"/>
      <c r="BF500" s="6"/>
      <c r="BG500" s="6"/>
      <c r="BH500" s="6"/>
      <c r="BI500" s="6"/>
      <c r="BJ500" s="6"/>
      <c r="BK500" s="6"/>
      <c r="BL500" s="6"/>
      <c r="BM500" s="6"/>
      <c r="BN500" s="6"/>
      <c r="BO500" s="6"/>
      <c r="BP500" s="6">
        <v>43462.25</v>
      </c>
      <c r="BQ500" s="6"/>
      <c r="BR500" s="6"/>
      <c r="BS500" s="6"/>
      <c r="BT500" s="6"/>
      <c r="BU500" s="6"/>
      <c r="BV500" s="6"/>
      <c r="BW500" s="6"/>
      <c r="BX500" s="6"/>
      <c r="BY500" s="6">
        <v>43644.25</v>
      </c>
      <c r="BZ500" s="6"/>
      <c r="CA500" s="6"/>
      <c r="CB500" s="6"/>
      <c r="CC500" s="6"/>
      <c r="CD500" s="6"/>
      <c r="CE500" s="6"/>
      <c r="CF500" s="6"/>
      <c r="CG500" s="6"/>
      <c r="CH500" s="6"/>
      <c r="CI500" s="6"/>
      <c r="CJ500" s="6"/>
      <c r="CK500" s="6"/>
      <c r="CL500" s="6"/>
      <c r="CM500" s="6"/>
      <c r="CN500" s="6"/>
      <c r="CO500" s="6"/>
      <c r="CP500" s="6"/>
      <c r="CQ500" s="6"/>
      <c r="CR500" s="6">
        <v>43651.25</v>
      </c>
      <c r="CS500" s="6"/>
      <c r="CT500" s="6"/>
      <c r="CU500" s="6"/>
      <c r="CV500" s="6"/>
      <c r="CW500" s="6"/>
      <c r="CX500" s="6"/>
      <c r="CY500" s="6"/>
      <c r="CZ500" s="6"/>
      <c r="DA500" s="6"/>
      <c r="DB500" s="6"/>
      <c r="DC500" s="6">
        <v>43894.25</v>
      </c>
      <c r="DD500" s="6"/>
      <c r="DE500" s="6"/>
      <c r="DF500" s="6"/>
      <c r="DG500" s="6"/>
      <c r="DH500" s="6">
        <v>43945.25</v>
      </c>
      <c r="DI500" s="6"/>
      <c r="DJ500" s="6"/>
      <c r="DK500" s="6"/>
      <c r="DL500" s="6">
        <v>43928.25</v>
      </c>
      <c r="DM500" s="6"/>
      <c r="DN500" s="6"/>
      <c r="DO500" s="6"/>
      <c r="DP500" s="6"/>
      <c r="DQ500" s="6"/>
      <c r="DR500" s="6"/>
      <c r="DS500" s="6"/>
      <c r="DT500" s="6"/>
      <c r="DU500" s="6"/>
      <c r="DV500" s="6"/>
      <c r="DW500" s="6"/>
      <c r="DX500" s="6"/>
      <c r="DY500" s="6">
        <v>43949.25</v>
      </c>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HYPERLINK("https://hpr-rps.hres.ca/reg-content/summary-basis-decision-detailTwo.php?lang=en&amp;linkID=SBD00512", "Bamlanivimab for Injection")</f>
        <v>Bamlanivimab for Injection</v>
      </c>
      <c r="B501" s="6" t="s">
        <v>1277</v>
      </c>
      <c r="C501" s="6" t="s">
        <v>140</v>
      </c>
      <c r="D501" s="6" t="s">
        <v>1278</v>
      </c>
      <c r="E501" s="6"/>
      <c r="F501" s="6"/>
      <c r="G501" s="6"/>
      <c r="H501" s="6"/>
      <c r="I501" s="6"/>
      <c r="J501" s="6"/>
      <c r="K501" s="6"/>
      <c r="L501" s="6"/>
      <c r="M501" s="6"/>
      <c r="N501" s="6"/>
      <c r="O501" s="6"/>
      <c r="P501" s="6"/>
      <c r="Q501" s="6"/>
      <c r="R501" s="6"/>
      <c r="S501" s="6"/>
      <c r="T501" s="6"/>
      <c r="U501" s="6"/>
      <c r="V501" s="6"/>
      <c r="W501" s="6"/>
      <c r="X501" s="6"/>
      <c r="Y501" s="6"/>
      <c r="Z501" s="6">
        <v>44155.25</v>
      </c>
      <c r="AA501" s="6">
        <v>44155.25</v>
      </c>
      <c r="AB501" s="6"/>
      <c r="AC501" s="6"/>
      <c r="AD501" s="6">
        <v>44155.25</v>
      </c>
      <c r="AE501" s="6">
        <v>44154.25</v>
      </c>
      <c r="AF501" s="6"/>
      <c r="AG501" s="6">
        <v>44152.25</v>
      </c>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HYPERLINK("https://hpr-rps.hres.ca/reg-content/summary-basis-decision-detailTwo.php?lang=en&amp;linkID=SBD00513", "Noromby/Noromby HP")</f>
        <v>Noromby/Noromby HP</v>
      </c>
      <c r="B502" s="6" t="s">
        <v>1279</v>
      </c>
      <c r="C502" s="6" t="s">
        <v>1280</v>
      </c>
      <c r="D502" s="6" t="s">
        <v>1281</v>
      </c>
      <c r="E502" s="6">
        <v>43586.25</v>
      </c>
      <c r="F502" s="6"/>
      <c r="G502" s="6"/>
      <c r="H502" s="6">
        <v>43769.208333333343</v>
      </c>
      <c r="I502" s="6"/>
      <c r="J502" s="6"/>
      <c r="K502" s="6"/>
      <c r="L502" s="6"/>
      <c r="M502" s="6"/>
      <c r="N502" s="6"/>
      <c r="O502" s="6"/>
      <c r="P502" s="6"/>
      <c r="Q502" s="6"/>
      <c r="R502" s="6"/>
      <c r="S502" s="6"/>
      <c r="T502" s="6"/>
      <c r="U502" s="6"/>
      <c r="V502" s="6"/>
      <c r="W502" s="6"/>
      <c r="X502" s="6"/>
      <c r="Y502" s="6"/>
      <c r="Z502" s="6"/>
      <c r="AA502" s="6"/>
      <c r="AB502" s="6"/>
      <c r="AC502" s="6"/>
      <c r="AD502" s="6"/>
      <c r="AE502" s="6"/>
      <c r="AF502" s="6">
        <v>43818.25</v>
      </c>
      <c r="AG502" s="6"/>
      <c r="AH502" s="6"/>
      <c r="AI502" s="6"/>
      <c r="AJ502" s="6"/>
      <c r="AK502" s="6"/>
      <c r="AL502" s="6"/>
      <c r="AM502" s="6"/>
      <c r="AN502" s="6"/>
      <c r="AO502" s="6"/>
      <c r="AP502" s="6"/>
      <c r="AQ502" s="6">
        <v>43959.25</v>
      </c>
      <c r="AR502" s="6">
        <v>44117.25</v>
      </c>
      <c r="AS502" s="6"/>
      <c r="AT502" s="6"/>
      <c r="AU502" s="6"/>
      <c r="AV502" s="6">
        <v>44118.25</v>
      </c>
      <c r="AW502" s="6"/>
      <c r="AX502" s="6"/>
      <c r="AY502" s="6"/>
      <c r="AZ502" s="6">
        <v>44118.25</v>
      </c>
      <c r="BA502" s="6"/>
      <c r="BB502" s="6"/>
      <c r="BC502" s="6"/>
      <c r="BD502" s="6"/>
      <c r="BE502" s="6"/>
      <c r="BF502" s="6"/>
      <c r="BG502" s="6"/>
      <c r="BH502" s="6"/>
      <c r="BI502" s="6"/>
      <c r="BJ502" s="6"/>
      <c r="BK502" s="6"/>
      <c r="BL502" s="6"/>
      <c r="BM502" s="6">
        <v>44118.25</v>
      </c>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3" s="6" t="s">
        <v>1282</v>
      </c>
      <c r="C503" s="6" t="s">
        <v>1283</v>
      </c>
      <c r="D503" s="6" t="s">
        <v>885</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HYPERLINK("https://hpr-rps.hres.ca/reg-content/summary-basis-decision-medical-device-detailOne.php?lang=en&amp;linkID=SBD00339", "Natrelle TM")</f>
        <v>Natrelle TM</v>
      </c>
      <c r="B504" s="6" t="s">
        <v>1282</v>
      </c>
      <c r="C504" s="6" t="s">
        <v>1283</v>
      </c>
      <c r="D504" s="6" t="s">
        <v>887</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HYPERLINK("https://hpr-rps.hres.ca/reg-content/summary-basis-decision-medical-device-detailTwo.php?lang=en&amp;linkID=SBD00328", "MemoryGel&amp;trade; Silicone Gel-Filled Breast Implants")</f>
        <v>MemoryGel&amp;trade; Silicone Gel-Filled Breast Implants</v>
      </c>
      <c r="B505" s="6" t="s">
        <v>1282</v>
      </c>
      <c r="C505" s="6" t="s">
        <v>1284</v>
      </c>
      <c r="D505" s="6" t="s">
        <v>856</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HYPERLINK("https://hpr-rps.hres.ca/reg-content/summary-basis-decision-medical-device-detailOne.php?lang=en&amp;linkID=SBD00348", "Mentor Memorygel&amp;trade; CPG Breast Implants Cohesive III")</f>
        <v>Mentor Memorygel&amp;trade; CPG Breast Implants Cohesive III</v>
      </c>
      <c r="B506" s="6" t="s">
        <v>1282</v>
      </c>
      <c r="C506" s="6" t="s">
        <v>1284</v>
      </c>
      <c r="D506" s="6" t="s">
        <v>905</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HYPERLINK("https://hpr-rps.hres.ca/reg-content/summary-basis-decision-medical-device-detailOne.php?lang=en&amp;linkID=SBD00404", "Mentor Memorygel&amp;trade; CPG Breast Implants Cohesive III")</f>
        <v>Mentor Memorygel&amp;trade; CPG Breast Implants Cohesive III</v>
      </c>
      <c r="B507" s="6" t="s">
        <v>1282</v>
      </c>
      <c r="C507" s="6" t="s">
        <v>1284</v>
      </c>
      <c r="D507" s="6" t="s">
        <v>1033</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HYPERLINK("https://hpr-rps.hres.ca/reg-content/summary-basis-decision-medical-device-detailOne.php?lang=en&amp;linkID=SBD00405", "Mentor Memorygel&amp;trade; CPG Breast Implants Cohesive III")</f>
        <v>Mentor Memorygel&amp;trade; CPG Breast Implants Cohesive III</v>
      </c>
      <c r="B508" s="6" t="s">
        <v>1282</v>
      </c>
      <c r="C508" s="6" t="s">
        <v>1284</v>
      </c>
      <c r="D508" s="6" t="s">
        <v>1035</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HYPERLINK("https://hpr-rps.hres.ca/reg-content/summary-basis-decision-medical-device-detailOne.php?lang=en&amp;linkID=SBD00406", "Mentor Memorygel&amp;trade; CPG Breast Implants Cohesive III")</f>
        <v>Mentor Memorygel&amp;trade; CPG Breast Implants Cohesive III</v>
      </c>
      <c r="B509" s="6" t="s">
        <v>1282</v>
      </c>
      <c r="C509" s="6" t="s">
        <v>1284</v>
      </c>
      <c r="D509" s="6" t="s">
        <v>1037</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HYPERLINK("https://hpr-rps.hres.ca/reg-content/summary-basis-decision-medical-device-detailOne.php?lang=en&amp;linkID=SBD00407", "Mentor Memorygel&amp;trade; CPG Breast Implants Cohesive III")</f>
        <v>Mentor Memorygel&amp;trade; CPG Breast Implants Cohesive III</v>
      </c>
      <c r="B510" s="6" t="s">
        <v>1282</v>
      </c>
      <c r="C510" s="6" t="s">
        <v>1284</v>
      </c>
      <c r="D510" s="6" t="s">
        <v>1040</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HYPERLINK("https://hpr-rps.hres.ca/reg-content/summary-basis-decision-medical-device-detailOne.php?lang=en&amp;linkID=SBD00408", "Mentor Memorygel&amp;trade; CPG Breast Implants Cohesive III")</f>
        <v>Mentor Memorygel&amp;trade; CPG Breast Implants Cohesive III</v>
      </c>
      <c r="B511" s="6" t="s">
        <v>1282</v>
      </c>
      <c r="C511" s="6" t="s">
        <v>1284</v>
      </c>
      <c r="D511" s="6" t="s">
        <v>1043</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HYPERLINK("https://hpr-rps.hres.ca/reg-content/summary-basis-decision-medical-device-detailOne.php?lang=en&amp;linkID=SBD00409", "Mentor Memorygel&amp;trade; CPG Breast Implants Cohesive III")</f>
        <v>Mentor Memorygel&amp;trade; CPG Breast Implants Cohesive III</v>
      </c>
      <c r="B512" s="6" t="s">
        <v>1282</v>
      </c>
      <c r="C512" s="6" t="s">
        <v>1284</v>
      </c>
      <c r="D512" s="6" t="s">
        <v>1045</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HYPERLINK("https://hpr-rps.hres.ca/reg-content/summary-basis-decision-medical-device-detailOne.php?lang=en&amp;linkID=SBD00410", "Mentor Memorygel&amp;trade; CPG Breast Implants Cohesive III")</f>
        <v>Mentor Memorygel&amp;trade; CPG Breast Implants Cohesive III</v>
      </c>
      <c r="B513" s="6" t="s">
        <v>1282</v>
      </c>
      <c r="C513" s="6" t="s">
        <v>1284</v>
      </c>
      <c r="D513" s="6" t="s">
        <v>1047</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HYPERLINK("https://hpr-rps.hres.ca/reg-content/summary-basis-decision-medical-device-detailOne.php?lang=en&amp;linkID=SBD00349", "Mentor MemoryGel&amp;trade; Silicone Gel-Filled Breast Implants")</f>
        <v>Mentor MemoryGel&amp;trade; Silicone Gel-Filled Breast Implants</v>
      </c>
      <c r="B514" s="6" t="s">
        <v>1282</v>
      </c>
      <c r="C514" s="6" t="s">
        <v>1285</v>
      </c>
      <c r="D514" s="6" t="s">
        <v>908</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HYPERLINK("https://hpr-rps.hres.ca/reg-content/summary-basis-decision-medical-device-detailOne.php?lang=en&amp;linkID=SBD00411", "Mentor MemoryGel&amp;trade; Silicone Gel-Filled Breast Implants")</f>
        <v>Mentor MemoryGel&amp;trade; Silicone Gel-Filled Breast Implants</v>
      </c>
      <c r="B515" s="6" t="s">
        <v>1282</v>
      </c>
      <c r="C515" s="6" t="s">
        <v>1285</v>
      </c>
      <c r="D515" s="6" t="s">
        <v>1049</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HYPERLINK("https://hpr-rps.hres.ca/reg-content/summary-basis-decision-medical-device-detailOne.php?lang=en&amp;linkID=SBD00412", "Mentor MemoryGel&amp;trade; Silicone Gel-Filled Breast Implants")</f>
        <v>Mentor MemoryGel&amp;trade; Silicone Gel-Filled Breast Implants</v>
      </c>
      <c r="B516" s="6" t="s">
        <v>1282</v>
      </c>
      <c r="C516" s="6" t="s">
        <v>1285</v>
      </c>
      <c r="D516" s="6" t="s">
        <v>1051</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HYPERLINK("https://hpr-rps.hres.ca/reg-content/summary-basis-decision-medical-device-detailOne.php?lang=en&amp;linkID=SBD00413", "Mentor MemoryGel&amp;trade; Silicone Gel-Filled Breast Implants")</f>
        <v>Mentor MemoryGel&amp;trade; Silicone Gel-Filled Breast Implants</v>
      </c>
      <c r="B517" s="6" t="s">
        <v>1282</v>
      </c>
      <c r="C517" s="6" t="s">
        <v>1285</v>
      </c>
      <c r="D517" s="6" t="s">
        <v>1054</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HYPERLINK("https://hpr-rps.hres.ca/reg-content/summary-basis-decision-medical-device-detailOne.php?lang=en&amp;linkID=SBD00414", "Mentor MemoryGel&amp;trade; Silicone Gel-Filled Breast Implants")</f>
        <v>Mentor MemoryGel&amp;trade; Silicone Gel-Filled Breast Implants</v>
      </c>
      <c r="B518" s="6" t="s">
        <v>1282</v>
      </c>
      <c r="C518" s="6" t="s">
        <v>1285</v>
      </c>
      <c r="D518" s="6" t="s">
        <v>1057</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HYPERLINK("https://hpr-rps.hres.ca/reg-content/summary-basis-decision-medical-device-detailOne.php?lang=en&amp;linkID=SBD00415", "Mentor MemoryGel&amp;trade; Silicone Gel-Filled Breast Implants")</f>
        <v>Mentor MemoryGel&amp;trade; Silicone Gel-Filled Breast Implants</v>
      </c>
      <c r="B519" s="6" t="s">
        <v>1282</v>
      </c>
      <c r="C519" s="6" t="s">
        <v>1285</v>
      </c>
      <c r="D519" s="6" t="s">
        <v>1059</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HYPERLINK("https://hpr-rps.hres.ca/reg-content/summary-basis-decision-medical-device-detailOne.php?lang=en&amp;linkID=SBD00416", "Mentor MemoryGel&amp;trade; Silicone Gel-Filled Breast Implants")</f>
        <v>Mentor MemoryGel&amp;trade; Silicone Gel-Filled Breast Implants</v>
      </c>
      <c r="B520" s="6" t="s">
        <v>1282</v>
      </c>
      <c r="C520" s="6" t="s">
        <v>1285</v>
      </c>
      <c r="D520" s="6" t="s">
        <v>1061</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HYPERLINK("https://hpr-rps.hres.ca/reg-content/summary-basis-decision-medical-device-detailOne.php?lang=en&amp;linkID=SBD00417", "Mentor MemoryGel&amp;trade; Silicone Gel-Filled Breast Implants")</f>
        <v>Mentor MemoryGel&amp;trade; Silicone Gel-Filled Breast Implants</v>
      </c>
      <c r="B521" s="6" t="s">
        <v>1282</v>
      </c>
      <c r="C521" s="6" t="s">
        <v>1285</v>
      </c>
      <c r="D521" s="6" t="s">
        <v>1064</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1282</v>
      </c>
      <c r="C522" s="6" t="s">
        <v>1283</v>
      </c>
      <c r="D522" s="6" t="s">
        <v>852</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3" s="6" t="s">
        <v>1282</v>
      </c>
      <c r="C523" s="6" t="s">
        <v>1283</v>
      </c>
      <c r="D523" s="6" t="s">
        <v>1066</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4" s="6" t="s">
        <v>1282</v>
      </c>
      <c r="C524" s="6" t="s">
        <v>1286</v>
      </c>
      <c r="D524" s="6" t="s">
        <v>1068</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HYPERLINK("https://hpr-rps.hres.ca/reg-content/summary-basis-decision-medical-device-detailTwo.php?lang=en&amp;linkID=SBD00327", "CPG Gel Breast Implants Cohesive III")</f>
        <v>CPG Gel Breast Implants Cohesive III</v>
      </c>
      <c r="B525" s="6" t="s">
        <v>1282</v>
      </c>
      <c r="C525" s="6" t="s">
        <v>1284</v>
      </c>
      <c r="D525" s="6" t="s">
        <v>854</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6" s="6" t="s">
        <v>1282</v>
      </c>
      <c r="C526" s="6" t="s">
        <v>1286</v>
      </c>
      <c r="D526" s="6" t="s">
        <v>1070</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7" s="6" t="s">
        <v>1282</v>
      </c>
      <c r="C527" s="6" t="s">
        <v>1287</v>
      </c>
      <c r="D527" s="6" t="s">
        <v>1213</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HYPERLINK("https://hpr-rps.hres.ca/reg-content/summary-basis-decision-medical-device-detailOne.php?lang=en&amp;linkID=SBD00351", "Natrelle&amp;#8482; Highly Cohesive Silicone-Filled Breast Implants")</f>
        <v>Natrelle&amp;#8482; Highly Cohesive Silicone-Filled Breast Implants</v>
      </c>
      <c r="B528" s="6" t="s">
        <v>1282</v>
      </c>
      <c r="C528" s="6" t="s">
        <v>1283</v>
      </c>
      <c r="D528" s="6" t="s">
        <v>911</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HYPERLINK("https://hpr-rps.hres.ca/reg-content/summary-basis-decision-medical-device-detailOne.php?lang=en&amp;linkID=SBD00421", "Natrelle&amp;#8482; Highly Cohesive Silicone-filled Breast Implants")</f>
        <v>Natrelle&amp;#8482; Highly Cohesive Silicone-filled Breast Implants</v>
      </c>
      <c r="B529" s="6" t="s">
        <v>1282</v>
      </c>
      <c r="C529" s="6" t="s">
        <v>1283</v>
      </c>
      <c r="D529" s="6" t="s">
        <v>1072</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HYPERLINK("https://hpr-rps.hres.ca/reg-content/summary-basis-decision-medical-device-detailOne.php?lang=en&amp;linkID=SBD00422", "Natrelle&amp;#8482; Highly Cohesive Silicone-Filled Breast Implants")</f>
        <v>Natrelle&amp;#8482; Highly Cohesive Silicone-Filled Breast Implants</v>
      </c>
      <c r="B530" s="6" t="s">
        <v>1282</v>
      </c>
      <c r="C530" s="6" t="s">
        <v>1286</v>
      </c>
      <c r="D530" s="6" t="s">
        <v>1075</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HYPERLINK("https://hpr-rps.hres.ca/reg-content/summary-basis-decision-medical-device-detailOne.php?lang=en&amp;linkID=SBD00423", "Natrelle&amp;#8482; Highly Cohesive Silicone-Filled Breast Implants")</f>
        <v>Natrelle&amp;#8482; Highly Cohesive Silicone-Filled Breast Implants</v>
      </c>
      <c r="B531" s="6" t="s">
        <v>1282</v>
      </c>
      <c r="C531" s="6" t="s">
        <v>1286</v>
      </c>
      <c r="D531" s="6" t="s">
        <v>1077</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HYPERLINK("https://hpr-rps.hres.ca/reg-content/summary-basis-decision-medical-device-detailOne.php?lang=en&amp;linkID=SBD00424", "Natrelle TM")</f>
        <v>Natrelle TM</v>
      </c>
      <c r="B532" s="6" t="s">
        <v>1282</v>
      </c>
      <c r="C532" s="6" t="s">
        <v>1286</v>
      </c>
      <c r="D532" s="6" t="s">
        <v>1080</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HYPERLINK("https://hpr-rps.hres.ca/reg-content/summary-basis-decision-medical-device-detailTwo.php?lang=en&amp;linkID=SBD00320", "Neuroform 2 Microdelivery Stent System")</f>
        <v>Neuroform 2 Microdelivery Stent System</v>
      </c>
      <c r="B533" s="6" t="s">
        <v>1282</v>
      </c>
      <c r="C533" s="6" t="s">
        <v>1288</v>
      </c>
      <c r="D533" s="6" t="s">
        <v>1289</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HYPERLINK("https://hpr-rps.hres.ca/reg-content/summary-basis-decision-medical-device-detailTwo.php?lang=en&amp;linkID=SBD00321", "TMR (Transmyocardial Revascularization) Lasers&lt;br /&gt;TMR2000 Ho:YAG laser&lt;br /&gt;SolarGen 2100S Ho:YAG laser")</f>
        <v>TMR (Transmyocardial Revascularization) Lasers&lt;br /&gt;TMR2000 Ho:YAG laser&lt;br /&gt;SolarGen 2100S Ho:YAG laser</v>
      </c>
      <c r="B534" s="6" t="s">
        <v>1282</v>
      </c>
      <c r="C534" s="6" t="s">
        <v>1290</v>
      </c>
      <c r="D534" s="6" t="s">
        <v>838</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HYPERLINK("https://hpr-rps.hres.ca/reg-content/summary-basis-decision-medical-device-detailTwo.php?lang=en&amp;linkID=SBD00322", "AB5000&amp;trade; Circulatory Support System")</f>
        <v>AB5000&amp;trade; Circulatory Support System</v>
      </c>
      <c r="B535" s="6" t="s">
        <v>1282</v>
      </c>
      <c r="C535" s="6" t="s">
        <v>1291</v>
      </c>
      <c r="D535" s="6" t="s">
        <v>841</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HYPERLINK("https://hpr-rps.hres.ca/reg-content/summary-basis-decision-medical-device-detailTwo.php?lang=en&amp;linkID=SBD00323", "CardioWest&amp;trade; C70 Temporary Total Artificial Heart")</f>
        <v>CardioWest&amp;trade; C70 Temporary Total Artificial Heart</v>
      </c>
      <c r="B536" s="6" t="s">
        <v>1282</v>
      </c>
      <c r="C536" s="6" t="s">
        <v>1292</v>
      </c>
      <c r="D536" s="6" t="s">
        <v>843</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HYPERLINK("https://hpr-rps.hres.ca/reg-content/summary-basis-decision-medical-device-detailTwo.php?lang=en&amp;linkID=SBD00324", "Wingspan TM")</f>
        <v>Wingspan TM</v>
      </c>
      <c r="B537" s="6" t="s">
        <v>1282</v>
      </c>
      <c r="C537" s="6" t="s">
        <v>1293</v>
      </c>
      <c r="D537" s="6" t="s">
        <v>846</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HYPERLINK("https://hpr-rps.hres.ca/reg-content/summary-basis-decision-medical-device-detailTwo.php?lang=en&amp;linkID=SBD00325", "Inamed Style 410 Silicone-Filled Breast Implants")</f>
        <v>Inamed Style 410 Silicone-Filled Breast Implants</v>
      </c>
      <c r="B538" s="6" t="s">
        <v>1282</v>
      </c>
      <c r="C538" s="6" t="s">
        <v>1294</v>
      </c>
      <c r="D538" s="6" t="s">
        <v>1295</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HYPERLINK("https://hpr-rps.hres.ca/reg-content/summary-basis-decision-medical-device-detailTwo.php?lang=en&amp;linkID=SBD00329", "Procleix ®")</f>
        <v>Procleix ®</v>
      </c>
      <c r="B539" s="6" t="s">
        <v>1282</v>
      </c>
      <c r="C539" s="6" t="s">
        <v>1296</v>
      </c>
      <c r="D539" s="6" t="s">
        <v>860</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HYPERLINK("https://hpr-rps.hres.ca/reg-content/summary-basis-decision-medical-device-detailTwo.php?lang=en&amp;linkID=SBD00330", "Procleix ®")</f>
        <v>Procleix ®</v>
      </c>
      <c r="B540" s="6" t="s">
        <v>1282</v>
      </c>
      <c r="C540" s="6" t="s">
        <v>1296</v>
      </c>
      <c r="D540" s="6" t="s">
        <v>861</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HYPERLINK("https://hpr-rps.hres.ca/reg-content/summary-basis-decision-medical-device-detailTwo.php?lang=en&amp;linkID=SBD00331", "Procleix &amp;reg;")</f>
        <v>Procleix &amp;reg;</v>
      </c>
      <c r="B541" s="6" t="s">
        <v>1282</v>
      </c>
      <c r="C541" s="6" t="s">
        <v>1296</v>
      </c>
      <c r="D541" s="6" t="s">
        <v>864</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HYPERLINK("https://hpr-rps.hres.ca/reg-content/summary-basis-decision-medical-device-detailTwo.php?lang=en&amp;linkID=SBD00332", "Ortho  T. CRUZI ")</f>
        <v xml:space="preserve">Ortho  T. CRUZI </v>
      </c>
      <c r="B542" s="6" t="s">
        <v>1282</v>
      </c>
      <c r="C542" s="6" t="s">
        <v>1297</v>
      </c>
      <c r="D542" s="6" t="s">
        <v>867</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HYPERLINK("https://hpr-rps.hres.ca/reg-content/summary-basis-decision-medical-device-detailTwo.php?lang=en&amp;linkID=SBD00333", "Recover Pump System")</f>
        <v>Recover Pump System</v>
      </c>
      <c r="B543" s="6" t="s">
        <v>1282</v>
      </c>
      <c r="C543" s="6" t="s">
        <v>1298</v>
      </c>
      <c r="D543" s="6" t="s">
        <v>870</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HYPERLINK("https://hpr-rps.hres.ca/reg-content/summary-basis-decision-medical-device-detailTwo.php?lang=en&amp;linkID=SBD00334", "Elana Surgical Kit")</f>
        <v>Elana Surgical Kit</v>
      </c>
      <c r="B544" s="6" t="s">
        <v>1282</v>
      </c>
      <c r="C544" s="6" t="s">
        <v>1299</v>
      </c>
      <c r="D544" s="6" t="s">
        <v>873</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HYPERLINK("https://hpr-rps.hres.ca/reg-content/summary-basis-decision-medical-device-detailTwo.php?lang=en&amp;linkID=SBD00335", "West Nile Virus Kit (Donor Screening)")</f>
        <v>West Nile Virus Kit (Donor Screening)</v>
      </c>
      <c r="B545" s="6" t="s">
        <v>1282</v>
      </c>
      <c r="C545" s="6" t="s">
        <v>1300</v>
      </c>
      <c r="D545" s="6" t="s">
        <v>876</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HYPERLINK("https://hpr-rps.hres.ca/reg-content/summary-basis-decision-medical-device-detailTwo.php?lang=en&amp;linkID=SBD00340", "REPEL-CV ®")</f>
        <v>REPEL-CV ®</v>
      </c>
      <c r="B546" s="6" t="s">
        <v>1282</v>
      </c>
      <c r="C546" s="6" t="s">
        <v>1301</v>
      </c>
      <c r="D546" s="6" t="s">
        <v>889</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HYPERLINK("https://hpr-rps.hres.ca/reg-content/summary-basis-decision-medical-device-detailTwo.php?lang=en&amp;linkID=SBD00341", "Syphilis EIA II (Donor Screening)")</f>
        <v>Syphilis EIA II (Donor Screening)</v>
      </c>
      <c r="B547" s="6" t="s">
        <v>1282</v>
      </c>
      <c r="C547" s="6" t="s">
        <v>1302</v>
      </c>
      <c r="D547" s="6" t="s">
        <v>892</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HYPERLINK("https://hpr-rps.hres.ca/reg-content/summary-basis-decision-medical-device-detailTwo.php?lang=en&amp;linkID=SBD00342", "Procleix ®")</f>
        <v>Procleix ®</v>
      </c>
      <c r="B548" s="6" t="s">
        <v>1282</v>
      </c>
      <c r="C548" s="6" t="s">
        <v>1296</v>
      </c>
      <c r="D548" s="6" t="s">
        <v>894</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HYPERLINK("https://hpr-rps.hres.ca/reg-content/summary-basis-decision-medical-device-detailTwo.php?lang=en&amp;linkID=SBD00343", "TAG Thoracic Endoprosthesis")</f>
        <v>TAG Thoracic Endoprosthesis</v>
      </c>
      <c r="B549" s="6" t="s">
        <v>1282</v>
      </c>
      <c r="C549" s="6" t="s">
        <v>1303</v>
      </c>
      <c r="D549" s="6" t="s">
        <v>858</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HYPERLINK("https://hpr-rps.hres.ca/reg-content/summary-basis-decision-medical-device-detailTwo.php?lang=en&amp;linkID=SBD00344", "Valiant ®")</f>
        <v>Valiant ®</v>
      </c>
      <c r="B550" s="6" t="s">
        <v>1282</v>
      </c>
      <c r="C550" s="6" t="s">
        <v>1304</v>
      </c>
      <c r="D550" s="6" t="s">
        <v>896</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HYPERLINK("https://hpr-rps.hres.ca/reg-content/summary-basis-decision-medical-device-detailTwo.php?lang=en&amp;linkID=SBD00345", "EXCOR ®")</f>
        <v>EXCOR ®</v>
      </c>
      <c r="B551" s="6" t="s">
        <v>1282</v>
      </c>
      <c r="C551" s="6" t="s">
        <v>1305</v>
      </c>
      <c r="D551" s="6" t="s">
        <v>898</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HYPERLINK("https://hpr-rps.hres.ca/reg-content/summary-basis-decision-medical-device-detailTwo.php?lang=en&amp;linkID=SBD00352", "COBAS &amp;reg;")</f>
        <v>COBAS &amp;reg;</v>
      </c>
      <c r="B552" s="6" t="s">
        <v>1282</v>
      </c>
      <c r="C552" s="6" t="s">
        <v>1300</v>
      </c>
      <c r="D552" s="6" t="s">
        <v>914</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HYPERLINK("https://hpr-rps.hres.ca/reg-content/summary-basis-decision-medical-device-detailTwo.php?lang=en&amp;linkID=SBD00346", "Zenith TX2 ®")</f>
        <v>Zenith TX2 ®</v>
      </c>
      <c r="B553" s="6" t="s">
        <v>1282</v>
      </c>
      <c r="C553" s="6" t="s">
        <v>1306</v>
      </c>
      <c r="D553" s="6" t="s">
        <v>901</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HYPERLINK("https://hpr-rps.hres.ca/reg-content/summary-basis-decision-medical-device-detailTwo.php?lang=en&amp;linkID=SBD00347", "HeartMate II ®")</f>
        <v>HeartMate II ®</v>
      </c>
      <c r="B554" s="6" t="s">
        <v>1282</v>
      </c>
      <c r="C554" s="6" t="s">
        <v>1307</v>
      </c>
      <c r="D554" s="6" t="s">
        <v>903</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HYPERLINK("https://hpr-rps.hres.ca/reg-content/summary-basis-decision-medical-device-detailTwo.php?lang=en&amp;linkID=SBD00356", "Pipeline &amp;trade;")</f>
        <v>Pipeline &amp;trade;</v>
      </c>
      <c r="B555" s="6" t="s">
        <v>1282</v>
      </c>
      <c r="C555" s="6" t="s">
        <v>1308</v>
      </c>
      <c r="D555" s="6" t="s">
        <v>924</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HYPERLINK("https://hpr-rps.hres.ca/reg-content/summary-basis-decision-medical-device-detailTwo.php?lang=en&amp;linkID=SBD00353", "cobas TaqScreen MPX Test&lt;br /&gt; The licence name is NAT Qualitative Multi Assay Test (Donor Screening).")</f>
        <v>cobas TaqScreen MPX Test&lt;br /&gt; The licence name is NAT Qualitative Multi Assay Test (Donor Screening).</v>
      </c>
      <c r="B556" s="6" t="s">
        <v>1282</v>
      </c>
      <c r="C556" s="6" t="s">
        <v>1309</v>
      </c>
      <c r="D556" s="6" t="s">
        <v>917</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HYPERLINK("https://hpr-rps.hres.ca/reg-content/summary-basis-decision-medical-device-detailTwo.php?lang=en&amp;linkID=SBD00354",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7" s="6" t="s">
        <v>1282</v>
      </c>
      <c r="C557" s="6" t="s">
        <v>1294</v>
      </c>
      <c r="D557" s="6" t="s">
        <v>919</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HYPERLINK("https://hpr-rps.hres.ca/reg-content/summary-basis-decision-medical-device-detailTwo.php?lang=en&amp;linkID=SBD00363", "Edwards SAPIEN transcatheter heart valve")</f>
        <v>Edwards SAPIEN transcatheter heart valve</v>
      </c>
      <c r="B558" s="6" t="s">
        <v>1282</v>
      </c>
      <c r="C558" s="6" t="s">
        <v>1310</v>
      </c>
      <c r="D558" s="6" t="s">
        <v>943</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HYPERLINK("https://hpr-rps.hres.ca/reg-content/summary-basis-decision-medical-device-detailTwo.php?lang=en&amp;linkID=SBD00364", "Symplicity TM")</f>
        <v>Symplicity TM</v>
      </c>
      <c r="B559" s="6" t="s">
        <v>1282</v>
      </c>
      <c r="C559" s="6" t="s">
        <v>1311</v>
      </c>
      <c r="D559" s="6" t="s">
        <v>946</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HYPERLINK("https://hpr-rps.hres.ca/reg-content/summary-basis-decision-medical-device-detailTwo.php?lang=en&amp;linkID=SBD00369", "Medtronic CoreValve ®")</f>
        <v>Medtronic CoreValve ®</v>
      </c>
      <c r="B560" s="6" t="s">
        <v>1282</v>
      </c>
      <c r="C560" s="6" t="s">
        <v>1312</v>
      </c>
      <c r="D560" s="6" t="s">
        <v>956</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HYPERLINK("https://hpr-rps.hres.ca/reg-content/summary-basis-decision-medical-device-detailThree.php?lang=en&amp;linkID=SBD00385", "Sorin Supra-Annular Heart Valves")</f>
        <v>Sorin Supra-Annular Heart Valves</v>
      </c>
      <c r="B561" s="6" t="s">
        <v>1282</v>
      </c>
      <c r="C561" s="6" t="s">
        <v>1313</v>
      </c>
      <c r="D561" s="6" t="s">
        <v>994</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HYPERLINK("https://hpr-rps.hres.ca/reg-content/summary-basis-decision-medical-device-detailThree.php?lang=en&amp;linkID=SBD00386", "Perceval S Heart Valve")</f>
        <v>Perceval S Heart Valve</v>
      </c>
      <c r="B562" s="6" t="s">
        <v>1282</v>
      </c>
      <c r="C562" s="6" t="s">
        <v>1313</v>
      </c>
      <c r="D562" s="6" t="s">
        <v>979</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HYPERLINK("https://hpr-rps.hres.ca/reg-content/summary-basis-decision-medical-device-detailThree.php?lang=en&amp;linkID=SBD00387", "Pantera Lux Paclitaxel releasing Percutaneous Transluminal Coronary Angioplasty (PTCA) Balloon Catheter")</f>
        <v>Pantera Lux Paclitaxel releasing Percutaneous Transluminal Coronary Angioplasty (PTCA) Balloon Catheter</v>
      </c>
      <c r="B563" s="6" t="s">
        <v>1282</v>
      </c>
      <c r="C563" s="6" t="s">
        <v>1314</v>
      </c>
      <c r="D563" s="6" t="s">
        <v>996</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HYPERLINK("https://hpr-rps.hres.ca/reg-content/summary-basis-decision-medical-device-detailThree.php?lang=en&amp;linkID=SBD00388", "Lutonix 035 Drug Coated Balloon Percutaneous Transluminal Angioplasty Catheter")</f>
        <v>Lutonix 035 Drug Coated Balloon Percutaneous Transluminal Angioplasty Catheter</v>
      </c>
      <c r="B564" s="6" t="s">
        <v>1282</v>
      </c>
      <c r="C564" s="6" t="s">
        <v>1315</v>
      </c>
      <c r="D564" s="6" t="s">
        <v>998</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HYPERLINK("https://hpr-rps.hres.ca/reg-content/summary-basis-decision-medical-device-detailThree.php?lang=en&amp;linkID=SBD00389", "Geenius HIV 1/2 Confirmatory Assay")</f>
        <v>Geenius HIV 1/2 Confirmatory Assay</v>
      </c>
      <c r="B565" s="6" t="s">
        <v>1282</v>
      </c>
      <c r="C565" s="6" t="s">
        <v>1316</v>
      </c>
      <c r="D565" s="6" t="s">
        <v>1001</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HYPERLINK("https://hpr-rps.hres.ca/reg-content/summary-basis-decision-medical-device-detailThree.php?lang=en&amp;linkID=SBD00391", "Watchman Left Atrial Appendage Closure Device with Delivery System")</f>
        <v>Watchman Left Atrial Appendage Closure Device with Delivery System</v>
      </c>
      <c r="B566" s="6" t="s">
        <v>1282</v>
      </c>
      <c r="C566" s="6" t="s">
        <v>1293</v>
      </c>
      <c r="D566" s="6" t="s">
        <v>1006</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HYPERLINK("https://hpr-rps.hres.ca/reg-content/summary-basis-decision-medical-device-detailThree.php?lang=en&amp;linkID=SBD00393", "Amplatzer Cardiac Plug")</f>
        <v>Amplatzer Cardiac Plug</v>
      </c>
      <c r="B567" s="6" t="s">
        <v>1282</v>
      </c>
      <c r="C567" s="6" t="s">
        <v>1317</v>
      </c>
      <c r="D567" s="6" t="s">
        <v>1014</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HYPERLINK("https://hpr-rps.hres.ca/reg-content/summary-basis-decision-medical-device-detailThree.php?lang=en&amp;linkID=SBD00394", "Absorb GT1 Bioresorbable Vascular Scaffold System")</f>
        <v>Absorb GT1 Bioresorbable Vascular Scaffold System</v>
      </c>
      <c r="B568" s="6" t="s">
        <v>1282</v>
      </c>
      <c r="C568" s="6" t="s">
        <v>1318</v>
      </c>
      <c r="D568" s="6" t="s">
        <v>1016</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HYPERLINK("https://hpr-rps.hres.ca/reg-content/summary-basis-decision-medical-device-detailThree.php?lang=en&amp;linkID=SBD00471", "Reprocessed Diagnostic Electrophysiology Catheters")</f>
        <v>Reprocessed Diagnostic Electrophysiology Catheters</v>
      </c>
      <c r="B569" s="6" t="s">
        <v>1282</v>
      </c>
      <c r="C569" s="6" t="s">
        <v>1319</v>
      </c>
      <c r="D569" s="6" t="s">
        <v>1189</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HYPERLINK("https://hpr-rps.hres.ca/reg-content/summary-basis-decision-medical-device-detailThree.php?lang=en&amp;linkID=SBD00395", "Access HIV Combo")</f>
        <v>Access HIV Combo</v>
      </c>
      <c r="B570" s="6" t="s">
        <v>1282</v>
      </c>
      <c r="C570" s="6" t="s">
        <v>1320</v>
      </c>
      <c r="D570" s="6" t="s">
        <v>1011</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HYPERLINK("https://hpr-rps.hres.ca/reg-content/summary-basis-decision-medical-device-detailThree.php?lang=en&amp;linkID=SBD00396", "Argus II Retinal Prosthesis System")</f>
        <v>Argus II Retinal Prosthesis System</v>
      </c>
      <c r="B571" s="6" t="s">
        <v>1282</v>
      </c>
      <c r="C571" s="6" t="s">
        <v>1321</v>
      </c>
      <c r="D571" s="6" t="s">
        <v>1018</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HYPERLINK("https://hpr-rps.hres.ca/reg-content/summary-basis-decision-medical-device-detailThree.php?lang=en&amp;linkID=SBD00397", "Avioq HTLV-I/II Microelisa System")</f>
        <v>Avioq HTLV-I/II Microelisa System</v>
      </c>
      <c r="B572" s="6" t="s">
        <v>1282</v>
      </c>
      <c r="C572" s="6" t="s">
        <v>1322</v>
      </c>
      <c r="D572" s="6" t="s">
        <v>1021</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HYPERLINK("https://hpr-rps.hres.ca/reg-content/summary-basis-decision-medical-device-detailThree.php?lang=en&amp;linkID=SBD00398", "Ideal Implant Saline-Filled Breast Implant")</f>
        <v>Ideal Implant Saline-Filled Breast Implant</v>
      </c>
      <c r="B573" s="6" t="s">
        <v>1282</v>
      </c>
      <c r="C573" s="6" t="s">
        <v>1323</v>
      </c>
      <c r="D573" s="6" t="s">
        <v>1023</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HYPERLINK("https://hpr-rps.hres.ca/reg-content/summary-basis-decision-medical-device-detailThree.php?lang=en&amp;linkID=SBD00399", "INTERCEPT Blood System (formerly INTERCEPT Blood System for Plasma)")</f>
        <v>INTERCEPT Blood System (formerly INTERCEPT Blood System for Plasma)</v>
      </c>
      <c r="B574" s="6" t="s">
        <v>1282</v>
      </c>
      <c r="C574" s="6" t="s">
        <v>1324</v>
      </c>
      <c r="D574" s="6" t="s">
        <v>1025</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HYPERLINK("https://hpr-rps.hres.ca/reg-content/summary-basis-decision-medical-device-detailThree.php?lang=en&amp;linkID=SBD00400", "Koning Breast CT System")</f>
        <v>Koning Breast CT System</v>
      </c>
      <c r="B575" s="6" t="s">
        <v>1282</v>
      </c>
      <c r="C575" s="6" t="s">
        <v>1325</v>
      </c>
      <c r="D575" s="6" t="s">
        <v>1027</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HYPERLINK("https://hpr-rps.hres.ca/reg-content/summary-basis-decision-medical-device-detailThree.php?lang=en&amp;linkID=SBD00401", "Mevion S250 Proton Beam Radiation Therapy System")</f>
        <v>Mevion S250 Proton Beam Radiation Therapy System</v>
      </c>
      <c r="B576" s="6" t="s">
        <v>1282</v>
      </c>
      <c r="C576" s="6" t="s">
        <v>1326</v>
      </c>
      <c r="D576" s="6" t="s">
        <v>1327</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HYPERLINK("https://hpr-rps.hres.ca/reg-content/summary-basis-decision-medical-device-detailThree.php?lang=en&amp;linkID=SBD00402", "MitraClip Clip Delivery System")</f>
        <v>MitraClip Clip Delivery System</v>
      </c>
      <c r="B577" s="6" t="s">
        <v>1282</v>
      </c>
      <c r="C577" s="6" t="s">
        <v>1328</v>
      </c>
      <c r="D577" s="6" t="s">
        <v>1030</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HYPERLINK("https://hpr-rps.hres.ca/reg-content/summary-basis-decision-medical-device-detailThree.php?lang=en&amp;linkID=SBD00403", "SICD System")</f>
        <v>SICD System</v>
      </c>
      <c r="B578" s="6" t="s">
        <v>1282</v>
      </c>
      <c r="C578" s="6" t="s">
        <v>1329</v>
      </c>
      <c r="D578" s="6" t="s">
        <v>1032</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HYPERLINK("https://hpr-rps.hres.ca/reg-content/summary-basis-decision-medical-device-detailThree.php?lang=en&amp;linkID=SBD00470", "HTLV-I/II")</f>
        <v>HTLV-I/II</v>
      </c>
      <c r="B579" s="6" t="s">
        <v>1282</v>
      </c>
      <c r="C579" s="6" t="s">
        <v>1330</v>
      </c>
      <c r="D579" s="6" t="s">
        <v>1100</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HYPERLINK("https://hpr-rps.hres.ca/reg-content/summary-basis-decision-medical-device-detailThree.php?lang=en&amp;linkID=SBD00472", "Micra Transcatheter Pacing System")</f>
        <v>Micra Transcatheter Pacing System</v>
      </c>
      <c r="B580" s="6" t="s">
        <v>1282</v>
      </c>
      <c r="C580" s="6" t="s">
        <v>1304</v>
      </c>
      <c r="D580" s="6" t="s">
        <v>1192</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HYPERLINK("https://hpr-rps.hres.ca/reg-content/summary-basis-decision-medical-device-detailThree.php?lang=en&amp;linkID=SBD00473", "IN.PACT Admiral Paclitaxel-Coated PTA Balloon Catheter")</f>
        <v>IN.PACT Admiral Paclitaxel-Coated PTA Balloon Catheter</v>
      </c>
      <c r="B581" s="6" t="s">
        <v>1282</v>
      </c>
      <c r="C581" s="6" t="s">
        <v>1304</v>
      </c>
      <c r="D581" s="6" t="s">
        <v>1194</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HYPERLINK("https://hpr-rps.hres.ca/reg-content/summary-basis-decision-medical-device-detailThree.php?lang=en&amp;linkID=SBD00474", "Mammomat Inspiration")</f>
        <v>Mammomat Inspiration</v>
      </c>
      <c r="B582" s="6" t="s">
        <v>1282</v>
      </c>
      <c r="C582" s="6" t="s">
        <v>1331</v>
      </c>
      <c r="D582" s="6" t="s">
        <v>1196</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HYPERLINK("https://hpr-rps.hres.ca/reg-content/summary-basis-decision-medical-device-detailThree.php?lang=en&amp;linkID=SBD00475", "Impella RP Circulatory Support System")</f>
        <v>Impella RP Circulatory Support System</v>
      </c>
      <c r="B583" s="6" t="s">
        <v>1282</v>
      </c>
      <c r="C583" s="6" t="s">
        <v>1332</v>
      </c>
      <c r="D583" s="6" t="s">
        <v>1198</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HYPERLINK("https://hpr-rps.hres.ca/reg-content/summary-basis-decision-medical-device-detailThree.php?lang=en&amp;linkID=SBD00476", "MRIdian Linac System")</f>
        <v>MRIdian Linac System</v>
      </c>
      <c r="B584" s="6" t="s">
        <v>1282</v>
      </c>
      <c r="C584" s="6" t="s">
        <v>1333</v>
      </c>
      <c r="D584" s="6" t="s">
        <v>1200</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HYPERLINK("https://hpr-rps.hres.ca/reg-content/summary-basis-decision-medical-device-detailThree.php?lang=en&amp;linkID=SBD00477", "Freestyle Libre Flash Glucose Monitoring System")</f>
        <v>Freestyle Libre Flash Glucose Monitoring System</v>
      </c>
      <c r="B585" s="6" t="s">
        <v>1282</v>
      </c>
      <c r="C585" s="6" t="s">
        <v>1334</v>
      </c>
      <c r="D585" s="6" t="s">
        <v>1202</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HYPERLINK("https://hpr-rps.hres.ca/reg-content/summary-basis-decision-medical-device-detailOne.php?lang=en&amp;linkID=SBD00478", "Mentor MemoryGel CPG Breast Implants Cohesive III")</f>
        <v>Mentor MemoryGel CPG Breast Implants Cohesive III</v>
      </c>
      <c r="B586" s="6" t="s">
        <v>1282</v>
      </c>
      <c r="C586" s="6" t="s">
        <v>1284</v>
      </c>
      <c r="D586" s="6" t="s">
        <v>1203</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HYPERLINK("https://hpr-rps.hres.ca/reg-content/summary-basis-decision-medical-device-detailOne.php?lang=en&amp;linkID=SBD00479", "Mentor MemoryGel Silicone Gel-Filled Breast Implants")</f>
        <v>Mentor MemoryGel Silicone Gel-Filled Breast Implants</v>
      </c>
      <c r="B587" s="6" t="s">
        <v>1282</v>
      </c>
      <c r="C587" s="6" t="s">
        <v>1285</v>
      </c>
      <c r="D587" s="6" t="s">
        <v>1205</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HYPERLINK("https://hpr-rps.hres.ca/reg-content/summary-basis-decision-medical-device-detailThree.php?lang=en&amp;linkID=SBD00480", "CardioMEMS HF System")</f>
        <v>CardioMEMS HF System</v>
      </c>
      <c r="B588" s="6" t="s">
        <v>1282</v>
      </c>
      <c r="C588" s="6" t="s">
        <v>1335</v>
      </c>
      <c r="D588" s="6" t="s">
        <v>1206</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HYPERLINK("https://hpr-rps.hres.ca/reg-content/summary-basis-decision-medical-device-detailThree.php?lang=en&amp;linkID=SBD00481", "HeartMate 3 Left Ventricular Assist System")</f>
        <v>HeartMate 3 Left Ventricular Assist System</v>
      </c>
      <c r="B589" s="6" t="s">
        <v>1282</v>
      </c>
      <c r="C589" s="6" t="s">
        <v>1307</v>
      </c>
      <c r="D589" s="6" t="s">
        <v>1209</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t="str">
        <f>HYPERLINK("https://hpr-rps.hres.ca/reg-content/summary-basis-decision-medical-device-detailThree.php?lang=en&amp;linkID=SBD00482", "Guardian Connect Continuous Glucose Monitoring System")</f>
        <v>Guardian Connect Continuous Glucose Monitoring System</v>
      </c>
      <c r="B590" s="6" t="s">
        <v>1282</v>
      </c>
      <c r="C590" s="6" t="s">
        <v>1336</v>
      </c>
      <c r="D590" s="6" t="s">
        <v>1211</v>
      </c>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t="str">
        <f>HYPERLINK("https://hpr-rps.hres.ca/reg-content/summary-basis-decision-medical-device-detailThree.php?lang=en&amp;linkID=SBD00483", "MiniMed 670G")</f>
        <v>MiniMed 670G</v>
      </c>
      <c r="B591" s="6" t="s">
        <v>1282</v>
      </c>
      <c r="C591" s="6" t="s">
        <v>1336</v>
      </c>
      <c r="D591" s="6" t="s">
        <v>1173</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t="str">
        <f>HYPERLINK("https://hpr-rps.hres.ca/reg-content/summary-basis-decision-medical-device-detailThree.php?lang=en&amp;linkID=SBD00485", "Ascyrus Medical Dissection Stent")</f>
        <v>Ascyrus Medical Dissection Stent</v>
      </c>
      <c r="B592" s="6" t="s">
        <v>1282</v>
      </c>
      <c r="C592" s="6" t="s">
        <v>1337</v>
      </c>
      <c r="D592" s="6" t="s">
        <v>1215</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t="str">
        <f>HYPERLINK("https://hpr-rps.hres.ca/reg-content/summary-basis-decision-medical-device-detailThree.php?lang=en&amp;linkID=SBD00486", "BladderScan Prime Plus System")</f>
        <v>BladderScan Prime Plus System</v>
      </c>
      <c r="B593" s="6" t="s">
        <v>1282</v>
      </c>
      <c r="C593" s="6" t="s">
        <v>1338</v>
      </c>
      <c r="D593" s="6" t="s">
        <v>1216</v>
      </c>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t="str">
        <f>HYPERLINK("https://hpr-rps.hres.ca/reg-content/summary-basis-decision-medical-device-detailThree.php?lang=en&amp;linkID=SBD00487", "TULSA-PRO system")</f>
        <v>TULSA-PRO system</v>
      </c>
      <c r="B594" s="6" t="s">
        <v>1282</v>
      </c>
      <c r="C594" s="6" t="s">
        <v>1339</v>
      </c>
      <c r="D594" s="6" t="s">
        <v>1218</v>
      </c>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baseColWidth="10" defaultColWidth="8.88671875" defaultRowHeight="14.4" x14ac:dyDescent="0.3"/>
  <sheetData>
    <row r="1" spans="1:12" x14ac:dyDescent="0.3">
      <c r="A1" s="7" t="s">
        <v>1340</v>
      </c>
      <c r="B1" s="7" t="s">
        <v>1341</v>
      </c>
      <c r="C1" s="7" t="s">
        <v>1342</v>
      </c>
      <c r="D1" s="7" t="s">
        <v>1343</v>
      </c>
      <c r="E1" s="7" t="s">
        <v>1344</v>
      </c>
      <c r="F1" s="7" t="s">
        <v>1345</v>
      </c>
      <c r="G1" s="7" t="s">
        <v>1346</v>
      </c>
      <c r="H1" s="7" t="s">
        <v>1347</v>
      </c>
      <c r="I1" s="7" t="s">
        <v>1348</v>
      </c>
      <c r="J1" s="7" t="s">
        <v>1349</v>
      </c>
      <c r="K1" s="7" t="s">
        <v>1350</v>
      </c>
      <c r="L1" s="7" t="s">
        <v>1351</v>
      </c>
    </row>
    <row r="2" spans="1:12" x14ac:dyDescent="0.3">
      <c r="A2" s="8" t="str">
        <f>HYPERLINK("https://www.accessdata.fda.gov/scripts/cder/daf/index.cfm?event=overview.process&amp;varApplNo=213006", "Gemtesa")</f>
        <v>Gemtesa</v>
      </c>
      <c r="B2" t="s">
        <v>1352</v>
      </c>
      <c r="C2" s="6">
        <v>44188</v>
      </c>
      <c r="D2" t="s">
        <v>1353</v>
      </c>
      <c r="E2" s="6">
        <v>44188</v>
      </c>
      <c r="F2" t="s">
        <v>1354</v>
      </c>
      <c r="G2" t="s">
        <v>1355</v>
      </c>
      <c r="H2" t="s">
        <v>1356</v>
      </c>
      <c r="I2" t="s">
        <v>1357</v>
      </c>
      <c r="J2" s="8" t="s">
        <v>1358</v>
      </c>
      <c r="L2" s="6">
        <v>43825</v>
      </c>
    </row>
    <row r="3" spans="1:12" x14ac:dyDescent="0.3">
      <c r="A3" s="8" t="str">
        <f>HYPERLINK("https://www.accessdata.fda.gov/scripts/cder/daf/index.cfm?event=overview.process&amp;varApplNo=761172", "Ebanga")</f>
        <v>Ebanga</v>
      </c>
      <c r="B3" t="s">
        <v>1359</v>
      </c>
      <c r="C3" s="6">
        <v>44186</v>
      </c>
      <c r="D3" t="s">
        <v>1360</v>
      </c>
      <c r="E3" s="6">
        <v>44186</v>
      </c>
      <c r="F3" t="s">
        <v>1354</v>
      </c>
      <c r="G3" t="s">
        <v>1355</v>
      </c>
      <c r="I3" t="s">
        <v>1361</v>
      </c>
      <c r="J3" s="8" t="s">
        <v>1362</v>
      </c>
      <c r="L3" s="6">
        <v>43980</v>
      </c>
    </row>
    <row r="4" spans="1:12" x14ac:dyDescent="0.3">
      <c r="A4" s="8" t="str">
        <f>HYPERLINK("https://www.accessdata.fda.gov/scripts/cder/daf/index.cfm?event=overview.process&amp;varApplNo=214621", "Orgovyx")</f>
        <v>Orgovyx</v>
      </c>
      <c r="B4" t="s">
        <v>1363</v>
      </c>
      <c r="C4" s="6">
        <v>44183</v>
      </c>
      <c r="D4" t="s">
        <v>1364</v>
      </c>
      <c r="E4" s="6">
        <v>44183</v>
      </c>
      <c r="F4" t="s">
        <v>1354</v>
      </c>
      <c r="G4" t="s">
        <v>1355</v>
      </c>
      <c r="H4" t="s">
        <v>1356</v>
      </c>
      <c r="I4" t="s">
        <v>1365</v>
      </c>
      <c r="J4" s="8" t="s">
        <v>1366</v>
      </c>
      <c r="L4" s="6">
        <v>43941</v>
      </c>
    </row>
    <row r="5" spans="1:12" x14ac:dyDescent="0.3">
      <c r="A5" s="8" t="str">
        <f>HYPERLINK("https://www.accessdata.fda.gov/scripts/cder/daf/index.cfm?event=overview.process&amp;varApplNo=761150", "Margenza")</f>
        <v>Margenza</v>
      </c>
      <c r="B5" t="s">
        <v>1367</v>
      </c>
      <c r="C5" s="6">
        <v>44181</v>
      </c>
      <c r="D5" t="s">
        <v>1368</v>
      </c>
      <c r="E5" s="6" t="s">
        <v>1369</v>
      </c>
      <c r="F5" t="s">
        <v>1370</v>
      </c>
      <c r="J5" s="8"/>
      <c r="L5" s="6"/>
    </row>
    <row r="6" spans="1:12" x14ac:dyDescent="0.3">
      <c r="A6" s="8" t="str">
        <f>HYPERLINK("https://www.accessdata.fda.gov/scripts/cder/daf/index.cfm?event=overview.process&amp;varApplNo=213189", "Klisyri")</f>
        <v>Klisyri</v>
      </c>
      <c r="B6" t="s">
        <v>1371</v>
      </c>
      <c r="C6" s="6">
        <v>44179</v>
      </c>
      <c r="D6" t="s">
        <v>1372</v>
      </c>
      <c r="E6" s="6">
        <v>44179</v>
      </c>
      <c r="F6" t="s">
        <v>1354</v>
      </c>
      <c r="G6" t="s">
        <v>1355</v>
      </c>
      <c r="H6" t="s">
        <v>1356</v>
      </c>
      <c r="I6" t="s">
        <v>1357</v>
      </c>
      <c r="J6" s="8" t="s">
        <v>1373</v>
      </c>
      <c r="L6" s="6">
        <v>43829</v>
      </c>
    </row>
    <row r="7" spans="1:12" x14ac:dyDescent="0.3">
      <c r="A7" s="8" t="str">
        <f>HYPERLINK("https://www.accessdata.fda.gov/scripts/cder/daf/index.cfm?event=overview.process&amp;varApplNo=214094", "Orladeyo")</f>
        <v>Orladeyo</v>
      </c>
      <c r="B7" t="s">
        <v>1374</v>
      </c>
      <c r="C7" s="6">
        <v>44168</v>
      </c>
      <c r="D7" t="s">
        <v>1375</v>
      </c>
      <c r="E7" s="6">
        <v>44168</v>
      </c>
      <c r="F7" t="s">
        <v>1354</v>
      </c>
      <c r="G7" t="s">
        <v>1355</v>
      </c>
      <c r="H7" t="s">
        <v>1356</v>
      </c>
      <c r="I7" t="s">
        <v>1376</v>
      </c>
      <c r="J7" s="8" t="s">
        <v>1377</v>
      </c>
      <c r="L7" s="6" t="s">
        <v>1378</v>
      </c>
    </row>
    <row r="8" spans="1:12" x14ac:dyDescent="0.3">
      <c r="A8" s="8" t="str">
        <f>HYPERLINK("https://www.accessdata.fda.gov/scripts/cder/daf/index.cfm?event=overview.process&amp;varApplNo=212642", "Gallium 68 PSMA-11")</f>
        <v>Gallium 68 PSMA-11</v>
      </c>
      <c r="B8" t="s">
        <v>1379</v>
      </c>
      <c r="C8" s="6">
        <v>44166</v>
      </c>
      <c r="D8" t="s">
        <v>1380</v>
      </c>
      <c r="E8" s="6">
        <v>44166</v>
      </c>
      <c r="F8" t="s">
        <v>1354</v>
      </c>
      <c r="G8" t="s">
        <v>1355</v>
      </c>
      <c r="H8" t="s">
        <v>1356</v>
      </c>
      <c r="I8" t="s">
        <v>1357</v>
      </c>
      <c r="J8" s="8" t="s">
        <v>1381</v>
      </c>
      <c r="L8" s="6">
        <v>43714</v>
      </c>
    </row>
    <row r="9" spans="1:12" x14ac:dyDescent="0.3">
      <c r="A9" s="8" t="str">
        <f>HYPERLINK("https://www.accessdata.fda.gov/scripts/cder/daf/index.cfm?event=overview.process&amp;varApplNo=761171", "Danyelza")</f>
        <v>Danyelza</v>
      </c>
      <c r="B9" t="s">
        <v>1382</v>
      </c>
      <c r="C9" s="6">
        <v>44160</v>
      </c>
      <c r="D9" t="s">
        <v>1383</v>
      </c>
      <c r="E9" s="6">
        <v>44160</v>
      </c>
      <c r="F9" t="s">
        <v>1354</v>
      </c>
      <c r="G9" t="s">
        <v>1355</v>
      </c>
      <c r="I9" t="s">
        <v>1361</v>
      </c>
      <c r="J9" s="8" t="s">
        <v>1384</v>
      </c>
      <c r="L9" s="6" t="s">
        <v>1378</v>
      </c>
    </row>
    <row r="10" spans="1:12" x14ac:dyDescent="0.3">
      <c r="A10" s="8" t="str">
        <f>HYPERLINK("https://www.accessdata.fda.gov/scripts/cder/daf/index.cfm?event=overview.process&amp;varApplNo=213793", "Imcivree")</f>
        <v>Imcivree</v>
      </c>
      <c r="B10" t="s">
        <v>1385</v>
      </c>
      <c r="C10" s="6">
        <v>44160</v>
      </c>
      <c r="D10" t="s">
        <v>1386</v>
      </c>
      <c r="E10" s="6" t="s">
        <v>1369</v>
      </c>
      <c r="F10" t="s">
        <v>1370</v>
      </c>
      <c r="J10" s="8"/>
      <c r="L10" s="6"/>
    </row>
    <row r="11" spans="1:12" x14ac:dyDescent="0.3">
      <c r="A11" s="8" t="str">
        <f>HYPERLINK("https://www.accessdata.fda.gov/scripts/cder/daf/index.cfm?event=overview.process&amp;varApplNo=214103", "Oxlumo")</f>
        <v>Oxlumo</v>
      </c>
      <c r="B11" t="s">
        <v>1387</v>
      </c>
      <c r="C11" s="6">
        <v>44158</v>
      </c>
      <c r="D11" t="s">
        <v>1388</v>
      </c>
      <c r="E11" s="6" t="s">
        <v>1369</v>
      </c>
      <c r="F11" t="s">
        <v>1370</v>
      </c>
      <c r="J11" s="8"/>
      <c r="L11" s="6"/>
    </row>
    <row r="12" spans="1:12" x14ac:dyDescent="0.3">
      <c r="A12" s="8" t="str">
        <f>HYPERLINK("https://www.accessdata.fda.gov/scripts/cder/daf/index.cfm?event=overview.process&amp;varApplNo=213969", "Zokinvy")</f>
        <v>Zokinvy</v>
      </c>
      <c r="B12" t="s">
        <v>1389</v>
      </c>
      <c r="C12" s="6">
        <v>44155</v>
      </c>
      <c r="D12" t="s">
        <v>1390</v>
      </c>
      <c r="E12" s="6" t="s">
        <v>1369</v>
      </c>
      <c r="F12" t="s">
        <v>1370</v>
      </c>
      <c r="J12" s="8"/>
      <c r="L12" s="6"/>
    </row>
    <row r="13" spans="1:12" x14ac:dyDescent="0.3">
      <c r="A13" s="8" t="str">
        <f>HYPERLINK("https://www.accessdata.fda.gov/scripts/cder/daf/index.cfm?event=overview.process&amp;varApplNo=214787", "Veklury")</f>
        <v>Veklury</v>
      </c>
      <c r="B13" t="s">
        <v>1391</v>
      </c>
      <c r="C13" s="6">
        <v>44126</v>
      </c>
      <c r="D13" t="s">
        <v>1392</v>
      </c>
      <c r="E13" s="6" t="s">
        <v>1369</v>
      </c>
      <c r="F13" t="s">
        <v>1370</v>
      </c>
      <c r="J13" s="8"/>
      <c r="L13" s="6"/>
    </row>
    <row r="14" spans="1:12" x14ac:dyDescent="0.3">
      <c r="A14" s="8" t="str">
        <f>HYPERLINK("https://www.accessdata.fda.gov/scripts/cder/daf/index.cfm?event=overview.process&amp;varApplNo=761169", "Inmazeb")</f>
        <v>Inmazeb</v>
      </c>
      <c r="B14" t="s">
        <v>1393</v>
      </c>
      <c r="C14" s="6">
        <v>44118</v>
      </c>
      <c r="D14" t="s">
        <v>1394</v>
      </c>
      <c r="E14" s="6" t="s">
        <v>1369</v>
      </c>
      <c r="F14" t="s">
        <v>1370</v>
      </c>
      <c r="J14" s="8"/>
      <c r="L14" s="6"/>
    </row>
    <row r="15" spans="1:12" x14ac:dyDescent="0.3">
      <c r="A15" s="8" t="str">
        <f>HYPERLINK("https://www.accessdata.fda.gov/scripts/cder/daf/index.cfm?event=overview.process&amp;varApplNo=213721", "Gavreto")</f>
        <v>Gavreto</v>
      </c>
      <c r="B15" t="s">
        <v>1395</v>
      </c>
      <c r="C15" s="6">
        <v>44078</v>
      </c>
      <c r="D15" t="s">
        <v>1396</v>
      </c>
      <c r="E15" s="6">
        <v>44078</v>
      </c>
      <c r="F15" t="s">
        <v>1354</v>
      </c>
      <c r="G15" t="s">
        <v>1355</v>
      </c>
      <c r="H15" t="s">
        <v>1356</v>
      </c>
      <c r="I15" t="s">
        <v>1397</v>
      </c>
      <c r="J15" s="8" t="s">
        <v>1398</v>
      </c>
      <c r="K15" t="s">
        <v>1399</v>
      </c>
      <c r="L15" s="6" t="s">
        <v>1370</v>
      </c>
    </row>
    <row r="16" spans="1:12" x14ac:dyDescent="0.3">
      <c r="A16" s="8" t="str">
        <f>HYPERLINK("https://www.accessdata.fda.gov/scripts/cder/daf/index.cfm?event=overview.process&amp;varApplNo=213227", "Detectnet")</f>
        <v>Detectnet</v>
      </c>
      <c r="B16" t="s">
        <v>1400</v>
      </c>
      <c r="C16" s="6">
        <v>44077</v>
      </c>
      <c r="D16" t="s">
        <v>1401</v>
      </c>
      <c r="E16" s="6">
        <v>44077</v>
      </c>
      <c r="F16" t="s">
        <v>1354</v>
      </c>
      <c r="G16" t="s">
        <v>1355</v>
      </c>
      <c r="H16" t="s">
        <v>1356</v>
      </c>
      <c r="I16" t="s">
        <v>1397</v>
      </c>
      <c r="J16" s="8" t="s">
        <v>1402</v>
      </c>
      <c r="L16" s="6">
        <v>43830</v>
      </c>
    </row>
    <row r="17" spans="1:12" x14ac:dyDescent="0.3">
      <c r="A17" s="8" t="str">
        <f>HYPERLINK("https://www.accessdata.fda.gov/scripts/cder/daf/index.cfm?event=overview.process&amp;varApplNo=761156", "Sogroya")</f>
        <v>Sogroya</v>
      </c>
      <c r="B17" t="s">
        <v>1403</v>
      </c>
      <c r="C17" s="6">
        <v>44071</v>
      </c>
      <c r="D17" t="s">
        <v>1404</v>
      </c>
      <c r="E17" s="6">
        <v>44071</v>
      </c>
      <c r="F17" t="s">
        <v>1354</v>
      </c>
      <c r="G17" t="s">
        <v>1355</v>
      </c>
      <c r="I17" t="s">
        <v>1282</v>
      </c>
      <c r="J17" s="8" t="s">
        <v>1405</v>
      </c>
      <c r="L17" s="6">
        <v>43705</v>
      </c>
    </row>
    <row r="18" spans="1:12" x14ac:dyDescent="0.3">
      <c r="A18" s="8" t="str">
        <f>HYPERLINK("https://www.accessdata.fda.gov/scripts/cder/daf/index.cfm?event=overview.process&amp;varApplNo=213433", "Winlevi")</f>
        <v>Winlevi</v>
      </c>
      <c r="B18" t="s">
        <v>1406</v>
      </c>
      <c r="C18" s="6">
        <v>44069</v>
      </c>
      <c r="D18" t="s">
        <v>1407</v>
      </c>
      <c r="E18" s="6">
        <v>44069</v>
      </c>
      <c r="F18" t="s">
        <v>1354</v>
      </c>
      <c r="G18" t="s">
        <v>1355</v>
      </c>
      <c r="H18" t="s">
        <v>1356</v>
      </c>
      <c r="I18" t="s">
        <v>1357</v>
      </c>
      <c r="J18" s="8" t="s">
        <v>1408</v>
      </c>
      <c r="L18" s="6">
        <v>43696</v>
      </c>
    </row>
    <row r="19" spans="1:12" x14ac:dyDescent="0.3">
      <c r="A19" s="8" t="str">
        <f>HYPERLINK("https://www.accessdata.fda.gov/scripts/cder/daf/index.cfm?event=overview.process&amp;varApplNo=761149", "Enspryng")</f>
        <v>Enspryng</v>
      </c>
      <c r="B19" t="s">
        <v>1409</v>
      </c>
      <c r="C19" s="6">
        <v>44057</v>
      </c>
      <c r="D19" t="s">
        <v>1410</v>
      </c>
      <c r="E19" s="6" t="s">
        <v>1369</v>
      </c>
      <c r="F19" t="s">
        <v>1370</v>
      </c>
      <c r="J19" s="8"/>
      <c r="L19" s="6"/>
    </row>
    <row r="20" spans="1:12" x14ac:dyDescent="0.3">
      <c r="A20" s="8" t="str">
        <f>HYPERLINK("https://www.accessdata.fda.gov/scripts/cder/daf/index.cfm?event=overview.process&amp;varApplNo=212154", "Viltepso")</f>
        <v>Viltepso</v>
      </c>
      <c r="B20" t="s">
        <v>1411</v>
      </c>
      <c r="C20" s="6">
        <v>44055</v>
      </c>
      <c r="D20" t="s">
        <v>1412</v>
      </c>
      <c r="E20" s="6">
        <v>44055</v>
      </c>
      <c r="F20" t="s">
        <v>1354</v>
      </c>
      <c r="G20" t="s">
        <v>1355</v>
      </c>
      <c r="H20" t="s">
        <v>1356</v>
      </c>
      <c r="I20" t="s">
        <v>1397</v>
      </c>
      <c r="J20" s="8" t="s">
        <v>1413</v>
      </c>
      <c r="L20" s="6">
        <v>43811</v>
      </c>
    </row>
    <row r="21" spans="1:12" x14ac:dyDescent="0.3">
      <c r="A21" s="8" t="str">
        <f>HYPERLINK("https://www.accessdata.fda.gov/scripts/cder/daf/index.cfm?event=overview.process&amp;varApplNo=210730", "Olinvyk")</f>
        <v>Olinvyk</v>
      </c>
      <c r="B21" t="s">
        <v>1414</v>
      </c>
      <c r="C21" s="6">
        <v>44050</v>
      </c>
      <c r="D21" t="s">
        <v>1415</v>
      </c>
      <c r="E21" s="6">
        <v>44050</v>
      </c>
      <c r="F21" t="s">
        <v>1354</v>
      </c>
      <c r="G21" t="s">
        <v>1355</v>
      </c>
      <c r="H21" t="s">
        <v>1356</v>
      </c>
      <c r="I21" t="s">
        <v>1357</v>
      </c>
      <c r="J21" s="8" t="s">
        <v>1416</v>
      </c>
      <c r="L21" s="6">
        <v>43041</v>
      </c>
    </row>
    <row r="22" spans="1:12" x14ac:dyDescent="0.3">
      <c r="A22" s="8" t="str">
        <f>HYPERLINK("https://www.accessdata.fda.gov/scripts/cder/daf/index.cfm?event=overview.process&amp;varApplNo=213535", "Evrysdi")</f>
        <v>Evrysdi</v>
      </c>
      <c r="B22" t="s">
        <v>1417</v>
      </c>
      <c r="C22" s="6">
        <v>44050</v>
      </c>
      <c r="D22" t="s">
        <v>1418</v>
      </c>
      <c r="E22" s="6">
        <v>44050</v>
      </c>
      <c r="F22" t="s">
        <v>1354</v>
      </c>
      <c r="G22" t="s">
        <v>1355</v>
      </c>
      <c r="H22" t="s">
        <v>1356</v>
      </c>
      <c r="I22" t="s">
        <v>1397</v>
      </c>
      <c r="J22" s="8" t="s">
        <v>1419</v>
      </c>
      <c r="L22" s="6">
        <v>43732</v>
      </c>
    </row>
    <row r="23" spans="1:12" x14ac:dyDescent="0.3">
      <c r="A23" s="8" t="str">
        <f>HYPERLINK("https://www.accessdata.fda.gov/scripts/cder/daf/index.cfm?event=overview.process&amp;varApplNo=213464", "Lampit")</f>
        <v>Lampit</v>
      </c>
      <c r="B23" t="s">
        <v>1420</v>
      </c>
      <c r="C23" s="6">
        <v>44049</v>
      </c>
      <c r="D23" t="s">
        <v>1421</v>
      </c>
      <c r="E23" s="6">
        <v>44049</v>
      </c>
      <c r="F23" t="s">
        <v>1354</v>
      </c>
      <c r="G23" t="s">
        <v>1355</v>
      </c>
      <c r="H23" t="s">
        <v>1356</v>
      </c>
      <c r="I23" t="s">
        <v>1397</v>
      </c>
      <c r="J23" s="8" t="s">
        <v>1422</v>
      </c>
      <c r="L23" s="6">
        <v>43805</v>
      </c>
    </row>
    <row r="24" spans="1:12" x14ac:dyDescent="0.3">
      <c r="A24" s="8" t="str">
        <f>HYPERLINK("https://www.accessdata.fda.gov/scripts/cder/daf/index.cfm?event=overview.process&amp;varApplNo=761158", "Blenrep")</f>
        <v>Blenrep</v>
      </c>
      <c r="B24" t="s">
        <v>1423</v>
      </c>
      <c r="C24" s="6">
        <v>44048</v>
      </c>
      <c r="D24" t="s">
        <v>1424</v>
      </c>
      <c r="E24" s="6">
        <v>44048</v>
      </c>
      <c r="F24" t="s">
        <v>1354</v>
      </c>
      <c r="G24" t="s">
        <v>1355</v>
      </c>
      <c r="I24" t="s">
        <v>1361</v>
      </c>
      <c r="J24" s="8" t="s">
        <v>1425</v>
      </c>
      <c r="L24" s="6">
        <v>43804</v>
      </c>
    </row>
    <row r="25" spans="1:12" x14ac:dyDescent="0.3">
      <c r="A25" s="8" t="str">
        <f>HYPERLINK("https://www.accessdata.fda.gov/scripts/cder/daf/index.cfm?event=overview.process&amp;varApplNo=761163", "Monjuvi")</f>
        <v>Monjuvi</v>
      </c>
      <c r="B25" t="s">
        <v>1426</v>
      </c>
      <c r="C25" s="6">
        <v>44043</v>
      </c>
      <c r="D25" t="s">
        <v>1427</v>
      </c>
      <c r="E25" s="6" t="s">
        <v>1369</v>
      </c>
      <c r="F25" t="s">
        <v>1370</v>
      </c>
      <c r="J25" s="8"/>
      <c r="L25" s="6"/>
    </row>
    <row r="26" spans="1:12" x14ac:dyDescent="0.3">
      <c r="A26" s="8" t="str">
        <f>HYPERLINK("https://www.accessdata.fda.gov/scripts/cder/daf/index.cfm?event=overview.process&amp;ApplNo=206966", "Xeglyze")</f>
        <v>Xeglyze</v>
      </c>
      <c r="B26" t="s">
        <v>1428</v>
      </c>
      <c r="C26" s="6">
        <v>44036</v>
      </c>
      <c r="D26" t="s">
        <v>1429</v>
      </c>
      <c r="E26" s="6">
        <v>44036</v>
      </c>
      <c r="F26" t="s">
        <v>1354</v>
      </c>
      <c r="G26" t="s">
        <v>1355</v>
      </c>
      <c r="H26" t="s">
        <v>1356</v>
      </c>
      <c r="I26" t="s">
        <v>1357</v>
      </c>
      <c r="J26" s="8" t="s">
        <v>1430</v>
      </c>
      <c r="L26" s="6">
        <v>42261</v>
      </c>
    </row>
    <row r="27" spans="1:12" x14ac:dyDescent="0.3">
      <c r="A27" s="8" t="str">
        <f>HYPERLINK("https://www.accessdata.fda.gov/scripts/cder/daf/index.cfm?event=overview.process&amp;varApplNo=212576", "Inqovi")</f>
        <v>Inqovi</v>
      </c>
      <c r="B27" t="s">
        <v>1431</v>
      </c>
      <c r="C27" s="6">
        <v>44019</v>
      </c>
      <c r="D27" t="s">
        <v>1432</v>
      </c>
      <c r="E27" s="6" t="s">
        <v>1369</v>
      </c>
      <c r="F27" t="s">
        <v>1370</v>
      </c>
      <c r="J27" s="8"/>
      <c r="L27" s="6"/>
    </row>
    <row r="28" spans="1:12" x14ac:dyDescent="0.3">
      <c r="A28" s="8" t="str">
        <f>HYPERLINK("https://www.accessdata.fda.gov/scripts/cder/daf/index.cfm?event=overview.process&amp;varApplNo=212950", "Rukobia")</f>
        <v>Rukobia</v>
      </c>
      <c r="B28" t="s">
        <v>1433</v>
      </c>
      <c r="C28" s="6">
        <v>44014</v>
      </c>
      <c r="D28" t="s">
        <v>1434</v>
      </c>
      <c r="E28" s="6">
        <v>44014</v>
      </c>
      <c r="F28" t="s">
        <v>1354</v>
      </c>
      <c r="G28" t="s">
        <v>1355</v>
      </c>
      <c r="H28" t="s">
        <v>1356</v>
      </c>
      <c r="I28" t="s">
        <v>1365</v>
      </c>
      <c r="J28" s="8" t="s">
        <v>1435</v>
      </c>
      <c r="L28" s="6">
        <v>43803</v>
      </c>
    </row>
    <row r="29" spans="1:12" x14ac:dyDescent="0.3">
      <c r="A29" s="8" t="str">
        <f>HYPERLINK("https://www.accessdata.fda.gov/scripts/cder/daf/index.cfm?event=overview.process&amp;varApplNo=212295", "Byfavo")</f>
        <v>Byfavo</v>
      </c>
      <c r="B29" t="s">
        <v>1436</v>
      </c>
      <c r="C29" s="6">
        <v>44014</v>
      </c>
      <c r="D29" t="s">
        <v>1437</v>
      </c>
      <c r="E29" s="6">
        <v>44014</v>
      </c>
      <c r="F29" t="s">
        <v>1354</v>
      </c>
      <c r="G29" t="s">
        <v>1355</v>
      </c>
      <c r="H29" t="s">
        <v>1438</v>
      </c>
      <c r="I29" t="s">
        <v>1357</v>
      </c>
      <c r="J29" s="8" t="s">
        <v>1439</v>
      </c>
      <c r="L29" s="6">
        <v>43560</v>
      </c>
    </row>
    <row r="30" spans="1:12" x14ac:dyDescent="0.3">
      <c r="A30" s="8" t="str">
        <f>HYPERLINK("https://www.accessdata.fda.gov/scripts/cder/daf/index.cfm?event=overview.process&amp;varApplNo=213687", "Dojolvi")</f>
        <v>Dojolvi</v>
      </c>
      <c r="B30" t="s">
        <v>1440</v>
      </c>
      <c r="C30" s="6">
        <v>44012</v>
      </c>
      <c r="D30" t="s">
        <v>1441</v>
      </c>
      <c r="E30" s="6">
        <v>44012</v>
      </c>
      <c r="F30" t="s">
        <v>1354</v>
      </c>
      <c r="G30" t="s">
        <v>1355</v>
      </c>
      <c r="H30" t="s">
        <v>1356</v>
      </c>
      <c r="I30" t="s">
        <v>1376</v>
      </c>
      <c r="J30" s="8" t="s">
        <v>1442</v>
      </c>
      <c r="L30" s="6">
        <v>43677</v>
      </c>
    </row>
    <row r="31" spans="1:12" x14ac:dyDescent="0.3">
      <c r="A31" s="8" t="str">
        <f>HYPERLINK("https://www.accessdata.fda.gov/scripts/cder/daf/index.cfm?event=overview.process&amp;varApplNo=213702", "Zepzelca")</f>
        <v>Zepzelca</v>
      </c>
      <c r="B31" t="s">
        <v>1443</v>
      </c>
      <c r="C31" s="6">
        <v>43997</v>
      </c>
      <c r="D31" t="s">
        <v>1444</v>
      </c>
      <c r="E31" s="6">
        <v>43997</v>
      </c>
      <c r="F31" t="s">
        <v>1354</v>
      </c>
      <c r="G31" t="s">
        <v>1355</v>
      </c>
      <c r="H31" t="s">
        <v>1356</v>
      </c>
      <c r="I31" t="s">
        <v>1397</v>
      </c>
      <c r="J31" s="8" t="s">
        <v>1445</v>
      </c>
      <c r="L31" s="6">
        <v>43815</v>
      </c>
    </row>
    <row r="32" spans="1:12" x14ac:dyDescent="0.3">
      <c r="A32" s="8" t="str">
        <f>HYPERLINK("https://www.accessdata.fda.gov/scripts/cder/daf/index.cfm?event=overview.process&amp;varApplNo=761142", "Uplizna")</f>
        <v>Uplizna</v>
      </c>
      <c r="B32" t="s">
        <v>1446</v>
      </c>
      <c r="C32" s="6">
        <v>43993</v>
      </c>
      <c r="D32" t="s">
        <v>1410</v>
      </c>
      <c r="E32" s="6">
        <v>43993</v>
      </c>
      <c r="F32" t="s">
        <v>1354</v>
      </c>
      <c r="G32" t="s">
        <v>1355</v>
      </c>
      <c r="I32" t="s">
        <v>1361</v>
      </c>
      <c r="J32" s="8" t="s">
        <v>1447</v>
      </c>
      <c r="L32" s="6">
        <v>43627</v>
      </c>
    </row>
    <row r="33" spans="1:12" x14ac:dyDescent="0.3">
      <c r="A33" s="8" t="str">
        <f>HYPERLINK("https://www.accessdata.fda.gov/scripts/cder/daf/index.cfm?event=overview.process&amp;varApplNo=212123", "Tauvid")</f>
        <v>Tauvid</v>
      </c>
      <c r="B33" t="s">
        <v>1448</v>
      </c>
      <c r="C33" s="6">
        <v>43979</v>
      </c>
      <c r="D33" t="s">
        <v>1449</v>
      </c>
      <c r="E33" s="6">
        <v>43979</v>
      </c>
      <c r="F33" t="s">
        <v>1354</v>
      </c>
      <c r="G33" t="s">
        <v>1355</v>
      </c>
      <c r="H33" t="s">
        <v>1356</v>
      </c>
      <c r="I33" t="s">
        <v>1365</v>
      </c>
      <c r="J33" s="8" t="s">
        <v>1450</v>
      </c>
      <c r="L33" s="6">
        <v>43737</v>
      </c>
    </row>
    <row r="34" spans="1:12" x14ac:dyDescent="0.3">
      <c r="A34" s="8" t="str">
        <f>HYPERLINK("https://www.accessdata.fda.gov/scripts/cder/daf/index.cfm?event=overview.process&amp;varApplNo=213036", "Artesunate")</f>
        <v>Artesunate</v>
      </c>
      <c r="B34" t="s">
        <v>1451</v>
      </c>
      <c r="C34" s="6">
        <v>43977</v>
      </c>
      <c r="D34" t="s">
        <v>1452</v>
      </c>
      <c r="E34" s="6">
        <v>43977</v>
      </c>
      <c r="F34" t="s">
        <v>1354</v>
      </c>
      <c r="G34" t="s">
        <v>1355</v>
      </c>
      <c r="H34" t="s">
        <v>1356</v>
      </c>
      <c r="I34" t="s">
        <v>1397</v>
      </c>
      <c r="J34" s="8" t="s">
        <v>1453</v>
      </c>
      <c r="L34" s="6">
        <v>43734</v>
      </c>
    </row>
    <row r="35" spans="1:12" x14ac:dyDescent="0.3">
      <c r="A35" s="8" t="str">
        <f>HYPERLINK("https://www.accessdata.fda.gov/scripts/cder/daf/index.cfm?event=overview.process&amp;varApplNo=212155", "Cerianna")</f>
        <v>Cerianna</v>
      </c>
      <c r="B35" t="s">
        <v>1454</v>
      </c>
      <c r="C35" s="6">
        <v>43971</v>
      </c>
      <c r="D35" t="s">
        <v>1455</v>
      </c>
      <c r="E35" s="6">
        <v>43971</v>
      </c>
      <c r="F35" t="s">
        <v>1354</v>
      </c>
      <c r="G35" t="s">
        <v>1355</v>
      </c>
      <c r="H35" t="s">
        <v>1356</v>
      </c>
      <c r="I35" t="s">
        <v>1357</v>
      </c>
      <c r="J35" s="8" t="s">
        <v>1456</v>
      </c>
      <c r="L35" s="6">
        <v>43523</v>
      </c>
    </row>
    <row r="36" spans="1:12" x14ac:dyDescent="0.3">
      <c r="A36" s="8" t="str">
        <f>HYPERLINK("https://www.accessdata.fda.gov/scripts/cder/daf/index.cfm?event=overview.process&amp;varApplNo=213973", "Qinlock")</f>
        <v>Qinlock</v>
      </c>
      <c r="B36" t="s">
        <v>1457</v>
      </c>
      <c r="C36" s="6">
        <v>43966</v>
      </c>
      <c r="D36" t="s">
        <v>1458</v>
      </c>
      <c r="E36" s="6">
        <v>43966</v>
      </c>
      <c r="F36" t="s">
        <v>1354</v>
      </c>
      <c r="G36" t="s">
        <v>1355</v>
      </c>
      <c r="H36" t="s">
        <v>1356</v>
      </c>
      <c r="I36" t="s">
        <v>1397</v>
      </c>
      <c r="J36" s="8" t="s">
        <v>1459</v>
      </c>
      <c r="L36" s="6">
        <v>43812</v>
      </c>
    </row>
    <row r="37" spans="1:12" x14ac:dyDescent="0.3">
      <c r="A37" s="8" t="str">
        <f>HYPERLINK("https://www.accessdata.fda.gov/scripts/cder/daf/index.cfm?event=overview.process&amp;varApplNo=213246", "Retevmo")</f>
        <v>Retevmo</v>
      </c>
      <c r="B37" t="s">
        <v>1460</v>
      </c>
      <c r="C37" s="6">
        <v>43959</v>
      </c>
      <c r="D37" t="s">
        <v>1461</v>
      </c>
      <c r="E37" s="6">
        <v>43959</v>
      </c>
      <c r="F37" t="s">
        <v>1354</v>
      </c>
      <c r="G37" t="s">
        <v>1355</v>
      </c>
      <c r="H37" t="s">
        <v>1356</v>
      </c>
      <c r="I37" t="s">
        <v>1397</v>
      </c>
      <c r="J37" s="8" t="s">
        <v>1462</v>
      </c>
      <c r="L37" s="6">
        <v>43803</v>
      </c>
    </row>
    <row r="38" spans="1:12" x14ac:dyDescent="0.3">
      <c r="A38" s="8" t="str">
        <f>HYPERLINK("https://www.accessdata.fda.gov/scripts/cder/daf/index.cfm?event=overview.process&amp;varApplNo=213591", "Tabrecta")</f>
        <v>Tabrecta</v>
      </c>
      <c r="B38" t="s">
        <v>1463</v>
      </c>
      <c r="C38" s="6">
        <v>43957</v>
      </c>
      <c r="D38" t="s">
        <v>1464</v>
      </c>
      <c r="E38" s="6">
        <v>43957</v>
      </c>
      <c r="F38" t="s">
        <v>1354</v>
      </c>
      <c r="G38" t="s">
        <v>1355</v>
      </c>
      <c r="H38" t="s">
        <v>1356</v>
      </c>
      <c r="I38" t="s">
        <v>1397</v>
      </c>
      <c r="J38" s="8" t="s">
        <v>1465</v>
      </c>
      <c r="L38" s="6">
        <v>43809</v>
      </c>
    </row>
    <row r="39" spans="1:12" x14ac:dyDescent="0.3">
      <c r="A39" s="8" t="str">
        <f>HYPERLINK("https://www.accessdata.fda.gov/scripts/cder/daf/index.cfm?event=overview.process&amp;varApplNo=212489", "Ongentys")</f>
        <v>Ongentys</v>
      </c>
      <c r="B39" t="s">
        <v>1466</v>
      </c>
      <c r="C39" s="6">
        <v>43945</v>
      </c>
      <c r="D39" t="s">
        <v>1467</v>
      </c>
      <c r="E39" s="6">
        <v>43945</v>
      </c>
      <c r="F39" t="s">
        <v>1354</v>
      </c>
      <c r="G39" t="s">
        <v>1355</v>
      </c>
      <c r="H39" t="s">
        <v>1356</v>
      </c>
      <c r="I39" t="s">
        <v>1357</v>
      </c>
      <c r="J39" s="8" t="s">
        <v>1468</v>
      </c>
      <c r="L39" s="6">
        <v>43581</v>
      </c>
    </row>
    <row r="40" spans="1:12" x14ac:dyDescent="0.3">
      <c r="A40" s="8" t="str">
        <f>HYPERLINK("https://www.accessdata.fda.gov/scripts/cder/daf/index.cfm?event=overview.process&amp;varApplNo=761115", "Trodelvy")</f>
        <v>Trodelvy</v>
      </c>
      <c r="B40" t="s">
        <v>1469</v>
      </c>
      <c r="C40" s="6">
        <v>43943</v>
      </c>
      <c r="D40" t="s">
        <v>1470</v>
      </c>
      <c r="E40" s="6">
        <v>43943</v>
      </c>
      <c r="F40" t="s">
        <v>1354</v>
      </c>
      <c r="G40" t="s">
        <v>1355</v>
      </c>
      <c r="I40" t="s">
        <v>1282</v>
      </c>
      <c r="J40" s="8" t="s">
        <v>1471</v>
      </c>
      <c r="L40" s="6">
        <v>43238</v>
      </c>
    </row>
    <row r="41" spans="1:12" x14ac:dyDescent="0.3">
      <c r="A41" s="8" t="str">
        <f>HYPERLINK("https://www.accessdata.fda.gov/scripts/cder/daf/index.cfm?event=overview.process&amp;varApplNo=213736", "Pemazyre")</f>
        <v>Pemazyre</v>
      </c>
      <c r="B41" t="s">
        <v>1472</v>
      </c>
      <c r="C41" s="6">
        <v>43938</v>
      </c>
      <c r="D41" t="s">
        <v>1473</v>
      </c>
      <c r="E41" s="6">
        <v>43938</v>
      </c>
      <c r="F41" t="s">
        <v>1354</v>
      </c>
      <c r="G41" t="s">
        <v>1355</v>
      </c>
      <c r="H41" t="s">
        <v>1356</v>
      </c>
      <c r="I41" t="s">
        <v>1397</v>
      </c>
      <c r="J41" s="8" t="s">
        <v>1474</v>
      </c>
      <c r="L41" s="6">
        <v>43738</v>
      </c>
    </row>
    <row r="42" spans="1:12" x14ac:dyDescent="0.3">
      <c r="A42" s="8" t="str">
        <f>HYPERLINK("https://www.accessdata.fda.gov/scripts/cder/daf/index.cfm?event=overview.process&amp;varApplNo=213411", "Tukysa")</f>
        <v>Tukysa</v>
      </c>
      <c r="B42" t="s">
        <v>1475</v>
      </c>
      <c r="C42" s="6">
        <v>43938</v>
      </c>
      <c r="D42" t="s">
        <v>1476</v>
      </c>
      <c r="E42" s="6">
        <v>43938</v>
      </c>
      <c r="F42" t="s">
        <v>1354</v>
      </c>
      <c r="G42" t="s">
        <v>1355</v>
      </c>
      <c r="H42" t="s">
        <v>1356</v>
      </c>
      <c r="I42" t="s">
        <v>1397</v>
      </c>
      <c r="J42" s="8" t="s">
        <v>1477</v>
      </c>
      <c r="L42" s="6">
        <v>43819</v>
      </c>
    </row>
    <row r="43" spans="1:12" x14ac:dyDescent="0.3">
      <c r="A43" s="8" t="str">
        <f>HYPERLINK("https://www.accessdata.fda.gov/scripts/cder/daf/index.cfm?event=overview.process&amp;varApplNo=213756", "Koselugo")</f>
        <v>Koselugo</v>
      </c>
      <c r="B43" t="s">
        <v>1478</v>
      </c>
      <c r="C43" s="6">
        <v>43931</v>
      </c>
      <c r="D43" t="s">
        <v>1479</v>
      </c>
      <c r="E43" s="6" t="s">
        <v>1369</v>
      </c>
      <c r="F43" t="s">
        <v>1370</v>
      </c>
      <c r="J43" s="8"/>
      <c r="L43" s="6"/>
    </row>
    <row r="44" spans="1:12" x14ac:dyDescent="0.3">
      <c r="A44" s="8" t="str">
        <f>HYPERLINK("https://www.accessdata.fda.gov/scripts/cder/daf/index.cfm?event=overview.process&amp;varApplNo=209899", "Zeposia")</f>
        <v>Zeposia</v>
      </c>
      <c r="B44" t="s">
        <v>1480</v>
      </c>
      <c r="C44" s="6">
        <v>43915</v>
      </c>
      <c r="D44" t="s">
        <v>1481</v>
      </c>
      <c r="E44" s="6">
        <v>43915</v>
      </c>
      <c r="F44" t="s">
        <v>1354</v>
      </c>
      <c r="G44" t="s">
        <v>1355</v>
      </c>
      <c r="H44" t="s">
        <v>1356</v>
      </c>
      <c r="I44" t="s">
        <v>1357</v>
      </c>
      <c r="J44" s="8" t="s">
        <v>1482</v>
      </c>
      <c r="L44" s="6">
        <v>43549</v>
      </c>
    </row>
    <row r="45" spans="1:12" x14ac:dyDescent="0.3">
      <c r="A45" s="8" t="str">
        <f>HYPERLINK("https://www.accessdata.fda.gov/scripts/cder/daf/index.cfm?event=overview.process&amp;varApplNo=212801", "Isturisa")</f>
        <v>Isturisa</v>
      </c>
      <c r="B45" t="s">
        <v>1483</v>
      </c>
      <c r="C45" s="6">
        <v>43896</v>
      </c>
      <c r="D45" t="s">
        <v>1484</v>
      </c>
      <c r="E45" s="6" t="s">
        <v>1369</v>
      </c>
      <c r="F45" t="s">
        <v>1370</v>
      </c>
      <c r="J45" s="8"/>
      <c r="L45" s="6"/>
    </row>
    <row r="46" spans="1:12" x14ac:dyDescent="0.3">
      <c r="A46" s="8" t="str">
        <f>HYPERLINK("https://www.accessdata.fda.gov/scripts/cder/daf/index.cfm?event=overview.process&amp;varApplNo=761113", "Sarclisa")</f>
        <v>Sarclisa</v>
      </c>
      <c r="B46" t="s">
        <v>1485</v>
      </c>
      <c r="C46" s="6">
        <v>43892</v>
      </c>
      <c r="D46" t="s">
        <v>1486</v>
      </c>
      <c r="E46" s="6">
        <v>43892</v>
      </c>
      <c r="F46" t="s">
        <v>1354</v>
      </c>
      <c r="G46" t="s">
        <v>1355</v>
      </c>
      <c r="I46" t="s">
        <v>1361</v>
      </c>
      <c r="J46" s="8" t="s">
        <v>1487</v>
      </c>
      <c r="L46" s="6">
        <v>43585</v>
      </c>
    </row>
    <row r="47" spans="1:12" x14ac:dyDescent="0.3">
      <c r="A47" s="8" t="str">
        <f>HYPERLINK("https://www.accessdata.fda.gov/scripts/cder/daf/index.cfm?event=overview.process&amp;varApplNo=212728", "Nurtec ODT")</f>
        <v>Nurtec ODT</v>
      </c>
      <c r="B47" t="s">
        <v>1488</v>
      </c>
      <c r="C47" s="6">
        <v>43888</v>
      </c>
      <c r="D47" t="s">
        <v>1489</v>
      </c>
      <c r="E47" s="6">
        <v>43888</v>
      </c>
      <c r="F47" t="s">
        <v>1354</v>
      </c>
      <c r="G47" t="s">
        <v>1355</v>
      </c>
      <c r="H47" t="s">
        <v>1356</v>
      </c>
      <c r="I47" t="s">
        <v>1365</v>
      </c>
      <c r="J47" s="8" t="s">
        <v>1490</v>
      </c>
      <c r="L47" s="6">
        <v>43643</v>
      </c>
    </row>
    <row r="48" spans="1:12" x14ac:dyDescent="0.3">
      <c r="A48" s="8" t="str">
        <f>HYPERLINK("https://www.accessdata.fda.gov/scripts/cder/daf/index.cfm?event=overview.process&amp;varApplNo=209510", "Barhemsys")</f>
        <v>Barhemsys</v>
      </c>
      <c r="B48" t="s">
        <v>1491</v>
      </c>
      <c r="C48" s="6">
        <v>43887</v>
      </c>
      <c r="D48" t="s">
        <v>1492</v>
      </c>
      <c r="E48" s="6">
        <v>43887</v>
      </c>
      <c r="F48" t="s">
        <v>1354</v>
      </c>
      <c r="G48" t="s">
        <v>1355</v>
      </c>
      <c r="H48" t="s">
        <v>1356</v>
      </c>
      <c r="I48" t="s">
        <v>1357</v>
      </c>
      <c r="J48" s="8" t="s">
        <v>1493</v>
      </c>
      <c r="L48" s="6">
        <v>43013</v>
      </c>
    </row>
    <row r="49" spans="1:12" x14ac:dyDescent="0.3">
      <c r="A49" s="8" t="str">
        <f>HYPERLINK("https://www.accessdata.fda.gov/scripts/cder/daf/index.cfm?event=overview.process&amp;varApplNo=761119", "Vyepti")</f>
        <v>Vyepti</v>
      </c>
      <c r="B49" t="s">
        <v>1494</v>
      </c>
      <c r="C49" s="6">
        <v>43882</v>
      </c>
      <c r="D49" t="s">
        <v>1495</v>
      </c>
      <c r="E49" s="6">
        <v>43882</v>
      </c>
      <c r="F49" t="s">
        <v>1354</v>
      </c>
      <c r="G49" t="s">
        <v>1355</v>
      </c>
      <c r="I49" t="s">
        <v>1282</v>
      </c>
      <c r="J49" s="8" t="s">
        <v>1496</v>
      </c>
      <c r="L49" s="6">
        <v>43517</v>
      </c>
    </row>
    <row r="50" spans="1:12" x14ac:dyDescent="0.3">
      <c r="A50" s="8" t="str">
        <f>HYPERLINK("https://www.accessdata.fda.gov/scripts/cder/daf/index.cfm?event=overview.process&amp;varApplNo=211616", "Nexletol")</f>
        <v>Nexletol</v>
      </c>
      <c r="B50" t="s">
        <v>1497</v>
      </c>
      <c r="C50" s="6">
        <v>43882</v>
      </c>
      <c r="D50" t="s">
        <v>1498</v>
      </c>
      <c r="E50" s="6" t="s">
        <v>1369</v>
      </c>
      <c r="F50" t="s">
        <v>1370</v>
      </c>
      <c r="J50" s="8"/>
      <c r="L50" s="6"/>
    </row>
    <row r="51" spans="1:12" x14ac:dyDescent="0.3">
      <c r="A51" s="8" t="str">
        <f>HYPERLINK("https://www.accessdata.fda.gov/scripts/cder/daf/index.cfm?event=overview.process&amp;varApplNo=211281", "Pizensy")</f>
        <v>Pizensy</v>
      </c>
      <c r="B51" t="s">
        <v>1499</v>
      </c>
      <c r="C51" s="6">
        <v>43873</v>
      </c>
      <c r="D51" t="s">
        <v>1500</v>
      </c>
      <c r="E51" s="6" t="s">
        <v>1369</v>
      </c>
      <c r="F51" t="s">
        <v>1370</v>
      </c>
      <c r="J51" s="8"/>
      <c r="L51" s="6"/>
    </row>
    <row r="52" spans="1:12" x14ac:dyDescent="0.3">
      <c r="A52" s="8" t="str">
        <f>HYPERLINK("https://www.accessdata.fda.gov/scripts/cder/daf/index.cfm?event=overview.process&amp;varApplNo=211723", "Tazverik")</f>
        <v>Tazverik</v>
      </c>
      <c r="B52" t="s">
        <v>1501</v>
      </c>
      <c r="C52" s="6">
        <v>43853</v>
      </c>
      <c r="D52" t="s">
        <v>1502</v>
      </c>
      <c r="E52" s="6">
        <v>43853</v>
      </c>
      <c r="F52" t="s">
        <v>1354</v>
      </c>
      <c r="G52" t="s">
        <v>1355</v>
      </c>
      <c r="H52" t="s">
        <v>1356</v>
      </c>
      <c r="I52" t="s">
        <v>1397</v>
      </c>
      <c r="J52" s="8" t="s">
        <v>1503</v>
      </c>
      <c r="L52" s="6">
        <v>43608</v>
      </c>
    </row>
    <row r="53" spans="1:12" x14ac:dyDescent="0.3">
      <c r="A53" s="8" t="str">
        <f>HYPERLINK("https://www.accessdata.fda.gov/scripts/cder/daf/index.cfm?event=overview.process&amp;varApplNo=761143", "Tepezza")</f>
        <v>Tepezza</v>
      </c>
      <c r="B53" t="s">
        <v>1504</v>
      </c>
      <c r="C53" s="6">
        <v>43851</v>
      </c>
      <c r="D53" t="s">
        <v>1505</v>
      </c>
      <c r="E53" s="6">
        <v>43851</v>
      </c>
      <c r="F53" t="s">
        <v>1354</v>
      </c>
      <c r="G53" t="s">
        <v>1355</v>
      </c>
      <c r="I53" t="s">
        <v>1361</v>
      </c>
      <c r="J53" s="8" t="s">
        <v>1506</v>
      </c>
      <c r="L53" s="6">
        <v>43652</v>
      </c>
    </row>
    <row r="54" spans="1:12" x14ac:dyDescent="0.3">
      <c r="A54" s="8" t="str">
        <f>HYPERLINK("https://www.accessdata.fda.gov/scripts/cder/daf/index.cfm?event=overview.process&amp;varApplNo=212608", "Ayvakit")</f>
        <v>Ayvakit</v>
      </c>
      <c r="B54" t="s">
        <v>1507</v>
      </c>
      <c r="C54" s="6">
        <v>43839</v>
      </c>
      <c r="D54" t="s">
        <v>1508</v>
      </c>
      <c r="E54" s="6">
        <v>43839</v>
      </c>
      <c r="F54" t="s">
        <v>1354</v>
      </c>
      <c r="G54" t="s">
        <v>1355</v>
      </c>
      <c r="H54" t="s">
        <v>1356</v>
      </c>
      <c r="I54" t="s">
        <v>1397</v>
      </c>
      <c r="J54" s="8" t="s">
        <v>1509</v>
      </c>
      <c r="L54" s="6">
        <v>43630</v>
      </c>
    </row>
    <row r="55" spans="1:12" x14ac:dyDescent="0.3">
      <c r="A55" s="8" t="str">
        <f>HYPERLINK("https://www.accessdata.fda.gov/scripts/cder/daf/index.cfm?event=overview.process&amp;varApplNo=211765", "Ubrelvy")</f>
        <v>Ubrelvy</v>
      </c>
      <c r="B55" t="s">
        <v>1510</v>
      </c>
      <c r="C55" s="6">
        <v>43822</v>
      </c>
      <c r="D55" t="s">
        <v>1511</v>
      </c>
      <c r="E55" s="6" t="s">
        <v>1369</v>
      </c>
      <c r="F55" t="s">
        <v>1370</v>
      </c>
      <c r="J55" s="8"/>
      <c r="L55" s="6"/>
    </row>
    <row r="56" spans="1:12" x14ac:dyDescent="0.3">
      <c r="A56" s="8" t="str">
        <f>HYPERLINK("https://www.accessdata.fda.gov/scripts/cder/daf/index.cfm?event=overview.process&amp;varApplNo=761139", "Enhertu")</f>
        <v>Enhertu</v>
      </c>
      <c r="B56" t="s">
        <v>1512</v>
      </c>
      <c r="C56" s="6">
        <v>43819</v>
      </c>
      <c r="D56" t="s">
        <v>1513</v>
      </c>
      <c r="E56" s="6">
        <v>43819</v>
      </c>
      <c r="F56" t="s">
        <v>1354</v>
      </c>
      <c r="G56" t="s">
        <v>1355</v>
      </c>
      <c r="I56" t="s">
        <v>1282</v>
      </c>
      <c r="J56" s="8" t="s">
        <v>1514</v>
      </c>
      <c r="L56" s="6">
        <v>43706</v>
      </c>
    </row>
    <row r="57" spans="1:12" x14ac:dyDescent="0.3">
      <c r="A57" s="8" t="str">
        <f>HYPERLINK("https://www.accessdata.fda.gov/scripts/cder/daf/index.cfm?event=overview.process&amp;varApplNo=212028", "Dayvigo")</f>
        <v>Dayvigo</v>
      </c>
      <c r="B57" t="s">
        <v>1515</v>
      </c>
      <c r="C57" s="6">
        <v>43819</v>
      </c>
      <c r="D57" t="s">
        <v>1516</v>
      </c>
      <c r="E57" s="6">
        <v>43819</v>
      </c>
      <c r="F57" t="s">
        <v>1354</v>
      </c>
      <c r="G57" t="s">
        <v>1355</v>
      </c>
      <c r="H57" t="s">
        <v>1356</v>
      </c>
      <c r="I57" t="s">
        <v>1357</v>
      </c>
      <c r="J57" s="8" t="s">
        <v>1517</v>
      </c>
      <c r="L57" s="6">
        <v>43461</v>
      </c>
    </row>
    <row r="58" spans="1:12" x14ac:dyDescent="0.3">
      <c r="A58" s="8" t="str">
        <f>HYPERLINK("https://www.accessdata.fda.gov/scripts/cder/daf/index.cfm?event=overview.process&amp;varApplNo=209500", "Caplyta")</f>
        <v>Caplyta</v>
      </c>
      <c r="B58" t="s">
        <v>1518</v>
      </c>
      <c r="C58" s="6">
        <v>43819</v>
      </c>
      <c r="D58" t="s">
        <v>1519</v>
      </c>
      <c r="E58" s="6">
        <v>43819</v>
      </c>
      <c r="F58" t="s">
        <v>1354</v>
      </c>
      <c r="G58" t="s">
        <v>1355</v>
      </c>
      <c r="H58" t="s">
        <v>1356</v>
      </c>
      <c r="I58" t="s">
        <v>1357</v>
      </c>
      <c r="J58" s="8" t="s">
        <v>1520</v>
      </c>
      <c r="K58" t="s">
        <v>1399</v>
      </c>
      <c r="L58" s="6">
        <v>43370</v>
      </c>
    </row>
    <row r="59" spans="1:12" x14ac:dyDescent="0.3">
      <c r="A59" s="8" t="str">
        <f>HYPERLINK("https://www.accessdata.fda.gov/scripts/cder/daf/index.cfm?event=overview.process&amp;varApplNo=209569", "TissueBlue")</f>
        <v>TissueBlue</v>
      </c>
      <c r="B59" t="s">
        <v>1521</v>
      </c>
      <c r="C59" s="6">
        <v>43819</v>
      </c>
      <c r="D59" t="s">
        <v>1522</v>
      </c>
      <c r="E59" s="6">
        <v>43819</v>
      </c>
      <c r="F59" t="s">
        <v>1354</v>
      </c>
      <c r="G59" t="s">
        <v>1355</v>
      </c>
      <c r="H59" t="s">
        <v>1356</v>
      </c>
      <c r="I59" t="s">
        <v>1397</v>
      </c>
      <c r="J59" s="8" t="s">
        <v>1523</v>
      </c>
      <c r="L59" s="6">
        <v>43584</v>
      </c>
    </row>
    <row r="60" spans="1:12" x14ac:dyDescent="0.3">
      <c r="A60" s="8" t="str">
        <f>HYPERLINK("https://www.accessdata.fda.gov/scripts/cder/daf/index.cfm?event=overview.process&amp;varApplNo=761137", "Padcev")</f>
        <v>Padcev</v>
      </c>
      <c r="B60" t="s">
        <v>1524</v>
      </c>
      <c r="C60" s="6">
        <v>43817</v>
      </c>
      <c r="D60" t="s">
        <v>1525</v>
      </c>
      <c r="E60" s="6" t="s">
        <v>1369</v>
      </c>
      <c r="F60" t="s">
        <v>1370</v>
      </c>
      <c r="J60" s="8"/>
      <c r="L60" s="6"/>
    </row>
    <row r="61" spans="1:12" x14ac:dyDescent="0.3">
      <c r="A61" s="8" t="str">
        <f>HYPERLINK("https://www.accessdata.fda.gov/scripts/cder/daf/index.cfm?event=overview.process&amp;varApplNo=211970", "Vyondys 53")</f>
        <v>Vyondys 53</v>
      </c>
      <c r="B61" t="s">
        <v>1526</v>
      </c>
      <c r="C61" s="6">
        <v>43811</v>
      </c>
      <c r="D61" t="s">
        <v>1527</v>
      </c>
      <c r="E61" s="6">
        <v>43811</v>
      </c>
      <c r="F61" t="s">
        <v>1354</v>
      </c>
      <c r="G61" t="s">
        <v>1355</v>
      </c>
      <c r="H61" t="s">
        <v>1356</v>
      </c>
      <c r="I61" t="s">
        <v>1397</v>
      </c>
      <c r="J61" s="8" t="s">
        <v>1528</v>
      </c>
      <c r="L61" s="6">
        <v>43453</v>
      </c>
    </row>
    <row r="62" spans="1:12" x14ac:dyDescent="0.3">
      <c r="A62" s="8" t="str">
        <f>HYPERLINK("https://www.accessdata.fda.gov/scripts/cder/daf/index.cfm?event=overview.process&amp;varApplNo=213137", "Oxbryta")</f>
        <v>Oxbryta</v>
      </c>
      <c r="B62" t="s">
        <v>1529</v>
      </c>
      <c r="C62" s="6">
        <v>43794</v>
      </c>
      <c r="D62" t="s">
        <v>1530</v>
      </c>
      <c r="E62" s="6" t="s">
        <v>1369</v>
      </c>
      <c r="F62" t="s">
        <v>1370</v>
      </c>
      <c r="J62" s="8"/>
      <c r="L62" s="6"/>
    </row>
    <row r="63" spans="1:12" x14ac:dyDescent="0.3">
      <c r="A63" s="8" t="str">
        <f>HYPERLINK("https://www.accessdata.fda.gov/scripts/cder/daf/index.cfm?event=overview.process&amp;varApplNo=212839", "Xcopri")</f>
        <v>Xcopri</v>
      </c>
      <c r="B63" t="s">
        <v>1531</v>
      </c>
      <c r="C63" s="6">
        <v>43790</v>
      </c>
      <c r="D63" t="s">
        <v>1532</v>
      </c>
      <c r="E63" s="6" t="s">
        <v>1369</v>
      </c>
      <c r="F63" t="s">
        <v>1370</v>
      </c>
      <c r="J63" s="8"/>
      <c r="L63" s="6"/>
    </row>
    <row r="64" spans="1:12" x14ac:dyDescent="0.3">
      <c r="A64" s="8" t="str">
        <f>HYPERLINK("https://www.accessdata.fda.gov/scripts/cder/daf/index.cfm?event=overview.process&amp;varApplNo=212194", "Givlaari")</f>
        <v>Givlaari</v>
      </c>
      <c r="B64" t="s">
        <v>1533</v>
      </c>
      <c r="C64" s="6">
        <v>43789</v>
      </c>
      <c r="D64" t="s">
        <v>1534</v>
      </c>
      <c r="E64" s="6">
        <v>43789</v>
      </c>
      <c r="F64" t="s">
        <v>1354</v>
      </c>
      <c r="G64" t="s">
        <v>1355</v>
      </c>
      <c r="H64" t="s">
        <v>1356</v>
      </c>
      <c r="I64" t="s">
        <v>1397</v>
      </c>
      <c r="J64" s="8" t="s">
        <v>1535</v>
      </c>
      <c r="L64" s="6">
        <v>43620</v>
      </c>
    </row>
    <row r="65" spans="1:12" x14ac:dyDescent="0.3">
      <c r="A65" s="8" t="str">
        <f>HYPERLINK("https://www.accessdata.fda.gov/scripts/cder/daf/index.cfm?event=overview.process&amp;varApplNo=761128", "Adakveo")</f>
        <v>Adakveo</v>
      </c>
      <c r="B65" t="s">
        <v>1536</v>
      </c>
      <c r="C65" s="6">
        <v>43784</v>
      </c>
      <c r="D65" t="s">
        <v>1537</v>
      </c>
      <c r="E65" s="6" t="s">
        <v>1369</v>
      </c>
      <c r="F65" t="s">
        <v>1370</v>
      </c>
      <c r="J65" s="8"/>
      <c r="L65" s="6"/>
    </row>
    <row r="66" spans="1:12" x14ac:dyDescent="0.3">
      <c r="A66" s="8" t="str">
        <f>HYPERLINK("https://www.accessdata.fda.gov/scripts/cder/daf/index.cfm?event=overview.process&amp;varApplNo=209445", "Fetroja")</f>
        <v>Fetroja</v>
      </c>
      <c r="B66" t="s">
        <v>1538</v>
      </c>
      <c r="C66" s="6">
        <v>43783</v>
      </c>
      <c r="D66" t="s">
        <v>1539</v>
      </c>
      <c r="E66" s="6">
        <v>43783</v>
      </c>
      <c r="F66" t="s">
        <v>1354</v>
      </c>
      <c r="G66" t="s">
        <v>1355</v>
      </c>
      <c r="H66" t="s">
        <v>1356</v>
      </c>
      <c r="I66" t="s">
        <v>1365</v>
      </c>
      <c r="J66" s="8" t="s">
        <v>1540</v>
      </c>
      <c r="L66" s="6">
        <v>43448</v>
      </c>
    </row>
    <row r="67" spans="1:12" x14ac:dyDescent="0.3">
      <c r="A67" s="8" t="str">
        <f>HYPERLINK("https://www.accessdata.fda.gov/scripts/cder/daf/index.cfm?event=overview.process&amp;varApplNo=213217", "Brukinsa")</f>
        <v>Brukinsa</v>
      </c>
      <c r="B67" t="s">
        <v>1541</v>
      </c>
      <c r="C67" s="6">
        <v>43783</v>
      </c>
      <c r="D67" t="s">
        <v>1542</v>
      </c>
      <c r="E67" s="6" t="s">
        <v>1369</v>
      </c>
      <c r="F67" t="s">
        <v>1370</v>
      </c>
      <c r="J67" s="8"/>
      <c r="L67" s="6"/>
    </row>
    <row r="68" spans="1:12" x14ac:dyDescent="0.3">
      <c r="A68" s="8" t="str">
        <f>HYPERLINK("https://www.accessdata.fda.gov/scripts/cder/daf/index.cfm?event=overview.process&amp;varApplNo=761136", "Reblozyl")</f>
        <v>Reblozyl</v>
      </c>
      <c r="B68" t="s">
        <v>1543</v>
      </c>
      <c r="C68" s="6">
        <v>43777</v>
      </c>
      <c r="D68" t="s">
        <v>1544</v>
      </c>
      <c r="E68" s="6">
        <v>43924</v>
      </c>
      <c r="F68" t="s">
        <v>1545</v>
      </c>
      <c r="G68" t="s">
        <v>1355</v>
      </c>
      <c r="I68" t="s">
        <v>1361</v>
      </c>
      <c r="J68" s="8" t="s">
        <v>1546</v>
      </c>
      <c r="L68" s="6">
        <v>43559</v>
      </c>
    </row>
    <row r="69" spans="1:12" x14ac:dyDescent="0.3">
      <c r="A69" s="8" t="str">
        <f>HYPERLINK("https://www.accessdata.fda.gov/scripts/cder/daf/index.cfm?event=overview.process&amp;varApplNo=212279", "ExEm Foam")</f>
        <v>ExEm Foam</v>
      </c>
      <c r="B69" t="s">
        <v>1547</v>
      </c>
      <c r="C69" s="6">
        <v>43776</v>
      </c>
      <c r="D69" t="s">
        <v>1548</v>
      </c>
      <c r="E69" s="6">
        <v>43776</v>
      </c>
      <c r="F69" t="s">
        <v>1354</v>
      </c>
      <c r="G69" t="s">
        <v>1355</v>
      </c>
      <c r="H69" t="s">
        <v>1356</v>
      </c>
      <c r="I69" t="s">
        <v>1357</v>
      </c>
      <c r="J69" s="8" t="s">
        <v>1549</v>
      </c>
      <c r="L69" s="6">
        <v>43379</v>
      </c>
    </row>
    <row r="70" spans="1:12" x14ac:dyDescent="0.3">
      <c r="A70" s="8" t="str">
        <f>HYPERLINK("https://www.accessdata.fda.gov/scripts/cder/daf/index.cfm?event=overview.process&amp;varApplNo=212273", "Trikafta")</f>
        <v>Trikafta</v>
      </c>
      <c r="B70" t="s">
        <v>1550</v>
      </c>
      <c r="C70" s="6">
        <v>43759</v>
      </c>
      <c r="D70" t="s">
        <v>1551</v>
      </c>
      <c r="E70" s="6">
        <v>43759</v>
      </c>
      <c r="F70" t="s">
        <v>1354</v>
      </c>
      <c r="G70" t="s">
        <v>1355</v>
      </c>
      <c r="H70" t="s">
        <v>1356</v>
      </c>
      <c r="I70" t="s">
        <v>1397</v>
      </c>
      <c r="J70" s="8" t="s">
        <v>1552</v>
      </c>
      <c r="L70" s="6">
        <v>43665</v>
      </c>
    </row>
    <row r="71" spans="1:12" x14ac:dyDescent="0.3">
      <c r="A71" s="8" t="str">
        <f>HYPERLINK("https://www.accessdata.fda.gov/scripts/cder/daf/index.cfm?event=overview.process&amp;varApplNo=211280", "Reyvow")</f>
        <v>Reyvow</v>
      </c>
      <c r="B71" t="s">
        <v>1553</v>
      </c>
      <c r="C71" s="6">
        <v>43749</v>
      </c>
      <c r="D71" t="s">
        <v>1554</v>
      </c>
      <c r="E71" s="6">
        <v>43749</v>
      </c>
      <c r="F71" t="s">
        <v>1354</v>
      </c>
      <c r="G71" t="s">
        <v>1355</v>
      </c>
      <c r="H71" t="s">
        <v>1356</v>
      </c>
      <c r="I71" t="s">
        <v>1357</v>
      </c>
      <c r="J71" s="8" t="s">
        <v>1555</v>
      </c>
      <c r="L71" s="6">
        <v>43384</v>
      </c>
    </row>
    <row r="72" spans="1:12" x14ac:dyDescent="0.3">
      <c r="A72" s="8" t="str">
        <f>HYPERLINK("https://www.accessdata.fda.gov/scripts/cder/daf/index.cfm?event=overview.process&amp;varApplNo=200655", "fluorodopa F 18")</f>
        <v>fluorodopa F 18</v>
      </c>
      <c r="B72" t="s">
        <v>1556</v>
      </c>
      <c r="C72" s="6">
        <v>43748</v>
      </c>
      <c r="D72" t="s">
        <v>1557</v>
      </c>
      <c r="E72" s="6" t="s">
        <v>1369</v>
      </c>
      <c r="F72" t="s">
        <v>1370</v>
      </c>
      <c r="J72" s="8"/>
      <c r="L72" s="6"/>
    </row>
    <row r="73" spans="1:12" x14ac:dyDescent="0.3">
      <c r="A73" s="8" t="str">
        <f>HYPERLINK("https://www.accessdata.fda.gov/scripts/cder/daf/index.cfm?event=overview.process&amp;varApplNo=210797", "Scenesse")</f>
        <v>Scenesse</v>
      </c>
      <c r="B73" t="s">
        <v>1558</v>
      </c>
      <c r="C73" s="6">
        <v>43746</v>
      </c>
      <c r="D73" t="s">
        <v>1559</v>
      </c>
      <c r="E73" s="6">
        <v>43746</v>
      </c>
      <c r="F73" t="s">
        <v>1354</v>
      </c>
      <c r="G73" t="s">
        <v>1355</v>
      </c>
      <c r="H73" t="s">
        <v>1356</v>
      </c>
      <c r="I73" t="s">
        <v>1397</v>
      </c>
      <c r="J73" s="8" t="s">
        <v>1560</v>
      </c>
      <c r="L73" s="6">
        <v>43412</v>
      </c>
    </row>
    <row r="74" spans="1:12" x14ac:dyDescent="0.3">
      <c r="A74" s="8" t="str">
        <f>HYPERLINK("https://www.accessdata.fda.gov/scripts/cder/daf/index.cfm?event=overview.process&amp;varApplNo=761125", "Beovu")</f>
        <v>Beovu</v>
      </c>
      <c r="B74" t="s">
        <v>1561</v>
      </c>
      <c r="C74" s="6">
        <v>43745</v>
      </c>
      <c r="D74" t="s">
        <v>1562</v>
      </c>
      <c r="E74" s="6">
        <v>43745</v>
      </c>
      <c r="F74" t="s">
        <v>1354</v>
      </c>
      <c r="G74" t="s">
        <v>1355</v>
      </c>
      <c r="I74" t="s">
        <v>1282</v>
      </c>
      <c r="J74" s="8" t="s">
        <v>1563</v>
      </c>
      <c r="L74" s="6">
        <v>43503</v>
      </c>
    </row>
    <row r="75" spans="1:12" x14ac:dyDescent="0.3">
      <c r="A75" s="8" t="str">
        <f>HYPERLINK("https://www.accessdata.fda.gov/scripts/cder/daf/index.cfm?event=overview.process&amp;varApplNo=211527", "Aklief")</f>
        <v>Aklief</v>
      </c>
      <c r="B75" t="s">
        <v>1564</v>
      </c>
      <c r="C75" s="6">
        <v>43742</v>
      </c>
      <c r="D75" t="s">
        <v>1565</v>
      </c>
      <c r="E75" s="6">
        <v>43742</v>
      </c>
      <c r="F75" t="s">
        <v>1354</v>
      </c>
      <c r="G75" t="s">
        <v>1355</v>
      </c>
      <c r="H75" t="s">
        <v>1356</v>
      </c>
      <c r="I75" t="s">
        <v>1357</v>
      </c>
      <c r="J75" s="8" t="s">
        <v>1566</v>
      </c>
      <c r="L75" s="6">
        <v>43377</v>
      </c>
    </row>
    <row r="76" spans="1:12" x14ac:dyDescent="0.3">
      <c r="A76" s="8" t="str">
        <f>HYPERLINK("https://www.accessdata.fda.gov/scripts/cder/daf/index.cfm?event=overview.process&amp;varApplNo=211801", "Ibsrela")</f>
        <v>Ibsrela</v>
      </c>
      <c r="B76" t="s">
        <v>1567</v>
      </c>
      <c r="C76" s="6">
        <v>43720</v>
      </c>
      <c r="D76" t="s">
        <v>1568</v>
      </c>
      <c r="E76" s="6">
        <v>43720</v>
      </c>
      <c r="F76" t="s">
        <v>1354</v>
      </c>
      <c r="G76" t="s">
        <v>1355</v>
      </c>
      <c r="H76" t="s">
        <v>1356</v>
      </c>
      <c r="I76" t="s">
        <v>1357</v>
      </c>
      <c r="J76" s="8" t="s">
        <v>1569</v>
      </c>
      <c r="L76" s="6">
        <v>43355</v>
      </c>
    </row>
    <row r="77" spans="1:12" x14ac:dyDescent="0.3">
      <c r="A77" s="8" t="str">
        <f>HYPERLINK("https://www.accessdata.fda.gov/scripts/cder/daf/index.cfm?event=overview.process&amp;varApplNo=022075", "Nourianz")</f>
        <v>Nourianz</v>
      </c>
      <c r="B77" t="s">
        <v>1570</v>
      </c>
      <c r="C77" s="6">
        <v>43704</v>
      </c>
      <c r="D77" t="s">
        <v>1571</v>
      </c>
      <c r="E77" s="6">
        <v>43704</v>
      </c>
      <c r="F77" t="s">
        <v>1354</v>
      </c>
      <c r="G77" t="s">
        <v>1355</v>
      </c>
      <c r="H77" t="s">
        <v>1356</v>
      </c>
      <c r="I77" t="s">
        <v>1357</v>
      </c>
      <c r="J77" s="8" t="s">
        <v>1572</v>
      </c>
      <c r="L77" s="6">
        <v>39170</v>
      </c>
    </row>
    <row r="78" spans="1:12" x14ac:dyDescent="0.3">
      <c r="A78" s="8" t="str">
        <f>HYPERLINK("https://www.accessdata.fda.gov/scripts/cder/daf/index.cfm?event=overview.process&amp;varApplNo=210828", "Ga-68-DOTATOC")</f>
        <v>Ga-68-DOTATOC</v>
      </c>
      <c r="B78" t="s">
        <v>1573</v>
      </c>
      <c r="C78" s="6">
        <v>43698</v>
      </c>
      <c r="D78" t="s">
        <v>1574</v>
      </c>
      <c r="E78" s="6" t="s">
        <v>1369</v>
      </c>
      <c r="F78" t="s">
        <v>1370</v>
      </c>
      <c r="J78" s="8"/>
      <c r="L78" s="6"/>
    </row>
    <row r="79" spans="1:12" x14ac:dyDescent="0.3">
      <c r="A79" s="8" t="str">
        <f>HYPERLINK("https://www.accessdata.fda.gov/scripts/cder/daf/index.cfm?event=overview.process&amp;varApplNo=211672", "Xenleta")</f>
        <v>Xenleta</v>
      </c>
      <c r="B79" t="s">
        <v>1575</v>
      </c>
      <c r="C79" s="6">
        <v>43696</v>
      </c>
      <c r="D79" t="s">
        <v>1576</v>
      </c>
      <c r="E79" s="6" t="s">
        <v>1369</v>
      </c>
      <c r="F79" t="s">
        <v>1370</v>
      </c>
      <c r="J79" s="8"/>
      <c r="L79" s="6"/>
    </row>
    <row r="80" spans="1:12" x14ac:dyDescent="0.3">
      <c r="A80" s="8" t="str">
        <f>HYPERLINK("https://www.accessdata.fda.gov/scripts/cder/daf/index.cfm?event=overview.process&amp;varApplNo=211675", "Rinvoq")</f>
        <v>Rinvoq</v>
      </c>
      <c r="B80" t="s">
        <v>1577</v>
      </c>
      <c r="C80" s="6">
        <v>43693</v>
      </c>
      <c r="D80" t="s">
        <v>1578</v>
      </c>
      <c r="E80" s="6">
        <v>43693</v>
      </c>
      <c r="F80" t="s">
        <v>1354</v>
      </c>
      <c r="G80" t="s">
        <v>1355</v>
      </c>
      <c r="H80" t="s">
        <v>1356</v>
      </c>
      <c r="I80" t="s">
        <v>1365</v>
      </c>
      <c r="J80" s="8" t="s">
        <v>1579</v>
      </c>
      <c r="L80" s="6">
        <v>43452</v>
      </c>
    </row>
    <row r="81" spans="1:12" x14ac:dyDescent="0.3">
      <c r="A81" s="8" t="str">
        <f>HYPERLINK("https://www.accessdata.fda.gov/scripts/cder/daf/index.cfm?event=overview.process&amp;varApplNo=212327", "Inrebic")</f>
        <v>Inrebic</v>
      </c>
      <c r="B81" t="s">
        <v>1580</v>
      </c>
      <c r="C81" s="6">
        <v>43693</v>
      </c>
      <c r="D81" t="s">
        <v>1581</v>
      </c>
      <c r="E81" s="6">
        <v>43693</v>
      </c>
      <c r="F81" t="s">
        <v>1354</v>
      </c>
      <c r="G81" t="s">
        <v>1355</v>
      </c>
      <c r="H81" t="s">
        <v>1356</v>
      </c>
      <c r="I81" t="s">
        <v>1397</v>
      </c>
      <c r="J81" s="8" t="s">
        <v>1582</v>
      </c>
      <c r="L81" s="6">
        <v>43468</v>
      </c>
    </row>
    <row r="82" spans="1:12" x14ac:dyDescent="0.3">
      <c r="A82" s="8" t="str">
        <f>HYPERLINK("https://www.accessdata.fda.gov/scripts/cder/daf/index.cfm?event=overview.process&amp;varApplNo=212725", "Rozlytrek")</f>
        <v>Rozlytrek</v>
      </c>
      <c r="B82" t="s">
        <v>1583</v>
      </c>
      <c r="C82" s="6">
        <v>43692</v>
      </c>
      <c r="D82" t="s">
        <v>1584</v>
      </c>
      <c r="E82" s="6">
        <v>43692</v>
      </c>
      <c r="F82" t="s">
        <v>1354</v>
      </c>
      <c r="G82" t="s">
        <v>1355</v>
      </c>
      <c r="H82" t="s">
        <v>1356</v>
      </c>
      <c r="I82" t="s">
        <v>1397</v>
      </c>
      <c r="J82" s="8" t="s">
        <v>1585</v>
      </c>
      <c r="L82" s="6">
        <v>43817</v>
      </c>
    </row>
    <row r="83" spans="1:12" x14ac:dyDescent="0.3">
      <c r="A83" s="8" t="str">
        <f>HYPERLINK("https://www.accessdata.fda.gov/scripts/cder/daf/index.cfm?event=overview.process&amp;varApplNo=021115", "Wakix")</f>
        <v>Wakix</v>
      </c>
      <c r="B83" t="s">
        <v>1586</v>
      </c>
      <c r="C83" s="6">
        <v>43691</v>
      </c>
      <c r="D83" t="s">
        <v>1587</v>
      </c>
      <c r="E83" s="6" t="s">
        <v>1369</v>
      </c>
      <c r="F83" t="s">
        <v>1370</v>
      </c>
      <c r="J83" s="8"/>
      <c r="L83" s="6"/>
    </row>
    <row r="84" spans="1:12" x14ac:dyDescent="0.3">
      <c r="A84" s="8" t="str">
        <f>HYPERLINK("https://www.accessdata.fda.gov/scripts/cder/daf/index.cfm?event=overview.process&amp;varApplNo=212862", "pretomanid")</f>
        <v>pretomanid</v>
      </c>
      <c r="B84" t="s">
        <v>1588</v>
      </c>
      <c r="C84" s="6">
        <v>43691</v>
      </c>
      <c r="D84" t="s">
        <v>1589</v>
      </c>
      <c r="E84" s="6" t="s">
        <v>1369</v>
      </c>
      <c r="F84" t="s">
        <v>1370</v>
      </c>
      <c r="J84" s="8"/>
      <c r="L84" s="6"/>
    </row>
    <row r="85" spans="1:12" x14ac:dyDescent="0.3">
      <c r="A85" s="8" t="str">
        <f>HYPERLINK("https://www.accessdata.fda.gov/scripts/cder/daf/index.cfm?event=overview.process&amp;varApplNo=211810", "Turalio")</f>
        <v>Turalio</v>
      </c>
      <c r="B85" t="s">
        <v>1590</v>
      </c>
      <c r="C85" s="6">
        <v>43679</v>
      </c>
      <c r="D85" t="s">
        <v>1591</v>
      </c>
      <c r="E85" s="6">
        <v>43679</v>
      </c>
      <c r="F85" t="s">
        <v>1354</v>
      </c>
      <c r="G85" t="s">
        <v>1355</v>
      </c>
      <c r="H85" t="s">
        <v>1356</v>
      </c>
      <c r="I85" t="s">
        <v>1397</v>
      </c>
      <c r="J85" s="8" t="s">
        <v>1592</v>
      </c>
      <c r="L85" s="6">
        <v>43434</v>
      </c>
    </row>
    <row r="86" spans="1:12" x14ac:dyDescent="0.3">
      <c r="A86" s="8" t="str">
        <f>HYPERLINK("https://www.accessdata.fda.gov/scripts/cder/daf/index.cfm?event=overview.process&amp;varApplNo=212099", "Nubeqa")</f>
        <v>Nubeqa</v>
      </c>
      <c r="B86" t="s">
        <v>1593</v>
      </c>
      <c r="C86" s="6">
        <v>43676</v>
      </c>
      <c r="D86" t="s">
        <v>1594</v>
      </c>
      <c r="E86" s="6" t="s">
        <v>1369</v>
      </c>
      <c r="F86" t="s">
        <v>1370</v>
      </c>
      <c r="J86" s="8"/>
      <c r="L86" s="6"/>
    </row>
    <row r="87" spans="1:12" x14ac:dyDescent="0.3">
      <c r="A87" s="8" t="str">
        <f>HYPERLINK("https://www.accessdata.fda.gov/scripts/cder/daf/index.cfm?event=overview.process&amp;varApplNo=212320", "Accrufer")</f>
        <v>Accrufer</v>
      </c>
      <c r="B87" t="s">
        <v>1595</v>
      </c>
      <c r="C87" s="6">
        <v>43671</v>
      </c>
      <c r="D87" t="s">
        <v>1596</v>
      </c>
      <c r="E87" s="6">
        <v>43671</v>
      </c>
      <c r="F87" t="s">
        <v>1354</v>
      </c>
      <c r="G87" t="s">
        <v>1355</v>
      </c>
      <c r="H87" t="s">
        <v>1356</v>
      </c>
      <c r="I87" t="s">
        <v>1357</v>
      </c>
      <c r="J87" s="8" t="s">
        <v>1597</v>
      </c>
      <c r="L87" s="6">
        <v>43370</v>
      </c>
    </row>
    <row r="88" spans="1:12" x14ac:dyDescent="0.3">
      <c r="A88" s="8" t="str">
        <f>HYPERLINK("https://www.accessdata.fda.gov/scripts/cder/daf/index.cfm?event=overview.process&amp;varApplNo=212819", "Recarbrio")</f>
        <v>Recarbrio</v>
      </c>
      <c r="B88" t="s">
        <v>1598</v>
      </c>
      <c r="C88" s="6">
        <v>43662</v>
      </c>
      <c r="D88" t="s">
        <v>1599</v>
      </c>
      <c r="E88" s="6">
        <v>43662</v>
      </c>
      <c r="F88" t="s">
        <v>1354</v>
      </c>
      <c r="G88" t="s">
        <v>1355</v>
      </c>
      <c r="H88" t="s">
        <v>1438</v>
      </c>
      <c r="I88" t="s">
        <v>1365</v>
      </c>
      <c r="J88" s="8" t="s">
        <v>1600</v>
      </c>
      <c r="L88" s="6">
        <v>43420</v>
      </c>
    </row>
    <row r="89" spans="1:12" x14ac:dyDescent="0.3">
      <c r="A89" s="8" t="str">
        <f>HYPERLINK("https://www.accessdata.fda.gov/scripts/cder/daf/index.cfm?event=overview.process&amp;varApplNo=212306", "Xpovio")</f>
        <v>Xpovio</v>
      </c>
      <c r="B89" t="s">
        <v>1601</v>
      </c>
      <c r="C89" s="6">
        <v>43649</v>
      </c>
      <c r="D89" t="s">
        <v>1602</v>
      </c>
      <c r="E89" s="6">
        <v>43649</v>
      </c>
      <c r="F89" t="s">
        <v>1354</v>
      </c>
      <c r="G89" t="s">
        <v>1355</v>
      </c>
      <c r="H89" t="s">
        <v>1356</v>
      </c>
      <c r="I89" t="s">
        <v>1397</v>
      </c>
      <c r="J89" s="8" t="s">
        <v>1603</v>
      </c>
      <c r="L89" s="6">
        <v>43317</v>
      </c>
    </row>
    <row r="90" spans="1:12" x14ac:dyDescent="0.3">
      <c r="A90" s="8" t="str">
        <f>HYPERLINK("https://www.accessdata.fda.gov/scripts/cder/daf/index.cfm?event=overview.process&amp;varApplNo=210557", "Vyleesi")</f>
        <v>Vyleesi</v>
      </c>
      <c r="B90" t="s">
        <v>1604</v>
      </c>
      <c r="C90" s="6">
        <v>43272</v>
      </c>
      <c r="D90" t="s">
        <v>1605</v>
      </c>
      <c r="E90" s="6" t="s">
        <v>1369</v>
      </c>
      <c r="F90" t="s">
        <v>1370</v>
      </c>
      <c r="J90" s="8"/>
      <c r="L90" s="6"/>
    </row>
    <row r="91" spans="1:12" x14ac:dyDescent="0.3">
      <c r="A91" s="8" t="str">
        <f>HYPERLINK("https://www.accessdata.fda.gov/scripts/cder/daf/index.cfm?event=overview.process&amp;varApplNo=761121", "Polivy")</f>
        <v>Polivy</v>
      </c>
      <c r="B91" t="s">
        <v>1606</v>
      </c>
      <c r="C91" s="6">
        <v>43626</v>
      </c>
      <c r="D91" t="s">
        <v>1607</v>
      </c>
      <c r="E91" s="6" t="s">
        <v>1369</v>
      </c>
      <c r="F91" t="s">
        <v>1370</v>
      </c>
      <c r="J91" s="8"/>
      <c r="L91" s="6"/>
    </row>
    <row r="92" spans="1:12" x14ac:dyDescent="0.3">
      <c r="A92" s="8" t="str">
        <f>HYPERLINK("https://www.accessdata.fda.gov/scripts/cder/daf/index.cfm?event=overview.process&amp;varApplNo=212526", "Piqray")</f>
        <v>Piqray</v>
      </c>
      <c r="B92" t="s">
        <v>1608</v>
      </c>
      <c r="C92" s="6">
        <v>43609</v>
      </c>
      <c r="D92" t="s">
        <v>1609</v>
      </c>
      <c r="E92" s="6">
        <v>43609</v>
      </c>
      <c r="F92" t="s">
        <v>1354</v>
      </c>
      <c r="G92" t="s">
        <v>1355</v>
      </c>
      <c r="H92" t="s">
        <v>1356</v>
      </c>
      <c r="I92" t="s">
        <v>1365</v>
      </c>
      <c r="J92" s="8" t="s">
        <v>1610</v>
      </c>
      <c r="L92" s="6">
        <v>43452</v>
      </c>
    </row>
    <row r="93" spans="1:12" x14ac:dyDescent="0.3">
      <c r="A93" s="8" t="str">
        <f>HYPERLINK("https://www.accessdata.fda.gov/scripts/cder/daf/index.cfm?event=overview.process&amp;varApplNo=211996", "Vyndaqel")</f>
        <v>Vyndaqel</v>
      </c>
      <c r="B93" t="s">
        <v>1611</v>
      </c>
      <c r="C93" s="6">
        <v>43588</v>
      </c>
      <c r="D93" t="s">
        <v>1612</v>
      </c>
      <c r="E93" s="6" t="s">
        <v>1369</v>
      </c>
      <c r="F93" t="s">
        <v>1370</v>
      </c>
      <c r="J93" s="8"/>
      <c r="L93" s="6"/>
    </row>
    <row r="94" spans="1:12" x14ac:dyDescent="0.3">
      <c r="A94" s="8" t="str">
        <f>HYPERLINK("https://www.accessdata.fda.gov/scripts/cder/daf/index.cfm?event=overview.process&amp;varApplNo=761105", "Skyrizi")</f>
        <v>Skyrizi</v>
      </c>
      <c r="B94" t="s">
        <v>1613</v>
      </c>
      <c r="C94" s="6">
        <v>43578</v>
      </c>
      <c r="D94" t="s">
        <v>1614</v>
      </c>
      <c r="E94" s="6" t="s">
        <v>1369</v>
      </c>
      <c r="F94" t="s">
        <v>1370</v>
      </c>
      <c r="J94" s="8"/>
      <c r="L94" s="6"/>
    </row>
    <row r="95" spans="1:12" x14ac:dyDescent="0.3">
      <c r="A95" s="8" t="str">
        <f>HYPERLINK("https://www.accessdata.fda.gov/scripts/cder/daf/index.cfm?event=overview.process&amp;varApplNo=212018", "Balversa")</f>
        <v>Balversa</v>
      </c>
      <c r="B95" t="s">
        <v>1615</v>
      </c>
      <c r="C95" s="6">
        <v>43567</v>
      </c>
      <c r="D95" t="s">
        <v>1616</v>
      </c>
      <c r="E95" s="6" t="s">
        <v>1369</v>
      </c>
      <c r="F95" t="s">
        <v>1370</v>
      </c>
      <c r="J95" s="8"/>
      <c r="L95" s="6"/>
    </row>
    <row r="96" spans="1:12" x14ac:dyDescent="0.3">
      <c r="A96" s="8" t="str">
        <f>HYPERLINK("https://www.accessdata.fda.gov/scripts/cder/daf/index.cfm?event=overview.process&amp;varApplNo=761062", "Evenity")</f>
        <v>Evenity</v>
      </c>
      <c r="B96" t="s">
        <v>1617</v>
      </c>
      <c r="C96" s="6">
        <v>43564</v>
      </c>
      <c r="D96" t="s">
        <v>1618</v>
      </c>
      <c r="E96" s="6" t="s">
        <v>1369</v>
      </c>
      <c r="F96" t="s">
        <v>1370</v>
      </c>
      <c r="J96" s="8"/>
      <c r="L96" s="6"/>
    </row>
    <row r="97" spans="1:12" x14ac:dyDescent="0.3">
      <c r="A97" s="8" t="str">
        <f>HYPERLINK("https://www.accessdata.fda.gov/scripts/cder/daf/index.cfm?event=overview.process&amp;varApplNo=209884", "Mayzent")</f>
        <v>Mayzent</v>
      </c>
      <c r="B97" t="s">
        <v>1619</v>
      </c>
      <c r="C97" s="6">
        <v>43550</v>
      </c>
      <c r="D97" t="s">
        <v>1620</v>
      </c>
      <c r="E97" s="6" t="s">
        <v>1369</v>
      </c>
      <c r="F97" t="s">
        <v>1370</v>
      </c>
      <c r="J97" s="8"/>
      <c r="L97" s="6"/>
    </row>
    <row r="98" spans="1:12" x14ac:dyDescent="0.3">
      <c r="A98" s="8" t="str">
        <f>HYPERLINK("https://www.accessdata.fda.gov/scripts/cder/daf/index.cfm?event=overview.process&amp;varApplNo=211230", "Sunosi")</f>
        <v>Sunosi</v>
      </c>
      <c r="B98" t="s">
        <v>1621</v>
      </c>
      <c r="C98" s="6">
        <v>43544</v>
      </c>
      <c r="D98" t="s">
        <v>1622</v>
      </c>
      <c r="E98" s="6" t="s">
        <v>1369</v>
      </c>
      <c r="F98" t="s">
        <v>1370</v>
      </c>
      <c r="J98" s="8"/>
      <c r="L98" s="6"/>
    </row>
    <row r="99" spans="1:12" x14ac:dyDescent="0.3">
      <c r="A99" s="8" t="str">
        <f>HYPERLINK("https://www.accessdata.fda.gov/scripts/cder/daf/index.cfm?event=overview.process&amp;varApplNo=211371", "Zulresso")</f>
        <v>Zulresso</v>
      </c>
      <c r="B99" t="s">
        <v>1623</v>
      </c>
      <c r="C99" s="6">
        <v>43543</v>
      </c>
      <c r="D99" t="s">
        <v>1624</v>
      </c>
      <c r="E99" s="6">
        <v>43543</v>
      </c>
      <c r="F99" t="s">
        <v>1354</v>
      </c>
      <c r="G99" t="s">
        <v>1355</v>
      </c>
      <c r="H99" t="s">
        <v>1356</v>
      </c>
      <c r="I99" t="s">
        <v>1365</v>
      </c>
      <c r="J99" s="8" t="s">
        <v>1625</v>
      </c>
      <c r="L99" s="6">
        <v>43209</v>
      </c>
    </row>
    <row r="100" spans="1:12" x14ac:dyDescent="0.3">
      <c r="A100" s="8" t="str">
        <f>HYPERLINK("https://www.accessdata.fda.gov/scripts/cder/daf/index.cfm?event=overview.process&amp;varApplNo=208711", "Egaten")</f>
        <v>Egaten</v>
      </c>
      <c r="B100" t="s">
        <v>1626</v>
      </c>
      <c r="C100" s="6">
        <v>43509</v>
      </c>
      <c r="D100" t="s">
        <v>1627</v>
      </c>
      <c r="E100" s="6" t="s">
        <v>1369</v>
      </c>
      <c r="F100" t="s">
        <v>1370</v>
      </c>
      <c r="J100" s="8"/>
      <c r="L100" s="6"/>
    </row>
    <row r="101" spans="1:12" x14ac:dyDescent="0.3">
      <c r="A101" s="8" t="str">
        <f>HYPERLINK("https://www.accessdata.fda.gov/scripts/cder/daf/index.cfm?event=overview.process&amp;varApplNo=761112", "Cablivi")</f>
        <v>Cablivi</v>
      </c>
      <c r="B101" t="s">
        <v>1628</v>
      </c>
      <c r="C101" s="6">
        <v>43502</v>
      </c>
      <c r="D101" t="s">
        <v>1629</v>
      </c>
      <c r="E101" s="6" t="s">
        <v>1369</v>
      </c>
      <c r="F101" t="s">
        <v>1370</v>
      </c>
      <c r="J101" s="8"/>
      <c r="L101" s="6"/>
    </row>
    <row r="102" spans="1:12" x14ac:dyDescent="0.3">
      <c r="A102" s="8" t="str">
        <f>HYPERLINK("https://www.accessdata.fda.gov/scripts/cder/daf/index.cfm?event=overview.process&amp;varApplNo=761085", "Jeuveau")</f>
        <v>Jeuveau</v>
      </c>
      <c r="B102" t="s">
        <v>1630</v>
      </c>
      <c r="C102" s="6">
        <v>43497</v>
      </c>
      <c r="D102" t="s">
        <v>1631</v>
      </c>
      <c r="E102" s="6">
        <v>43497</v>
      </c>
      <c r="F102" t="s">
        <v>1354</v>
      </c>
      <c r="G102" t="s">
        <v>1355</v>
      </c>
      <c r="I102" t="s">
        <v>1282</v>
      </c>
      <c r="J102" s="8" t="s">
        <v>1632</v>
      </c>
      <c r="L102" s="6">
        <v>42870</v>
      </c>
    </row>
    <row r="103" spans="1:12" x14ac:dyDescent="0.3">
      <c r="A103" s="8" t="str">
        <f>HYPERLINK("https://www.accessdata.fda.gov/scripts/cder/daf/index.cfm?event=overview.process&amp;varApplNo=761108", "Ultomiris")</f>
        <v>Ultomiris</v>
      </c>
      <c r="B103" t="s">
        <v>1633</v>
      </c>
      <c r="C103" s="6">
        <v>43455</v>
      </c>
      <c r="D103" t="s">
        <v>1634</v>
      </c>
      <c r="E103" s="6" t="s">
        <v>1369</v>
      </c>
      <c r="F103" t="s">
        <v>1370</v>
      </c>
      <c r="J103" s="8"/>
      <c r="L103" s="6"/>
    </row>
    <row r="104" spans="1:12" x14ac:dyDescent="0.3">
      <c r="A104" s="8" t="str">
        <f>HYPERLINK("https://www.accessdata.fda.gov/scripts/cder/daf/index.cfm?event=overview.process&amp;varApplNo=761116", "Elzonris")</f>
        <v>Elzonris</v>
      </c>
      <c r="B104" t="s">
        <v>1635</v>
      </c>
      <c r="C104" s="6">
        <v>43455</v>
      </c>
      <c r="D104" t="s">
        <v>1636</v>
      </c>
      <c r="E104" s="6" t="s">
        <v>1369</v>
      </c>
      <c r="F104" t="s">
        <v>1370</v>
      </c>
      <c r="J104" s="8"/>
      <c r="L104" s="6"/>
    </row>
    <row r="105" spans="1:12" x14ac:dyDescent="0.3">
      <c r="A105" s="8" t="str">
        <f>HYPERLINK("https://www.accessdata.fda.gov/scripts/cder/daf/index.cfm?event=overview.process&amp;varApplNo=761102", "Asparlas")</f>
        <v>Asparlas</v>
      </c>
      <c r="B105" t="s">
        <v>1637</v>
      </c>
      <c r="C105" s="6">
        <v>43454</v>
      </c>
      <c r="D105" t="s">
        <v>1638</v>
      </c>
      <c r="E105" s="6">
        <v>43454</v>
      </c>
      <c r="F105" t="s">
        <v>1354</v>
      </c>
      <c r="G105" t="s">
        <v>1355</v>
      </c>
      <c r="I105" t="s">
        <v>1361</v>
      </c>
      <c r="J105" s="8" t="s">
        <v>1639</v>
      </c>
      <c r="L105" s="6" t="s">
        <v>1378</v>
      </c>
    </row>
    <row r="106" spans="1:12" x14ac:dyDescent="0.3">
      <c r="A106" s="8" t="str">
        <f>HYPERLINK("https://www.accessdata.fda.gov/scripts/cder/daf/index.cfm?event=overview.process&amp;varApplNo=210166", "Motegrity")</f>
        <v>Motegrity</v>
      </c>
      <c r="B106" t="s">
        <v>1640</v>
      </c>
      <c r="C106" s="6">
        <v>43448</v>
      </c>
      <c r="D106" t="s">
        <v>1641</v>
      </c>
      <c r="E106" s="6" t="s">
        <v>1369</v>
      </c>
      <c r="F106" t="s">
        <v>1370</v>
      </c>
      <c r="J106" s="8"/>
      <c r="L106" s="6"/>
    </row>
    <row r="107" spans="1:12" x14ac:dyDescent="0.3">
      <c r="A107" s="8" t="str">
        <f>HYPERLINK("https://www.accessdata.fda.gov/scripts/cder/daf/index.cfm?event=overview.process&amp;varApplNo=211349", "Xospata")</f>
        <v>Xospata</v>
      </c>
      <c r="B107" t="s">
        <v>1642</v>
      </c>
      <c r="C107" s="6">
        <v>43432</v>
      </c>
      <c r="D107" t="s">
        <v>1643</v>
      </c>
      <c r="E107" s="6" t="s">
        <v>1369</v>
      </c>
      <c r="F107" t="s">
        <v>1370</v>
      </c>
      <c r="J107" s="8"/>
      <c r="L107" s="6"/>
    </row>
    <row r="108" spans="1:12" x14ac:dyDescent="0.3">
      <c r="A108" s="8" t="str">
        <f>HYPERLINK("https://www.accessdata.fda.gov/scripts/cder/daf/index.cfm?event=overview.process&amp;varApplNo=208078", "Firdapse")</f>
        <v>Firdapse</v>
      </c>
      <c r="B108" t="s">
        <v>1644</v>
      </c>
      <c r="C108" s="6">
        <v>47085</v>
      </c>
      <c r="D108" t="s">
        <v>1645</v>
      </c>
      <c r="E108" s="6">
        <v>43432</v>
      </c>
      <c r="F108" t="s">
        <v>1354</v>
      </c>
      <c r="G108" t="s">
        <v>1355</v>
      </c>
      <c r="H108" t="s">
        <v>1356</v>
      </c>
      <c r="I108" t="s">
        <v>1397</v>
      </c>
      <c r="J108" s="8" t="s">
        <v>1646</v>
      </c>
      <c r="L108" s="6">
        <v>43187</v>
      </c>
    </row>
    <row r="109" spans="1:12" x14ac:dyDescent="0.3">
      <c r="A109" s="8" t="str">
        <f>HYPERLINK("https://www.accessdata.fda.gov/scripts/cder/daf/index.cfm?event=overview.process&amp;varApplNo=210861", "Vitrakvi")</f>
        <v>Vitrakvi</v>
      </c>
      <c r="B109" t="s">
        <v>1647</v>
      </c>
      <c r="C109" s="6">
        <v>43430</v>
      </c>
      <c r="D109" t="s">
        <v>1648</v>
      </c>
      <c r="E109" s="6">
        <v>43430</v>
      </c>
      <c r="F109" t="s">
        <v>1354</v>
      </c>
      <c r="G109" t="s">
        <v>1355</v>
      </c>
      <c r="H109" t="s">
        <v>1356</v>
      </c>
      <c r="I109" t="s">
        <v>1397</v>
      </c>
      <c r="J109" s="8" t="s">
        <v>1649</v>
      </c>
      <c r="L109" s="6">
        <v>43183</v>
      </c>
    </row>
    <row r="110" spans="1:12" x14ac:dyDescent="0.3">
      <c r="A110" s="8" t="str">
        <f>HYPERLINK("https://www.accessdata.fda.gov/scripts/cder/daf/index.cfm?event=overview.process&amp;varApplNo=210656", "Daurismo")</f>
        <v>Daurismo</v>
      </c>
      <c r="B110" t="s">
        <v>1650</v>
      </c>
      <c r="C110" s="6">
        <v>43425</v>
      </c>
      <c r="D110" t="s">
        <v>1651</v>
      </c>
      <c r="E110" s="6" t="s">
        <v>1369</v>
      </c>
      <c r="F110" t="s">
        <v>1370</v>
      </c>
      <c r="J110" s="8"/>
      <c r="L110" s="6"/>
    </row>
    <row r="111" spans="1:12" x14ac:dyDescent="0.3">
      <c r="A111" s="8" t="str">
        <f>HYPERLINK("https://www.accessdata.fda.gov/scripts/cder/daf/index.cfm?event=overview.process&amp;varApplNo=761107", "Gamifant")</f>
        <v>Gamifant</v>
      </c>
      <c r="B111" t="s">
        <v>1652</v>
      </c>
      <c r="C111" s="6">
        <v>43424</v>
      </c>
      <c r="D111" t="s">
        <v>1653</v>
      </c>
      <c r="E111" s="6" t="s">
        <v>1369</v>
      </c>
      <c r="F111" t="s">
        <v>1370</v>
      </c>
      <c r="J111" s="8"/>
      <c r="L111" s="6"/>
    </row>
    <row r="112" spans="1:12" x14ac:dyDescent="0.3">
      <c r="A112" s="8" t="str">
        <f>HYPERLINK("https://www.accessdata.fda.gov/scripts/cder/daf/index.cfm?event=overview.process&amp;varApplNo=210910", "Aemcolo")</f>
        <v>Aemcolo</v>
      </c>
      <c r="B112" t="s">
        <v>1654</v>
      </c>
      <c r="C112" s="6">
        <v>43420</v>
      </c>
      <c r="D112" t="s">
        <v>1655</v>
      </c>
      <c r="E112" s="6">
        <v>43420</v>
      </c>
      <c r="F112" t="s">
        <v>1354</v>
      </c>
      <c r="G112" t="s">
        <v>1355</v>
      </c>
      <c r="H112" t="s">
        <v>1356</v>
      </c>
      <c r="I112" t="s">
        <v>1365</v>
      </c>
      <c r="J112" s="8" t="s">
        <v>1656</v>
      </c>
      <c r="L112" s="6">
        <v>43175</v>
      </c>
    </row>
    <row r="113" spans="1:12" x14ac:dyDescent="0.3">
      <c r="A113" s="8" t="str">
        <f>HYPERLINK("https://www.accessdata.fda.gov/scripts/cder/daf/index.cfm?event=overview.process&amp;varApplNo=210598", "Yupelri")</f>
        <v>Yupelri</v>
      </c>
      <c r="B113" t="s">
        <v>1657</v>
      </c>
      <c r="C113" s="6">
        <v>43413</v>
      </c>
      <c r="D113" t="s">
        <v>1658</v>
      </c>
      <c r="E113" s="6">
        <v>43413</v>
      </c>
      <c r="F113" t="s">
        <v>1354</v>
      </c>
      <c r="G113" t="s">
        <v>1355</v>
      </c>
      <c r="H113" t="s">
        <v>1356</v>
      </c>
      <c r="I113" t="s">
        <v>1357</v>
      </c>
      <c r="J113" s="8" t="s">
        <v>1659</v>
      </c>
      <c r="L113" s="6">
        <v>43049</v>
      </c>
    </row>
    <row r="114" spans="1:12" x14ac:dyDescent="0.3">
      <c r="A114" s="8" t="str">
        <f>HYPERLINK("https://www.accessdata.fda.gov/scripts/cder/daf/index.cfm?event=overview.process&amp;varApplNo=210868", "Lorbrena")</f>
        <v>Lorbrena</v>
      </c>
      <c r="B114" t="s">
        <v>1660</v>
      </c>
      <c r="C114" s="6">
        <v>43406</v>
      </c>
      <c r="D114" t="s">
        <v>1661</v>
      </c>
      <c r="E114" s="6">
        <v>43406</v>
      </c>
      <c r="F114" t="s">
        <v>1354</v>
      </c>
      <c r="G114" t="s">
        <v>1355</v>
      </c>
      <c r="H114" t="s">
        <v>1356</v>
      </c>
      <c r="I114" t="s">
        <v>1397</v>
      </c>
      <c r="J114" s="8" t="s">
        <v>1662</v>
      </c>
      <c r="L114" s="6">
        <v>43074</v>
      </c>
    </row>
    <row r="115" spans="1:12" x14ac:dyDescent="0.3">
      <c r="A115" s="8" t="str">
        <f>HYPERLINK("https://www.accessdata.fda.gov/scripts/cder/daf/index.cfm?event=overview.process&amp;varApplNo=210854", "Xofluza")</f>
        <v>Xofluza</v>
      </c>
      <c r="B115" t="s">
        <v>1663</v>
      </c>
      <c r="C115" s="6">
        <v>43397</v>
      </c>
      <c r="D115" t="s">
        <v>1664</v>
      </c>
      <c r="E115" s="6">
        <v>43397</v>
      </c>
      <c r="F115" t="s">
        <v>1354</v>
      </c>
      <c r="G115" t="s">
        <v>1355</v>
      </c>
      <c r="H115" t="s">
        <v>1356</v>
      </c>
      <c r="I115" t="s">
        <v>1365</v>
      </c>
      <c r="J115" s="8" t="s">
        <v>1665</v>
      </c>
      <c r="L115" s="6">
        <v>43214</v>
      </c>
    </row>
    <row r="116" spans="1:12" x14ac:dyDescent="0.3">
      <c r="A116" s="8" t="str">
        <f>HYPERLINK("https://www.accessdata.fda.gov/scripts/cder/daf/index.cfm?event=overview.process&amp;varApplNo=211651", "Talzenna")</f>
        <v>Talzenna</v>
      </c>
      <c r="B116" t="s">
        <v>1666</v>
      </c>
      <c r="C116" s="6">
        <v>43389</v>
      </c>
      <c r="D116" t="s">
        <v>1667</v>
      </c>
      <c r="E116" s="6" t="s">
        <v>1369</v>
      </c>
      <c r="F116" t="s">
        <v>1370</v>
      </c>
      <c r="J116" s="8"/>
      <c r="L116" s="6"/>
    </row>
    <row r="117" spans="1:12" x14ac:dyDescent="0.3">
      <c r="A117" s="8" t="str">
        <f>HYPERLINK("https://www.accessdata.fda.gov/scripts/cder/daf/index.cfm?event=overview.process&amp;varApplNo=211172", "Tegsedi")</f>
        <v>Tegsedi</v>
      </c>
      <c r="B117" t="s">
        <v>1668</v>
      </c>
      <c r="C117" s="6">
        <v>43378</v>
      </c>
      <c r="D117" t="s">
        <v>1669</v>
      </c>
      <c r="E117" s="6">
        <v>43378</v>
      </c>
      <c r="F117" t="s">
        <v>1354</v>
      </c>
      <c r="G117" t="s">
        <v>1355</v>
      </c>
      <c r="H117" t="s">
        <v>1356</v>
      </c>
      <c r="I117" t="s">
        <v>1397</v>
      </c>
      <c r="J117" s="8" t="s">
        <v>1670</v>
      </c>
      <c r="L117" s="6">
        <v>43045</v>
      </c>
    </row>
    <row r="118" spans="1:12" x14ac:dyDescent="0.3">
      <c r="A118" s="8" t="str">
        <f>HYPERLINK("https://www.accessdata.fda.gov/scripts/cder/daf/index.cfm?event=overview.process&amp;varApplNo=761092", "Revcovi")</f>
        <v>Revcovi</v>
      </c>
      <c r="B118" t="s">
        <v>1671</v>
      </c>
      <c r="C118" s="6">
        <v>43378</v>
      </c>
      <c r="D118" t="s">
        <v>1672</v>
      </c>
      <c r="E118" s="6" t="s">
        <v>1369</v>
      </c>
      <c r="F118" t="s">
        <v>1370</v>
      </c>
      <c r="J118" s="8"/>
      <c r="L118" s="6"/>
    </row>
    <row r="119" spans="1:12" x14ac:dyDescent="0.3">
      <c r="A119" s="8" t="str">
        <f>HYPERLINK("https://www.accessdata.fda.gov/scripts/cder/daf/index.cfm?event=overview.process&amp;varApplNo=209816", "Nuzyra")</f>
        <v>Nuzyra</v>
      </c>
      <c r="B119" t="s">
        <v>1673</v>
      </c>
      <c r="C119" s="6">
        <v>43375</v>
      </c>
      <c r="D119" t="s">
        <v>1674</v>
      </c>
      <c r="E119" s="6">
        <v>43375</v>
      </c>
      <c r="F119" t="s">
        <v>1354</v>
      </c>
      <c r="G119" t="s">
        <v>1355</v>
      </c>
      <c r="H119" t="s">
        <v>1356</v>
      </c>
      <c r="I119" t="s">
        <v>1365</v>
      </c>
      <c r="J119" s="8" t="s">
        <v>1675</v>
      </c>
      <c r="L119" s="6">
        <v>43133</v>
      </c>
    </row>
    <row r="120" spans="1:12" x14ac:dyDescent="0.3">
      <c r="A120" s="8" t="str">
        <f>HYPERLINK("https://www.accessdata.fda.gov/scripts/cder/daf/index.cfm?event=overview.process&amp;varApplNo=209521", "Seysara")</f>
        <v>Seysara</v>
      </c>
      <c r="B120" t="s">
        <v>1676</v>
      </c>
      <c r="C120" s="6">
        <v>43374</v>
      </c>
      <c r="D120" t="s">
        <v>1677</v>
      </c>
      <c r="E120" s="6">
        <v>43374</v>
      </c>
      <c r="F120" t="s">
        <v>1354</v>
      </c>
      <c r="G120" t="s">
        <v>1355</v>
      </c>
      <c r="H120" t="s">
        <v>1356</v>
      </c>
      <c r="I120" t="s">
        <v>1357</v>
      </c>
      <c r="J120" s="8" t="s">
        <v>1678</v>
      </c>
      <c r="L120" s="6">
        <v>43028</v>
      </c>
    </row>
    <row r="121" spans="1:12" x14ac:dyDescent="0.3">
      <c r="A121" s="8" t="str">
        <f>HYPERLINK("https://www.accessdata.fda.gov/scripts/cder/daf/index.cfm?event=overview.process&amp;varApplNo=761097", "Libtayo")</f>
        <v>Libtayo</v>
      </c>
      <c r="B121" t="s">
        <v>1679</v>
      </c>
      <c r="C121" s="6">
        <v>43371</v>
      </c>
      <c r="D121" t="s">
        <v>1680</v>
      </c>
      <c r="E121" s="6" t="s">
        <v>1369</v>
      </c>
      <c r="F121" t="s">
        <v>1370</v>
      </c>
      <c r="J121" s="8"/>
      <c r="L121" s="6"/>
    </row>
    <row r="122" spans="1:12" x14ac:dyDescent="0.3">
      <c r="A122" s="8" t="str">
        <f>HYPERLINK("https://www.accessdata.fda.gov/scripts/cder/daf/index.cfm?event=overview.process&amp;varApplNo=211288", "Vizimpro")</f>
        <v>Vizimpro</v>
      </c>
      <c r="B122" t="s">
        <v>1681</v>
      </c>
      <c r="C122" s="6">
        <v>43370</v>
      </c>
      <c r="D122" t="s">
        <v>1682</v>
      </c>
      <c r="E122" s="6" t="s">
        <v>1369</v>
      </c>
      <c r="F122" t="s">
        <v>1370</v>
      </c>
      <c r="J122" s="8"/>
      <c r="L122" s="6"/>
    </row>
    <row r="123" spans="1:12" x14ac:dyDescent="0.3">
      <c r="A123" s="8" t="str">
        <f>HYPERLINK("https://www.accessdata.fda.gov/scripts/cder/daf/index.cfm?event=overview.process&amp;varApplNo=761063", "Emgality")</f>
        <v>Emgality</v>
      </c>
      <c r="B123" t="s">
        <v>1683</v>
      </c>
      <c r="C123" s="6">
        <v>43370</v>
      </c>
      <c r="D123" t="s">
        <v>1495</v>
      </c>
      <c r="E123" s="6" t="s">
        <v>1369</v>
      </c>
      <c r="F123" t="s">
        <v>1370</v>
      </c>
      <c r="J123" s="8"/>
      <c r="L123" s="6"/>
    </row>
    <row r="124" spans="1:12" x14ac:dyDescent="0.3">
      <c r="A124" s="8" t="str">
        <f>HYPERLINK("https://www.accessdata.fda.gov/scripts/cder/daf/index.cfm?event=overview.process&amp;varApplNo=211155", "Copiktra")</f>
        <v>Copiktra</v>
      </c>
      <c r="B124" t="s">
        <v>1684</v>
      </c>
      <c r="C124" s="6">
        <v>43367</v>
      </c>
      <c r="D124" t="s">
        <v>1685</v>
      </c>
      <c r="E124" s="6">
        <v>43367</v>
      </c>
      <c r="F124" t="s">
        <v>1354</v>
      </c>
      <c r="G124" t="s">
        <v>1355</v>
      </c>
      <c r="H124" t="s">
        <v>1356</v>
      </c>
      <c r="I124" t="s">
        <v>1397</v>
      </c>
      <c r="J124" s="8" t="s">
        <v>1686</v>
      </c>
      <c r="L124" s="6">
        <v>43136</v>
      </c>
    </row>
    <row r="125" spans="1:12" x14ac:dyDescent="0.3">
      <c r="A125" s="8" t="str">
        <f>HYPERLINK("https://www.accessdata.fda.gov/scripts/cder/daf/index.cfm?event=overview.process&amp;varApplNo=761089", "Ajovy")</f>
        <v>Ajovy</v>
      </c>
      <c r="B125" t="s">
        <v>1687</v>
      </c>
      <c r="C125" s="6">
        <v>43357</v>
      </c>
      <c r="D125" t="s">
        <v>1495</v>
      </c>
      <c r="E125" s="6">
        <v>43357</v>
      </c>
      <c r="F125" t="s">
        <v>1354</v>
      </c>
      <c r="G125" t="s">
        <v>1355</v>
      </c>
      <c r="I125" t="s">
        <v>1282</v>
      </c>
      <c r="J125" s="8" t="s">
        <v>1688</v>
      </c>
      <c r="L125" s="6">
        <v>43024</v>
      </c>
    </row>
    <row r="126" spans="1:12" x14ac:dyDescent="0.3">
      <c r="A126" s="8" t="str">
        <f>HYPERLINK("https://www.accessdata.fda.gov/scripts/cder/daf/index.cfm?event=overview.process&amp;varApplNo=761104", "Lumoxiti")</f>
        <v>Lumoxiti</v>
      </c>
      <c r="B126" t="s">
        <v>1689</v>
      </c>
      <c r="C126" s="6">
        <v>43356</v>
      </c>
      <c r="D126" t="s">
        <v>1690</v>
      </c>
      <c r="E126" s="6">
        <v>43356</v>
      </c>
      <c r="F126" t="s">
        <v>1354</v>
      </c>
      <c r="G126" t="s">
        <v>1355</v>
      </c>
      <c r="I126" t="s">
        <v>1361</v>
      </c>
      <c r="J126" s="8" t="s">
        <v>1691</v>
      </c>
      <c r="L126" s="6">
        <v>43129</v>
      </c>
    </row>
    <row r="127" spans="1:12" x14ac:dyDescent="0.3">
      <c r="A127" s="8" t="str">
        <f>HYPERLINK("https://www.accessdata.fda.gov/scripts/cder/daf/index.cfm?event=overview.process&amp;varApplNo=210806", "Pifeltro")</f>
        <v>Pifeltro</v>
      </c>
      <c r="B127" t="s">
        <v>1692</v>
      </c>
      <c r="C127" s="6">
        <v>43342</v>
      </c>
      <c r="D127" t="s">
        <v>1693</v>
      </c>
      <c r="E127" s="6">
        <v>43342</v>
      </c>
      <c r="F127" t="s">
        <v>1354</v>
      </c>
      <c r="G127" t="s">
        <v>1355</v>
      </c>
      <c r="H127" t="s">
        <v>1356</v>
      </c>
      <c r="I127" t="s">
        <v>1357</v>
      </c>
      <c r="J127" s="8" t="s">
        <v>1694</v>
      </c>
      <c r="L127" s="6">
        <v>43031</v>
      </c>
    </row>
    <row r="128" spans="1:12" x14ac:dyDescent="0.3">
      <c r="A128" s="8" t="str">
        <f>HYPERLINK("https://www.accessdata.fda.gov/scripts/cder/daf/index.cfm?event=overview.process&amp;varApplNo=211109", "Xerava")</f>
        <v>Xerava</v>
      </c>
      <c r="B128" t="s">
        <v>1695</v>
      </c>
      <c r="C128" s="6">
        <v>43339</v>
      </c>
      <c r="D128" t="s">
        <v>1696</v>
      </c>
      <c r="E128" s="6">
        <v>43339</v>
      </c>
      <c r="F128" t="s">
        <v>1354</v>
      </c>
      <c r="G128" t="s">
        <v>1355</v>
      </c>
      <c r="H128" t="s">
        <v>1356</v>
      </c>
      <c r="I128" t="s">
        <v>1365</v>
      </c>
      <c r="J128" s="8" t="s">
        <v>1697</v>
      </c>
      <c r="L128" s="6">
        <v>43097</v>
      </c>
    </row>
    <row r="129" spans="1:12" x14ac:dyDescent="0.3">
      <c r="A129" s="8" t="str">
        <f>HYPERLINK("https://www.accessdata.fda.gov/scripts/cder/daf/index.cfm?event=overview.process&amp;varApplNo=761090", "Takhzyro")</f>
        <v>Takhzyro</v>
      </c>
      <c r="B129" t="s">
        <v>1698</v>
      </c>
      <c r="C129" s="6">
        <v>43335</v>
      </c>
      <c r="D129" t="s">
        <v>1699</v>
      </c>
      <c r="E129" s="6">
        <v>43335</v>
      </c>
      <c r="F129" t="s">
        <v>1354</v>
      </c>
      <c r="G129" t="s">
        <v>1355</v>
      </c>
      <c r="I129" t="s">
        <v>1361</v>
      </c>
      <c r="J129" s="8" t="s">
        <v>1700</v>
      </c>
      <c r="L129" s="6" t="s">
        <v>1378</v>
      </c>
    </row>
    <row r="130" spans="1:12" x14ac:dyDescent="0.3">
      <c r="A130" s="8" t="str">
        <f>HYPERLINK("https://www.accessdata.fda.gov/scripts/cder/daf/index.cfm?event=overview.process&amp;varApplNo=761094", "Oxervate")</f>
        <v>Oxervate</v>
      </c>
      <c r="B130" t="s">
        <v>1701</v>
      </c>
      <c r="C130" s="6">
        <v>43334</v>
      </c>
      <c r="D130" t="s">
        <v>1702</v>
      </c>
      <c r="E130" s="6">
        <v>43334</v>
      </c>
      <c r="F130" t="s">
        <v>1354</v>
      </c>
      <c r="G130" t="s">
        <v>1355</v>
      </c>
      <c r="I130" t="s">
        <v>1361</v>
      </c>
      <c r="J130" s="8" t="s">
        <v>1703</v>
      </c>
      <c r="L130" s="6">
        <v>43091</v>
      </c>
    </row>
    <row r="131" spans="1:12" x14ac:dyDescent="0.3">
      <c r="A131" s="8" t="str">
        <f>HYPERLINK("https://www.accessdata.fda.gov/scripts/cder/daf/index.cfm?event=overview.process&amp;varApplNo=206709", "Diacomit")</f>
        <v>Diacomit</v>
      </c>
      <c r="B131" t="s">
        <v>1704</v>
      </c>
      <c r="C131" s="6">
        <v>43332</v>
      </c>
      <c r="D131" t="s">
        <v>1705</v>
      </c>
      <c r="E131" s="6">
        <v>43332</v>
      </c>
      <c r="F131" t="s">
        <v>1354</v>
      </c>
      <c r="G131" t="s">
        <v>1355</v>
      </c>
      <c r="H131" t="s">
        <v>1356</v>
      </c>
      <c r="I131" t="s">
        <v>1397</v>
      </c>
      <c r="J131" s="8" t="s">
        <v>1706</v>
      </c>
      <c r="L131" s="6" t="s">
        <v>1378</v>
      </c>
    </row>
    <row r="132" spans="1:12" x14ac:dyDescent="0.3">
      <c r="A132" s="8" t="str">
        <f>HYPERLINK("https://www.accessdata.fda.gov/scripts/cder/daf/index.cfm?event=overview.process&amp;varApplNo=208623", "Galafold")</f>
        <v>Galafold</v>
      </c>
      <c r="B132" t="s">
        <v>1707</v>
      </c>
      <c r="C132" s="6">
        <v>43322</v>
      </c>
      <c r="D132" t="s">
        <v>1708</v>
      </c>
      <c r="E132" s="6" t="s">
        <v>1369</v>
      </c>
      <c r="F132" t="s">
        <v>1370</v>
      </c>
      <c r="J132" s="8"/>
      <c r="L132" s="6"/>
    </row>
    <row r="133" spans="1:12" x14ac:dyDescent="0.3">
      <c r="A133" s="8" t="str">
        <f>HYPERLINK("https://www.accessdata.fda.gov/scripts/cder/daf/index.cfm?event=overview.process&amp;varApplNo=209627", "Annovera")</f>
        <v>Annovera</v>
      </c>
      <c r="B133" t="s">
        <v>1709</v>
      </c>
      <c r="C133" s="6">
        <v>43322</v>
      </c>
      <c r="D133" t="s">
        <v>1710</v>
      </c>
      <c r="E133" s="6">
        <v>43322</v>
      </c>
      <c r="F133" t="s">
        <v>1354</v>
      </c>
      <c r="G133" t="s">
        <v>1355</v>
      </c>
      <c r="H133" t="s">
        <v>1438</v>
      </c>
      <c r="I133" t="s">
        <v>1357</v>
      </c>
      <c r="J133" s="8" t="s">
        <v>1711</v>
      </c>
      <c r="L133" s="6">
        <v>42964</v>
      </c>
    </row>
    <row r="134" spans="1:12" x14ac:dyDescent="0.3">
      <c r="A134" s="8" t="str">
        <f>HYPERLINK("https://www.accessdata.fda.gov/scripts/cder/daf/index.cfm?event=overview.process&amp;varApplNo=210922", "Onpattro")</f>
        <v>Onpattro</v>
      </c>
      <c r="B134" t="s">
        <v>1712</v>
      </c>
      <c r="C134" s="6">
        <v>43322</v>
      </c>
      <c r="D134" t="s">
        <v>1713</v>
      </c>
      <c r="E134" s="6" t="s">
        <v>1369</v>
      </c>
      <c r="F134" t="s">
        <v>1370</v>
      </c>
      <c r="J134" s="8"/>
      <c r="L134" s="6"/>
    </row>
    <row r="135" spans="1:12" x14ac:dyDescent="0.3">
      <c r="A135" s="8" t="str">
        <f>HYPERLINK("https://www.accessdata.fda.gov/scripts/cder/daf/index.cfm?event=overview.process&amp;varApplNo=761051", "Poteligeo")</f>
        <v>Poteligeo</v>
      </c>
      <c r="B135" t="s">
        <v>1714</v>
      </c>
      <c r="C135" s="6">
        <v>43320</v>
      </c>
      <c r="D135" t="s">
        <v>1715</v>
      </c>
      <c r="E135" s="6">
        <v>43320</v>
      </c>
      <c r="F135" t="s">
        <v>1354</v>
      </c>
      <c r="G135" t="s">
        <v>1355</v>
      </c>
      <c r="I135" t="s">
        <v>1361</v>
      </c>
      <c r="J135" s="8" t="s">
        <v>1716</v>
      </c>
      <c r="L135" s="6" t="s">
        <v>1378</v>
      </c>
    </row>
    <row r="136" spans="1:12" x14ac:dyDescent="0.3">
      <c r="A136" s="8" t="str">
        <f>HYPERLINK("https://www.accessdata.fda.gov/scripts/cder/daf/index.cfm?event=overview.process&amp;varApplNo=210923", "Mulpleta")</f>
        <v>Mulpleta</v>
      </c>
      <c r="B136" t="s">
        <v>1717</v>
      </c>
      <c r="C136" s="6">
        <v>43312</v>
      </c>
      <c r="D136" t="s">
        <v>1718</v>
      </c>
      <c r="E136" s="6">
        <v>43312</v>
      </c>
      <c r="F136" t="s">
        <v>1354</v>
      </c>
      <c r="G136" t="s">
        <v>1355</v>
      </c>
      <c r="H136" t="s">
        <v>1356</v>
      </c>
      <c r="I136" t="s">
        <v>1365</v>
      </c>
      <c r="J136" s="8" t="s">
        <v>1719</v>
      </c>
      <c r="L136" s="6">
        <v>43095</v>
      </c>
    </row>
    <row r="137" spans="1:12" x14ac:dyDescent="0.3">
      <c r="A137" s="8" t="str">
        <f>HYPERLINK("https://www.accessdata.fda.gov/scripts/cder/daf/index.cfm?event=overview.process&amp;varApplNo=210589", "Omegaven")</f>
        <v>Omegaven</v>
      </c>
      <c r="B137" t="s">
        <v>1720</v>
      </c>
      <c r="C137" s="6">
        <v>43308</v>
      </c>
      <c r="D137" t="s">
        <v>1721</v>
      </c>
      <c r="E137" s="6" t="s">
        <v>1369</v>
      </c>
      <c r="F137" t="s">
        <v>1370</v>
      </c>
      <c r="J137" s="8"/>
      <c r="L137" s="6"/>
    </row>
    <row r="138" spans="1:12" x14ac:dyDescent="0.3">
      <c r="A138" s="8" t="str">
        <f>HYPERLINK("https://www.accessdata.fda.gov/scripts/cder/daf/index.cfm?event=overview.process&amp;varApplNo=210450", "Orilissa")</f>
        <v>Orilissa</v>
      </c>
      <c r="B138" t="s">
        <v>1722</v>
      </c>
      <c r="C138" s="6">
        <v>43304</v>
      </c>
      <c r="D138" t="s">
        <v>1723</v>
      </c>
      <c r="E138" s="6">
        <v>43304</v>
      </c>
      <c r="F138" t="s">
        <v>1354</v>
      </c>
      <c r="G138" t="s">
        <v>1355</v>
      </c>
      <c r="H138" t="s">
        <v>1356</v>
      </c>
      <c r="I138" t="s">
        <v>1365</v>
      </c>
      <c r="J138" s="8" t="s">
        <v>1724</v>
      </c>
      <c r="L138" s="6">
        <v>42970</v>
      </c>
    </row>
    <row r="139" spans="1:12" x14ac:dyDescent="0.3">
      <c r="A139" s="8" t="str">
        <f>HYPERLINK("https://www.accessdata.fda.gov/scripts/cder/daf/index.cfm?event=overview.process&amp;varApplNo=210795", "Krintafel")</f>
        <v>Krintafel</v>
      </c>
      <c r="B139" t="s">
        <v>1725</v>
      </c>
      <c r="C139" s="6">
        <v>43301</v>
      </c>
      <c r="D139" t="s">
        <v>1726</v>
      </c>
      <c r="E139" s="6" t="s">
        <v>1369</v>
      </c>
      <c r="F139" t="s">
        <v>1370</v>
      </c>
      <c r="J139" s="8"/>
      <c r="L139" s="6"/>
    </row>
    <row r="140" spans="1:12" x14ac:dyDescent="0.3">
      <c r="A140" s="8" t="str">
        <f>HYPERLINK("https://www.accessdata.fda.gov/scripts/cder/daf/index.cfm?event=overview.process&amp;varApplNo=211192", "Tibsovo")</f>
        <v>Tibsovo</v>
      </c>
      <c r="B140" t="s">
        <v>1727</v>
      </c>
      <c r="C140" s="6">
        <v>43301</v>
      </c>
      <c r="D140" t="s">
        <v>1728</v>
      </c>
      <c r="E140" s="6">
        <v>43301</v>
      </c>
      <c r="F140" t="s">
        <v>1354</v>
      </c>
      <c r="G140" t="s">
        <v>1355</v>
      </c>
      <c r="H140" t="s">
        <v>1356</v>
      </c>
      <c r="I140" t="s">
        <v>1397</v>
      </c>
      <c r="J140" s="8" t="s">
        <v>1729</v>
      </c>
      <c r="L140" s="6">
        <v>43090</v>
      </c>
    </row>
    <row r="141" spans="1:12" x14ac:dyDescent="0.3">
      <c r="A141" s="8" t="str">
        <f>HYPERLINK("https://www.accessdata.fda.gov/scripts/cder/daf/index.cfm?event=overview.process&amp;varApplNo=208627", "TPOXX")</f>
        <v>TPOXX</v>
      </c>
      <c r="B141" t="s">
        <v>1730</v>
      </c>
      <c r="C141" s="6">
        <v>43294</v>
      </c>
      <c r="D141" t="s">
        <v>1731</v>
      </c>
      <c r="E141" s="6">
        <v>43294</v>
      </c>
      <c r="F141" t="s">
        <v>1354</v>
      </c>
      <c r="G141" t="s">
        <v>1355</v>
      </c>
      <c r="H141" t="s">
        <v>1356</v>
      </c>
      <c r="I141" t="s">
        <v>1397</v>
      </c>
      <c r="J141" s="8" t="s">
        <v>1732</v>
      </c>
      <c r="L141" s="6">
        <v>43077</v>
      </c>
    </row>
    <row r="142" spans="1:12" x14ac:dyDescent="0.3">
      <c r="A142" s="8" t="str">
        <f>HYPERLINK("https://www.accessdata.fda.gov/scripts/cder/daf/index.cfm?event=overview.process&amp;varApplNo=210496", "Braftovi")</f>
        <v>Braftovi</v>
      </c>
      <c r="B142" t="s">
        <v>1733</v>
      </c>
      <c r="C142" s="6">
        <v>43278</v>
      </c>
      <c r="D142" t="s">
        <v>1734</v>
      </c>
      <c r="E142" s="6" t="s">
        <v>1369</v>
      </c>
      <c r="F142" t="s">
        <v>1370</v>
      </c>
      <c r="J142" s="8"/>
      <c r="L142" s="6"/>
    </row>
    <row r="143" spans="1:12" x14ac:dyDescent="0.3">
      <c r="A143" s="8" t="str">
        <f>HYPERLINK("https://www.accessdata.fda.gov/scripts/cder/daf/index.cfm?event=overview.process&amp;varApplNo=210498", "Mektovi")</f>
        <v>Mektovi</v>
      </c>
      <c r="B143" t="s">
        <v>1735</v>
      </c>
      <c r="C143" s="6">
        <v>43278</v>
      </c>
      <c r="D143" t="s">
        <v>1734</v>
      </c>
      <c r="E143" s="6" t="s">
        <v>1369</v>
      </c>
      <c r="F143" t="s">
        <v>1370</v>
      </c>
      <c r="J143" s="8"/>
      <c r="L143" s="6"/>
    </row>
    <row r="144" spans="1:12" x14ac:dyDescent="0.3">
      <c r="A144" s="8" t="str">
        <f>HYPERLINK("https://www.accessdata.fda.gov/scripts/cder/daf/index.cfm?event=overview.process&amp;varApplNo=210303", "Zemdri")</f>
        <v>Zemdri</v>
      </c>
      <c r="B144" t="s">
        <v>1736</v>
      </c>
      <c r="C144" s="6">
        <v>43276</v>
      </c>
      <c r="D144" t="s">
        <v>1737</v>
      </c>
      <c r="E144" s="6" t="s">
        <v>1369</v>
      </c>
      <c r="F144" t="s">
        <v>1370</v>
      </c>
      <c r="J144" s="8"/>
      <c r="L144" s="6"/>
    </row>
    <row r="145" spans="1:12" x14ac:dyDescent="0.3">
      <c r="A145" s="8" t="str">
        <f>HYPERLINK("https://www.accessdata.fda.gov/scripts/cder/daf/index.cfm?event=overview.process&amp;varApplNo=210365", "Epidioloex")</f>
        <v>Epidioloex</v>
      </c>
      <c r="B145" t="s">
        <v>1738</v>
      </c>
      <c r="C145" s="6">
        <v>43276</v>
      </c>
      <c r="D145" t="s">
        <v>1739</v>
      </c>
      <c r="E145" s="6">
        <v>43276</v>
      </c>
      <c r="F145" t="s">
        <v>1354</v>
      </c>
      <c r="G145" t="s">
        <v>1355</v>
      </c>
      <c r="H145" t="s">
        <v>1356</v>
      </c>
      <c r="I145" t="s">
        <v>1397</v>
      </c>
      <c r="J145" s="8" t="s">
        <v>1740</v>
      </c>
      <c r="L145" s="6">
        <v>43400</v>
      </c>
    </row>
    <row r="146" spans="1:12" x14ac:dyDescent="0.3">
      <c r="A146" s="8" t="str">
        <f>HYPERLINK("https://www.accessdata.fda.gov/scripts/cder/daf/index.cfm?event=overview.process&amp;applno=210867", "Moxidectin")</f>
        <v>Moxidectin</v>
      </c>
      <c r="B146" t="s">
        <v>1741</v>
      </c>
      <c r="C146" s="6">
        <v>43264</v>
      </c>
      <c r="D146" t="s">
        <v>1742</v>
      </c>
      <c r="E146" s="6">
        <v>43264</v>
      </c>
      <c r="F146" t="s">
        <v>1354</v>
      </c>
      <c r="G146" t="s">
        <v>1355</v>
      </c>
      <c r="H146" t="s">
        <v>1356</v>
      </c>
      <c r="I146" t="s">
        <v>1397</v>
      </c>
      <c r="J146" s="8" t="s">
        <v>1743</v>
      </c>
      <c r="L146" s="6">
        <v>43021</v>
      </c>
    </row>
    <row r="147" spans="1:12" x14ac:dyDescent="0.3">
      <c r="A147" s="8" t="str">
        <f>HYPERLINK("https://www.accessdata.fda.gov/scripts/cder/daf/index.cfm?event=overview.process&amp;varApplNo=207924", "Olumiant")</f>
        <v>Olumiant</v>
      </c>
      <c r="B147" t="s">
        <v>1744</v>
      </c>
      <c r="C147" s="6">
        <v>43251</v>
      </c>
      <c r="D147" t="s">
        <v>1745</v>
      </c>
      <c r="E147" s="6">
        <v>43251</v>
      </c>
      <c r="F147" t="s">
        <v>1354</v>
      </c>
      <c r="G147" t="s">
        <v>1355</v>
      </c>
      <c r="H147" t="s">
        <v>1356</v>
      </c>
      <c r="I147" t="s">
        <v>1357</v>
      </c>
      <c r="J147" s="8" t="s">
        <v>1746</v>
      </c>
      <c r="L147" s="6">
        <v>42384</v>
      </c>
    </row>
    <row r="148" spans="1:12" x14ac:dyDescent="0.3">
      <c r="A148" s="8" t="str">
        <f>HYPERLINK("https://www.accessdata.fda.gov/scripts/cder/daf/index.cfm?event=overview.process&amp;varApplNo=761079", "Palynziq")</f>
        <v>Palynziq</v>
      </c>
      <c r="B148" t="s">
        <v>1747</v>
      </c>
      <c r="C148" s="6">
        <v>43244</v>
      </c>
      <c r="D148" t="s">
        <v>1748</v>
      </c>
      <c r="E148" s="6">
        <v>43244</v>
      </c>
      <c r="F148" t="s">
        <v>1354</v>
      </c>
      <c r="G148" t="s">
        <v>1355</v>
      </c>
      <c r="I148" t="s">
        <v>1361</v>
      </c>
      <c r="J148" s="8" t="s">
        <v>1749</v>
      </c>
      <c r="L148" s="6">
        <v>42916</v>
      </c>
    </row>
    <row r="149" spans="1:12" x14ac:dyDescent="0.3">
      <c r="A149" s="8" t="str">
        <f>HYPERLINK("https://www.accessdata.fda.gov/scripts/cder/daf/index.cfm?event=overview.process&amp;varApplNo=210238", "Doptelet")</f>
        <v>Doptelet</v>
      </c>
      <c r="B149" t="s">
        <v>1750</v>
      </c>
      <c r="C149" s="6">
        <v>43241</v>
      </c>
      <c r="D149" t="s">
        <v>1751</v>
      </c>
      <c r="E149" s="6">
        <v>43241</v>
      </c>
      <c r="F149" t="s">
        <v>1354</v>
      </c>
      <c r="G149" t="s">
        <v>1355</v>
      </c>
      <c r="H149" t="s">
        <v>1356</v>
      </c>
      <c r="I149" t="s">
        <v>1397</v>
      </c>
      <c r="J149" s="8" t="s">
        <v>1752</v>
      </c>
      <c r="L149" s="6">
        <v>42999</v>
      </c>
    </row>
    <row r="150" spans="1:12" x14ac:dyDescent="0.3">
      <c r="A150" s="8" t="str">
        <f>HYPERLINK("https://www.accessdata.fda.gov/scripts/cder/daf/index.cfm?event=overview.process&amp;varApplNo=207078", "Lokelma")</f>
        <v>Lokelma</v>
      </c>
      <c r="B150" t="s">
        <v>1753</v>
      </c>
      <c r="C150" s="6">
        <v>43238</v>
      </c>
      <c r="D150" t="s">
        <v>1754</v>
      </c>
      <c r="E150" s="6" t="s">
        <v>1369</v>
      </c>
      <c r="F150" t="s">
        <v>1370</v>
      </c>
      <c r="J150" s="8"/>
      <c r="L150" s="6"/>
    </row>
    <row r="151" spans="1:12" x14ac:dyDescent="0.3">
      <c r="A151" s="8" t="str">
        <f>HYPERLINK("https://www.accessdata.fda.gov/scripts/cder/daf/index.cfm?event=overview.process&amp;varApplNo=761077", "Aimovig")</f>
        <v>Aimovig</v>
      </c>
      <c r="B151" t="s">
        <v>1755</v>
      </c>
      <c r="C151" s="6">
        <v>43237</v>
      </c>
      <c r="D151" t="s">
        <v>1756</v>
      </c>
      <c r="E151" s="6">
        <v>43237</v>
      </c>
      <c r="F151" t="s">
        <v>1354</v>
      </c>
      <c r="G151" t="s">
        <v>1355</v>
      </c>
      <c r="I151" t="s">
        <v>1282</v>
      </c>
      <c r="J151" s="8" t="s">
        <v>1757</v>
      </c>
      <c r="L151" s="6">
        <v>42872</v>
      </c>
    </row>
    <row r="152" spans="1:12" x14ac:dyDescent="0.3">
      <c r="A152" s="8" t="str">
        <f>HYPERLINK("https://www.accessdata.fda.gov/scripts/cder/daf/index.cfm?event=overview.process&amp;varApplNo=209229", "Lucemyra")</f>
        <v>Lucemyra</v>
      </c>
      <c r="B152" t="s">
        <v>1758</v>
      </c>
      <c r="C152" s="6">
        <v>43236</v>
      </c>
      <c r="D152" t="s">
        <v>1759</v>
      </c>
      <c r="E152" s="6">
        <v>43236</v>
      </c>
      <c r="F152" t="s">
        <v>1354</v>
      </c>
      <c r="G152" t="s">
        <v>1355</v>
      </c>
      <c r="H152" t="s">
        <v>1356</v>
      </c>
      <c r="I152" t="s">
        <v>1365</v>
      </c>
      <c r="J152" s="8" t="s">
        <v>1760</v>
      </c>
      <c r="L152" s="6">
        <v>43004</v>
      </c>
    </row>
    <row r="153" spans="1:12" x14ac:dyDescent="0.3">
      <c r="A153" s="8" t="str">
        <f>HYPERLINK("https://www.accessdata.fda.gov/scripts/cder/daf/index.cfm?event=overview.process&amp;varApplNo=210493", "Akynzeo")</f>
        <v>Akynzeo</v>
      </c>
      <c r="B153" t="s">
        <v>1761</v>
      </c>
      <c r="C153" s="6">
        <v>43209</v>
      </c>
      <c r="D153" t="s">
        <v>1762</v>
      </c>
      <c r="E153" s="6">
        <v>43209</v>
      </c>
      <c r="F153" t="s">
        <v>1354</v>
      </c>
      <c r="G153" t="s">
        <v>1355</v>
      </c>
      <c r="H153" t="s">
        <v>1356</v>
      </c>
      <c r="I153" t="s">
        <v>1357</v>
      </c>
      <c r="J153" s="8" t="s">
        <v>1763</v>
      </c>
      <c r="L153" s="6">
        <v>42845</v>
      </c>
    </row>
    <row r="154" spans="1:12" x14ac:dyDescent="0.3">
      <c r="A154" s="8" t="str">
        <f>HYPERLINK("https://www.accessdata.fda.gov/scripts/cder/daf/index.cfm?event=overview.process&amp;varApplNo=761068", "Crysvita")</f>
        <v>Crysvita</v>
      </c>
      <c r="B154" t="s">
        <v>1764</v>
      </c>
      <c r="C154" s="6">
        <v>43207</v>
      </c>
      <c r="D154" t="s">
        <v>1765</v>
      </c>
      <c r="E154" s="6">
        <v>43207</v>
      </c>
      <c r="F154" t="s">
        <v>1354</v>
      </c>
      <c r="G154" t="s">
        <v>1355</v>
      </c>
      <c r="I154" t="s">
        <v>1361</v>
      </c>
      <c r="J154" s="8" t="s">
        <v>1766</v>
      </c>
      <c r="L154" s="6">
        <v>42964</v>
      </c>
    </row>
    <row r="155" spans="1:12" x14ac:dyDescent="0.3">
      <c r="A155" s="8" t="str">
        <f>HYPERLINK("https://www.accessdata.fda.gov/scripts/cder/daf/index.cfm?event=overview.process&amp;varApplNo=209299", "Tavalisse")</f>
        <v>Tavalisse</v>
      </c>
      <c r="B155" t="s">
        <v>1767</v>
      </c>
      <c r="C155" s="6">
        <v>43207</v>
      </c>
      <c r="D155" t="s">
        <v>1768</v>
      </c>
      <c r="E155" s="6">
        <v>43207</v>
      </c>
      <c r="F155" t="s">
        <v>1354</v>
      </c>
      <c r="G155" t="s">
        <v>1355</v>
      </c>
      <c r="H155" t="s">
        <v>1356</v>
      </c>
      <c r="I155" t="s">
        <v>1376</v>
      </c>
      <c r="J155" s="8" t="s">
        <v>1769</v>
      </c>
      <c r="L155" s="6">
        <v>42840</v>
      </c>
    </row>
    <row r="156" spans="1:12" x14ac:dyDescent="0.3">
      <c r="A156" s="8" t="str">
        <f>HYPERLINK("https://www.accessdata.fda.gov/scripts/cder/daf/index.cfm?event=overview.process&amp;varApplNo=761067", "Ilumya")</f>
        <v>Ilumya</v>
      </c>
      <c r="B156" t="s">
        <v>1770</v>
      </c>
      <c r="C156" s="6">
        <v>43179</v>
      </c>
      <c r="D156" t="s">
        <v>1771</v>
      </c>
      <c r="E156" s="6">
        <v>43179</v>
      </c>
      <c r="F156" t="s">
        <v>1354</v>
      </c>
      <c r="G156" t="s">
        <v>1355</v>
      </c>
      <c r="I156" t="s">
        <v>1282</v>
      </c>
      <c r="J156" s="8" t="s">
        <v>1772</v>
      </c>
      <c r="L156" s="6">
        <v>42817</v>
      </c>
    </row>
    <row r="157" spans="1:12" x14ac:dyDescent="0.3">
      <c r="A157" s="8" t="str">
        <f>HYPERLINK("https://www.accessdata.fda.gov/scripts/cder/daf/index.cfm?event=overview.process&amp;varApplNo=761065", "Trogarzo")</f>
        <v>Trogarzo</v>
      </c>
      <c r="B157" t="s">
        <v>1773</v>
      </c>
      <c r="C157" s="6">
        <v>43165</v>
      </c>
      <c r="D157" t="s">
        <v>1774</v>
      </c>
      <c r="E157" s="6">
        <v>43165</v>
      </c>
      <c r="F157" t="s">
        <v>1354</v>
      </c>
      <c r="G157" t="s">
        <v>1355</v>
      </c>
      <c r="I157" t="s">
        <v>1361</v>
      </c>
      <c r="J157" s="8" t="s">
        <v>1775</v>
      </c>
      <c r="L157" s="6" t="s">
        <v>1378</v>
      </c>
    </row>
    <row r="158" spans="1:12" x14ac:dyDescent="0.3">
      <c r="A158" s="8" t="str">
        <f>HYPERLINK("https://www.accessdata.fda.gov/scripts/cder/daf/index.cfm?event=overview.process&amp;varApplNo=210951", "Erleada")</f>
        <v>Erleada</v>
      </c>
      <c r="B158" t="s">
        <v>1776</v>
      </c>
      <c r="C158" s="6">
        <v>43145</v>
      </c>
      <c r="D158" t="s">
        <v>1777</v>
      </c>
      <c r="E158" s="6">
        <v>43145</v>
      </c>
      <c r="F158" t="s">
        <v>1354</v>
      </c>
      <c r="G158" t="s">
        <v>1355</v>
      </c>
      <c r="H158" t="s">
        <v>1356</v>
      </c>
      <c r="I158" t="s">
        <v>1365</v>
      </c>
      <c r="J158" s="8" t="s">
        <v>1778</v>
      </c>
      <c r="L158" s="6">
        <v>43017</v>
      </c>
    </row>
    <row r="159" spans="1:12" x14ac:dyDescent="0.3">
      <c r="A159" s="8" t="str">
        <f>HYPERLINK("https://www.accessdata.fda.gov/scripts/cder/daf/index.cfm?event=overview.process&amp;varApplNo=210491", "Symdeko")</f>
        <v>Symdeko</v>
      </c>
      <c r="B159" t="s">
        <v>1779</v>
      </c>
      <c r="C159" s="6">
        <v>43143</v>
      </c>
      <c r="D159" t="s">
        <v>1780</v>
      </c>
      <c r="E159" s="6" t="s">
        <v>1369</v>
      </c>
      <c r="F159" t="s">
        <v>1370</v>
      </c>
      <c r="J159" s="8"/>
      <c r="L159" s="6"/>
    </row>
    <row r="160" spans="1:12" x14ac:dyDescent="0.3">
      <c r="A160" s="8" t="str">
        <f>HYPERLINK("https://www.accessdata.fda.gov/scripts/cder/daf/index.cfm?event=overview.process&amp;varApplNo=210251", "Biktarvy")</f>
        <v>Biktarvy</v>
      </c>
      <c r="B160" t="s">
        <v>1781</v>
      </c>
      <c r="C160" s="6">
        <v>43138</v>
      </c>
      <c r="D160" t="s">
        <v>1782</v>
      </c>
      <c r="E160" s="6" t="s">
        <v>1369</v>
      </c>
      <c r="F160" t="s">
        <v>1370</v>
      </c>
      <c r="J160" s="8"/>
      <c r="L160" s="6"/>
    </row>
    <row r="161" spans="1:12" x14ac:dyDescent="0.3">
      <c r="A161" s="8" t="str">
        <f>HYPERLINK("https://www.accessdata.fda.gov/scripts/cder/daf/index.cfm?event=overview.process&amp;varApplNo=208700", "Lutathera")</f>
        <v>Lutathera</v>
      </c>
      <c r="B161" t="s">
        <v>1783</v>
      </c>
      <c r="C161" s="6">
        <v>43126</v>
      </c>
      <c r="D161" t="s">
        <v>1784</v>
      </c>
      <c r="E161" s="6">
        <v>43126</v>
      </c>
      <c r="F161" t="s">
        <v>1354</v>
      </c>
      <c r="G161" t="s">
        <v>1355</v>
      </c>
      <c r="H161" t="s">
        <v>1356</v>
      </c>
      <c r="I161" t="s">
        <v>1397</v>
      </c>
      <c r="J161" s="8" t="s">
        <v>1785</v>
      </c>
      <c r="L161" s="6">
        <v>42488</v>
      </c>
    </row>
    <row r="162" spans="1:12" x14ac:dyDescent="0.3">
      <c r="A162" s="8" t="str">
        <f>HYPERLINK("https://www.accessdata.fda.gov/scripts/cder/daf/index.cfm?event=overview.process&amp;varApplNo=209360", "Giapreza")</f>
        <v>Giapreza</v>
      </c>
      <c r="B162" t="s">
        <v>1786</v>
      </c>
      <c r="C162" s="6">
        <v>43090</v>
      </c>
      <c r="D162" t="s">
        <v>1787</v>
      </c>
      <c r="E162" s="6">
        <v>43090</v>
      </c>
      <c r="F162" t="s">
        <v>1354</v>
      </c>
      <c r="G162" t="s">
        <v>1355</v>
      </c>
      <c r="H162" t="s">
        <v>1356</v>
      </c>
      <c r="I162" t="s">
        <v>1365</v>
      </c>
      <c r="J162" s="8" t="s">
        <v>1788</v>
      </c>
      <c r="L162" s="6">
        <v>42915</v>
      </c>
    </row>
    <row r="163" spans="1:12" x14ac:dyDescent="0.3">
      <c r="A163" s="8" t="str">
        <f>HYPERLINK("https://www.accessdata.fda.gov/scripts/cder/daf/index.cfm?event=overview.process&amp;varApplNo=205598", "Macrilen")</f>
        <v>Macrilen</v>
      </c>
      <c r="B163" t="s">
        <v>1789</v>
      </c>
      <c r="C163" s="6">
        <v>43089</v>
      </c>
      <c r="D163" t="s">
        <v>1790</v>
      </c>
      <c r="E163" s="6">
        <v>43089</v>
      </c>
      <c r="F163" t="s">
        <v>1354</v>
      </c>
      <c r="G163" t="s">
        <v>1355</v>
      </c>
      <c r="H163" t="s">
        <v>1356</v>
      </c>
      <c r="I163" t="s">
        <v>1376</v>
      </c>
      <c r="J163" s="8" t="s">
        <v>1791</v>
      </c>
      <c r="L163" s="6">
        <v>41582</v>
      </c>
    </row>
    <row r="164" spans="1:12" x14ac:dyDescent="0.3">
      <c r="A164" s="8" t="str">
        <f>HYPERLINK("https://www.accessdata.fda.gov/scripts/cder/daf/index.cfm?event=overview.process&amp;varApplNo=209803", "Steglatro")</f>
        <v>Steglatro</v>
      </c>
      <c r="B164" t="s">
        <v>1792</v>
      </c>
      <c r="C164" s="6">
        <v>43088</v>
      </c>
      <c r="D164" t="s">
        <v>1793</v>
      </c>
      <c r="E164" s="6" t="s">
        <v>1369</v>
      </c>
      <c r="F164" t="s">
        <v>1370</v>
      </c>
      <c r="J164" s="8"/>
      <c r="L164" s="6"/>
    </row>
    <row r="165" spans="1:12" x14ac:dyDescent="0.3">
      <c r="A165" s="8" t="str">
        <f>HYPERLINK("https://www.accessdata.fda.gov/scripts/cder/daf/index.cfm?event=overview.process&amp;varApplNo=208254", "Rhopressa")</f>
        <v>Rhopressa</v>
      </c>
      <c r="B165" t="s">
        <v>1794</v>
      </c>
      <c r="C165" s="6">
        <v>43087</v>
      </c>
      <c r="D165" t="s">
        <v>1795</v>
      </c>
      <c r="E165" s="6">
        <v>43087</v>
      </c>
      <c r="F165" t="s">
        <v>1354</v>
      </c>
      <c r="G165" t="s">
        <v>1355</v>
      </c>
      <c r="H165" t="s">
        <v>1356</v>
      </c>
      <c r="I165" t="s">
        <v>1357</v>
      </c>
      <c r="J165" s="8" t="s">
        <v>1796</v>
      </c>
      <c r="L165" s="6">
        <v>42794</v>
      </c>
    </row>
    <row r="166" spans="1:12" x14ac:dyDescent="0.3">
      <c r="A166" s="8" t="str">
        <f>HYPERLINK("https://www.accessdata.fda.gov/scripts/cder/daf/index.cfm?event=overview.process&amp;varApplNo=208945", "Xepi")</f>
        <v>Xepi</v>
      </c>
      <c r="B166" t="s">
        <v>1797</v>
      </c>
      <c r="C166" s="6">
        <v>43080</v>
      </c>
      <c r="D166" t="s">
        <v>1798</v>
      </c>
      <c r="E166" s="6">
        <v>43080</v>
      </c>
      <c r="F166" t="s">
        <v>1354</v>
      </c>
      <c r="G166" t="s">
        <v>1355</v>
      </c>
      <c r="H166" t="s">
        <v>1356</v>
      </c>
      <c r="I166" t="s">
        <v>1357</v>
      </c>
      <c r="J166" s="8" t="s">
        <v>1799</v>
      </c>
      <c r="L166" s="6">
        <v>42544</v>
      </c>
    </row>
    <row r="167" spans="1:12" x14ac:dyDescent="0.3">
      <c r="A167" s="8" t="str">
        <f>HYPERLINK("https://www.accessdata.fda.gov/scripts/cder/daf/index.cfm?event=overview.process&amp;varApplNo=209637", "Ozempic")</f>
        <v>Ozempic</v>
      </c>
      <c r="B167" t="s">
        <v>1800</v>
      </c>
      <c r="C167" s="6">
        <v>43074</v>
      </c>
      <c r="D167" t="s">
        <v>1793</v>
      </c>
      <c r="E167" s="6" t="s">
        <v>1369</v>
      </c>
      <c r="F167" t="s">
        <v>1370</v>
      </c>
      <c r="J167" s="8"/>
      <c r="L167" s="6"/>
    </row>
    <row r="168" spans="1:12" x14ac:dyDescent="0.3">
      <c r="A168" s="8" t="str">
        <f>HYPERLINK("https://www.accessdata.fda.gov/scripts/cder/daf/index.cfm?event=overview.process&amp;varApplNo=761083", "Hemlibra")</f>
        <v>Hemlibra</v>
      </c>
      <c r="B168" t="s">
        <v>1801</v>
      </c>
      <c r="C168" s="6">
        <v>43055</v>
      </c>
      <c r="D168" t="s">
        <v>1802</v>
      </c>
      <c r="E168" s="6" t="s">
        <v>1369</v>
      </c>
      <c r="F168" t="s">
        <v>1370</v>
      </c>
      <c r="J168" s="8"/>
      <c r="L168" s="6"/>
    </row>
    <row r="169" spans="1:12" x14ac:dyDescent="0.3">
      <c r="A169" s="8" t="str">
        <f>HYPERLINK("https://www.accessdata.fda.gov/scripts/cder/daf/index.cfm?event=overview.process&amp;varApplNo=761047", "Mepsevii")</f>
        <v>Mepsevii</v>
      </c>
      <c r="B169" t="s">
        <v>1803</v>
      </c>
      <c r="C169" s="6">
        <v>43054</v>
      </c>
      <c r="D169" t="s">
        <v>1804</v>
      </c>
      <c r="E169" s="6" t="s">
        <v>1369</v>
      </c>
      <c r="F169" t="s">
        <v>1370</v>
      </c>
      <c r="J169" s="8"/>
      <c r="L169" s="6"/>
    </row>
    <row r="170" spans="1:12" x14ac:dyDescent="0.3">
      <c r="A170" s="8" t="str">
        <f>HYPERLINK("https://www.accessdata.fda.gov/scripts/cder/daf/index.cfm?event=overview.process&amp;varApplNo=761070", "Fasenra")</f>
        <v>Fasenra</v>
      </c>
      <c r="B170" t="s">
        <v>1805</v>
      </c>
      <c r="C170" s="6">
        <v>43053</v>
      </c>
      <c r="D170" t="s">
        <v>1806</v>
      </c>
      <c r="E170" s="6">
        <v>43053</v>
      </c>
      <c r="F170" t="s">
        <v>1354</v>
      </c>
      <c r="G170" t="s">
        <v>1355</v>
      </c>
      <c r="I170" t="s">
        <v>1282</v>
      </c>
      <c r="J170" s="8" t="s">
        <v>1807</v>
      </c>
      <c r="L170" s="6">
        <v>42690</v>
      </c>
    </row>
    <row r="171" spans="1:12" x14ac:dyDescent="0.3">
      <c r="A171" s="8" t="str">
        <f>HYPERLINK("https://www.accessdata.fda.gov/scripts/cder/daf/index.cfm?event=overview.process&amp;varApplNo=209939", "Prevymis")</f>
        <v>Prevymis</v>
      </c>
      <c r="B171" t="s">
        <v>1808</v>
      </c>
      <c r="C171" s="6">
        <v>43047</v>
      </c>
      <c r="D171" t="s">
        <v>1809</v>
      </c>
      <c r="E171" s="6" t="s">
        <v>1369</v>
      </c>
      <c r="F171" t="s">
        <v>1370</v>
      </c>
      <c r="J171" s="8"/>
      <c r="L171" s="6"/>
    </row>
    <row r="172" spans="1:12" x14ac:dyDescent="0.3">
      <c r="A172" s="8" t="str">
        <f>HYPERLINK("https://www.accessdata.fda.gov/scripts/cder/daf/index.cfm?event=overview.process&amp;varApplNo=207795", "Vyzulta")</f>
        <v>Vyzulta</v>
      </c>
      <c r="B172" t="s">
        <v>1810</v>
      </c>
      <c r="C172" s="6">
        <v>43041</v>
      </c>
      <c r="D172" t="s">
        <v>1811</v>
      </c>
      <c r="E172" s="6" t="s">
        <v>1369</v>
      </c>
      <c r="F172" t="s">
        <v>1370</v>
      </c>
      <c r="J172" s="8"/>
      <c r="L172" s="6"/>
    </row>
    <row r="173" spans="1:12" x14ac:dyDescent="0.3">
      <c r="A173" s="8" t="str">
        <f>HYPERLINK("https://www.accessdata.fda.gov/scripts/cder/daf/index.cfm?event=overview.process&amp;varApplNo=210259", "Calquence")</f>
        <v>Calquence</v>
      </c>
      <c r="B173" t="s">
        <v>1812</v>
      </c>
      <c r="C173" s="6">
        <v>43039</v>
      </c>
      <c r="D173" t="s">
        <v>1813</v>
      </c>
      <c r="E173" s="6">
        <v>43039</v>
      </c>
      <c r="F173" t="s">
        <v>1354</v>
      </c>
      <c r="G173" t="s">
        <v>1355</v>
      </c>
      <c r="H173" t="s">
        <v>1356</v>
      </c>
      <c r="I173" t="s">
        <v>1397</v>
      </c>
      <c r="J173" s="8" t="s">
        <v>1814</v>
      </c>
      <c r="L173" s="6">
        <v>42899</v>
      </c>
    </row>
    <row r="174" spans="1:12" x14ac:dyDescent="0.3">
      <c r="A174" s="8" t="str">
        <f>HYPERLINK("https://www.accessdata.fda.gov/scripts/cder/daf/index.cfm?event=overview.process&amp;varApplNo=208716", "Verzenio")</f>
        <v>Verzenio</v>
      </c>
      <c r="B174" t="s">
        <v>1815</v>
      </c>
      <c r="C174" s="6">
        <v>43006</v>
      </c>
      <c r="D174" t="s">
        <v>1816</v>
      </c>
      <c r="E174" s="6" t="s">
        <v>1369</v>
      </c>
      <c r="F174" t="s">
        <v>1370</v>
      </c>
      <c r="J174" s="8"/>
      <c r="L174" s="6"/>
    </row>
    <row r="175" spans="1:12" x14ac:dyDescent="0.3">
      <c r="A175" s="8" t="str">
        <f>HYPERLINK("https://www.accessdata.fda.gov/scripts/cder/daf/index.cfm?event=overview.process&amp;varApplNo=209363", "Solosec")</f>
        <v>Solosec</v>
      </c>
      <c r="B175" t="s">
        <v>1817</v>
      </c>
      <c r="C175" s="6">
        <v>42993</v>
      </c>
      <c r="D175" t="s">
        <v>1818</v>
      </c>
      <c r="E175" s="6">
        <v>42993</v>
      </c>
      <c r="F175" t="s">
        <v>1354</v>
      </c>
      <c r="G175" t="s">
        <v>1355</v>
      </c>
      <c r="H175" t="s">
        <v>1356</v>
      </c>
      <c r="I175" t="s">
        <v>1365</v>
      </c>
      <c r="J175" s="8" t="s">
        <v>1819</v>
      </c>
      <c r="L175" s="6">
        <v>42752</v>
      </c>
    </row>
    <row r="176" spans="1:12" x14ac:dyDescent="0.3">
      <c r="A176" s="8" t="str">
        <f>HYPERLINK("https://www.accessdata.fda.gov/scripts/cder/daf/index.cfm?event=overview.process&amp;varApplNo=209936", "Aliqopa")</f>
        <v>Aliqopa</v>
      </c>
      <c r="B176" t="s">
        <v>1820</v>
      </c>
      <c r="C176" s="6">
        <v>42992</v>
      </c>
      <c r="D176" t="s">
        <v>1821</v>
      </c>
      <c r="E176" s="6">
        <v>42992</v>
      </c>
      <c r="F176" t="s">
        <v>1354</v>
      </c>
      <c r="G176" t="s">
        <v>1355</v>
      </c>
      <c r="H176" t="s">
        <v>1356</v>
      </c>
      <c r="I176" t="s">
        <v>1397</v>
      </c>
      <c r="J176" s="8" t="s">
        <v>1822</v>
      </c>
      <c r="L176" s="6">
        <v>42810</v>
      </c>
    </row>
    <row r="177" spans="1:12" x14ac:dyDescent="0.3">
      <c r="A177" s="8" t="str">
        <f>HYPERLINK("https://www.accessdata.fda.gov/scripts/cder/daf/index.cfm?event=overview.process&amp;varApplNo=209570", "benznidazole")</f>
        <v>benznidazole</v>
      </c>
      <c r="B177" t="s">
        <v>1823</v>
      </c>
      <c r="C177" s="6">
        <v>42976</v>
      </c>
      <c r="D177" t="s">
        <v>1824</v>
      </c>
      <c r="E177" s="6" t="s">
        <v>1369</v>
      </c>
      <c r="F177" t="s">
        <v>1370</v>
      </c>
      <c r="J177" s="8"/>
      <c r="L177" s="6"/>
    </row>
    <row r="178" spans="1:12" x14ac:dyDescent="0.3">
      <c r="A178" s="8" t="str">
        <f>HYPERLINK("https://www.accessdata.fda.gov/scripts/cder/daf/index.cfm?event=overview.process&amp;varApplNo=209776", "Vabomere")</f>
        <v>Vabomere</v>
      </c>
      <c r="B178" t="s">
        <v>1825</v>
      </c>
      <c r="C178" s="6">
        <v>42976</v>
      </c>
      <c r="D178" t="s">
        <v>1826</v>
      </c>
      <c r="E178" s="6">
        <v>42976</v>
      </c>
      <c r="F178" t="s">
        <v>1354</v>
      </c>
      <c r="G178" t="s">
        <v>1355</v>
      </c>
      <c r="H178" t="s">
        <v>1438</v>
      </c>
      <c r="I178" t="s">
        <v>1365</v>
      </c>
      <c r="J178" s="8" t="s">
        <v>1827</v>
      </c>
      <c r="K178" s="8" t="s">
        <v>1828</v>
      </c>
      <c r="L178" s="6">
        <v>42733</v>
      </c>
    </row>
    <row r="179" spans="1:12" x14ac:dyDescent="0.3">
      <c r="A179" s="8" t="str">
        <f>HYPERLINK("https://www.accessdata.fda.gov/scripts/cder/daf/index.cfm?event=overview.process&amp;varApplNo=761040", "Besponsa")</f>
        <v>Besponsa</v>
      </c>
      <c r="B179" t="s">
        <v>1829</v>
      </c>
      <c r="C179" s="6">
        <v>42964</v>
      </c>
      <c r="D179" t="s">
        <v>1830</v>
      </c>
      <c r="E179" s="6">
        <v>42964</v>
      </c>
      <c r="F179" t="s">
        <v>1354</v>
      </c>
      <c r="G179" t="s">
        <v>1355</v>
      </c>
      <c r="I179" t="s">
        <v>1361</v>
      </c>
      <c r="J179" s="8" t="s">
        <v>1831</v>
      </c>
      <c r="L179" s="6" t="s">
        <v>1378</v>
      </c>
    </row>
    <row r="180" spans="1:12" x14ac:dyDescent="0.3">
      <c r="A180" s="8" t="str">
        <f>HYPERLINK("https://www.accessdata.fda.gov/scripts/cder/daf/index.cfm?event=overview.process&amp;varApplNo=209394", "Mavyret")</f>
        <v>Mavyret</v>
      </c>
      <c r="B180" t="s">
        <v>1832</v>
      </c>
      <c r="C180" s="6">
        <v>42950</v>
      </c>
      <c r="D180" t="s">
        <v>1833</v>
      </c>
      <c r="E180" s="6">
        <v>42950</v>
      </c>
      <c r="F180" t="s">
        <v>1354</v>
      </c>
      <c r="G180" t="s">
        <v>1355</v>
      </c>
      <c r="H180" t="s">
        <v>1438</v>
      </c>
      <c r="I180" t="s">
        <v>1397</v>
      </c>
      <c r="J180" s="8" t="s">
        <v>1834</v>
      </c>
      <c r="L180" s="6">
        <v>42718</v>
      </c>
    </row>
    <row r="181" spans="1:12" x14ac:dyDescent="0.3">
      <c r="A181" s="8" t="str">
        <f>HYPERLINK("https://www.accessdata.fda.gov/scripts/cder/daf/index.cfm?event=overview.process&amp;varApplNo=209606", "Idhifa")</f>
        <v>Idhifa</v>
      </c>
      <c r="B181" t="s">
        <v>1835</v>
      </c>
      <c r="C181" s="6">
        <v>42948</v>
      </c>
      <c r="D181" t="s">
        <v>1836</v>
      </c>
      <c r="E181" s="6">
        <v>42948</v>
      </c>
      <c r="F181" t="s">
        <v>1354</v>
      </c>
      <c r="G181" t="s">
        <v>1355</v>
      </c>
      <c r="H181" t="s">
        <v>1356</v>
      </c>
      <c r="I181" t="s">
        <v>1397</v>
      </c>
      <c r="J181" s="8" t="s">
        <v>1837</v>
      </c>
      <c r="L181" s="6">
        <v>42734</v>
      </c>
    </row>
    <row r="182" spans="1:12" x14ac:dyDescent="0.3">
      <c r="A182" s="8" t="str">
        <f>HYPERLINK("https://www.accessdata.fda.gov/scripts/cder/daf/index.cfm?event=overview.process&amp;varApplNo=209195", "Vosevi")</f>
        <v>Vosevi</v>
      </c>
      <c r="B182" t="s">
        <v>1838</v>
      </c>
      <c r="C182" s="6">
        <v>42934</v>
      </c>
      <c r="D182" t="s">
        <v>1833</v>
      </c>
      <c r="E182" s="6">
        <v>42934</v>
      </c>
      <c r="F182" t="s">
        <v>1354</v>
      </c>
      <c r="G182" t="s">
        <v>1355</v>
      </c>
      <c r="H182" t="s">
        <v>1438</v>
      </c>
      <c r="I182" t="s">
        <v>1365</v>
      </c>
      <c r="J182" s="8" t="s">
        <v>1839</v>
      </c>
      <c r="L182" s="6">
        <v>42712</v>
      </c>
    </row>
    <row r="183" spans="1:12" x14ac:dyDescent="0.3">
      <c r="A183" s="8" t="str">
        <f>HYPERLINK("https://www.accessdata.fda.gov/scripts/cder/daf/index.cfm?event=overview.process&amp;varApplNo=208051", "Nerlynx")</f>
        <v>Nerlynx</v>
      </c>
      <c r="B183" t="s">
        <v>1840</v>
      </c>
      <c r="C183" s="6">
        <v>42933</v>
      </c>
      <c r="D183" t="s">
        <v>1841</v>
      </c>
      <c r="E183" s="6" t="s">
        <v>1369</v>
      </c>
      <c r="F183" t="s">
        <v>1370</v>
      </c>
      <c r="J183" s="8"/>
      <c r="L183" s="6"/>
    </row>
    <row r="184" spans="1:12" x14ac:dyDescent="0.3">
      <c r="A184" s="8" t="str">
        <f>HYPERLINK("https://www.accessdata.fda.gov/scripts/cder/daf/index.cfm?event=overview.process&amp;varApplNo=761061", "Tremfya")</f>
        <v>Tremfya</v>
      </c>
      <c r="B184" t="s">
        <v>1842</v>
      </c>
      <c r="C184" s="6">
        <v>42929</v>
      </c>
      <c r="D184" t="s">
        <v>1843</v>
      </c>
      <c r="E184" s="6">
        <v>42929</v>
      </c>
      <c r="F184" t="s">
        <v>1354</v>
      </c>
      <c r="G184" t="s">
        <v>1355</v>
      </c>
      <c r="I184" t="s">
        <v>1282</v>
      </c>
      <c r="J184" s="8" t="s">
        <v>1844</v>
      </c>
      <c r="L184" s="6" t="s">
        <v>1378</v>
      </c>
    </row>
    <row r="185" spans="1:12" x14ac:dyDescent="0.3">
      <c r="A185" s="8" t="str">
        <f>HYPERLINK("https://www.accessdata.fda.gov/scripts/cder/daf/index.cfm?event=overview.process&amp;varApplNo=208383", "Bevyxxa")</f>
        <v>Bevyxxa</v>
      </c>
      <c r="B185" t="s">
        <v>1845</v>
      </c>
      <c r="C185" s="6">
        <v>42909</v>
      </c>
      <c r="D185" t="s">
        <v>1846</v>
      </c>
      <c r="E185" s="6">
        <v>42909</v>
      </c>
      <c r="F185" t="s">
        <v>1354</v>
      </c>
      <c r="G185" t="s">
        <v>1355</v>
      </c>
      <c r="H185" t="s">
        <v>1356</v>
      </c>
      <c r="I185" t="s">
        <v>1365</v>
      </c>
      <c r="J185" s="8" t="s">
        <v>1847</v>
      </c>
      <c r="L185" s="6">
        <v>42666</v>
      </c>
    </row>
    <row r="186" spans="1:12" x14ac:dyDescent="0.3">
      <c r="A186" s="8" t="str">
        <f>HYPERLINK("https://www.accessdata.fda.gov/scripts/cder/daf/index.cfm?event=overview.process&amp;varApplNo=208610", "Baxdela")</f>
        <v>Baxdela</v>
      </c>
      <c r="B186" t="s">
        <v>1848</v>
      </c>
      <c r="C186" s="6">
        <v>42905</v>
      </c>
      <c r="D186" t="s">
        <v>1849</v>
      </c>
      <c r="E186" s="6">
        <v>42905</v>
      </c>
      <c r="F186" t="s">
        <v>1354</v>
      </c>
      <c r="G186" t="s">
        <v>1355</v>
      </c>
      <c r="H186" t="s">
        <v>1356</v>
      </c>
      <c r="I186" t="s">
        <v>1365</v>
      </c>
      <c r="J186" s="8" t="s">
        <v>1850</v>
      </c>
      <c r="K186" s="8" t="s">
        <v>1828</v>
      </c>
      <c r="L186" s="6">
        <v>42661</v>
      </c>
    </row>
    <row r="187" spans="1:12" x14ac:dyDescent="0.3">
      <c r="A187" s="8" t="str">
        <f>HYPERLINK("https://www.accessdata.fda.gov/scripts/cder/daf/index.cfm?event=overview.process&amp;varApplNo=761037", "Kevzara")</f>
        <v>Kevzara</v>
      </c>
      <c r="B187" t="s">
        <v>1851</v>
      </c>
      <c r="C187" s="6">
        <v>42877</v>
      </c>
      <c r="D187" t="s">
        <v>1852</v>
      </c>
      <c r="E187" s="6" t="s">
        <v>1369</v>
      </c>
      <c r="F187" t="s">
        <v>1370</v>
      </c>
      <c r="J187" s="8"/>
      <c r="L187" s="6"/>
    </row>
    <row r="188" spans="1:12" x14ac:dyDescent="0.3">
      <c r="A188" s="8" t="str">
        <f>HYPERLINK("https://www.accessdata.fda.gov/scripts/cder/daf/index.cfm?event=overview.process&amp;varApplNo=209176", "Radicava")</f>
        <v>Radicava</v>
      </c>
      <c r="B188" t="s">
        <v>1853</v>
      </c>
      <c r="C188" s="6">
        <v>42860</v>
      </c>
      <c r="D188" t="s">
        <v>1854</v>
      </c>
      <c r="E188" s="6" t="s">
        <v>1369</v>
      </c>
      <c r="F188" t="s">
        <v>1370</v>
      </c>
      <c r="J188" s="8"/>
      <c r="L188" s="6"/>
    </row>
    <row r="189" spans="1:12" x14ac:dyDescent="0.3">
      <c r="A189" s="8" t="str">
        <f>HYPERLINK("https://www.accessdata.fda.gov/scripts/cder/daf/index.cfm?event=overview.process&amp;varApplNo=761069", "Imfinzi")</f>
        <v>Imfinzi</v>
      </c>
      <c r="B189" t="s">
        <v>1855</v>
      </c>
      <c r="C189" s="6">
        <v>42856</v>
      </c>
      <c r="D189" t="s">
        <v>1856</v>
      </c>
      <c r="E189" s="6" t="s">
        <v>1369</v>
      </c>
      <c r="F189" t="s">
        <v>1370</v>
      </c>
      <c r="J189" s="8"/>
      <c r="L189" s="6"/>
    </row>
    <row r="190" spans="1:12" x14ac:dyDescent="0.3">
      <c r="A190" s="8" t="str">
        <f>HYPERLINK("https://www.accessdata.fda.gov/scripts/cder/daf/index.cfm?event=overview.process&amp;varApplNo=208743", "Tymlos")</f>
        <v>Tymlos</v>
      </c>
      <c r="B190" t="s">
        <v>1857</v>
      </c>
      <c r="C190" s="6">
        <v>42853</v>
      </c>
      <c r="D190" t="s">
        <v>1858</v>
      </c>
      <c r="E190" s="6">
        <v>42853</v>
      </c>
      <c r="F190" t="s">
        <v>1354</v>
      </c>
      <c r="G190" t="s">
        <v>1355</v>
      </c>
      <c r="H190" t="s">
        <v>1438</v>
      </c>
      <c r="I190" t="s">
        <v>1357</v>
      </c>
      <c r="J190" s="8" t="s">
        <v>1859</v>
      </c>
      <c r="L190" s="6">
        <v>42459</v>
      </c>
    </row>
    <row r="191" spans="1:12" x14ac:dyDescent="0.3">
      <c r="A191" s="8" t="str">
        <f>HYPERLINK("https://www.accessdata.fda.gov/scripts/cder/daf/index.cfm?event=overview.process&amp;varApplNo=207997", "Rydapt")</f>
        <v>Rydapt</v>
      </c>
      <c r="B191" t="s">
        <v>1860</v>
      </c>
      <c r="C191" s="6">
        <v>42853</v>
      </c>
      <c r="D191" t="s">
        <v>1861</v>
      </c>
      <c r="E191" s="6" t="s">
        <v>1369</v>
      </c>
      <c r="F191" t="s">
        <v>1370</v>
      </c>
      <c r="J191" s="8"/>
      <c r="L191" s="6"/>
    </row>
    <row r="192" spans="1:12" x14ac:dyDescent="0.3">
      <c r="A192" s="8" t="str">
        <f>HYPERLINK("https://www.accessdata.fda.gov/scripts/cder/daf/index.cfm?event=overview.process&amp;varApplNo=208772", "Alunbrig")</f>
        <v>Alunbrig</v>
      </c>
      <c r="B192" t="s">
        <v>1862</v>
      </c>
      <c r="C192" s="6">
        <v>42853</v>
      </c>
      <c r="D192" t="s">
        <v>1863</v>
      </c>
      <c r="E192" s="6" t="s">
        <v>1369</v>
      </c>
      <c r="F192" t="s">
        <v>1370</v>
      </c>
      <c r="J192" s="8"/>
      <c r="L192" s="6"/>
    </row>
    <row r="193" spans="1:12" x14ac:dyDescent="0.3">
      <c r="A193" s="8" t="str">
        <f>HYPERLINK("https://www.accessdata.fda.gov/scripts/cder/daf/index.cfm?event=overview.process&amp;varApplNo=761052", "Brineura")</f>
        <v>Brineura</v>
      </c>
      <c r="B193" t="s">
        <v>1864</v>
      </c>
      <c r="C193" s="6">
        <v>42852</v>
      </c>
      <c r="D193" t="s">
        <v>1865</v>
      </c>
      <c r="E193" s="6" t="s">
        <v>1369</v>
      </c>
      <c r="F193" t="s">
        <v>1370</v>
      </c>
      <c r="J193" s="8"/>
      <c r="L193" s="6"/>
    </row>
    <row r="194" spans="1:12" x14ac:dyDescent="0.3">
      <c r="A194" s="8" t="str">
        <f>HYPERLINK("https://www.accessdata.fda.gov/scripts/cder/daf/index.cfm?event=overview.process&amp;varApplNo=209241", "Ingrezza")</f>
        <v>Ingrezza</v>
      </c>
      <c r="B194" t="s">
        <v>1866</v>
      </c>
      <c r="C194" s="6">
        <v>42836</v>
      </c>
      <c r="D194" t="s">
        <v>1867</v>
      </c>
      <c r="E194" s="6">
        <v>42836</v>
      </c>
      <c r="F194" t="s">
        <v>1354</v>
      </c>
      <c r="G194" t="s">
        <v>1355</v>
      </c>
      <c r="H194" t="s">
        <v>1356</v>
      </c>
      <c r="I194" t="s">
        <v>1365</v>
      </c>
      <c r="J194" s="8" t="s">
        <v>1868</v>
      </c>
      <c r="L194" s="6">
        <v>42593</v>
      </c>
    </row>
    <row r="195" spans="1:12" x14ac:dyDescent="0.3">
      <c r="A195" s="8" t="str">
        <f>HYPERLINK("https://www.accessdata.fda.gov/scripts/cder/daf/index.cfm?event=overview.process&amp;varApplNo=208082", "Austedo")</f>
        <v>Austedo</v>
      </c>
      <c r="B195" t="s">
        <v>1869</v>
      </c>
      <c r="C195" s="6">
        <v>42828</v>
      </c>
      <c r="D195" t="s">
        <v>1870</v>
      </c>
      <c r="E195" s="6">
        <v>42828</v>
      </c>
      <c r="F195" t="s">
        <v>1354</v>
      </c>
      <c r="G195" t="s">
        <v>1355</v>
      </c>
      <c r="H195" t="s">
        <v>1356</v>
      </c>
      <c r="I195" t="s">
        <v>1376</v>
      </c>
      <c r="J195" s="8" t="s">
        <v>1871</v>
      </c>
      <c r="L195" s="6">
        <v>42153</v>
      </c>
    </row>
    <row r="196" spans="1:12" x14ac:dyDescent="0.3">
      <c r="A196" s="8" t="str">
        <f>HYPERLINK("https://www.accessdata.fda.gov/scripts/cder/daf/index.cfm?event=overview.process&amp;varApplNo=761053", "Ocrevus")</f>
        <v>Ocrevus</v>
      </c>
      <c r="B196" t="s">
        <v>1872</v>
      </c>
      <c r="C196" s="6">
        <v>42822</v>
      </c>
      <c r="D196" t="s">
        <v>1873</v>
      </c>
      <c r="E196" s="6">
        <v>42822</v>
      </c>
      <c r="F196" t="s">
        <v>1354</v>
      </c>
      <c r="G196" t="s">
        <v>1355</v>
      </c>
      <c r="I196" t="s">
        <v>1282</v>
      </c>
      <c r="J196" s="8" t="s">
        <v>1874</v>
      </c>
      <c r="L196" s="6" t="s">
        <v>1378</v>
      </c>
    </row>
    <row r="197" spans="1:12" x14ac:dyDescent="0.3">
      <c r="A197" s="8" t="str">
        <f>HYPERLINK("https://www.accessdata.fda.gov/scripts/cder/daf/index.cfm?event=overview.process&amp;varApplNo=761055", "Dupixent")</f>
        <v>Dupixent</v>
      </c>
      <c r="B197" t="s">
        <v>1875</v>
      </c>
      <c r="C197" s="6">
        <v>42822</v>
      </c>
      <c r="D197" t="s">
        <v>1876</v>
      </c>
      <c r="E197" s="6">
        <v>42822</v>
      </c>
      <c r="F197" t="s">
        <v>1354</v>
      </c>
      <c r="G197" t="s">
        <v>1355</v>
      </c>
      <c r="I197" t="s">
        <v>1282</v>
      </c>
      <c r="J197" s="8" t="s">
        <v>1877</v>
      </c>
      <c r="L197" s="6" t="s">
        <v>1378</v>
      </c>
    </row>
    <row r="198" spans="1:12" x14ac:dyDescent="0.3">
      <c r="A198" s="8" t="str">
        <f>HYPERLINK("https://www.accessdata.fda.gov/scripts/cder/daf/index.cfm?event=overview.process&amp;varApplNo=208447", "Zejula")</f>
        <v>Zejula</v>
      </c>
      <c r="B198" t="s">
        <v>1878</v>
      </c>
      <c r="C198" s="6">
        <v>42821</v>
      </c>
      <c r="D198" t="s">
        <v>1879</v>
      </c>
      <c r="E198" s="6" t="s">
        <v>1369</v>
      </c>
      <c r="F198" t="s">
        <v>1370</v>
      </c>
      <c r="J198" s="8"/>
      <c r="L198" s="6"/>
    </row>
    <row r="199" spans="1:12" x14ac:dyDescent="0.3">
      <c r="A199" s="8" t="str">
        <f>HYPERLINK("https://www.accessdata.fda.gov/scripts/cder/daf/index.cfm?event=overview.process&amp;varApplNo=208854", "Symproic")</f>
        <v>Symproic</v>
      </c>
      <c r="B199" t="s">
        <v>1880</v>
      </c>
      <c r="C199" s="6">
        <v>42817</v>
      </c>
      <c r="D199" t="s">
        <v>1881</v>
      </c>
      <c r="E199" s="6" t="s">
        <v>1369</v>
      </c>
      <c r="F199" t="s">
        <v>1370</v>
      </c>
      <c r="J199" s="8"/>
      <c r="L199" s="6"/>
    </row>
    <row r="200" spans="1:12" x14ac:dyDescent="0.3">
      <c r="A200" s="8" t="str">
        <f>HYPERLINK("https://www.accessdata.fda.gov/scripts/cder/daf/index.cfm?event=overview.process&amp;varApplNo=761049", "Bavencio")</f>
        <v>Bavencio</v>
      </c>
      <c r="B200" t="s">
        <v>1882</v>
      </c>
      <c r="C200" s="6">
        <v>42817</v>
      </c>
      <c r="D200" t="s">
        <v>1883</v>
      </c>
      <c r="E200" s="6">
        <v>42817</v>
      </c>
      <c r="F200" t="s">
        <v>1354</v>
      </c>
      <c r="G200" t="s">
        <v>1355</v>
      </c>
      <c r="I200" t="s">
        <v>1361</v>
      </c>
      <c r="J200" s="8" t="s">
        <v>1884</v>
      </c>
      <c r="L200" s="6">
        <v>42636</v>
      </c>
    </row>
    <row r="201" spans="1:12" x14ac:dyDescent="0.3">
      <c r="A201" s="8" t="str">
        <f>HYPERLINK("https://www.accessdata.fda.gov/scripts/cder/daf/index.cfm?event=overview.process&amp;varApplNo=207145", "Xadago")</f>
        <v>Xadago</v>
      </c>
      <c r="B201" t="s">
        <v>1885</v>
      </c>
      <c r="C201" s="6">
        <v>42815</v>
      </c>
      <c r="D201" t="s">
        <v>1886</v>
      </c>
      <c r="E201" s="6" t="s">
        <v>1369</v>
      </c>
      <c r="F201" t="s">
        <v>1370</v>
      </c>
      <c r="J201" s="8"/>
      <c r="L201" s="6"/>
    </row>
    <row r="202" spans="1:12" x14ac:dyDescent="0.3">
      <c r="A202" s="8" t="str">
        <f>HYPERLINK("https://www.accessdata.fda.gov/scripts/cder/daf/index.cfm?event=overview.process&amp;varApplNo=209092", "Kisqali")</f>
        <v>Kisqali</v>
      </c>
      <c r="B202" t="s">
        <v>1887</v>
      </c>
      <c r="C202" s="6">
        <v>42807</v>
      </c>
      <c r="D202" t="s">
        <v>1888</v>
      </c>
      <c r="E202" s="6">
        <v>42807</v>
      </c>
      <c r="F202" t="s">
        <v>1354</v>
      </c>
      <c r="G202" t="s">
        <v>1355</v>
      </c>
      <c r="H202" t="s">
        <v>1356</v>
      </c>
      <c r="I202" t="s">
        <v>1365</v>
      </c>
      <c r="J202" s="8" t="s">
        <v>1889</v>
      </c>
      <c r="L202" s="6">
        <v>42611</v>
      </c>
    </row>
    <row r="203" spans="1:12" x14ac:dyDescent="0.3">
      <c r="A203" s="8" t="str">
        <f>HYPERLINK("https://www.accessdata.fda.gov/scripts/cder/daf/index.cfm?event=overview.process&amp;varApplNo=208794", "Xermelo")</f>
        <v>Xermelo</v>
      </c>
      <c r="B203" t="s">
        <v>1890</v>
      </c>
      <c r="C203" s="6">
        <v>42794</v>
      </c>
      <c r="D203" t="s">
        <v>1891</v>
      </c>
      <c r="E203" s="6" t="s">
        <v>1369</v>
      </c>
      <c r="F203" t="s">
        <v>1370</v>
      </c>
      <c r="J203" s="8"/>
      <c r="L203" s="6"/>
    </row>
    <row r="204" spans="1:12" x14ac:dyDescent="0.3">
      <c r="A204" s="8" t="str">
        <f>HYPERLINK("https://www.accessdata.fda.gov/scripts/cder/daf/index.cfm?event=overview.process&amp;varApplNo=761032", "Siliq")</f>
        <v>Siliq</v>
      </c>
      <c r="B204" t="s">
        <v>1892</v>
      </c>
      <c r="C204" s="6">
        <v>42781</v>
      </c>
      <c r="D204" t="s">
        <v>1893</v>
      </c>
      <c r="E204" s="6">
        <v>42781</v>
      </c>
      <c r="F204" t="s">
        <v>1354</v>
      </c>
      <c r="G204" t="s">
        <v>1355</v>
      </c>
      <c r="I204" t="s">
        <v>1282</v>
      </c>
      <c r="J204" s="8" t="s">
        <v>1894</v>
      </c>
      <c r="L204" s="6">
        <v>42324</v>
      </c>
    </row>
    <row r="205" spans="1:12" x14ac:dyDescent="0.3">
      <c r="A205" s="8" t="str">
        <f>HYPERLINK("https://www.accessdata.fda.gov/scripts/cder/daf/index.cfm?event=overview.process&amp;varApplNo=208684", "Emflaza")</f>
        <v>Emflaza</v>
      </c>
      <c r="B205" t="s">
        <v>1895</v>
      </c>
      <c r="C205" s="6">
        <v>42775</v>
      </c>
      <c r="D205" t="s">
        <v>1896</v>
      </c>
      <c r="E205" s="6" t="s">
        <v>1369</v>
      </c>
      <c r="F205" t="s">
        <v>1370</v>
      </c>
      <c r="J205" s="8"/>
      <c r="L205" s="6"/>
    </row>
    <row r="206" spans="1:12" x14ac:dyDescent="0.3">
      <c r="A206" s="8" t="str">
        <f>HYPERLINK("https://www.accessdata.fda.gov/scripts/cder/daf/index.cfm?event=overview.process&amp;varApplNo=208325", "Parsabiv")</f>
        <v>Parsabiv</v>
      </c>
      <c r="B206" t="s">
        <v>1897</v>
      </c>
      <c r="C206" s="6">
        <v>42773</v>
      </c>
      <c r="D206" t="s">
        <v>1898</v>
      </c>
      <c r="E206" s="6">
        <v>42773</v>
      </c>
      <c r="F206" t="s">
        <v>1354</v>
      </c>
      <c r="G206" t="s">
        <v>1355</v>
      </c>
      <c r="H206" t="s">
        <v>1356</v>
      </c>
      <c r="I206" t="s">
        <v>1357</v>
      </c>
      <c r="J206" s="8" t="s">
        <v>1899</v>
      </c>
      <c r="L206" s="6">
        <v>42240</v>
      </c>
    </row>
    <row r="207" spans="1:12" x14ac:dyDescent="0.3">
      <c r="A207" s="8" t="str">
        <f>HYPERLINK("https://www.accessdata.fda.gov/scripts/cder/daf/index.cfm?event=overview.process&amp;varApplNo=208745", "Trulance")</f>
        <v>Trulance</v>
      </c>
      <c r="B207" t="s">
        <v>1900</v>
      </c>
      <c r="C207" s="6">
        <v>42754</v>
      </c>
      <c r="D207" t="s">
        <v>1901</v>
      </c>
      <c r="E207" s="6">
        <v>42754</v>
      </c>
      <c r="F207" t="s">
        <v>1354</v>
      </c>
      <c r="G207" t="s">
        <v>1355</v>
      </c>
      <c r="H207" t="s">
        <v>1356</v>
      </c>
      <c r="I207" t="s">
        <v>1357</v>
      </c>
      <c r="J207" s="8" t="s">
        <v>1902</v>
      </c>
      <c r="L207" s="6">
        <v>42398</v>
      </c>
    </row>
    <row r="208" spans="1:12" x14ac:dyDescent="0.3">
      <c r="A208" s="8" t="str">
        <f>HYPERLINK("https://www.accessdata.fda.gov/scripts/cder/daf/index.cfm?event=overview.process&amp;varApplNo=209531", "Spinraza")</f>
        <v>Spinraza</v>
      </c>
      <c r="B208" t="s">
        <v>1903</v>
      </c>
      <c r="C208" s="6">
        <v>42727</v>
      </c>
      <c r="D208" t="s">
        <v>1904</v>
      </c>
      <c r="E208" s="6">
        <v>42727</v>
      </c>
      <c r="F208" t="s">
        <v>1354</v>
      </c>
      <c r="G208" t="s">
        <v>1355</v>
      </c>
      <c r="H208" t="s">
        <v>1356</v>
      </c>
      <c r="I208" t="s">
        <v>1397</v>
      </c>
      <c r="J208" s="8" t="s">
        <v>1905</v>
      </c>
      <c r="L208" s="6">
        <v>42636</v>
      </c>
    </row>
    <row r="209" spans="1:12" x14ac:dyDescent="0.3">
      <c r="A209" s="8" t="str">
        <f>HYPERLINK("https://www.accessdata.fda.gov/scripts/cder/daf/index.cfm?event=overview.process&amp;varApplNo=209115", "Rubraca")</f>
        <v>Rubraca</v>
      </c>
      <c r="B209" t="s">
        <v>1906</v>
      </c>
      <c r="C209" s="6">
        <v>42723</v>
      </c>
      <c r="D209" t="s">
        <v>1907</v>
      </c>
      <c r="E209" s="6">
        <v>42723</v>
      </c>
      <c r="F209" t="s">
        <v>1354</v>
      </c>
      <c r="G209" t="s">
        <v>1355</v>
      </c>
      <c r="H209" t="s">
        <v>1356</v>
      </c>
      <c r="I209" t="s">
        <v>1397</v>
      </c>
      <c r="J209" s="8" t="s">
        <v>1908</v>
      </c>
      <c r="L209" s="6">
        <v>42544</v>
      </c>
    </row>
    <row r="210" spans="1:12" x14ac:dyDescent="0.3">
      <c r="A210" s="8" t="str">
        <f>HYPERLINK("https://www.accessdata.fda.gov/scripts/cder/daf/index.cfm?event=overview.process&amp;varApplNo=207695", "Eucrisa")</f>
        <v>Eucrisa</v>
      </c>
      <c r="B210" t="s">
        <v>1909</v>
      </c>
      <c r="C210" s="6">
        <v>42718</v>
      </c>
      <c r="D210" t="s">
        <v>1910</v>
      </c>
      <c r="E210" s="6" t="s">
        <v>1369</v>
      </c>
      <c r="F210" t="s">
        <v>1370</v>
      </c>
      <c r="J210" s="8"/>
      <c r="L210" s="6"/>
    </row>
    <row r="211" spans="1:12" x14ac:dyDescent="0.3">
      <c r="A211" s="8" t="str">
        <f>HYPERLINK("https://www.accessdata.fda.gov/scripts/cder/daf/index.cfm?event=overview.process&amp;varApplNo=761046", "Zinplava")</f>
        <v>Zinplava</v>
      </c>
      <c r="B211" t="s">
        <v>1911</v>
      </c>
      <c r="C211" s="6">
        <v>42664</v>
      </c>
      <c r="D211" t="s">
        <v>1912</v>
      </c>
      <c r="E211" s="6">
        <v>42664</v>
      </c>
      <c r="F211" t="s">
        <v>1354</v>
      </c>
      <c r="G211" t="s">
        <v>1355</v>
      </c>
      <c r="I211" t="s">
        <v>1282</v>
      </c>
      <c r="J211" s="8" t="s">
        <v>1913</v>
      </c>
      <c r="L211" s="6">
        <v>42325</v>
      </c>
    </row>
    <row r="212" spans="1:12" x14ac:dyDescent="0.3">
      <c r="A212" s="8" t="str">
        <f>HYPERLINK("https://www.accessdata.fda.gov/scripts/cder/daf/index.cfm?event=overview.process&amp;varApplNo=761038", "Lartruvo")</f>
        <v>Lartruvo</v>
      </c>
      <c r="B212" t="s">
        <v>1914</v>
      </c>
      <c r="C212" s="6">
        <v>42662</v>
      </c>
      <c r="D212" t="s">
        <v>1915</v>
      </c>
      <c r="E212" s="6">
        <v>42662</v>
      </c>
      <c r="F212" t="s">
        <v>1354</v>
      </c>
      <c r="G212" t="s">
        <v>1355</v>
      </c>
      <c r="I212" t="s">
        <v>1361</v>
      </c>
      <c r="J212" s="8" t="s">
        <v>1916</v>
      </c>
      <c r="L212" s="6">
        <v>42424</v>
      </c>
    </row>
    <row r="213" spans="1:12" x14ac:dyDescent="0.3">
      <c r="A213" s="8" t="str">
        <f>HYPERLINK("https://www.accessdata.fda.gov/scripts/cder/daf/index.cfm?event=overview.process&amp;varApplNo=206488", "Exondys 51")</f>
        <v>Exondys 51</v>
      </c>
      <c r="B213" t="s">
        <v>1917</v>
      </c>
      <c r="C213" s="6">
        <v>42632</v>
      </c>
      <c r="D213" t="s">
        <v>1918</v>
      </c>
      <c r="E213" s="6" t="s">
        <v>1369</v>
      </c>
      <c r="F213" t="s">
        <v>1370</v>
      </c>
      <c r="J213" s="8"/>
      <c r="L213" s="6"/>
    </row>
    <row r="214" spans="1:12" x14ac:dyDescent="0.3">
      <c r="A214" s="8" t="str">
        <f>HYPERLINK("https://www.accessdata.fda.gov/scripts/cder/daf/index.cfm?event=overview.process&amp;varApplNo=208471", "Adlyxin")</f>
        <v>Adlyxin</v>
      </c>
      <c r="B214" t="s">
        <v>1919</v>
      </c>
      <c r="C214" s="6">
        <v>42578</v>
      </c>
      <c r="D214" t="s">
        <v>1920</v>
      </c>
      <c r="E214" s="6" t="s">
        <v>1369</v>
      </c>
      <c r="F214" t="s">
        <v>1370</v>
      </c>
      <c r="J214" s="8"/>
      <c r="L214" s="6"/>
    </row>
    <row r="215" spans="1:12" x14ac:dyDescent="0.3">
      <c r="A215" s="8" t="str">
        <f>HYPERLINK("https://www.accessdata.fda.gov/scripts/cder/daf/index.cfm?event=overview.process&amp;varApplNo=208073", "Xiidra")</f>
        <v>Xiidra</v>
      </c>
      <c r="B215" t="s">
        <v>1921</v>
      </c>
      <c r="C215" s="6">
        <v>42562</v>
      </c>
      <c r="D215" t="s">
        <v>1922</v>
      </c>
      <c r="E215" s="6" t="s">
        <v>1369</v>
      </c>
      <c r="F215" t="s">
        <v>1370</v>
      </c>
      <c r="J215" s="8"/>
      <c r="L215" s="6"/>
    </row>
    <row r="216" spans="1:12" x14ac:dyDescent="0.3">
      <c r="A216" s="8" t="str">
        <f>HYPERLINK("https://www.accessdata.fda.gov/scripts/cder/daf/index.cfm?event=overview.process&amp;varApplNo=208341", "Epclusa")</f>
        <v>Epclusa</v>
      </c>
      <c r="B216" t="s">
        <v>1923</v>
      </c>
      <c r="C216" s="6">
        <v>42549</v>
      </c>
      <c r="D216" t="s">
        <v>1924</v>
      </c>
      <c r="E216" s="6">
        <v>42549</v>
      </c>
      <c r="F216" t="s">
        <v>1354</v>
      </c>
      <c r="G216" t="s">
        <v>1355</v>
      </c>
      <c r="H216" t="s">
        <v>1438</v>
      </c>
      <c r="I216" t="s">
        <v>1365</v>
      </c>
      <c r="J216" s="8" t="s">
        <v>1925</v>
      </c>
      <c r="L216" s="6">
        <v>42305</v>
      </c>
    </row>
    <row r="217" spans="1:12" x14ac:dyDescent="0.3">
      <c r="A217" s="8" t="str">
        <f>HYPERLINK("https://www.accessdata.fda.gov/scripts/cder/daf/index.cfm?event=overview.process&amp;varApplNo=208547", "NETSPOT")</f>
        <v>NETSPOT</v>
      </c>
      <c r="B217" t="s">
        <v>1926</v>
      </c>
      <c r="C217" s="6">
        <v>42522</v>
      </c>
      <c r="D217" t="s">
        <v>1927</v>
      </c>
      <c r="E217" s="6">
        <v>42522</v>
      </c>
      <c r="F217" t="s">
        <v>1354</v>
      </c>
      <c r="G217" t="s">
        <v>1355</v>
      </c>
      <c r="H217" t="s">
        <v>1356</v>
      </c>
      <c r="I217" t="s">
        <v>1397</v>
      </c>
      <c r="J217" s="8" t="s">
        <v>1928</v>
      </c>
      <c r="L217" s="6">
        <v>42186</v>
      </c>
    </row>
    <row r="218" spans="1:12" x14ac:dyDescent="0.3">
      <c r="A218" s="8" t="str">
        <f>HYPERLINK("https://www.accessdata.fda.gov/scripts/cder/daf/index.cfm?event=overview.process&amp;varApplNo=208054", "Axumin")</f>
        <v>Axumin</v>
      </c>
      <c r="B218" t="s">
        <v>1929</v>
      </c>
      <c r="C218" s="6">
        <v>42517</v>
      </c>
      <c r="D218" t="s">
        <v>1930</v>
      </c>
      <c r="E218" s="6">
        <v>42517</v>
      </c>
      <c r="F218" t="s">
        <v>1354</v>
      </c>
      <c r="G218" t="s">
        <v>1355</v>
      </c>
      <c r="H218" t="s">
        <v>1356</v>
      </c>
      <c r="I218" t="s">
        <v>1365</v>
      </c>
      <c r="J218" s="8" t="s">
        <v>1931</v>
      </c>
      <c r="L218" s="6">
        <v>42275</v>
      </c>
    </row>
    <row r="219" spans="1:12" x14ac:dyDescent="0.3">
      <c r="A219" s="8" t="str">
        <f>HYPERLINK("https://www.accessdata.fda.gov/scripts/cder/daf/index.cfm?event=overview.process&amp;varApplNo=207999", "Ocaliva")</f>
        <v>Ocaliva</v>
      </c>
      <c r="B219" t="s">
        <v>1932</v>
      </c>
      <c r="C219" s="6">
        <v>42517</v>
      </c>
      <c r="D219" t="s">
        <v>1933</v>
      </c>
      <c r="E219" s="6">
        <v>42517</v>
      </c>
      <c r="F219" t="s">
        <v>1354</v>
      </c>
      <c r="G219" t="s">
        <v>1355</v>
      </c>
      <c r="H219" t="s">
        <v>1356</v>
      </c>
      <c r="I219" t="s">
        <v>1397</v>
      </c>
      <c r="J219" s="8" t="s">
        <v>1934</v>
      </c>
      <c r="L219" s="6">
        <v>42182</v>
      </c>
    </row>
    <row r="220" spans="1:12" x14ac:dyDescent="0.3">
      <c r="A220" s="8" t="str">
        <f>HYPERLINK("https://www.accessdata.fda.gov/scripts/cder/daf/index.cfm?event=overview.process&amp;varApplNo=761029", "Zinbryta")</f>
        <v>Zinbryta</v>
      </c>
      <c r="B220" t="s">
        <v>1935</v>
      </c>
      <c r="C220" s="6">
        <v>42517</v>
      </c>
      <c r="D220" t="s">
        <v>1936</v>
      </c>
      <c r="E220" s="6">
        <v>42517</v>
      </c>
      <c r="F220" t="s">
        <v>1354</v>
      </c>
      <c r="G220" t="s">
        <v>1355</v>
      </c>
      <c r="I220" t="s">
        <v>1282</v>
      </c>
      <c r="J220" s="8" t="s">
        <v>1937</v>
      </c>
      <c r="L220" s="6">
        <v>42062</v>
      </c>
    </row>
    <row r="221" spans="1:12" x14ac:dyDescent="0.3">
      <c r="A221" s="8" t="str">
        <f>HYPERLINK("https://www.accessdata.fda.gov/scripts/cder/daf/index.cfm?event=overview.process&amp;varApplNo=761034", "Tecentriq")</f>
        <v>Tecentriq</v>
      </c>
      <c r="B221" t="s">
        <v>1938</v>
      </c>
      <c r="C221" s="6">
        <v>42508</v>
      </c>
      <c r="D221" t="s">
        <v>1939</v>
      </c>
      <c r="E221" s="6">
        <v>42508</v>
      </c>
      <c r="F221" t="s">
        <v>1354</v>
      </c>
      <c r="G221" t="s">
        <v>1355</v>
      </c>
      <c r="I221" t="s">
        <v>1282</v>
      </c>
      <c r="J221" s="8" t="s">
        <v>1940</v>
      </c>
      <c r="L221" s="6">
        <v>42381</v>
      </c>
    </row>
    <row r="222" spans="1:12" x14ac:dyDescent="0.3">
      <c r="A222" s="8" t="str">
        <f>HYPERLINK("https://www.accessdata.fda.gov/scripts/cder/daf/index.cfm?event=overview.process&amp;varApplNo=207318", "Nuplazid")</f>
        <v>Nuplazid</v>
      </c>
      <c r="B222" t="s">
        <v>1941</v>
      </c>
      <c r="C222" s="6">
        <v>42489</v>
      </c>
      <c r="D222" t="s">
        <v>1942</v>
      </c>
      <c r="E222" s="6" t="s">
        <v>1369</v>
      </c>
      <c r="F222" t="s">
        <v>1370</v>
      </c>
      <c r="J222" s="8"/>
      <c r="L222" s="6"/>
    </row>
    <row r="223" spans="1:12" x14ac:dyDescent="0.3">
      <c r="A223" s="8" t="str">
        <f>HYPERLINK("https://www.accessdata.fda.gov/scripts/cder/daf/index.cfm?event=overview.process&amp;varApplNo=208573", "Venclexta")</f>
        <v>Venclexta</v>
      </c>
      <c r="B223" t="s">
        <v>1943</v>
      </c>
      <c r="C223" s="6">
        <v>42471</v>
      </c>
      <c r="D223" t="s">
        <v>1944</v>
      </c>
      <c r="E223" s="6">
        <v>42471</v>
      </c>
      <c r="F223" t="s">
        <v>1354</v>
      </c>
      <c r="G223" t="s">
        <v>1355</v>
      </c>
      <c r="H223" t="s">
        <v>1356</v>
      </c>
      <c r="I223" t="s">
        <v>1397</v>
      </c>
      <c r="J223" s="8" t="s">
        <v>1945</v>
      </c>
      <c r="L223" s="6">
        <v>42306</v>
      </c>
    </row>
    <row r="224" spans="1:12" x14ac:dyDescent="0.3">
      <c r="A224" s="8" t="str">
        <f>HYPERLINK("https://www.accessdata.fda.gov/scripts/cder/daf/index.cfm?event=overview.process&amp;varApplNo=208114", "Defitelio")</f>
        <v>Defitelio</v>
      </c>
      <c r="B224" t="s">
        <v>1946</v>
      </c>
      <c r="C224" s="6">
        <v>42459</v>
      </c>
      <c r="D224" t="s">
        <v>1947</v>
      </c>
      <c r="E224" s="6">
        <v>42459</v>
      </c>
      <c r="F224" t="s">
        <v>1354</v>
      </c>
      <c r="G224" t="s">
        <v>1355</v>
      </c>
      <c r="H224" t="s">
        <v>1356</v>
      </c>
      <c r="I224" t="s">
        <v>1397</v>
      </c>
      <c r="J224" s="8" t="s">
        <v>1948</v>
      </c>
      <c r="L224" s="6">
        <v>42215</v>
      </c>
    </row>
    <row r="225" spans="1:12" x14ac:dyDescent="0.3">
      <c r="A225" s="8" t="str">
        <f>HYPERLINK("https://www.accessdata.fda.gov/scripts/cder/daf/index.cfm?event=overview.process&amp;varApplNo=761033", "Cinqair")</f>
        <v>Cinqair</v>
      </c>
      <c r="B225" t="s">
        <v>1949</v>
      </c>
      <c r="C225" s="6">
        <v>42452</v>
      </c>
      <c r="D225" t="s">
        <v>1950</v>
      </c>
      <c r="E225" s="6">
        <v>42452</v>
      </c>
      <c r="F225" t="s">
        <v>1354</v>
      </c>
      <c r="G225" t="s">
        <v>1355</v>
      </c>
      <c r="I225" t="s">
        <v>1282</v>
      </c>
      <c r="J225" s="8" t="s">
        <v>1951</v>
      </c>
      <c r="L225" s="6">
        <v>42092</v>
      </c>
    </row>
    <row r="226" spans="1:12" x14ac:dyDescent="0.3">
      <c r="A226" s="8" t="str">
        <f>HYPERLINK("https://www.accessdata.fda.gov/scripts/cder/daf/index.cfm?event=overview.process&amp;varApplNo=125521", "Taltz")</f>
        <v>Taltz</v>
      </c>
      <c r="B226" t="s">
        <v>1952</v>
      </c>
      <c r="C226" s="6">
        <v>42451</v>
      </c>
      <c r="D226" t="s">
        <v>1953</v>
      </c>
      <c r="E226" s="6" t="s">
        <v>1369</v>
      </c>
      <c r="F226" t="s">
        <v>1370</v>
      </c>
      <c r="J226" s="8"/>
      <c r="L226" s="6"/>
    </row>
    <row r="227" spans="1:12" x14ac:dyDescent="0.3">
      <c r="A227" s="8" t="str">
        <f>HYPERLINK("https://www.accessdata.fda.gov/scripts/cder/daf/index.cfm?event=overview.process&amp;varApplNo=125509", "Anthim")</f>
        <v>Anthim</v>
      </c>
      <c r="B227" t="s">
        <v>1954</v>
      </c>
      <c r="C227" s="6">
        <v>42447</v>
      </c>
      <c r="D227" t="s">
        <v>1955</v>
      </c>
      <c r="E227" s="6" t="s">
        <v>1369</v>
      </c>
      <c r="F227" t="s">
        <v>1370</v>
      </c>
      <c r="J227" s="8"/>
      <c r="L227" s="6"/>
    </row>
    <row r="228" spans="1:12" x14ac:dyDescent="0.3">
      <c r="A228" s="8" t="str">
        <f>HYPERLINK("https://www.accessdata.fda.gov/scripts/cder/daf/index.cfm?event=overview.process&amp;varApplNo=205836", "Briviact")</f>
        <v>Briviact</v>
      </c>
      <c r="B228" t="s">
        <v>1956</v>
      </c>
      <c r="C228" s="6">
        <v>42418</v>
      </c>
      <c r="D228" t="s">
        <v>1957</v>
      </c>
      <c r="E228" s="6">
        <v>42418</v>
      </c>
      <c r="F228" t="s">
        <v>1354</v>
      </c>
      <c r="G228" t="s">
        <v>1355</v>
      </c>
      <c r="H228" t="s">
        <v>1356</v>
      </c>
      <c r="I228" t="s">
        <v>1357</v>
      </c>
      <c r="J228" s="8" t="s">
        <v>1958</v>
      </c>
      <c r="L228" s="6">
        <v>41962</v>
      </c>
    </row>
    <row r="229" spans="1:12" x14ac:dyDescent="0.3">
      <c r="A229" s="8" t="str">
        <f>HYPERLINK("https://www.accessdata.fda.gov/scripts/cder/daf/index.cfm?event=overview.process&amp;varApplNo=208261", "Zepatier")</f>
        <v>Zepatier</v>
      </c>
      <c r="B229" t="s">
        <v>1959</v>
      </c>
      <c r="C229" s="6">
        <v>42397</v>
      </c>
      <c r="D229" t="s">
        <v>1960</v>
      </c>
      <c r="E229" s="6">
        <v>42397</v>
      </c>
      <c r="F229" t="s">
        <v>1354</v>
      </c>
      <c r="G229" t="s">
        <v>1355</v>
      </c>
      <c r="H229" t="s">
        <v>1438</v>
      </c>
      <c r="I229" t="s">
        <v>1365</v>
      </c>
      <c r="J229" s="8" t="s">
        <v>1961</v>
      </c>
      <c r="L229" s="6">
        <v>42152</v>
      </c>
    </row>
    <row r="230" spans="1:12" x14ac:dyDescent="0.3">
      <c r="A230" s="8" t="str">
        <f>HYPERLINK("https://www.accessdata.fda.gov/scripts/cder/daf/index.cfm?event=overview.process&amp;varApplNo=207988", "Zurampic")</f>
        <v>Zurampic</v>
      </c>
      <c r="B230" t="s">
        <v>1962</v>
      </c>
      <c r="C230" s="6">
        <v>42360</v>
      </c>
      <c r="D230" t="s">
        <v>1963</v>
      </c>
      <c r="E230" s="6">
        <v>42360</v>
      </c>
      <c r="F230" t="s">
        <v>1354</v>
      </c>
      <c r="G230" t="s">
        <v>1355</v>
      </c>
      <c r="H230" t="s">
        <v>1356</v>
      </c>
      <c r="I230" t="s">
        <v>1357</v>
      </c>
      <c r="J230" s="8" t="s">
        <v>1964</v>
      </c>
      <c r="L230" s="6">
        <v>41998</v>
      </c>
    </row>
    <row r="231" spans="1:12" x14ac:dyDescent="0.3">
      <c r="A231" s="8" t="str">
        <f>HYPERLINK("https://www.accessdata.fda.gov/scripts/cder/daf/index.cfm?event=overview.process&amp;varApplNo=207947", "Uptravi")</f>
        <v>Uptravi</v>
      </c>
      <c r="B231" t="s">
        <v>1965</v>
      </c>
      <c r="C231" s="6">
        <v>42359</v>
      </c>
      <c r="D231" t="s">
        <v>1966</v>
      </c>
      <c r="E231" s="6">
        <v>42359</v>
      </c>
      <c r="F231" t="s">
        <v>1354</v>
      </c>
      <c r="G231" t="s">
        <v>1355</v>
      </c>
      <c r="H231" t="s">
        <v>1356</v>
      </c>
      <c r="I231" t="s">
        <v>1376</v>
      </c>
      <c r="J231" s="8" t="s">
        <v>1967</v>
      </c>
      <c r="L231" s="6">
        <v>41995</v>
      </c>
    </row>
    <row r="232" spans="1:12" x14ac:dyDescent="0.3">
      <c r="A232" s="8" t="str">
        <f>HYPERLINK("https://www.accessdata.fda.gov/scripts/cder/daf/index.cfm?event=overview.process&amp;varApplNo=022225", "Bridion")</f>
        <v>Bridion</v>
      </c>
      <c r="B232" t="s">
        <v>1968</v>
      </c>
      <c r="C232" s="6">
        <v>42353</v>
      </c>
      <c r="D232" t="s">
        <v>1969</v>
      </c>
      <c r="E232" s="6" t="s">
        <v>1369</v>
      </c>
      <c r="F232" t="s">
        <v>1370</v>
      </c>
      <c r="J232" s="8"/>
      <c r="L232" s="6"/>
    </row>
    <row r="233" spans="1:12" x14ac:dyDescent="0.3">
      <c r="A233" s="8" t="str">
        <f>HYPERLINK("https://www.accessdata.fda.gov/scripts/cder/daf/index.cfm?event=overview.process&amp;varApplNo=208434", "Alecensa")</f>
        <v>Alecensa</v>
      </c>
      <c r="B233" t="s">
        <v>1970</v>
      </c>
      <c r="C233" s="6">
        <v>42349</v>
      </c>
      <c r="D233" t="s">
        <v>1971</v>
      </c>
      <c r="E233" s="6" t="s">
        <v>1369</v>
      </c>
      <c r="F233" t="s">
        <v>1370</v>
      </c>
      <c r="J233" s="8"/>
      <c r="L233" s="6"/>
    </row>
    <row r="234" spans="1:12" x14ac:dyDescent="0.3">
      <c r="A234" s="8" t="str">
        <f>HYPERLINK("https://www.accessdata.fda.gov/scripts/cder/daf/index.cfm?event=overview.process&amp;varApplNo=125561", "Kanuma")</f>
        <v>Kanuma</v>
      </c>
      <c r="B234" t="s">
        <v>1972</v>
      </c>
      <c r="C234" s="6">
        <v>42346</v>
      </c>
      <c r="D234" t="s">
        <v>1973</v>
      </c>
      <c r="E234" s="6" t="s">
        <v>1369</v>
      </c>
      <c r="F234" t="s">
        <v>1370</v>
      </c>
      <c r="J234" s="8"/>
      <c r="L234" s="6"/>
    </row>
    <row r="235" spans="1:12" x14ac:dyDescent="0.3">
      <c r="A235" s="8" t="str">
        <f>HYPERLINK("https://www.accessdata.fda.gov/scripts/cder/daf/index.cfm?event=overview.process&amp;varApplNo=761035", "Empliciti")</f>
        <v>Empliciti</v>
      </c>
      <c r="B235" t="s">
        <v>1974</v>
      </c>
      <c r="C235" s="6">
        <v>42338</v>
      </c>
      <c r="D235" t="s">
        <v>1975</v>
      </c>
      <c r="E235" s="6">
        <v>42338</v>
      </c>
      <c r="F235" t="s">
        <v>1354</v>
      </c>
      <c r="G235" t="s">
        <v>1355</v>
      </c>
      <c r="I235" t="s">
        <v>1361</v>
      </c>
      <c r="J235" s="8" t="s">
        <v>1976</v>
      </c>
      <c r="L235" s="6">
        <v>42182</v>
      </c>
    </row>
    <row r="236" spans="1:12" x14ac:dyDescent="0.3">
      <c r="A236" s="8" t="str">
        <f>HYPERLINK("https://www.accessdata.fda.gov/scripts/cder/daf/index.cfm?event=overview.process&amp;varApplNo=125547", "Portrazza")</f>
        <v>Portrazza</v>
      </c>
      <c r="B236" t="s">
        <v>1977</v>
      </c>
      <c r="C236" s="6">
        <v>42332</v>
      </c>
      <c r="D236" t="s">
        <v>1978</v>
      </c>
      <c r="E236" s="6">
        <v>42332</v>
      </c>
      <c r="F236" t="s">
        <v>1354</v>
      </c>
      <c r="G236" t="s">
        <v>1355</v>
      </c>
      <c r="I236" t="s">
        <v>1282</v>
      </c>
      <c r="J236" s="8" t="s">
        <v>1979</v>
      </c>
      <c r="L236" s="6">
        <v>41975</v>
      </c>
    </row>
    <row r="237" spans="1:12" x14ac:dyDescent="0.3">
      <c r="A237" s="8" t="str">
        <f>HYPERLINK("https://www.accessdata.fda.gov/scripts/cder/daf/index.cfm?event=overview.process&amp;varApplNo=208462", "Ninlaro")</f>
        <v>Ninlaro</v>
      </c>
      <c r="B237" t="s">
        <v>1980</v>
      </c>
      <c r="C237" s="6">
        <v>42328</v>
      </c>
      <c r="D237" t="s">
        <v>1981</v>
      </c>
      <c r="E237" s="6" t="s">
        <v>1369</v>
      </c>
      <c r="F237" t="s">
        <v>1370</v>
      </c>
      <c r="J237" s="8"/>
      <c r="L237" s="6"/>
    </row>
    <row r="238" spans="1:12" x14ac:dyDescent="0.3">
      <c r="A238" s="8" t="str">
        <f>HYPERLINK("https://www.accessdata.fda.gov/scripts/cder/daf/index.cfm?event=overview.process&amp;varApplNo=761036", "Darzalex")</f>
        <v>Darzalex</v>
      </c>
      <c r="B238" t="s">
        <v>1982</v>
      </c>
      <c r="C238" s="6">
        <v>42324</v>
      </c>
      <c r="D238" t="s">
        <v>1983</v>
      </c>
      <c r="E238" s="6" t="s">
        <v>1369</v>
      </c>
      <c r="F238" t="s">
        <v>1370</v>
      </c>
      <c r="J238" s="8"/>
      <c r="L238" s="6"/>
    </row>
    <row r="239" spans="1:12" x14ac:dyDescent="0.3">
      <c r="A239" s="8" t="str">
        <f>HYPERLINK("https://www.accessdata.fda.gov/scripts/cder/daf/index.cfm?event=overview.process&amp;varApplNo=208065", "Tagrisso")</f>
        <v>Tagrisso</v>
      </c>
      <c r="B239" t="s">
        <v>1984</v>
      </c>
      <c r="C239" s="6">
        <v>42321</v>
      </c>
      <c r="D239" t="s">
        <v>1985</v>
      </c>
      <c r="E239" s="6" t="s">
        <v>1369</v>
      </c>
      <c r="F239" t="s">
        <v>1370</v>
      </c>
      <c r="J239" s="8"/>
      <c r="L239" s="6"/>
    </row>
    <row r="240" spans="1:12" x14ac:dyDescent="0.3">
      <c r="A240" s="8" t="str">
        <f>HYPERLINK("https://www.accessdata.fda.gov/scripts/cder/daf/index.cfm?event=overview.process&amp;varApplNo=206192", "Cotellic")</f>
        <v>Cotellic</v>
      </c>
      <c r="B240" t="s">
        <v>1986</v>
      </c>
      <c r="C240" s="6">
        <v>42318</v>
      </c>
      <c r="D240" t="s">
        <v>1987</v>
      </c>
      <c r="E240" s="6">
        <v>42318</v>
      </c>
      <c r="F240" t="s">
        <v>1354</v>
      </c>
      <c r="G240" t="s">
        <v>1355</v>
      </c>
      <c r="H240" t="s">
        <v>1356</v>
      </c>
      <c r="I240" t="s">
        <v>1397</v>
      </c>
      <c r="J240" s="8" t="s">
        <v>1988</v>
      </c>
      <c r="L240" s="6">
        <v>41984</v>
      </c>
    </row>
    <row r="241" spans="1:12" x14ac:dyDescent="0.3">
      <c r="A241" s="8" t="str">
        <f>HYPERLINK("https://www.accessdata.fda.gov/scripts/cder/daf/index.cfm?event=overview.process&amp;varApplNo=207561", "Genvoya")</f>
        <v>Genvoya</v>
      </c>
      <c r="B241" t="s">
        <v>1989</v>
      </c>
      <c r="C241" s="6">
        <v>42313</v>
      </c>
      <c r="D241" t="s">
        <v>1990</v>
      </c>
      <c r="E241" s="6">
        <v>42313</v>
      </c>
      <c r="F241" t="s">
        <v>1354</v>
      </c>
      <c r="G241" t="s">
        <v>1355</v>
      </c>
      <c r="H241" t="s">
        <v>1438</v>
      </c>
      <c r="I241" t="s">
        <v>1357</v>
      </c>
      <c r="J241" s="8" t="s">
        <v>1991</v>
      </c>
      <c r="L241" s="6">
        <v>41948</v>
      </c>
    </row>
    <row r="242" spans="1:12" x14ac:dyDescent="0.3">
      <c r="A242" s="8" t="str">
        <f>HYPERLINK("https://www.accessdata.fda.gov/scripts/cder/daf/index.cfm?event=overview.process&amp;varApplNo=125526", "Nucala")</f>
        <v>Nucala</v>
      </c>
      <c r="B242" t="s">
        <v>1992</v>
      </c>
      <c r="C242" s="6">
        <v>42312</v>
      </c>
      <c r="D242" t="s">
        <v>1993</v>
      </c>
      <c r="E242" s="6">
        <v>42312</v>
      </c>
      <c r="F242" t="s">
        <v>1354</v>
      </c>
      <c r="G242" t="s">
        <v>1355</v>
      </c>
      <c r="I242" t="s">
        <v>1282</v>
      </c>
      <c r="J242" s="8" t="s">
        <v>1994</v>
      </c>
      <c r="L242" s="6">
        <v>41947</v>
      </c>
    </row>
    <row r="243" spans="1:12" x14ac:dyDescent="0.3">
      <c r="A243" s="8" t="str">
        <f>HYPERLINK("https://www.accessdata.fda.gov/scripts/cder/daf/index.cfm?event=overview.process&amp;varApplNo=125513", "Strensiq")</f>
        <v>Strensiq</v>
      </c>
      <c r="B243" t="s">
        <v>1995</v>
      </c>
      <c r="C243" s="6">
        <v>42300</v>
      </c>
      <c r="D243" t="s">
        <v>1996</v>
      </c>
      <c r="E243" s="6">
        <v>42300</v>
      </c>
      <c r="F243" t="s">
        <v>1354</v>
      </c>
      <c r="G243" t="s">
        <v>1355</v>
      </c>
      <c r="I243" t="s">
        <v>1361</v>
      </c>
      <c r="J243" s="8" t="s">
        <v>1997</v>
      </c>
      <c r="L243" s="6">
        <v>41996</v>
      </c>
    </row>
    <row r="244" spans="1:12" x14ac:dyDescent="0.3">
      <c r="A244" s="8" t="str">
        <f>HYPERLINK("https://www.accessdata.fda.gov/scripts/cder/daf/index.cfm?event=overview.process&amp;varApplNo=207953", "Yondelis")</f>
        <v>Yondelis</v>
      </c>
      <c r="B244" t="s">
        <v>1998</v>
      </c>
      <c r="C244" s="6">
        <v>42300</v>
      </c>
      <c r="D244" t="s">
        <v>1999</v>
      </c>
      <c r="E244" s="6" t="s">
        <v>1369</v>
      </c>
      <c r="F244" t="s">
        <v>1370</v>
      </c>
      <c r="J244" s="8"/>
      <c r="L244" s="6"/>
    </row>
    <row r="245" spans="1:12" x14ac:dyDescent="0.3">
      <c r="A245" s="8" t="str">
        <f>HYPERLINK("https://www.accessdata.fda.gov/scripts/cder/daf/index.cfm?event=overview.process&amp;varApplNo=205739", "Veltassa")</f>
        <v>Veltassa</v>
      </c>
      <c r="B245" t="s">
        <v>2000</v>
      </c>
      <c r="C245" s="6">
        <v>42298</v>
      </c>
      <c r="D245" t="s">
        <v>2001</v>
      </c>
      <c r="E245" s="6" t="s">
        <v>1369</v>
      </c>
      <c r="F245" t="s">
        <v>1370</v>
      </c>
      <c r="J245" s="8"/>
      <c r="L245" s="6"/>
    </row>
    <row r="246" spans="1:12" x14ac:dyDescent="0.3">
      <c r="A246" s="8" t="str">
        <f>HYPERLINK("https://www.accessdata.fda.gov/scripts/cder/daf/index.cfm?event=overview.process&amp;varApplNo=761025", "Praxbind")</f>
        <v>Praxbind</v>
      </c>
      <c r="B246" t="s">
        <v>2002</v>
      </c>
      <c r="C246" s="6">
        <v>42293</v>
      </c>
      <c r="D246" t="s">
        <v>2003</v>
      </c>
      <c r="E246" s="6">
        <v>42293</v>
      </c>
      <c r="F246" t="s">
        <v>1354</v>
      </c>
      <c r="G246" t="s">
        <v>1355</v>
      </c>
      <c r="I246" t="s">
        <v>1282</v>
      </c>
      <c r="J246" s="8" t="s">
        <v>2004</v>
      </c>
      <c r="L246" s="6">
        <v>42054</v>
      </c>
    </row>
    <row r="247" spans="1:12" x14ac:dyDescent="0.3">
      <c r="A247" s="8" t="str">
        <f>HYPERLINK("https://www.accessdata.fda.gov/scripts/cder/daf/index.cfm?event=overview.process&amp;varApplNo=207533", "Aristada")</f>
        <v>Aristada</v>
      </c>
      <c r="B247" t="s">
        <v>2005</v>
      </c>
      <c r="C247" s="6">
        <v>42282</v>
      </c>
      <c r="D247" t="s">
        <v>2006</v>
      </c>
      <c r="E247" s="6">
        <v>42282</v>
      </c>
      <c r="F247" t="s">
        <v>1354</v>
      </c>
      <c r="G247" t="s">
        <v>1355</v>
      </c>
      <c r="H247" t="s">
        <v>1356</v>
      </c>
      <c r="I247" t="s">
        <v>1357</v>
      </c>
      <c r="J247" s="8" t="s">
        <v>2007</v>
      </c>
      <c r="L247" s="6">
        <v>41873</v>
      </c>
    </row>
    <row r="248" spans="1:12" x14ac:dyDescent="0.3">
      <c r="A248" s="8" t="str">
        <f>HYPERLINK("https://www.accessdata.fda.gov/scripts/cder/daf/index.cfm?event=overview.process&amp;varApplNo=203314", "Tresiba")</f>
        <v>Tresiba</v>
      </c>
      <c r="B248" t="s">
        <v>2008</v>
      </c>
      <c r="C248" s="6">
        <v>42272</v>
      </c>
      <c r="D248" t="s">
        <v>2009</v>
      </c>
      <c r="E248" s="6">
        <v>42272</v>
      </c>
      <c r="F248" t="s">
        <v>1354</v>
      </c>
      <c r="G248" t="s">
        <v>1355</v>
      </c>
      <c r="I248" t="s">
        <v>1282</v>
      </c>
      <c r="J248" s="8" t="s">
        <v>2010</v>
      </c>
      <c r="L248" s="6">
        <v>40815</v>
      </c>
    </row>
    <row r="249" spans="1:12" x14ac:dyDescent="0.3">
      <c r="A249" s="8" t="str">
        <f>HYPERLINK("https://www.accessdata.fda.gov/scripts/cder/daf/index.cfm?event=overview.process&amp;varApplNo=207981", "Lonsurf")</f>
        <v>Lonsurf</v>
      </c>
      <c r="B249" t="s">
        <v>2011</v>
      </c>
      <c r="C249" s="6">
        <v>42269</v>
      </c>
      <c r="D249" t="s">
        <v>2012</v>
      </c>
      <c r="E249" s="6">
        <v>42269</v>
      </c>
      <c r="F249" t="s">
        <v>1354</v>
      </c>
      <c r="G249" t="s">
        <v>1355</v>
      </c>
      <c r="H249" t="s">
        <v>1356</v>
      </c>
      <c r="I249" t="s">
        <v>1357</v>
      </c>
      <c r="J249" s="8" t="s">
        <v>2013</v>
      </c>
      <c r="L249" s="6">
        <v>41992</v>
      </c>
    </row>
    <row r="250" spans="1:12" x14ac:dyDescent="0.3">
      <c r="A250" s="8" t="str">
        <f>HYPERLINK("https://www.accessdata.fda.gov/scripts/cder/daf/index.cfm?event=overview.process&amp;varApplNo=204370", "Vraylar")</f>
        <v>Vraylar</v>
      </c>
      <c r="B250" t="s">
        <v>2014</v>
      </c>
      <c r="C250" s="6">
        <v>42264</v>
      </c>
      <c r="D250" t="s">
        <v>2015</v>
      </c>
      <c r="E250" s="6">
        <v>42264</v>
      </c>
      <c r="F250" t="s">
        <v>1354</v>
      </c>
      <c r="G250" t="s">
        <v>1355</v>
      </c>
      <c r="H250" t="s">
        <v>1356</v>
      </c>
      <c r="I250" t="s">
        <v>1357</v>
      </c>
      <c r="J250" s="8" t="s">
        <v>2016</v>
      </c>
      <c r="L250" s="6">
        <v>41232</v>
      </c>
    </row>
    <row r="251" spans="1:12" x14ac:dyDescent="0.3">
      <c r="A251" s="8" t="str">
        <f>HYPERLINK("https://www.accessdata.fda.gov/scripts/cder/daf/index.cfm?event=overview.process&amp;varApplNo=208169", "Xuriden")</f>
        <v>Xuriden</v>
      </c>
      <c r="B251" t="s">
        <v>2017</v>
      </c>
      <c r="C251" s="6">
        <v>42251</v>
      </c>
      <c r="D251" t="s">
        <v>2018</v>
      </c>
      <c r="E251" s="6">
        <v>42251</v>
      </c>
      <c r="F251" t="s">
        <v>1354</v>
      </c>
      <c r="G251" t="s">
        <v>1355</v>
      </c>
      <c r="H251" t="s">
        <v>1356</v>
      </c>
      <c r="I251" t="s">
        <v>1397</v>
      </c>
      <c r="J251" s="8" t="s">
        <v>2019</v>
      </c>
      <c r="L251" s="6">
        <v>42012</v>
      </c>
    </row>
    <row r="252" spans="1:12" x14ac:dyDescent="0.3">
      <c r="A252" s="8" t="str">
        <f>HYPERLINK("https://www.accessdata.fda.gov/scripts/cder/daf/index.cfm?event=overview.process&amp;varApplNo=206500", "Varubi")</f>
        <v>Varubi</v>
      </c>
      <c r="B252" t="s">
        <v>2020</v>
      </c>
      <c r="C252" s="6">
        <v>42248</v>
      </c>
      <c r="D252" t="s">
        <v>2021</v>
      </c>
      <c r="E252" s="6" t="s">
        <v>1369</v>
      </c>
      <c r="F252" t="s">
        <v>1370</v>
      </c>
      <c r="J252" s="8"/>
      <c r="L252" s="6"/>
    </row>
    <row r="253" spans="1:12" x14ac:dyDescent="0.3">
      <c r="A253" s="8" t="str">
        <f>HYPERLINK("https://www.accessdata.fda.gov/scripts/cder/daf/index.cfm?event=overview.process&amp;varApplNo=125522", "Repatha")</f>
        <v>Repatha</v>
      </c>
      <c r="B253" t="s">
        <v>2022</v>
      </c>
      <c r="C253" s="6">
        <v>42243</v>
      </c>
      <c r="D253" t="s">
        <v>2023</v>
      </c>
      <c r="E253" s="6">
        <v>42243</v>
      </c>
      <c r="F253" t="s">
        <v>1354</v>
      </c>
      <c r="G253" t="s">
        <v>1355</v>
      </c>
      <c r="I253" t="s">
        <v>1361</v>
      </c>
      <c r="J253" s="8" t="s">
        <v>2024</v>
      </c>
      <c r="L253" s="6">
        <v>41878</v>
      </c>
    </row>
    <row r="254" spans="1:12" x14ac:dyDescent="0.3">
      <c r="A254" s="8" t="str">
        <f>HYPERLINK("https://www.accessdata.fda.gov/scripts/cder/daf/index.cfm?event=overview.process&amp;varApplNo=022526", "Addyi")</f>
        <v>Addyi</v>
      </c>
      <c r="B254" t="s">
        <v>2025</v>
      </c>
      <c r="C254" s="6">
        <v>42234</v>
      </c>
      <c r="D254" t="s">
        <v>2026</v>
      </c>
      <c r="E254" s="6" t="s">
        <v>1369</v>
      </c>
      <c r="F254" t="s">
        <v>1370</v>
      </c>
      <c r="J254" s="8"/>
      <c r="L254" s="6"/>
    </row>
    <row r="255" spans="1:12" x14ac:dyDescent="0.3">
      <c r="A255" s="8" t="str">
        <f>HYPERLINK("https://www.accessdata.fda.gov/scripts/cder/daf/index.cfm?event=overview.process&amp;varApplNo=206843", "Daklinza")</f>
        <v>Daklinza</v>
      </c>
      <c r="B255" t="s">
        <v>2027</v>
      </c>
      <c r="C255" s="6">
        <v>42209</v>
      </c>
      <c r="D255" t="s">
        <v>2028</v>
      </c>
      <c r="E255" s="6">
        <v>42209</v>
      </c>
      <c r="F255" t="s">
        <v>1354</v>
      </c>
      <c r="G255" t="s">
        <v>1355</v>
      </c>
      <c r="H255" t="s">
        <v>1356</v>
      </c>
      <c r="I255" t="s">
        <v>1365</v>
      </c>
      <c r="J255" s="8" t="s">
        <v>2029</v>
      </c>
      <c r="L255" s="6">
        <v>41729</v>
      </c>
    </row>
    <row r="256" spans="1:12" x14ac:dyDescent="0.3">
      <c r="A256" s="8" t="str">
        <f>HYPERLINK("https://www.accessdata.fda.gov/scripts/cder/daf/index.cfm?event=overview.process&amp;varApplNo=205266", "Odomzo")</f>
        <v>Odomzo</v>
      </c>
      <c r="B256" t="s">
        <v>2030</v>
      </c>
      <c r="C256" s="6">
        <v>42209</v>
      </c>
      <c r="D256" t="s">
        <v>2031</v>
      </c>
      <c r="E256" s="6">
        <v>42209</v>
      </c>
      <c r="F256" t="s">
        <v>1354</v>
      </c>
      <c r="G256" t="s">
        <v>1355</v>
      </c>
      <c r="H256" t="s">
        <v>1356</v>
      </c>
      <c r="I256" t="s">
        <v>1357</v>
      </c>
      <c r="J256" s="8" t="s">
        <v>2032</v>
      </c>
      <c r="L256" s="6">
        <v>41908</v>
      </c>
    </row>
    <row r="257" spans="1:12" x14ac:dyDescent="0.3">
      <c r="A257" s="8" t="str">
        <f>HYPERLINK("https://www.accessdata.fda.gov/scripts/cder/daf/index.cfm?event=overview.process&amp;varApplNo=125559", "Praluent")</f>
        <v>Praluent</v>
      </c>
      <c r="B257" t="s">
        <v>2033</v>
      </c>
      <c r="C257" s="6">
        <v>42209</v>
      </c>
      <c r="D257" t="s">
        <v>2023</v>
      </c>
      <c r="E257" s="6" t="s">
        <v>1369</v>
      </c>
      <c r="F257" t="s">
        <v>1370</v>
      </c>
      <c r="J257" s="8"/>
      <c r="L257" s="6"/>
    </row>
    <row r="258" spans="1:12" x14ac:dyDescent="0.3">
      <c r="A258" s="8" t="str">
        <f>HYPERLINK("https://www.accessdata.fda.gov/scripts/cder/daf/index.cfm?event=overview.process&amp;varApplNo=205422", "Rexulti")</f>
        <v>Rexulti</v>
      </c>
      <c r="B258" t="s">
        <v>2034</v>
      </c>
      <c r="C258" s="6">
        <v>42195</v>
      </c>
      <c r="D258" t="s">
        <v>2035</v>
      </c>
      <c r="E258" s="6" t="s">
        <v>1369</v>
      </c>
      <c r="F258" t="s">
        <v>1370</v>
      </c>
      <c r="J258" s="8"/>
      <c r="L258" s="6"/>
    </row>
    <row r="259" spans="1:12" x14ac:dyDescent="0.3">
      <c r="A259" s="8" t="str">
        <f>HYPERLINK("https://www.accessdata.fda.gov/scripts/cder/daf/index.cfm?event=overview.process&amp;varApplNo=207620", "Entresto")</f>
        <v>Entresto</v>
      </c>
      <c r="B259" t="s">
        <v>2036</v>
      </c>
      <c r="C259" s="6">
        <v>42192</v>
      </c>
      <c r="D259" t="s">
        <v>2037</v>
      </c>
      <c r="E259" s="6" t="s">
        <v>1369</v>
      </c>
      <c r="F259" t="s">
        <v>1370</v>
      </c>
      <c r="J259" s="8"/>
      <c r="L259" s="6"/>
    </row>
    <row r="260" spans="1:12" x14ac:dyDescent="0.3">
      <c r="A260" s="8" t="str">
        <f>HYPERLINK("https://www.accessdata.fda.gov/scripts/cder/daf/index.cfm?event=overview.process&amp;varApplNo=206038", "Orkambi")</f>
        <v>Orkambi</v>
      </c>
      <c r="B260" t="s">
        <v>2038</v>
      </c>
      <c r="C260" s="6">
        <v>42187</v>
      </c>
      <c r="D260" t="s">
        <v>2039</v>
      </c>
      <c r="E260" s="6">
        <v>42187</v>
      </c>
      <c r="F260" t="s">
        <v>1354</v>
      </c>
      <c r="G260" t="s">
        <v>1355</v>
      </c>
      <c r="H260" t="s">
        <v>1356</v>
      </c>
      <c r="I260" t="s">
        <v>1397</v>
      </c>
      <c r="J260" s="8" t="s">
        <v>2040</v>
      </c>
      <c r="L260" s="6">
        <v>41948</v>
      </c>
    </row>
    <row r="261" spans="1:12" x14ac:dyDescent="0.3">
      <c r="A261" s="8" t="str">
        <f>HYPERLINK("https://www.accessdata.fda.gov/scripts/cder/daf/index.cfm?event=overview.process&amp;varApplNo=204958", "Kengreal")</f>
        <v>Kengreal</v>
      </c>
      <c r="B261" t="s">
        <v>2041</v>
      </c>
      <c r="C261" s="6">
        <v>42177</v>
      </c>
      <c r="D261" t="s">
        <v>2042</v>
      </c>
      <c r="E261" s="6">
        <v>42177</v>
      </c>
      <c r="F261" t="s">
        <v>1354</v>
      </c>
      <c r="G261" t="s">
        <v>1355</v>
      </c>
      <c r="H261" t="s">
        <v>1356</v>
      </c>
      <c r="I261" t="s">
        <v>1357</v>
      </c>
      <c r="J261" s="8" t="s">
        <v>2043</v>
      </c>
      <c r="L261" s="6">
        <v>41996</v>
      </c>
    </row>
    <row r="262" spans="1:12" x14ac:dyDescent="0.3">
      <c r="A262" s="8" t="str">
        <f>HYPERLINK("https://www.accessdata.fda.gov/scripts/cder/daf/index.cfm?event=overview.process&amp;varApplNo=206940", "Viberzi")</f>
        <v>Viberzi</v>
      </c>
      <c r="B262" t="s">
        <v>2044</v>
      </c>
      <c r="C262" s="6">
        <v>42151</v>
      </c>
      <c r="D262" t="s">
        <v>2045</v>
      </c>
      <c r="E262" s="6">
        <v>42151</v>
      </c>
      <c r="F262" t="s">
        <v>1354</v>
      </c>
      <c r="G262" t="s">
        <v>1355</v>
      </c>
      <c r="H262" t="s">
        <v>1356</v>
      </c>
      <c r="I262" t="s">
        <v>1365</v>
      </c>
      <c r="J262" s="8" t="s">
        <v>2046</v>
      </c>
      <c r="L262" s="6">
        <v>41816</v>
      </c>
    </row>
    <row r="263" spans="1:12" x14ac:dyDescent="0.3">
      <c r="A263" s="8" t="str">
        <f>HYPERLINK("https://www.accessdata.fda.gov/scripts/cder/daf/index.cfm?event=overview.process&amp;varApplNo=206333", "Kybella")</f>
        <v>Kybella</v>
      </c>
      <c r="B263" t="s">
        <v>2047</v>
      </c>
      <c r="C263" s="6">
        <v>42123</v>
      </c>
      <c r="D263" t="s">
        <v>2048</v>
      </c>
      <c r="E263" s="6">
        <v>42123</v>
      </c>
      <c r="F263" t="s">
        <v>1354</v>
      </c>
      <c r="G263" t="s">
        <v>1355</v>
      </c>
      <c r="H263" t="s">
        <v>1356</v>
      </c>
      <c r="I263" t="s">
        <v>1357</v>
      </c>
      <c r="J263" s="8" t="s">
        <v>2049</v>
      </c>
      <c r="L263" s="6">
        <v>41772</v>
      </c>
    </row>
    <row r="264" spans="1:12" x14ac:dyDescent="0.3">
      <c r="A264" s="8" t="str">
        <f>HYPERLINK("https://www.accessdata.fda.gov/scripts/cder/daf/index.cfm?event=overview.process&amp;varApplNo=206143", "Corlanor")</f>
        <v>Corlanor</v>
      </c>
      <c r="B264" t="s">
        <v>2050</v>
      </c>
      <c r="C264" s="6">
        <v>42109</v>
      </c>
      <c r="D264" t="s">
        <v>2051</v>
      </c>
      <c r="E264" s="6">
        <v>42109</v>
      </c>
      <c r="F264" t="s">
        <v>1354</v>
      </c>
      <c r="G264" t="s">
        <v>1355</v>
      </c>
      <c r="H264" t="s">
        <v>1356</v>
      </c>
      <c r="I264" t="s">
        <v>1365</v>
      </c>
      <c r="J264" s="8" t="s">
        <v>2052</v>
      </c>
      <c r="L264" s="6">
        <v>41817</v>
      </c>
    </row>
    <row r="265" spans="1:12" x14ac:dyDescent="0.3">
      <c r="A265" s="8" t="str">
        <f>HYPERLINK("https://www.accessdata.fda.gov/scripts/cder/daf/index.cfm?event=overview.process&amp;varApplNo=205750", "Cholbam")</f>
        <v>Cholbam</v>
      </c>
      <c r="B265" t="s">
        <v>2053</v>
      </c>
      <c r="C265" s="6">
        <v>42080</v>
      </c>
      <c r="D265" t="s">
        <v>2054</v>
      </c>
      <c r="E265" s="6">
        <v>42080</v>
      </c>
      <c r="F265" t="s">
        <v>1354</v>
      </c>
      <c r="G265" t="s">
        <v>1355</v>
      </c>
      <c r="H265" t="s">
        <v>1356</v>
      </c>
      <c r="I265" t="s">
        <v>1397</v>
      </c>
      <c r="J265" s="8" t="s">
        <v>2055</v>
      </c>
      <c r="L265" s="6">
        <v>41599</v>
      </c>
    </row>
    <row r="266" spans="1:12" x14ac:dyDescent="0.3">
      <c r="A266" s="8" t="str">
        <f>HYPERLINK("https://www.accessdata.fda.gov/scripts/cder/daf/index.cfm?event=overview.process&amp;varApplNo=125516", "Unituxin")</f>
        <v>Unituxin</v>
      </c>
      <c r="B266" t="s">
        <v>2056</v>
      </c>
      <c r="C266" s="6">
        <v>42073</v>
      </c>
      <c r="D266" t="s">
        <v>2057</v>
      </c>
      <c r="E266" s="6">
        <v>42073</v>
      </c>
      <c r="F266" t="s">
        <v>1354</v>
      </c>
      <c r="G266" t="s">
        <v>1355</v>
      </c>
      <c r="I266" t="s">
        <v>1361</v>
      </c>
      <c r="J266" s="8" t="s">
        <v>2058</v>
      </c>
      <c r="L266" s="6">
        <v>41740</v>
      </c>
    </row>
    <row r="267" spans="1:12" x14ac:dyDescent="0.3">
      <c r="A267" s="8" t="str">
        <f>HYPERLINK("https://www.accessdata.fda.gov/scripts/cder/daf/index.cfm?event=overview.process&amp;varApplNo=207500", "Cresembacapsuleinjection")</f>
        <v>Cresembacapsuleinjection</v>
      </c>
      <c r="B267" t="s">
        <v>2059</v>
      </c>
      <c r="C267" s="6">
        <v>42069</v>
      </c>
      <c r="D267" t="s">
        <v>2060</v>
      </c>
      <c r="E267" s="6">
        <v>42069</v>
      </c>
      <c r="F267" t="s">
        <v>1354</v>
      </c>
      <c r="G267" t="s">
        <v>1355</v>
      </c>
      <c r="H267" t="s">
        <v>1356</v>
      </c>
      <c r="I267" t="s">
        <v>1397</v>
      </c>
      <c r="J267" s="8" t="s">
        <v>2061</v>
      </c>
      <c r="L267" s="6">
        <v>41828</v>
      </c>
    </row>
    <row r="268" spans="1:12" x14ac:dyDescent="0.3">
      <c r="A268" s="8" t="str">
        <f>HYPERLINK("https://www.accessdata.fda.gov/scripts/cder/daf/index.cfm?event=overview.process&amp;varApplNo=206494", "Avycaz")</f>
        <v>Avycaz</v>
      </c>
      <c r="B268" t="s">
        <v>2062</v>
      </c>
      <c r="C268" s="6">
        <v>42060</v>
      </c>
      <c r="D268" t="s">
        <v>2063</v>
      </c>
      <c r="E268" s="6" t="s">
        <v>1369</v>
      </c>
      <c r="F268" t="s">
        <v>1370</v>
      </c>
      <c r="J268" s="8"/>
      <c r="L268" s="6"/>
    </row>
    <row r="269" spans="1:12" x14ac:dyDescent="0.3">
      <c r="A269" s="8" t="str">
        <f>HYPERLINK("https://www.accessdata.fda.gov/scripts/cder/daf/index.cfm?event=overview.process&amp;varApplNo=205353", "Farydak")</f>
        <v>Farydak</v>
      </c>
      <c r="B269" t="s">
        <v>2064</v>
      </c>
      <c r="C269" s="6">
        <v>42058</v>
      </c>
      <c r="D269" t="s">
        <v>2065</v>
      </c>
      <c r="E269" s="6">
        <v>42058</v>
      </c>
      <c r="F269" t="s">
        <v>1354</v>
      </c>
      <c r="G269" t="s">
        <v>1355</v>
      </c>
      <c r="H269" t="s">
        <v>1356</v>
      </c>
      <c r="I269" t="s">
        <v>1397</v>
      </c>
      <c r="J269" s="8" t="s">
        <v>2066</v>
      </c>
      <c r="L269" s="6">
        <v>41720</v>
      </c>
    </row>
    <row r="270" spans="1:12" x14ac:dyDescent="0.3">
      <c r="A270" s="8" t="str">
        <f>HYPERLINK("https://www.accessdata.fda.gov/scripts/cder/daf/index.cfm?event=overview.process&amp;varApplNo=206947", "Lenvima")</f>
        <v>Lenvima</v>
      </c>
      <c r="B270" t="s">
        <v>2067</v>
      </c>
      <c r="C270" s="6">
        <v>42048</v>
      </c>
      <c r="D270" t="s">
        <v>2068</v>
      </c>
      <c r="E270" s="6" t="s">
        <v>1369</v>
      </c>
      <c r="F270" t="s">
        <v>1370</v>
      </c>
      <c r="J270" s="8"/>
      <c r="L270" s="6"/>
    </row>
    <row r="271" spans="1:12" x14ac:dyDescent="0.3">
      <c r="A271" s="8" t="str">
        <f>HYPERLINK("https://www.accessdata.fda.gov/scripts/cder/daf/index.cfm?event=overview.process&amp;varApplNo=207103", "Ibrance")</f>
        <v>Ibrance</v>
      </c>
      <c r="B271" t="s">
        <v>2069</v>
      </c>
      <c r="C271" s="6">
        <v>42038</v>
      </c>
      <c r="D271" t="s">
        <v>2070</v>
      </c>
      <c r="E271" s="6">
        <v>42038</v>
      </c>
      <c r="F271" t="s">
        <v>1354</v>
      </c>
      <c r="G271" t="s">
        <v>1355</v>
      </c>
      <c r="H271" t="s">
        <v>1356</v>
      </c>
      <c r="I271" t="s">
        <v>1365</v>
      </c>
      <c r="J271" s="8" t="s">
        <v>2071</v>
      </c>
      <c r="L271" s="6">
        <v>41864</v>
      </c>
    </row>
    <row r="272" spans="1:12" x14ac:dyDescent="0.3">
      <c r="A272" s="8" t="str">
        <f>HYPERLINK("https://www.accessdata.fda.gov/scripts/cder/daf/index.cfm?event=overview.process&amp;varApplNo=125511", "Natpara")</f>
        <v>Natpara</v>
      </c>
      <c r="B272" t="s">
        <v>2072</v>
      </c>
      <c r="C272" s="6">
        <v>42027</v>
      </c>
      <c r="D272" t="s">
        <v>2073</v>
      </c>
      <c r="E272" s="6" t="s">
        <v>1369</v>
      </c>
      <c r="F272" t="s">
        <v>1370</v>
      </c>
      <c r="J272" s="8"/>
      <c r="L272" s="6"/>
    </row>
    <row r="273" spans="1:12" x14ac:dyDescent="0.3">
      <c r="A273" s="8" t="str">
        <f>HYPERLINK("https://www.accessdata.fda.gov/scripts/cder/daf/index.cfm?event=overview.process&amp;varApplNo=125504", "Cosentyx")</f>
        <v>Cosentyx</v>
      </c>
      <c r="B273" t="s">
        <v>2074</v>
      </c>
      <c r="C273" s="6">
        <v>42025</v>
      </c>
      <c r="D273" t="s">
        <v>2075</v>
      </c>
      <c r="E273" s="6">
        <v>42025</v>
      </c>
      <c r="F273" t="s">
        <v>1354</v>
      </c>
      <c r="G273" t="s">
        <v>1355</v>
      </c>
      <c r="I273" t="s">
        <v>1282</v>
      </c>
      <c r="J273" s="8" t="s">
        <v>2076</v>
      </c>
      <c r="L273" s="6">
        <v>41571</v>
      </c>
    </row>
    <row r="274" spans="1:12" x14ac:dyDescent="0.3">
      <c r="A274" s="8" t="str">
        <f>HYPERLINK("https://www.accessdata.fda.gov/scripts/cder/daf/index.cfm?event=overview.process&amp;varApplNo=206316", "Savaysa")</f>
        <v>Savaysa</v>
      </c>
      <c r="B274" t="s">
        <v>2077</v>
      </c>
      <c r="C274" s="6">
        <v>42012</v>
      </c>
      <c r="D274" t="s">
        <v>2078</v>
      </c>
      <c r="E274" s="6">
        <v>42012</v>
      </c>
      <c r="F274" t="s">
        <v>1354</v>
      </c>
      <c r="G274" t="s">
        <v>1355</v>
      </c>
      <c r="H274" t="s">
        <v>1356</v>
      </c>
      <c r="I274" t="s">
        <v>1357</v>
      </c>
      <c r="J274" s="8" t="s">
        <v>2079</v>
      </c>
      <c r="L274" s="6" t="s">
        <v>1378</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2" r:id="rId1" xr:uid="{F42F95DF-8630-4502-B8ED-BC132F83FAF5}"/>
    <hyperlink ref="J3" r:id="rId2" xr:uid="{74F45132-6F3E-4A07-B017-11342AE77DDB}"/>
    <hyperlink ref="J4" r:id="rId3" xr:uid="{A634B55E-E6C6-4B0A-95CA-1F979252CAFD}"/>
    <hyperlink ref="J6" r:id="rId4" xr:uid="{8C4657FC-4DFA-4655-8982-7DEE9AC0BA79}"/>
    <hyperlink ref="J7" r:id="rId5" xr:uid="{F9679E8A-4C06-4E26-BBB2-36B984686732}"/>
    <hyperlink ref="J8" r:id="rId6" xr:uid="{F756B0F1-9566-4B55-AC6D-B849B6FB9555}"/>
    <hyperlink ref="J9" r:id="rId7" xr:uid="{6D58837C-C2CB-403F-8ED6-5EE588B04CAD}"/>
    <hyperlink ref="J15" r:id="rId8" xr:uid="{796F2CDC-CBA5-4DCE-A58D-8FCCBAED9B27}"/>
    <hyperlink ref="J16" r:id="rId9" xr:uid="{7EE61F8E-06B3-457D-8F9B-0F906E8B87DA}"/>
    <hyperlink ref="J17" r:id="rId10" xr:uid="{F0F911F4-C79A-4392-8B58-478F90992B98}"/>
    <hyperlink ref="J18" r:id="rId11" xr:uid="{26C55E99-D54F-4F06-95BD-729DABDA8338}"/>
    <hyperlink ref="J20" r:id="rId12" xr:uid="{CB96D6A9-73AC-4384-A796-02806C98C783}"/>
    <hyperlink ref="J21" r:id="rId13" xr:uid="{0069824D-21DF-4810-8E48-2593683B8173}"/>
    <hyperlink ref="J22" r:id="rId14" xr:uid="{659B4AB0-683E-47F8-842C-5A9C880FDB2C}"/>
    <hyperlink ref="J23" r:id="rId15" xr:uid="{060E981B-6873-4E41-BCD2-D501B255AAC9}"/>
    <hyperlink ref="J24" r:id="rId16" xr:uid="{6959B6CE-EF70-4CD0-9BB7-68598A688EAA}"/>
    <hyperlink ref="J26" r:id="rId17" xr:uid="{04FDE52F-CAFB-43E2-ACB8-8E0ADA59225E}"/>
    <hyperlink ref="J28" r:id="rId18" xr:uid="{CFC3B2CF-1523-4713-B46D-1AAC26DC8343}"/>
    <hyperlink ref="J29" r:id="rId19" xr:uid="{C4250B7B-3AD3-4FBF-91CA-FC54FCB0A1EF}"/>
    <hyperlink ref="J30" r:id="rId20" xr:uid="{01659CBA-DE00-4173-8513-E40DF68E6CF0}"/>
    <hyperlink ref="J31" r:id="rId21" xr:uid="{1BEE0CCD-0DE7-4596-9E1B-65B11003B3F8}"/>
    <hyperlink ref="J32" r:id="rId22" xr:uid="{0A5291B0-0A51-4069-B1D8-7D6DA9F8CB27}"/>
    <hyperlink ref="J33" r:id="rId23" xr:uid="{763F5357-95DF-48FF-9AD2-5EFB0CCD072B}"/>
    <hyperlink ref="J34" r:id="rId24" xr:uid="{E50AC8E7-F730-4FEA-B1AD-7CFEE1164266}"/>
    <hyperlink ref="J35" r:id="rId25" xr:uid="{882D41DB-04D6-4E46-9A95-6B2F769E5E73}"/>
    <hyperlink ref="J36" r:id="rId26" xr:uid="{DB8B36DD-235F-4179-8033-EE8129B25BE5}"/>
    <hyperlink ref="J37" r:id="rId27" xr:uid="{A8EEC211-95B4-4030-AD42-589A669ED19E}"/>
    <hyperlink ref="J38" r:id="rId28" xr:uid="{F40AA298-771F-4B5C-A0E2-6055971B51FB}"/>
    <hyperlink ref="J39" r:id="rId29" xr:uid="{54586A60-0048-4915-BC05-26B8F9D442F5}"/>
    <hyperlink ref="J40" r:id="rId30" xr:uid="{84B6D37E-F058-4A79-BCFE-91E23654F39C}"/>
    <hyperlink ref="J41" r:id="rId31" xr:uid="{533A23A2-509E-4089-A836-4E531D9A6E39}"/>
    <hyperlink ref="J42" r:id="rId32" xr:uid="{0A76E063-4441-4D88-B873-AE78C8725E21}"/>
    <hyperlink ref="J44" r:id="rId33" xr:uid="{A34DA08F-8F99-42E8-ADAE-E11C2AD36015}"/>
    <hyperlink ref="J46" r:id="rId34" xr:uid="{ECE4528E-B024-49E5-BBE6-6CA8FF9B3AD2}"/>
    <hyperlink ref="J47" r:id="rId35" xr:uid="{0EE90ED9-1E73-4EBC-BA58-973178F563D5}"/>
    <hyperlink ref="J48" r:id="rId36" xr:uid="{5CABF849-6B3B-4E90-89CD-CCDD9BBE3A2A}"/>
    <hyperlink ref="J49" r:id="rId37" xr:uid="{CB9DB34B-DC17-431C-9807-2168858E319B}"/>
    <hyperlink ref="J52" r:id="rId38" xr:uid="{729A6689-0687-459A-A931-A103F50A143C}"/>
    <hyperlink ref="J53" r:id="rId39" xr:uid="{FD1D753F-D0A6-4FE1-BFFB-C8490AABB60E}"/>
    <hyperlink ref="J54" r:id="rId40" xr:uid="{3622029F-B528-4B67-80B8-4EE2AB08D2B1}"/>
    <hyperlink ref="J56" r:id="rId41" xr:uid="{A6DD26BC-9DB3-4A3F-8631-8B6E957887FB}"/>
    <hyperlink ref="J57" r:id="rId42" xr:uid="{D533AD75-0DF2-4C62-8136-22CF7F04CD28}"/>
    <hyperlink ref="J58" r:id="rId43" xr:uid="{D824FB63-FCA0-4E1C-8371-9022A38A8E91}"/>
    <hyperlink ref="J59" r:id="rId44" xr:uid="{F945ED6C-1ADD-42FC-9314-C2B9F47BA89A}"/>
    <hyperlink ref="J61" r:id="rId45" xr:uid="{3A243D9F-256E-4EF4-9CCE-FF9E0FD2663A}"/>
    <hyperlink ref="J64" r:id="rId46" xr:uid="{9AC32661-77E6-4096-AFBE-7DF8A8130CA3}"/>
    <hyperlink ref="J66" r:id="rId47" xr:uid="{A6AA6D34-F49D-445C-AC93-CE8B054275BD}"/>
    <hyperlink ref="J68" r:id="rId48" xr:uid="{D1DAF1BB-4B02-48CF-85AA-75F409B6786B}"/>
    <hyperlink ref="J69" r:id="rId49" xr:uid="{99B58CD3-9CA9-485F-8D8E-1F4887B78E9C}"/>
    <hyperlink ref="J70" r:id="rId50" xr:uid="{8EB8FF79-5D1C-482A-B5F7-8F869E350F79}"/>
    <hyperlink ref="J71" r:id="rId51" xr:uid="{609E0095-D41D-4FA0-9A52-D798774D3DEC}"/>
    <hyperlink ref="J73" r:id="rId52" xr:uid="{C7C2AEBE-63C5-4392-B61E-CFC62AA07855}"/>
    <hyperlink ref="J74" r:id="rId53" xr:uid="{9FBF9EC5-0338-4F51-9602-4C69DEF3478B}"/>
    <hyperlink ref="J75" r:id="rId54" xr:uid="{F04099C7-69D8-4D74-9DDE-A42734CC8D30}"/>
    <hyperlink ref="J76" r:id="rId55" xr:uid="{FB5D597A-45AB-41BA-96D8-6665C93E7E18}"/>
    <hyperlink ref="J77" r:id="rId56" xr:uid="{7B0FF4F3-D6DB-4911-B868-34CAEB779385}"/>
    <hyperlink ref="J80" r:id="rId57" xr:uid="{0A9CBD84-E50B-4337-B4B1-7F85C144CD1B}"/>
    <hyperlink ref="J81" r:id="rId58" xr:uid="{9836C576-4EDB-4B92-B6C1-D97318143BD1}"/>
    <hyperlink ref="J82" r:id="rId59" xr:uid="{C59228A8-9519-4095-8DA6-75A8A3D83540}"/>
    <hyperlink ref="J85" r:id="rId60" xr:uid="{5F8ED743-ACCB-4A8B-A7F4-A2112F69FF11}"/>
    <hyperlink ref="J87" r:id="rId61" xr:uid="{FF70CE91-36C8-4F26-9265-0042CAA82325}"/>
    <hyperlink ref="J88" r:id="rId62" xr:uid="{63C642F2-AD43-4081-964E-2E64B13E8AAD}"/>
    <hyperlink ref="J89" r:id="rId63" xr:uid="{568DE17A-9561-4E4E-B8BE-55C69944AD17}"/>
    <hyperlink ref="J92" r:id="rId64" xr:uid="{10C47C41-718E-4680-A3DB-1F63B760119F}"/>
    <hyperlink ref="J99" r:id="rId65" xr:uid="{6A55D4D3-3897-4B41-8F34-EDAFBDFDDB96}"/>
    <hyperlink ref="J102" r:id="rId66" xr:uid="{1F0D2D4E-354C-4323-A207-41671649AA95}"/>
    <hyperlink ref="J105" r:id="rId67" xr:uid="{B39301B0-4FBF-4F04-9978-2DD6F1BDB4AC}"/>
    <hyperlink ref="J108" r:id="rId68" xr:uid="{11BF3402-A5B0-4CCB-AF71-EFA315236343}"/>
    <hyperlink ref="J109" r:id="rId69" xr:uid="{95E11731-62ED-4F22-8291-CF0D1B64D266}"/>
    <hyperlink ref="J112" r:id="rId70" xr:uid="{5AD2DBF6-EDED-4C60-8A2B-1F115F56EFE7}"/>
    <hyperlink ref="J113" r:id="rId71" xr:uid="{E15276F2-E6AB-46CF-9B89-0BCBE83CC67F}"/>
    <hyperlink ref="J114" r:id="rId72" xr:uid="{88B2C596-D060-4021-A8DA-35AF460E76BE}"/>
    <hyperlink ref="J115" r:id="rId73" xr:uid="{76718121-475A-4D29-AF40-5686E19E20E1}"/>
    <hyperlink ref="J117" r:id="rId74" xr:uid="{ACD1DEDB-3EE2-493F-B1BA-1085372E73EC}"/>
    <hyperlink ref="J119" r:id="rId75" xr:uid="{F6D2660A-7AC8-47D5-A582-A108A9B073EA}"/>
    <hyperlink ref="J120" r:id="rId76" xr:uid="{775D2E27-32DE-4D30-BC90-78161CC92259}"/>
    <hyperlink ref="J124" r:id="rId77" xr:uid="{F2D506A3-AD52-4732-974F-61A23CADF617}"/>
    <hyperlink ref="J125" r:id="rId78" xr:uid="{922981FB-FB6B-4403-9CBC-BF19B78CCE64}"/>
    <hyperlink ref="J126" r:id="rId79" xr:uid="{09ABA992-E36B-43E6-9F7E-0C369D8AA126}"/>
    <hyperlink ref="J127" r:id="rId80" xr:uid="{7545D3B0-6E5B-4FFC-A4D3-68924CC521E5}"/>
    <hyperlink ref="J128" r:id="rId81" xr:uid="{CAD6ABE0-34AF-4F74-9893-879EFAA15107}"/>
    <hyperlink ref="J129" r:id="rId82" xr:uid="{B77A75AF-EB79-48E9-9AC4-E672371899DB}"/>
    <hyperlink ref="J130" r:id="rId83" xr:uid="{DB81BC37-A255-44C9-8EE6-2366D0553E6A}"/>
    <hyperlink ref="J131" r:id="rId84" xr:uid="{A0ED8CB6-0B24-460D-8FA8-8A45FA3BFDAB}"/>
    <hyperlink ref="J133" r:id="rId85" xr:uid="{8429B0E4-311A-416E-AABA-92EEF1C65964}"/>
    <hyperlink ref="J135" r:id="rId86" xr:uid="{B5CCD6EA-2776-42A4-825B-632C6D2D0157}"/>
    <hyperlink ref="J136" r:id="rId87" xr:uid="{F37305C8-E456-421F-8E67-151772A54081}"/>
    <hyperlink ref="J138" r:id="rId88" xr:uid="{BE6ED89D-407C-48DA-B042-1315977C58C5}"/>
    <hyperlink ref="J140" r:id="rId89" xr:uid="{FB2F86C1-285F-4787-8FBF-5C670C8615D4}"/>
    <hyperlink ref="J141" r:id="rId90" xr:uid="{F6DE6D71-8520-4223-94E0-C5611006CB95}"/>
    <hyperlink ref="J145" r:id="rId91" xr:uid="{4A1F0B19-7FAA-4056-A79B-B5D5EE9ED2BA}"/>
    <hyperlink ref="J146" r:id="rId92" xr:uid="{079E7C7D-2AF9-4A70-9ECD-C3C60C9CE01B}"/>
    <hyperlink ref="J147" r:id="rId93" xr:uid="{D39B0871-E1B7-413B-BCF7-82203B6DB62A}"/>
    <hyperlink ref="J148" r:id="rId94" xr:uid="{954EE4FA-D611-4130-92F6-206F582B83C8}"/>
    <hyperlink ref="J149" r:id="rId95" xr:uid="{81602D61-555F-4481-957D-743039AEAFC9}"/>
    <hyperlink ref="J151" r:id="rId96" xr:uid="{73C8A121-1EE8-47CF-8592-D2B7B78B664B}"/>
    <hyperlink ref="J152" r:id="rId97" xr:uid="{5D50ED80-350E-4E17-9922-12537D82EB6A}"/>
    <hyperlink ref="J153" r:id="rId98" xr:uid="{7C970E1D-932E-4A3E-BABF-1EE66EA15FEB}"/>
    <hyperlink ref="J154" r:id="rId99" xr:uid="{FB71E70F-0040-4E54-997D-94761870BA47}"/>
    <hyperlink ref="J155" r:id="rId100" xr:uid="{1476CA4F-9214-4B52-9089-FCE36F5D19B0}"/>
    <hyperlink ref="J156" r:id="rId101" xr:uid="{6E107323-1FB7-4D00-8E3C-32975ABD0DAA}"/>
    <hyperlink ref="J157" r:id="rId102" xr:uid="{CABF1490-63FD-4EFF-8B2E-1EA01FE0DDEC}"/>
    <hyperlink ref="J158" r:id="rId103" xr:uid="{6CD9361B-E5F5-4CF6-96D6-874AD13EEEE3}"/>
    <hyperlink ref="J161" r:id="rId104" xr:uid="{47046808-0BBF-4EEA-974C-C8229B0F8057}"/>
    <hyperlink ref="J162" r:id="rId105" xr:uid="{8AFAF1F3-54E3-484D-9564-02A864080EE5}"/>
    <hyperlink ref="J163" r:id="rId106" xr:uid="{52D08BCB-1980-4D4A-9705-29A98DE97CFA}"/>
    <hyperlink ref="J166" r:id="rId107" xr:uid="{0D8A2D9E-7A6B-4803-B59E-C3DC3FD25C0D}"/>
    <hyperlink ref="J170" r:id="rId108" xr:uid="{C2432C81-982F-4AE8-A5AD-7FDBA08AB839}"/>
    <hyperlink ref="J173" r:id="rId109" xr:uid="{C50E8795-9F68-48F9-89EB-EB3AC70A4E81}"/>
    <hyperlink ref="J175" r:id="rId110" xr:uid="{EFE20F21-E134-4019-83E2-F736C2308AAA}"/>
    <hyperlink ref="J176" r:id="rId111" xr:uid="{296F9D42-DF7A-426A-A2F8-F68443AB7447}"/>
    <hyperlink ref="J178" r:id="rId112" xr:uid="{8C99E3FB-A884-424E-B68D-0B172EE80E5D}"/>
    <hyperlink ref="K178" r:id="rId113" xr:uid="{2E2C2BEB-F71C-47E1-B6B3-E98B0946EE67}"/>
    <hyperlink ref="J179" r:id="rId114" xr:uid="{C1B95302-C727-42EA-B8D5-B23FD37EEDE4}"/>
    <hyperlink ref="J180" r:id="rId115" xr:uid="{A7C9BAD8-44E7-420C-8643-2C9585D673B9}"/>
    <hyperlink ref="J181" r:id="rId116" xr:uid="{47E5AB0D-E1D8-4F4D-94FF-A09F28154E0D}"/>
    <hyperlink ref="J182" r:id="rId117" xr:uid="{175C784E-7164-4025-9EB8-279727FF78CC}"/>
    <hyperlink ref="J184" r:id="rId118" xr:uid="{2B7E9E3E-C7C8-4828-868F-9B0D713A678C}"/>
    <hyperlink ref="J185" r:id="rId119" xr:uid="{856B1DC1-4745-47EC-B6DB-5536550E18A6}"/>
    <hyperlink ref="J186" r:id="rId120" xr:uid="{E1974299-CDCF-4DA2-B922-E95FD398C068}"/>
    <hyperlink ref="K186" r:id="rId121" xr:uid="{37F6C1A8-A044-4D03-BB62-0F16910A6F79}"/>
    <hyperlink ref="J190" r:id="rId122" xr:uid="{70200F53-D4A1-4FC5-B1E8-A2552AE905BA}"/>
    <hyperlink ref="J194" r:id="rId123" xr:uid="{7655F81E-FC55-4D75-B635-AF68B707002A}"/>
    <hyperlink ref="J195" r:id="rId124" xr:uid="{FE5AEE25-1F7D-4983-99F7-ABD54F1F2423}"/>
    <hyperlink ref="J196" r:id="rId125" xr:uid="{00C7984A-0666-427C-A969-A2FB9855F7C3}"/>
    <hyperlink ref="J197" r:id="rId126" xr:uid="{F4E71218-CFF9-4857-B86B-FB3907FC11A3}"/>
    <hyperlink ref="J200" r:id="rId127" xr:uid="{5E9C089D-1270-4C13-9A7C-915F45EBB1DB}"/>
    <hyperlink ref="J202" r:id="rId128" xr:uid="{32C30039-F0FC-40BF-B73C-2FB750AF5B66}"/>
    <hyperlink ref="J204" r:id="rId129" xr:uid="{902F3ACB-578D-4640-86A2-7F8E7C832929}"/>
    <hyperlink ref="J206" r:id="rId130" xr:uid="{4BECF747-1AEA-46B7-B841-C3B844D7E88F}"/>
    <hyperlink ref="J207" r:id="rId131" xr:uid="{8AE67B65-2A0B-4CF3-BF90-269DF11537C0}"/>
    <hyperlink ref="J208" r:id="rId132" xr:uid="{806E3681-3DCE-4C55-BE7F-4559F5129D3B}"/>
    <hyperlink ref="J209" r:id="rId133" xr:uid="{1CDDA829-1A6E-4CF0-B7C1-396F5C2938B1}"/>
    <hyperlink ref="J211" r:id="rId134" xr:uid="{C0ECB585-303C-408A-9797-022113464DF0}"/>
    <hyperlink ref="J212" r:id="rId135" xr:uid="{636492D5-D6EF-484A-AF02-A7E52A4BB812}"/>
    <hyperlink ref="J216" r:id="rId136" xr:uid="{5B2B964C-4C00-4807-9240-9B174E9D7EA0}"/>
    <hyperlink ref="J217" r:id="rId137" xr:uid="{EA9FC223-AA6A-4572-BEF6-838A32FA71A2}"/>
    <hyperlink ref="J218" r:id="rId138" xr:uid="{026DE12E-C60D-4389-A064-2E3F36228155}"/>
    <hyperlink ref="J219" r:id="rId139" xr:uid="{613DF059-BF6E-450F-9629-5AB69AC87E98}"/>
    <hyperlink ref="J220" r:id="rId140" xr:uid="{D63A79B5-46DC-43AE-A6B4-C90B39165CBE}"/>
    <hyperlink ref="J221" r:id="rId141" xr:uid="{EA491B88-C34D-43D7-A95B-83630F36B879}"/>
    <hyperlink ref="J223" r:id="rId142" xr:uid="{F7273978-3EBF-44FF-B6A8-E0B967E59305}"/>
    <hyperlink ref="J224" r:id="rId143" xr:uid="{1265B9BD-A972-4F17-9E73-A658DDE6278D}"/>
    <hyperlink ref="J225" r:id="rId144" xr:uid="{3D97612F-E70E-40C4-9626-C1DE110B20D4}"/>
    <hyperlink ref="J228" r:id="rId145" xr:uid="{F1370036-5E70-47B4-BF05-AEAE89B712E5}"/>
    <hyperlink ref="J229" r:id="rId146" xr:uid="{D8133E15-88BE-41DE-865D-FE8E57C5E8C5}"/>
    <hyperlink ref="J230" r:id="rId147" xr:uid="{2CA12A48-1C0A-4FA8-BB42-BD9ABB58A102}"/>
    <hyperlink ref="J231" r:id="rId148" xr:uid="{3325493A-D941-4EC6-BED1-CF801E58915A}"/>
    <hyperlink ref="J235" r:id="rId149" xr:uid="{6149F270-2B8E-49BA-AE2E-FE827AFCA868}"/>
    <hyperlink ref="J236" r:id="rId150" xr:uid="{47702648-62BC-4D3A-9D73-7A2C91E3B046}"/>
    <hyperlink ref="J240" r:id="rId151" xr:uid="{4D7217D0-B2F1-4AF5-931A-59ACA6F116BB}"/>
    <hyperlink ref="J241" r:id="rId152" xr:uid="{1ABDB387-21AB-413F-BAA5-B5885CC9F41C}"/>
    <hyperlink ref="J242" r:id="rId153" xr:uid="{492D8444-5485-4107-A945-614C56645112}"/>
    <hyperlink ref="J243" r:id="rId154" xr:uid="{0C699E95-FF92-4CA8-9BCA-671BC7017079}"/>
    <hyperlink ref="J246" r:id="rId155" xr:uid="{11D41C06-9A2C-4A07-9EF2-BC68AE6B06BA}"/>
    <hyperlink ref="J247" r:id="rId156" xr:uid="{56F93CD4-E57B-4F3B-9357-3B5D95513A08}"/>
    <hyperlink ref="J248" r:id="rId157" xr:uid="{90A48D45-28FA-4CF2-BDC5-04F79A968D86}"/>
    <hyperlink ref="J249" r:id="rId158" xr:uid="{B7D6D4E1-C768-409A-A044-80E46AECC2E1}"/>
    <hyperlink ref="J250" r:id="rId159" xr:uid="{EC7DF650-9AB0-49A0-AB90-87315F98EC81}"/>
    <hyperlink ref="J251" r:id="rId160" xr:uid="{E1BDACBF-47F4-4002-A1CB-F57D518F983B}"/>
    <hyperlink ref="J253" r:id="rId161" xr:uid="{A56864B2-38B1-4DA0-B3AE-5B0C20D362E1}"/>
    <hyperlink ref="J255" r:id="rId162" xr:uid="{902603F5-2FF2-4AF6-852F-4C64A91ABB7C}"/>
    <hyperlink ref="J256" r:id="rId163" xr:uid="{780D00B6-0A02-46D4-A58A-F43FD83DCC9E}"/>
    <hyperlink ref="J260" r:id="rId164" xr:uid="{39D57B0A-FB42-4FAA-A4AD-58299F8CB889}"/>
    <hyperlink ref="J261" r:id="rId165" xr:uid="{D6B3027C-65F3-4261-ADD9-FEBA8620344D}"/>
    <hyperlink ref="J262" r:id="rId166" xr:uid="{0ADD3AE5-986E-4A8F-B5E8-D2EDD9FD7C37}"/>
    <hyperlink ref="J263" r:id="rId167" xr:uid="{0F7F66E6-4597-45D7-B413-EB6A56073870}"/>
    <hyperlink ref="J264" r:id="rId168" xr:uid="{8FA773F9-D58D-4FB1-843A-D7A653512E8D}"/>
    <hyperlink ref="J265" r:id="rId169" xr:uid="{854D8856-7624-40FB-8FF5-00EACA4D6981}"/>
    <hyperlink ref="J266" r:id="rId170" xr:uid="{3E02711E-357F-406D-826E-E6C99BB2DAD6}"/>
    <hyperlink ref="J267" r:id="rId171" xr:uid="{E31C29F1-2C93-4B15-9C5E-7A7E08DE8068}"/>
    <hyperlink ref="J269" r:id="rId172" xr:uid="{CBF1DE4D-5238-488C-88DF-44D1C05A5BA0}"/>
    <hyperlink ref="J271" r:id="rId173" xr:uid="{22EFB6E6-0453-4D99-BB1F-9F364E574EC1}"/>
    <hyperlink ref="J273" r:id="rId174" xr:uid="{05F373C9-FF6A-480E-B890-74C2588B2DF7}"/>
    <hyperlink ref="J274" r:id="rId175" xr:uid="{B03ECEB0-7D0F-49C8-8FB1-8251B1FDDDE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2021-01-25T16:32:58Z</dcterms:created>
  <dcterms:modified xsi:type="dcterms:W3CDTF">2021-01-25T16:32:59Z</dcterms:modified>
</cp:coreProperties>
</file>