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1c53c69e4462c/Documenten/4D Finance/AI/"/>
    </mc:Choice>
  </mc:AlternateContent>
  <xr:revisionPtr revIDLastSave="0" documentId="14_{2B6DD3ED-DF36-4044-A95E-FD5B165D704B}" xr6:coauthVersionLast="47" xr6:coauthVersionMax="47" xr10:uidLastSave="{00000000-0000-0000-0000-000000000000}"/>
  <bookViews>
    <workbookView xWindow="-108" yWindow="-108" windowWidth="23256" windowHeight="12456" firstSheet="2" activeTab="2" xr2:uid="{611629E0-6CDA-4C04-9131-14DC809756C7}"/>
  </bookViews>
  <sheets>
    <sheet name="Verblijf Norm" sheetId="4" state="hidden" r:id="rId1"/>
    <sheet name="HR vars Norm" sheetId="3" state="hidden" r:id="rId2"/>
    <sheet name="Data Ambulant" sheetId="1" r:id="rId3"/>
    <sheet name="Data GGZ" sheetId="5" r:id="rId4"/>
    <sheet name="Data Verblijf" sheetId="2" r:id="rId5"/>
    <sheet name="Dashboard Ambulant" sheetId="6" r:id="rId6"/>
    <sheet name="Dashboard GGZ" sheetId="7" r:id="rId7"/>
    <sheet name="Dashboard Verblijf" sheetId="8" r:id="rId8"/>
  </sheets>
  <calcPr calcId="191029"/>
  <pivotCaches>
    <pivotCache cacheId="11" r:id="rId9"/>
    <pivotCache cacheId="33" r:id="rId10"/>
    <pivotCache cacheId="45" r:id="rId11"/>
    <pivotCache cacheId="52" r:id="rId12"/>
    <pivotCache cacheId="5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L19" i="1"/>
  <c r="L18" i="1"/>
  <c r="L17" i="1"/>
  <c r="L16" i="1"/>
  <c r="L15" i="1"/>
  <c r="L14" i="1"/>
  <c r="L13" i="1"/>
  <c r="L12" i="1"/>
  <c r="L11" i="1"/>
  <c r="L10" i="1"/>
  <c r="L8" i="1"/>
  <c r="L7" i="1"/>
  <c r="L6" i="1"/>
  <c r="L5" i="1"/>
  <c r="L4" i="1"/>
  <c r="L3" i="1"/>
  <c r="L2" i="1"/>
  <c r="L9" i="1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F53" i="2"/>
  <c r="F50" i="2"/>
  <c r="F47" i="2"/>
  <c r="F44" i="2"/>
  <c r="F41" i="2"/>
  <c r="F38" i="2"/>
  <c r="F35" i="2"/>
  <c r="F32" i="2"/>
  <c r="F29" i="2"/>
  <c r="F26" i="2"/>
  <c r="F23" i="2"/>
  <c r="F20" i="2"/>
  <c r="F17" i="2"/>
  <c r="F14" i="2"/>
  <c r="F11" i="2"/>
  <c r="F8" i="2"/>
  <c r="F5" i="2"/>
  <c r="F2" i="2"/>
  <c r="G7" i="2"/>
  <c r="G10" i="2" s="1"/>
  <c r="G13" i="2" s="1"/>
  <c r="G16" i="2" s="1"/>
  <c r="G19" i="2" s="1"/>
  <c r="G22" i="2" s="1"/>
  <c r="G25" i="2" s="1"/>
  <c r="G28" i="2" s="1"/>
  <c r="G31" i="2" s="1"/>
  <c r="G34" i="2" s="1"/>
  <c r="G37" i="2" s="1"/>
  <c r="G40" i="2" s="1"/>
  <c r="G43" i="2" s="1"/>
  <c r="G46" i="2" s="1"/>
  <c r="G49" i="2" s="1"/>
  <c r="G52" i="2" s="1"/>
  <c r="G55" i="2" s="1"/>
  <c r="G6" i="2"/>
  <c r="G9" i="2" s="1"/>
  <c r="G12" i="2" s="1"/>
  <c r="G15" i="2" s="1"/>
  <c r="G18" i="2" s="1"/>
  <c r="G21" i="2" s="1"/>
  <c r="G24" i="2" s="1"/>
  <c r="G27" i="2" s="1"/>
  <c r="G30" i="2" s="1"/>
  <c r="G33" i="2" s="1"/>
  <c r="G36" i="2" s="1"/>
  <c r="G39" i="2" s="1"/>
  <c r="G42" i="2" s="1"/>
  <c r="G45" i="2" s="1"/>
  <c r="G48" i="2" s="1"/>
  <c r="G51" i="2" s="1"/>
  <c r="G54" i="2" s="1"/>
  <c r="G5" i="2"/>
  <c r="G8" i="2" s="1"/>
  <c r="G11" i="2" s="1"/>
  <c r="G14" i="2" s="1"/>
  <c r="G17" i="2" s="1"/>
  <c r="G20" i="2" s="1"/>
  <c r="G23" i="2" s="1"/>
  <c r="G26" i="2" s="1"/>
  <c r="G29" i="2" s="1"/>
  <c r="G32" i="2" s="1"/>
  <c r="G35" i="2" s="1"/>
  <c r="G38" i="2" s="1"/>
  <c r="G41" i="2" s="1"/>
  <c r="G44" i="2" s="1"/>
  <c r="G47" i="2" s="1"/>
  <c r="G50" i="2" s="1"/>
  <c r="G53" i="2" s="1"/>
  <c r="M15" i="5"/>
  <c r="M8" i="5"/>
  <c r="M4" i="5"/>
  <c r="M2" i="5"/>
  <c r="M18" i="5"/>
  <c r="M10" i="5"/>
  <c r="M9" i="5"/>
  <c r="J2" i="5"/>
  <c r="I2" i="5"/>
  <c r="H19" i="5"/>
  <c r="H18" i="5"/>
  <c r="H17" i="5"/>
  <c r="H16" i="5"/>
  <c r="H15" i="5"/>
  <c r="H14" i="5"/>
  <c r="H13" i="5"/>
  <c r="M13" i="5" s="1"/>
  <c r="H12" i="5"/>
  <c r="M12" i="5" s="1"/>
  <c r="H11" i="5"/>
  <c r="M11" i="5" s="1"/>
  <c r="H10" i="5"/>
  <c r="H9" i="5"/>
  <c r="H8" i="5"/>
  <c r="H7" i="5"/>
  <c r="H6" i="5"/>
  <c r="H5" i="5"/>
  <c r="H4" i="5"/>
  <c r="H3" i="5"/>
  <c r="H2" i="5"/>
  <c r="M14" i="5"/>
  <c r="I7" i="3"/>
  <c r="I19" i="5"/>
  <c r="I18" i="5"/>
  <c r="I17" i="5"/>
  <c r="I16" i="5"/>
  <c r="J16" i="5"/>
  <c r="I15" i="5"/>
  <c r="I14" i="5"/>
  <c r="I13" i="5"/>
  <c r="I12" i="5"/>
  <c r="I11" i="5"/>
  <c r="I10" i="5"/>
  <c r="I9" i="5"/>
  <c r="I8" i="5"/>
  <c r="I7" i="5"/>
  <c r="M7" i="5"/>
  <c r="I6" i="5"/>
  <c r="M6" i="5"/>
  <c r="I5" i="5"/>
  <c r="M5" i="5"/>
  <c r="I4" i="5"/>
  <c r="I3" i="5"/>
  <c r="K16" i="5" l="1"/>
  <c r="K2" i="5"/>
  <c r="M17" i="5"/>
  <c r="M3" i="5"/>
  <c r="M19" i="5"/>
  <c r="J13" i="5"/>
  <c r="K13" i="5" s="1"/>
  <c r="M16" i="5"/>
  <c r="J10" i="5"/>
  <c r="K10" i="5" s="1"/>
  <c r="J7" i="5"/>
  <c r="J4" i="5"/>
  <c r="K7" i="5"/>
  <c r="K4" i="5"/>
  <c r="J17" i="5"/>
  <c r="J14" i="5"/>
  <c r="K17" i="5"/>
  <c r="J11" i="5"/>
  <c r="K14" i="5"/>
  <c r="J8" i="5"/>
  <c r="K8" i="5" s="1"/>
  <c r="K11" i="5"/>
  <c r="J5" i="5"/>
  <c r="K5" i="5"/>
  <c r="J18" i="5"/>
  <c r="K18" i="5" s="1"/>
  <c r="J15" i="5"/>
  <c r="K15" i="5" s="1"/>
  <c r="J12" i="5"/>
  <c r="K12" i="5" s="1"/>
  <c r="J9" i="5"/>
  <c r="J6" i="5"/>
  <c r="K9" i="5"/>
  <c r="J3" i="5"/>
  <c r="K3" i="5" s="1"/>
  <c r="K6" i="5"/>
  <c r="J19" i="5"/>
  <c r="K19" i="5" s="1"/>
  <c r="I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11" i="4"/>
  <c r="H25" i="4"/>
  <c r="K25" i="4" s="1"/>
  <c r="H24" i="4"/>
  <c r="K24" i="4" s="1"/>
  <c r="H23" i="4"/>
  <c r="K23" i="4" s="1"/>
  <c r="H22" i="4"/>
  <c r="K22" i="4" s="1"/>
  <c r="E53" i="2" s="1"/>
  <c r="H21" i="4"/>
  <c r="K21" i="4" s="1"/>
  <c r="E50" i="2" s="1"/>
  <c r="H20" i="4"/>
  <c r="K20" i="4" s="1"/>
  <c r="E47" i="2" s="1"/>
  <c r="H19" i="4"/>
  <c r="K19" i="4" s="1"/>
  <c r="E44" i="2" s="1"/>
  <c r="H18" i="4"/>
  <c r="K18" i="4" s="1"/>
  <c r="E41" i="2" s="1"/>
  <c r="H17" i="4"/>
  <c r="K17" i="4" s="1"/>
  <c r="E38" i="2" s="1"/>
  <c r="H16" i="4"/>
  <c r="K16" i="4" s="1"/>
  <c r="E35" i="2" s="1"/>
  <c r="H15" i="4"/>
  <c r="K15" i="4" s="1"/>
  <c r="E32" i="2" s="1"/>
  <c r="H14" i="4"/>
  <c r="K14" i="4" s="1"/>
  <c r="E29" i="2" s="1"/>
  <c r="H13" i="4"/>
  <c r="K13" i="4" s="1"/>
  <c r="H12" i="4"/>
  <c r="K12" i="4" s="1"/>
  <c r="H11" i="4"/>
  <c r="H10" i="4"/>
  <c r="K10" i="4" s="1"/>
  <c r="E26" i="2" s="1"/>
  <c r="H9" i="4"/>
  <c r="K9" i="4" s="1"/>
  <c r="E23" i="2" s="1"/>
  <c r="H8" i="4"/>
  <c r="K8" i="4" s="1"/>
  <c r="E20" i="2" s="1"/>
  <c r="H7" i="4"/>
  <c r="K7" i="4" s="1"/>
  <c r="E17" i="2" s="1"/>
  <c r="H6" i="4"/>
  <c r="K6" i="4" s="1"/>
  <c r="E14" i="2" s="1"/>
  <c r="H5" i="4"/>
  <c r="K5" i="4" s="1"/>
  <c r="E11" i="2" s="1"/>
  <c r="H4" i="4"/>
  <c r="K4" i="4" s="1"/>
  <c r="E8" i="2" s="1"/>
  <c r="H3" i="4"/>
  <c r="K3" i="4" s="1"/>
  <c r="E5" i="2" s="1"/>
  <c r="H2" i="4"/>
  <c r="K2" i="4" s="1"/>
  <c r="E2" i="2" s="1"/>
  <c r="G62" i="3"/>
  <c r="H62" i="3" s="1"/>
  <c r="I62" i="3" s="1"/>
  <c r="G50" i="3"/>
  <c r="F51" i="3" s="1"/>
  <c r="G38" i="3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  <c r="F49" i="3" s="1"/>
  <c r="G49" i="3" s="1"/>
  <c r="G26" i="3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G14" i="3"/>
  <c r="F15" i="3" s="1"/>
  <c r="G2" i="3"/>
  <c r="F3" i="3" s="1"/>
  <c r="F63" i="3" l="1"/>
  <c r="G63" i="3" s="1"/>
  <c r="F64" i="3" s="1"/>
  <c r="G64" i="3" s="1"/>
  <c r="F65" i="3" s="1"/>
  <c r="G51" i="3"/>
  <c r="F52" i="3" s="1"/>
  <c r="H50" i="3"/>
  <c r="I50" i="3" s="1"/>
  <c r="H29" i="3"/>
  <c r="I29" i="3" s="1"/>
  <c r="H30" i="3"/>
  <c r="I30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2" i="3"/>
  <c r="I2" i="3" s="1"/>
  <c r="H44" i="3"/>
  <c r="I44" i="3" s="1"/>
  <c r="H26" i="3"/>
  <c r="I26" i="3" s="1"/>
  <c r="H45" i="3"/>
  <c r="I45" i="3" s="1"/>
  <c r="H27" i="3"/>
  <c r="I27" i="3" s="1"/>
  <c r="H46" i="3"/>
  <c r="I46" i="3" s="1"/>
  <c r="H28" i="3"/>
  <c r="I28" i="3" s="1"/>
  <c r="H47" i="3"/>
  <c r="I47" i="3" s="1"/>
  <c r="G3" i="3"/>
  <c r="F4" i="3" s="1"/>
  <c r="H3" i="3"/>
  <c r="I3" i="3" s="1"/>
  <c r="H3" i="1" s="1"/>
  <c r="N3" i="1" s="1"/>
  <c r="G15" i="3"/>
  <c r="F16" i="3" s="1"/>
  <c r="H32" i="3"/>
  <c r="I32" i="3" s="1"/>
  <c r="H48" i="3"/>
  <c r="I48" i="3" s="1"/>
  <c r="H14" i="3"/>
  <c r="I14" i="3" s="1"/>
  <c r="H14" i="1" s="1"/>
  <c r="N14" i="1" s="1"/>
  <c r="H31" i="3"/>
  <c r="I31" i="3" s="1"/>
  <c r="H33" i="3"/>
  <c r="I33" i="3" s="1"/>
  <c r="H49" i="3"/>
  <c r="I49" i="3" s="1"/>
  <c r="J14" i="1" l="1"/>
  <c r="H63" i="3"/>
  <c r="I63" i="3" s="1"/>
  <c r="H2" i="1"/>
  <c r="J3" i="1"/>
  <c r="H15" i="3"/>
  <c r="I15" i="3" s="1"/>
  <c r="H15" i="1" s="1"/>
  <c r="G65" i="3"/>
  <c r="F66" i="3" s="1"/>
  <c r="H64" i="3"/>
  <c r="I64" i="3" s="1"/>
  <c r="G52" i="3"/>
  <c r="F53" i="3" s="1"/>
  <c r="H51" i="3"/>
  <c r="I51" i="3" s="1"/>
  <c r="G16" i="3"/>
  <c r="F17" i="3" s="1"/>
  <c r="H16" i="3"/>
  <c r="I16" i="3" s="1"/>
  <c r="H16" i="1" s="1"/>
  <c r="G4" i="3"/>
  <c r="F5" i="3" s="1"/>
  <c r="H4" i="3"/>
  <c r="I4" i="3" s="1"/>
  <c r="H4" i="1" s="1"/>
  <c r="N2" i="1" l="1"/>
  <c r="N4" i="1"/>
  <c r="J4" i="1"/>
  <c r="N16" i="1"/>
  <c r="J16" i="1"/>
  <c r="N15" i="1"/>
  <c r="J15" i="1"/>
  <c r="J2" i="1"/>
  <c r="H65" i="3"/>
  <c r="I65" i="3" s="1"/>
  <c r="G66" i="3"/>
  <c r="F67" i="3" s="1"/>
  <c r="H66" i="3"/>
  <c r="I66" i="3" s="1"/>
  <c r="G53" i="3"/>
  <c r="F54" i="3" s="1"/>
  <c r="H52" i="3"/>
  <c r="I52" i="3" s="1"/>
  <c r="G5" i="3"/>
  <c r="F6" i="3" s="1"/>
  <c r="G17" i="3"/>
  <c r="F18" i="3" s="1"/>
  <c r="G67" i="3" l="1"/>
  <c r="F68" i="3" s="1"/>
  <c r="G54" i="3"/>
  <c r="F55" i="3" s="1"/>
  <c r="H53" i="3"/>
  <c r="I53" i="3" s="1"/>
  <c r="H17" i="3"/>
  <c r="I17" i="3" s="1"/>
  <c r="H17" i="1" s="1"/>
  <c r="G6" i="3"/>
  <c r="F7" i="3" s="1"/>
  <c r="H6" i="3"/>
  <c r="I6" i="3" s="1"/>
  <c r="H6" i="1" s="1"/>
  <c r="G18" i="3"/>
  <c r="F19" i="3" s="1"/>
  <c r="H5" i="3"/>
  <c r="I5" i="3" s="1"/>
  <c r="N17" i="1" l="1"/>
  <c r="J17" i="1"/>
  <c r="H5" i="1"/>
  <c r="N6" i="1"/>
  <c r="J6" i="1"/>
  <c r="H18" i="3"/>
  <c r="I18" i="3" s="1"/>
  <c r="H18" i="1" s="1"/>
  <c r="H67" i="3"/>
  <c r="I67" i="3" s="1"/>
  <c r="G68" i="3"/>
  <c r="F69" i="3" s="1"/>
  <c r="G55" i="3"/>
  <c r="F56" i="3" s="1"/>
  <c r="H54" i="3"/>
  <c r="I54" i="3" s="1"/>
  <c r="G19" i="3"/>
  <c r="F20" i="3" s="1"/>
  <c r="G7" i="3"/>
  <c r="F8" i="3" s="1"/>
  <c r="N18" i="1" l="1"/>
  <c r="J18" i="1"/>
  <c r="H7" i="3"/>
  <c r="H19" i="3"/>
  <c r="I19" i="3" s="1"/>
  <c r="H19" i="1" s="1"/>
  <c r="N5" i="1"/>
  <c r="J5" i="1"/>
  <c r="H68" i="3"/>
  <c r="I68" i="3" s="1"/>
  <c r="G69" i="3"/>
  <c r="F70" i="3" s="1"/>
  <c r="G56" i="3"/>
  <c r="F57" i="3" s="1"/>
  <c r="H55" i="3"/>
  <c r="I55" i="3" s="1"/>
  <c r="G8" i="3"/>
  <c r="F9" i="3" s="1"/>
  <c r="G20" i="3"/>
  <c r="F21" i="3" s="1"/>
  <c r="H7" i="1" l="1"/>
  <c r="H56" i="3"/>
  <c r="I56" i="3" s="1"/>
  <c r="N19" i="1"/>
  <c r="J19" i="1"/>
  <c r="H69" i="3"/>
  <c r="I69" i="3" s="1"/>
  <c r="G70" i="3"/>
  <c r="F71" i="3" s="1"/>
  <c r="H70" i="3"/>
  <c r="I70" i="3" s="1"/>
  <c r="G57" i="3"/>
  <c r="F58" i="3" s="1"/>
  <c r="H8" i="3"/>
  <c r="I8" i="3" s="1"/>
  <c r="H8" i="1" s="1"/>
  <c r="H20" i="3"/>
  <c r="I20" i="3" s="1"/>
  <c r="G21" i="3"/>
  <c r="F22" i="3" s="1"/>
  <c r="H21" i="3"/>
  <c r="I21" i="3" s="1"/>
  <c r="G9" i="3"/>
  <c r="F10" i="3" s="1"/>
  <c r="H9" i="3"/>
  <c r="I9" i="3" s="1"/>
  <c r="H9" i="1" s="1"/>
  <c r="N7" i="1" l="1"/>
  <c r="J7" i="1"/>
  <c r="N9" i="1"/>
  <c r="J9" i="1"/>
  <c r="N8" i="1"/>
  <c r="J8" i="1"/>
  <c r="G71" i="3"/>
  <c r="F72" i="3" s="1"/>
  <c r="H71" i="3"/>
  <c r="I71" i="3" s="1"/>
  <c r="G58" i="3"/>
  <c r="F59" i="3" s="1"/>
  <c r="H57" i="3"/>
  <c r="I57" i="3" s="1"/>
  <c r="G10" i="3"/>
  <c r="F11" i="3" s="1"/>
  <c r="G22" i="3"/>
  <c r="F23" i="3" s="1"/>
  <c r="H22" i="3"/>
  <c r="I22" i="3" s="1"/>
  <c r="G72" i="3" l="1"/>
  <c r="F73" i="3" s="1"/>
  <c r="H72" i="3"/>
  <c r="I72" i="3" s="1"/>
  <c r="G59" i="3"/>
  <c r="F60" i="3" s="1"/>
  <c r="H58" i="3"/>
  <c r="I58" i="3" s="1"/>
  <c r="H10" i="3"/>
  <c r="I10" i="3" s="1"/>
  <c r="G23" i="3"/>
  <c r="F24" i="3" s="1"/>
  <c r="H23" i="3"/>
  <c r="I23" i="3" s="1"/>
  <c r="G11" i="3"/>
  <c r="F12" i="3" s="1"/>
  <c r="H11" i="3"/>
  <c r="I11" i="3" s="1"/>
  <c r="H11" i="1" s="1"/>
  <c r="N11" i="1" l="1"/>
  <c r="J11" i="1"/>
  <c r="H10" i="1"/>
  <c r="G73" i="3"/>
  <c r="H73" i="3" s="1"/>
  <c r="I73" i="3" s="1"/>
  <c r="G60" i="3"/>
  <c r="F61" i="3" s="1"/>
  <c r="H59" i="3"/>
  <c r="I59" i="3" s="1"/>
  <c r="G12" i="3"/>
  <c r="F13" i="3" s="1"/>
  <c r="G24" i="3"/>
  <c r="F25" i="3" s="1"/>
  <c r="H12" i="3" l="1"/>
  <c r="I12" i="3" s="1"/>
  <c r="H12" i="1" s="1"/>
  <c r="N10" i="1"/>
  <c r="J10" i="1"/>
  <c r="H24" i="3"/>
  <c r="I24" i="3" s="1"/>
  <c r="G61" i="3"/>
  <c r="H61" i="3" s="1"/>
  <c r="I61" i="3" s="1"/>
  <c r="H60" i="3"/>
  <c r="I60" i="3" s="1"/>
  <c r="G25" i="3"/>
  <c r="H25" i="3"/>
  <c r="I25" i="3" s="1"/>
  <c r="G13" i="3"/>
  <c r="H13" i="3" s="1"/>
  <c r="I13" i="3" s="1"/>
  <c r="H13" i="1" l="1"/>
  <c r="N12" i="1"/>
  <c r="J12" i="1"/>
  <c r="N13" i="1" l="1"/>
  <c r="J13" i="1"/>
</calcChain>
</file>

<file path=xl/sharedStrings.xml><?xml version="1.0" encoding="utf-8"?>
<sst xmlns="http://schemas.openxmlformats.org/spreadsheetml/2006/main" count="701" uniqueCount="65">
  <si>
    <t>Label</t>
  </si>
  <si>
    <t>Maand</t>
  </si>
  <si>
    <t>Team</t>
  </si>
  <si>
    <t>Activiteit</t>
  </si>
  <si>
    <t>Locatie</t>
  </si>
  <si>
    <t>Normuren</t>
  </si>
  <si>
    <t>Geroosterde uren</t>
  </si>
  <si>
    <t>FTE</t>
  </si>
  <si>
    <t>Betaalde uren</t>
  </si>
  <si>
    <t>Sample</t>
  </si>
  <si>
    <t>Team 1</t>
  </si>
  <si>
    <t>Ambulant begeleiding</t>
  </si>
  <si>
    <t>GGZ</t>
  </si>
  <si>
    <t>Team 2</t>
  </si>
  <si>
    <t>Team 3</t>
  </si>
  <si>
    <t>Team 4</t>
  </si>
  <si>
    <t>Productiviteit</t>
  </si>
  <si>
    <t>Werkdagen</t>
  </si>
  <si>
    <t>Begin periode</t>
  </si>
  <si>
    <t>Eind periode</t>
  </si>
  <si>
    <t>Feestdagen</t>
  </si>
  <si>
    <t>Verblijf</t>
  </si>
  <si>
    <t>Verblijfsdagen</t>
  </si>
  <si>
    <t>Team-locatie</t>
  </si>
  <si>
    <t>Locatie 5</t>
  </si>
  <si>
    <t>Locatie 6</t>
  </si>
  <si>
    <t>Productieve uren</t>
  </si>
  <si>
    <t>Bewoners</t>
  </si>
  <si>
    <t>Omzet per dag</t>
  </si>
  <si>
    <t>Omzet totaal</t>
  </si>
  <si>
    <t>% tbv personeel</t>
  </si>
  <si>
    <t>Kosten per uur</t>
  </si>
  <si>
    <t>Ziekte</t>
  </si>
  <si>
    <t>Opgenomen vakantiedagen</t>
  </si>
  <si>
    <t>Ziekte uren</t>
  </si>
  <si>
    <t>Uren feestdagen en vakantie</t>
  </si>
  <si>
    <t>Niet productieve uren</t>
  </si>
  <si>
    <t>Norm productiviteit</t>
  </si>
  <si>
    <t>Norm Ziekte</t>
  </si>
  <si>
    <t>(Alle)</t>
  </si>
  <si>
    <t>Kolomlabels</t>
  </si>
  <si>
    <t>Eindtotaal</t>
  </si>
  <si>
    <t>Rijlabels</t>
  </si>
  <si>
    <t>Gemiddelde van Productiviteit</t>
  </si>
  <si>
    <t>Gemiddelde van Norm productiviteit</t>
  </si>
  <si>
    <t>Som van Uren feestdagen en vakantie</t>
  </si>
  <si>
    <t>Som van Ziekte uren</t>
  </si>
  <si>
    <t>Som van Niet productieve uren</t>
  </si>
  <si>
    <t>Som van Productieve uren</t>
  </si>
  <si>
    <t>Gemiddelde van Ziekte</t>
  </si>
  <si>
    <t>Gemiddelde van Norm Ziekte</t>
  </si>
  <si>
    <t>Functie A</t>
  </si>
  <si>
    <t>Functie B</t>
  </si>
  <si>
    <t>Functie C</t>
  </si>
  <si>
    <t>Functie</t>
  </si>
  <si>
    <t>Aantal bewoners</t>
  </si>
  <si>
    <t>Som van Normuren</t>
  </si>
  <si>
    <t>Som van Aantal bewoners</t>
  </si>
  <si>
    <t>Som van Geroosterde uren</t>
  </si>
  <si>
    <t>Productiviteit bij aanwezigheid</t>
  </si>
  <si>
    <t>Reisuren</t>
  </si>
  <si>
    <t>Som van Reisuren</t>
  </si>
  <si>
    <t>Gemiddelde van Productiviteit bij aanwezigheid</t>
  </si>
  <si>
    <t>Norm Productiviteit bij aanwezigheid</t>
  </si>
  <si>
    <t>Gemiddelde van Norm Productiviteit bij aanwezigheid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</si>
</sst>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43" fontId="2" fillId="0" borderId="0" xfId="1" applyFont="1"/>
    <xf numFmtId="43" fontId="0" fillId="0" borderId="0" xfId="0" applyNumberFormat="1"/>
    <xf numFmtId="9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3">
    <cellStyle name="Komma" xfId="1" builtinId="3"/>
    <cellStyle name="Procent" xfId="2" builtinId="5"/>
    <cellStyle name="Standaard" xfId="0" builtinId="0"/>
  </cellStyles>
  <dxfs count="0"/>
  <tableStyles count="1" defaultTableStyle="TableStyleMedium2" defaultPivotStyle="PivotStyleLight16">
    <tableStyle name="Invisible" pivot="0" table="0" count="0" xr9:uid="{9C128E8B-A012-404E-885E-9B9AC0787C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Ambulant!Draaitabel1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Ambulant'!$C$4</c:f>
              <c:strCache>
                <c:ptCount val="1"/>
                <c:pt idx="0">
                  <c:v>Gemiddelde van Productiviteit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Ambulant'!$B$5:$B$14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Ambulant'!$C$5:$C$14</c:f>
              <c:numCache>
                <c:formatCode>General</c:formatCode>
                <c:ptCount val="9"/>
                <c:pt idx="0">
                  <c:v>0.64311594202898559</c:v>
                </c:pt>
                <c:pt idx="1">
                  <c:v>0.68342151675485008</c:v>
                </c:pt>
                <c:pt idx="2">
                  <c:v>0.69048621131954468</c:v>
                </c:pt>
                <c:pt idx="3">
                  <c:v>0.59448653198653201</c:v>
                </c:pt>
                <c:pt idx="4">
                  <c:v>0.5879144381182424</c:v>
                </c:pt>
                <c:pt idx="5">
                  <c:v>0.68798569775132268</c:v>
                </c:pt>
                <c:pt idx="6">
                  <c:v>0.54489356884057971</c:v>
                </c:pt>
                <c:pt idx="7">
                  <c:v>0.42466285035918183</c:v>
                </c:pt>
                <c:pt idx="8">
                  <c:v>0.66302910052910047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F-4CA3-A064-C3FFB9DCA80D}"/>
            </c:ext>
          </c:extLst>
        </c:ser>
        <c:ser>
          <c:idx val="1"/>
          <c:order val="1"/>
          <c:tx>
            <c:strRef>
              <c:f>'Dashboard Ambulant'!$D$4</c:f>
              <c:strCache>
                <c:ptCount val="1"/>
                <c:pt idx="0">
                  <c:v>Gemiddelde van Norm productiviteit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Ambulant'!$B$5:$B$14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Ambulant'!$D$5:$D$14</c:f>
              <c:numCache>
                <c:formatCode>General</c:formatCode>
                <c:ptCount val="9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6DF-4CA3-A064-C3FFB9DC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0415"/>
        <c:axId val="1600484015"/>
      </c:lineChart>
      <c:catAx>
        <c:axId val="1644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0484015"/>
        <c:crosses val="autoZero"/>
        <c:auto val="1"/>
        <c:lblAlgn val="ctr"/>
        <c:lblOffset val="100"/>
        <c:noMultiLvlLbl val="0"/>
      </c:catAx>
      <c:valAx>
        <c:axId val="16004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49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Verblijf!Draaitabel5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'Dashboard Verblijf'!$D$18</c:f>
              <c:strCache>
                <c:ptCount val="1"/>
                <c:pt idx="0">
                  <c:v>Som van Geroosterde uren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Verblijf'!$B$19:$B$28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Verblijf'!$D$19:$D$28</c:f>
              <c:numCache>
                <c:formatCode>General</c:formatCode>
                <c:ptCount val="9"/>
                <c:pt idx="0">
                  <c:v>3540</c:v>
                </c:pt>
                <c:pt idx="1">
                  <c:v>3380</c:v>
                </c:pt>
                <c:pt idx="2">
                  <c:v>3680</c:v>
                </c:pt>
                <c:pt idx="3">
                  <c:v>3580</c:v>
                </c:pt>
                <c:pt idx="4">
                  <c:v>3695</c:v>
                </c:pt>
                <c:pt idx="5">
                  <c:v>3685</c:v>
                </c:pt>
                <c:pt idx="6">
                  <c:v>3785</c:v>
                </c:pt>
                <c:pt idx="7">
                  <c:v>3825</c:v>
                </c:pt>
                <c:pt idx="8">
                  <c:v>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8-4084-A99F-8985DA3A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06060671"/>
        <c:axId val="921686415"/>
      </c:barChart>
      <c:lineChart>
        <c:grouping val="standard"/>
        <c:varyColors val="0"/>
        <c:ser>
          <c:idx val="0"/>
          <c:order val="0"/>
          <c:tx>
            <c:strRef>
              <c:f>'Dashboard Verblijf'!$C$18</c:f>
              <c:strCache>
                <c:ptCount val="1"/>
                <c:pt idx="0">
                  <c:v>Som van Normuren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Verblijf'!$B$19:$B$28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Verblijf'!$C$19:$C$28</c:f>
              <c:numCache>
                <c:formatCode>General</c:formatCode>
                <c:ptCount val="9"/>
                <c:pt idx="0">
                  <c:v>3667.5059800664449</c:v>
                </c:pt>
                <c:pt idx="1">
                  <c:v>3470.0658139534885</c:v>
                </c:pt>
                <c:pt idx="2">
                  <c:v>3840.3005980066446</c:v>
                </c:pt>
                <c:pt idx="3">
                  <c:v>3716.4199335548169</c:v>
                </c:pt>
                <c:pt idx="4">
                  <c:v>3840.3005980066446</c:v>
                </c:pt>
                <c:pt idx="5">
                  <c:v>3751.7127906976743</c:v>
                </c:pt>
                <c:pt idx="6">
                  <c:v>3930.3746511627905</c:v>
                </c:pt>
                <c:pt idx="7">
                  <c:v>3899.091428571428</c:v>
                </c:pt>
                <c:pt idx="8">
                  <c:v>3735.6279069767443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8-4084-A99F-8985DA3A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60671"/>
        <c:axId val="921686415"/>
      </c:lineChart>
      <c:catAx>
        <c:axId val="10060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1686415"/>
        <c:crosses val="autoZero"/>
        <c:auto val="1"/>
        <c:lblAlgn val="ctr"/>
        <c:lblOffset val="100"/>
        <c:noMultiLvlLbl val="0"/>
      </c:catAx>
      <c:valAx>
        <c:axId val="9216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0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9278215223098"/>
          <c:y val="0.28754556722076408"/>
          <c:w val="0.16675718911048529"/>
          <c:h val="0.30036701843804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Verblijf!Draaitabel6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Verblijf'!$C$33:$C$34</c:f>
              <c:strCache>
                <c:ptCount val="1"/>
                <c:pt idx="0">
                  <c:v>Functie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Verblijf'!$B$35:$B$44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Verblijf'!$C$35:$C$44</c:f>
              <c:numCache>
                <c:formatCode>General</c:formatCode>
                <c:ptCount val="9"/>
                <c:pt idx="0">
                  <c:v>310</c:v>
                </c:pt>
                <c:pt idx="1">
                  <c:v>280</c:v>
                </c:pt>
                <c:pt idx="2">
                  <c:v>300</c:v>
                </c:pt>
                <c:pt idx="3">
                  <c:v>290</c:v>
                </c:pt>
                <c:pt idx="4">
                  <c:v>305</c:v>
                </c:pt>
                <c:pt idx="5">
                  <c:v>295</c:v>
                </c:pt>
                <c:pt idx="6">
                  <c:v>305</c:v>
                </c:pt>
                <c:pt idx="7">
                  <c:v>265</c:v>
                </c:pt>
                <c:pt idx="8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5-4739-90D4-65479F01B2B3}"/>
            </c:ext>
          </c:extLst>
        </c:ser>
        <c:ser>
          <c:idx val="1"/>
          <c:order val="1"/>
          <c:tx>
            <c:strRef>
              <c:f>'Dashboard Verblijf'!$D$33:$D$34</c:f>
              <c:strCache>
                <c:ptCount val="1"/>
                <c:pt idx="0">
                  <c:v>Functie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Verblijf'!$B$35:$B$44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Verblijf'!$D$35:$D$44</c:f>
              <c:numCache>
                <c:formatCode>General</c:formatCode>
                <c:ptCount val="9"/>
                <c:pt idx="0">
                  <c:v>950</c:v>
                </c:pt>
                <c:pt idx="1">
                  <c:v>910</c:v>
                </c:pt>
                <c:pt idx="2">
                  <c:v>980</c:v>
                </c:pt>
                <c:pt idx="3">
                  <c:v>920</c:v>
                </c:pt>
                <c:pt idx="4">
                  <c:v>970</c:v>
                </c:pt>
                <c:pt idx="5">
                  <c:v>1000</c:v>
                </c:pt>
                <c:pt idx="6">
                  <c:v>1000</c:v>
                </c:pt>
                <c:pt idx="7">
                  <c:v>1050</c:v>
                </c:pt>
                <c:pt idx="8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5-4739-90D4-65479F01B2B3}"/>
            </c:ext>
          </c:extLst>
        </c:ser>
        <c:ser>
          <c:idx val="2"/>
          <c:order val="2"/>
          <c:tx>
            <c:strRef>
              <c:f>'Dashboard Verblijf'!$E$33:$E$34</c:f>
              <c:strCache>
                <c:ptCount val="1"/>
                <c:pt idx="0">
                  <c:v>Functie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Verblijf'!$B$35:$B$44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Verblijf'!$E$35:$E$44</c:f>
              <c:numCache>
                <c:formatCode>General</c:formatCode>
                <c:ptCount val="9"/>
                <c:pt idx="0">
                  <c:v>2280</c:v>
                </c:pt>
                <c:pt idx="1">
                  <c:v>2190</c:v>
                </c:pt>
                <c:pt idx="2">
                  <c:v>2400</c:v>
                </c:pt>
                <c:pt idx="3">
                  <c:v>2370</c:v>
                </c:pt>
                <c:pt idx="4">
                  <c:v>2420</c:v>
                </c:pt>
                <c:pt idx="5">
                  <c:v>2390</c:v>
                </c:pt>
                <c:pt idx="6">
                  <c:v>2480</c:v>
                </c:pt>
                <c:pt idx="7">
                  <c:v>2510</c:v>
                </c:pt>
                <c:pt idx="8">
                  <c:v>2430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5-4739-90D4-65479F01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4488495"/>
        <c:axId val="844127263"/>
      </c:barChart>
      <c:catAx>
        <c:axId val="16448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4127263"/>
        <c:crosses val="autoZero"/>
        <c:auto val="1"/>
        <c:lblAlgn val="ctr"/>
        <c:lblOffset val="100"/>
        <c:noMultiLvlLbl val="0"/>
      </c:catAx>
      <c:valAx>
        <c:axId val="8441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48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Ambulant!Draaitabel2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'Dashboard Ambulant'!$C$19</c:f>
              <c:strCache>
                <c:ptCount val="1"/>
                <c:pt idx="0">
                  <c:v>Som van Productieve uren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Ambulant'!$C$20:$C$29</c:f>
              <c:numCache>
                <c:formatCode>General</c:formatCode>
                <c:ptCount val="9"/>
                <c:pt idx="0">
                  <c:v>1170</c:v>
                </c:pt>
                <c:pt idx="1">
                  <c:v>1135</c:v>
                </c:pt>
                <c:pt idx="2">
                  <c:v>1175</c:v>
                </c:pt>
                <c:pt idx="3">
                  <c:v>1040</c:v>
                </c:pt>
                <c:pt idx="4">
                  <c:v>1190</c:v>
                </c:pt>
                <c:pt idx="5">
                  <c:v>1300</c:v>
                </c:pt>
                <c:pt idx="6">
                  <c:v>1130</c:v>
                </c:pt>
                <c:pt idx="7">
                  <c:v>925</c:v>
                </c:pt>
                <c:pt idx="8">
                  <c:v>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D98-B5BC-FCA0B77AFCCB}"/>
            </c:ext>
          </c:extLst>
        </c:ser>
        <c:ser>
          <c:idx val="1"/>
          <c:order val="1"/>
          <c:tx>
            <c:strRef>
              <c:f>'Dashboard Ambulant'!$D$19</c:f>
              <c:strCache>
                <c:ptCount val="1"/>
                <c:pt idx="0">
                  <c:v>Som van Reisuren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Ambulant'!$D$20:$D$29</c:f>
              <c:numCache>
                <c:formatCode>General</c:formatCode>
                <c:ptCount val="9"/>
                <c:pt idx="0">
                  <c:v>270</c:v>
                </c:pt>
                <c:pt idx="1">
                  <c:v>260</c:v>
                </c:pt>
                <c:pt idx="2">
                  <c:v>275</c:v>
                </c:pt>
                <c:pt idx="3">
                  <c:v>230</c:v>
                </c:pt>
                <c:pt idx="4">
                  <c:v>280</c:v>
                </c:pt>
                <c:pt idx="5">
                  <c:v>335</c:v>
                </c:pt>
                <c:pt idx="6">
                  <c:v>315</c:v>
                </c:pt>
                <c:pt idx="7">
                  <c:v>305</c:v>
                </c:pt>
                <c:pt idx="8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07F-4D98-B5BC-FCA0B77AFCCB}"/>
            </c:ext>
          </c:extLst>
        </c:ser>
        <c:ser>
          <c:idx val="2"/>
          <c:order val="2"/>
          <c:tx>
            <c:strRef>
              <c:f>'Dashboard Ambulant'!$E$19</c:f>
              <c:strCache>
                <c:ptCount val="1"/>
                <c:pt idx="0">
                  <c:v>Som van Niet productieve uren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Ambulant'!$E$20:$E$29</c:f>
              <c:numCache>
                <c:formatCode>General</c:formatCode>
                <c:ptCount val="9"/>
                <c:pt idx="0">
                  <c:v>73.511999999999944</c:v>
                </c:pt>
                <c:pt idx="1">
                  <c:v>62.280000000000143</c:v>
                </c:pt>
                <c:pt idx="2">
                  <c:v>76.83200000000005</c:v>
                </c:pt>
                <c:pt idx="3">
                  <c:v>63.843200000000053</c:v>
                </c:pt>
                <c:pt idx="4">
                  <c:v>72.758400000000023</c:v>
                </c:pt>
                <c:pt idx="5">
                  <c:v>97.608000000000146</c:v>
                </c:pt>
                <c:pt idx="6">
                  <c:v>71.032000000000011</c:v>
                </c:pt>
                <c:pt idx="7">
                  <c:v>87.052800000000104</c:v>
                </c:pt>
                <c:pt idx="8">
                  <c:v>109.79200000000006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07F-4D98-B5BC-FCA0B77AFCCB}"/>
            </c:ext>
          </c:extLst>
        </c:ser>
        <c:ser>
          <c:idx val="3"/>
          <c:order val="3"/>
          <c:tx>
            <c:strRef>
              <c:f>'Dashboard Ambulant'!$F$19</c:f>
              <c:strCache>
                <c:ptCount val="1"/>
                <c:pt idx="0">
                  <c:v>Som van Uren feestdagen en vakantie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Ambulant'!$F$20:$F$29</c:f>
              <c:numCache>
                <c:formatCode>General</c:formatCode>
                <c:ptCount val="9"/>
                <c:pt idx="0">
                  <c:v>158.4</c:v>
                </c:pt>
                <c:pt idx="1">
                  <c:v>79.2</c:v>
                </c:pt>
                <c:pt idx="2">
                  <c:v>39.6</c:v>
                </c:pt>
                <c:pt idx="3">
                  <c:v>311.04000000000002</c:v>
                </c:pt>
                <c:pt idx="4">
                  <c:v>368.64000000000004</c:v>
                </c:pt>
                <c:pt idx="5">
                  <c:v>46.080000000000005</c:v>
                </c:pt>
                <c:pt idx="6">
                  <c:v>460.8</c:v>
                </c:pt>
                <c:pt idx="7">
                  <c:v>771.84</c:v>
                </c:pt>
                <c:pt idx="8">
                  <c:v>102.24000000000001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07F-4D98-B5BC-FCA0B77AFCCB}"/>
            </c:ext>
          </c:extLst>
        </c:ser>
        <c:ser>
          <c:idx val="4"/>
          <c:order val="4"/>
          <c:tx>
            <c:strRef>
              <c:f>'Dashboard Ambulant'!$G$19</c:f>
              <c:strCache>
                <c:ptCount val="1"/>
                <c:pt idx="0">
                  <c:v>Som van Ziekte uren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Ambulant'!$G$20:$G$29</c:f>
              <c:numCache>
                <c:formatCode>General</c:formatCode>
                <c:ptCount val="9"/>
                <c:pt idx="0">
                  <c:v>149.68799999999999</c:v>
                </c:pt>
                <c:pt idx="1">
                  <c:v>126.72000000000001</c:v>
                </c:pt>
                <c:pt idx="2">
                  <c:v>132.768</c:v>
                </c:pt>
                <c:pt idx="3">
                  <c:v>100.39680000000001</c:v>
                </c:pt>
                <c:pt idx="4">
                  <c:v>116.1216</c:v>
                </c:pt>
                <c:pt idx="5">
                  <c:v>110.59200000000001</c:v>
                </c:pt>
                <c:pt idx="6">
                  <c:v>96.768000000000001</c:v>
                </c:pt>
                <c:pt idx="7">
                  <c:v>84.067200000000014</c:v>
                </c:pt>
                <c:pt idx="8">
                  <c:v>139.60800000000003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07F-4D98-B5BC-FCA0B77AF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96863599"/>
        <c:axId val="812377007"/>
      </c:barChart>
      <c:catAx>
        <c:axId val="1968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77007"/>
        <c:crosses val="autoZero"/>
        <c:auto val="1"/>
        <c:lblAlgn val="ctr"/>
        <c:lblOffset val="100"/>
        <c:noMultiLvlLbl val="0"/>
      </c:catAx>
      <c:valAx>
        <c:axId val="8123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8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Ambulant!Draaitabel3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Ambulant'!$C$33</c:f>
              <c:strCache>
                <c:ptCount val="1"/>
                <c:pt idx="0">
                  <c:v>Gemiddelde van Ziekte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Ambulant'!$B$34:$B$43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Ambulant'!$C$34:$C$43</c:f>
              <c:numCache>
                <c:formatCode>General</c:formatCode>
                <c:ptCount val="9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7-4FA7-98FC-CC53688D4339}"/>
            </c:ext>
          </c:extLst>
        </c:ser>
        <c:ser>
          <c:idx val="1"/>
          <c:order val="1"/>
          <c:tx>
            <c:strRef>
              <c:f>'Dashboard Ambulant'!$D$33</c:f>
              <c:strCache>
                <c:ptCount val="1"/>
                <c:pt idx="0">
                  <c:v>Gemiddelde van Norm Ziekte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Ambulant'!$B$34:$B$43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Ambulant'!$D$34:$D$43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7-4FA7-98FC-CC53688D43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0963327"/>
        <c:axId val="921691871"/>
      </c:lineChart>
      <c:catAx>
        <c:axId val="7609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1691871"/>
        <c:crosses val="autoZero"/>
        <c:auto val="1"/>
        <c:lblAlgn val="ctr"/>
        <c:lblOffset val="100"/>
        <c:noMultiLvlLbl val="0"/>
      </c:catAx>
      <c:valAx>
        <c:axId val="9216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09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Ambulant!Draaitabel7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'Dashboard Ambulant'!$D$48</c:f>
              <c:strCache>
                <c:ptCount val="1"/>
                <c:pt idx="0">
                  <c:v>Gemiddelde van Productiviteit bij aanwezigheid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Ambulant'!$B$49:$B$58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Ambulant'!$D$49:$D$58</c:f>
              <c:numCache>
                <c:formatCode>General</c:formatCode>
                <c:ptCount val="9"/>
                <c:pt idx="0">
                  <c:v>0.77402755974184545</c:v>
                </c:pt>
                <c:pt idx="1">
                  <c:v>0.77999194847020925</c:v>
                </c:pt>
                <c:pt idx="2">
                  <c:v>0.76841758896186874</c:v>
                </c:pt>
                <c:pt idx="3">
                  <c:v>0.77764561077458016</c:v>
                </c:pt>
                <c:pt idx="4">
                  <c:v>0.77337250925648504</c:v>
                </c:pt>
                <c:pt idx="5">
                  <c:v>0.75020569150045024</c:v>
                </c:pt>
                <c:pt idx="6">
                  <c:v>0.74540996461626419</c:v>
                </c:pt>
                <c:pt idx="7">
                  <c:v>0.70100763044579528</c:v>
                </c:pt>
                <c:pt idx="8">
                  <c:v>0.74952165359635647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7-4385-9D23-58541430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95215"/>
        <c:axId val="994494959"/>
      </c:barChart>
      <c:lineChart>
        <c:grouping val="standard"/>
        <c:varyColors val="0"/>
        <c:ser>
          <c:idx val="0"/>
          <c:order val="0"/>
          <c:tx>
            <c:strRef>
              <c:f>'Dashboard Ambulant'!$C$48</c:f>
              <c:strCache>
                <c:ptCount val="1"/>
                <c:pt idx="0">
                  <c:v>Gemiddelde van Norm Productiviteit bij aanwezigheid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Ambulant'!$B$49:$B$58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Ambulant'!$C$49:$C$58</c:f>
              <c:numCache>
                <c:formatCode>General</c:formatCode>
                <c:ptCount val="9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7-4385-9D23-58541430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95215"/>
        <c:axId val="994494959"/>
      </c:lineChart>
      <c:catAx>
        <c:axId val="16449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494959"/>
        <c:crosses val="autoZero"/>
        <c:auto val="1"/>
        <c:lblAlgn val="ctr"/>
        <c:lblOffset val="100"/>
        <c:noMultiLvlLbl val="0"/>
      </c:catAx>
      <c:valAx>
        <c:axId val="9944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4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GGZ!Draaitabel1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GGZ'!$C$4</c:f>
              <c:strCache>
                <c:ptCount val="1"/>
                <c:pt idx="0">
                  <c:v>Gemiddelde van Productiviteit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GGZ'!$B$5:$B$14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GGZ'!$C$5:$C$14</c:f>
              <c:numCache>
                <c:formatCode>General</c:formatCode>
                <c:ptCount val="9"/>
                <c:pt idx="0">
                  <c:v>0.66351478732178637</c:v>
                </c:pt>
                <c:pt idx="1">
                  <c:v>0.70122335293647708</c:v>
                </c:pt>
                <c:pt idx="2">
                  <c:v>0.72198255996165395</c:v>
                </c:pt>
                <c:pt idx="3">
                  <c:v>0.60222560222560217</c:v>
                </c:pt>
                <c:pt idx="4">
                  <c:v>0.61337968403185794</c:v>
                </c:pt>
                <c:pt idx="5">
                  <c:v>0.73057432432432423</c:v>
                </c:pt>
                <c:pt idx="6">
                  <c:v>0.58966575270923094</c:v>
                </c:pt>
                <c:pt idx="7">
                  <c:v>0.47877422877422876</c:v>
                </c:pt>
                <c:pt idx="8">
                  <c:v>0.70774384633080278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F-449B-8D41-05275B70F489}"/>
            </c:ext>
          </c:extLst>
        </c:ser>
        <c:ser>
          <c:idx val="1"/>
          <c:order val="1"/>
          <c:tx>
            <c:strRef>
              <c:f>'Dashboard GGZ'!$D$4</c:f>
              <c:strCache>
                <c:ptCount val="1"/>
                <c:pt idx="0">
                  <c:v>Gemiddelde van Norm productiviteit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GGZ'!$B$5:$B$14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GGZ'!$D$5:$D$14</c:f>
              <c:numCache>
                <c:formatCode>General</c:formatCode>
                <c:ptCount val="9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F-449B-8D41-05275B70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0415"/>
        <c:axId val="1600484015"/>
      </c:lineChart>
      <c:catAx>
        <c:axId val="1644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0484015"/>
        <c:crosses val="autoZero"/>
        <c:auto val="1"/>
        <c:lblAlgn val="ctr"/>
        <c:lblOffset val="100"/>
        <c:noMultiLvlLbl val="0"/>
      </c:catAx>
      <c:valAx>
        <c:axId val="16004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49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GGZ!Draaitabel2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'Dashboard GGZ'!$C$19</c:f>
              <c:strCache>
                <c:ptCount val="1"/>
                <c:pt idx="0">
                  <c:v>Som van Productieve uren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GGZ'!$B$20:$B$29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GGZ'!$C$20:$C$29</c:f>
              <c:numCache>
                <c:formatCode>General</c:formatCode>
                <c:ptCount val="9"/>
                <c:pt idx="0">
                  <c:v>1340</c:v>
                </c:pt>
                <c:pt idx="1">
                  <c:v>1315</c:v>
                </c:pt>
                <c:pt idx="2">
                  <c:v>1356</c:v>
                </c:pt>
                <c:pt idx="3">
                  <c:v>1104</c:v>
                </c:pt>
                <c:pt idx="4">
                  <c:v>1259</c:v>
                </c:pt>
                <c:pt idx="5">
                  <c:v>1305</c:v>
                </c:pt>
                <c:pt idx="6">
                  <c:v>1210</c:v>
                </c:pt>
                <c:pt idx="7">
                  <c:v>940</c:v>
                </c:pt>
                <c:pt idx="8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0-4F8A-B9FC-2E90B0A45ED8}"/>
            </c:ext>
          </c:extLst>
        </c:ser>
        <c:ser>
          <c:idx val="1"/>
          <c:order val="1"/>
          <c:tx>
            <c:strRef>
              <c:f>'Dashboard GGZ'!$D$19</c:f>
              <c:strCache>
                <c:ptCount val="1"/>
                <c:pt idx="0">
                  <c:v>Som van Niet productieve uren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GGZ'!$B$20:$B$29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GGZ'!$D$20:$D$29</c:f>
              <c:numCache>
                <c:formatCode>General</c:formatCode>
                <c:ptCount val="9"/>
                <c:pt idx="0">
                  <c:v>338.62239999999986</c:v>
                </c:pt>
                <c:pt idx="1">
                  <c:v>327.75200000000018</c:v>
                </c:pt>
                <c:pt idx="2">
                  <c:v>327.82080000000019</c:v>
                </c:pt>
                <c:pt idx="3">
                  <c:v>294.12480000000011</c:v>
                </c:pt>
                <c:pt idx="4">
                  <c:v>318.57760000000007</c:v>
                </c:pt>
                <c:pt idx="5">
                  <c:v>331.50240000000014</c:v>
                </c:pt>
                <c:pt idx="6">
                  <c:v>300.61760000000004</c:v>
                </c:pt>
                <c:pt idx="7">
                  <c:v>234.92480000000006</c:v>
                </c:pt>
                <c:pt idx="8">
                  <c:v>337.39200000000005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0-4F8A-B9FC-2E90B0A45ED8}"/>
            </c:ext>
          </c:extLst>
        </c:ser>
        <c:ser>
          <c:idx val="2"/>
          <c:order val="2"/>
          <c:tx>
            <c:strRef>
              <c:f>'Dashboard GGZ'!$E$19</c:f>
              <c:strCache>
                <c:ptCount val="1"/>
                <c:pt idx="0">
                  <c:v>Som van Uren feestdagen en vakantie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GGZ'!$B$20:$B$29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GGZ'!$E$20:$E$29</c:f>
              <c:numCache>
                <c:formatCode>General</c:formatCode>
                <c:ptCount val="9"/>
                <c:pt idx="0">
                  <c:v>175.68</c:v>
                </c:pt>
                <c:pt idx="1">
                  <c:v>89.28</c:v>
                </c:pt>
                <c:pt idx="2">
                  <c:v>44.64</c:v>
                </c:pt>
                <c:pt idx="3">
                  <c:v>334.08000000000004</c:v>
                </c:pt>
                <c:pt idx="4">
                  <c:v>357.12</c:v>
                </c:pt>
                <c:pt idx="5">
                  <c:v>44.64</c:v>
                </c:pt>
                <c:pt idx="6">
                  <c:v>446.40000000000003</c:v>
                </c:pt>
                <c:pt idx="7">
                  <c:v>714.24</c:v>
                </c:pt>
                <c:pt idx="8">
                  <c:v>90.72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0-4F8A-B9FC-2E90B0A45ED8}"/>
            </c:ext>
          </c:extLst>
        </c:ser>
        <c:ser>
          <c:idx val="3"/>
          <c:order val="3"/>
          <c:tx>
            <c:strRef>
              <c:f>'Dashboard GGZ'!$F$19</c:f>
              <c:strCache>
                <c:ptCount val="1"/>
                <c:pt idx="0">
                  <c:v>Som van Ziekte uren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GGZ'!$B$20:$B$29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GGZ'!$F$20:$F$29</c:f>
              <c:numCache>
                <c:formatCode>General</c:formatCode>
                <c:ptCount val="9"/>
                <c:pt idx="0">
                  <c:v>166.01759999999999</c:v>
                </c:pt>
                <c:pt idx="1">
                  <c:v>142.84800000000001</c:v>
                </c:pt>
                <c:pt idx="2">
                  <c:v>146.41920000000002</c:v>
                </c:pt>
                <c:pt idx="3">
                  <c:v>105.23520000000002</c:v>
                </c:pt>
                <c:pt idx="4">
                  <c:v>118.7424</c:v>
                </c:pt>
                <c:pt idx="5">
                  <c:v>104.4576</c:v>
                </c:pt>
                <c:pt idx="6">
                  <c:v>96.422399999999982</c:v>
                </c:pt>
                <c:pt idx="7">
                  <c:v>74.995199999999997</c:v>
                </c:pt>
                <c:pt idx="8">
                  <c:v>127.00800000000004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0-4F8A-B9FC-2E90B0A45E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96863599"/>
        <c:axId val="812377007"/>
      </c:barChart>
      <c:catAx>
        <c:axId val="1968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77007"/>
        <c:crosses val="autoZero"/>
        <c:auto val="1"/>
        <c:lblAlgn val="ctr"/>
        <c:lblOffset val="100"/>
        <c:noMultiLvlLbl val="0"/>
      </c:catAx>
      <c:valAx>
        <c:axId val="8123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8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GGZ!Draaitabel3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GGZ'!$C$33</c:f>
              <c:strCache>
                <c:ptCount val="1"/>
                <c:pt idx="0">
                  <c:v>Gemiddelde van Ziekte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GGZ'!$B$34:$B$43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GGZ'!$C$34:$C$43</c:f>
              <c:numCache>
                <c:formatCode>General</c:formatCode>
                <c:ptCount val="9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E-433C-BB50-74D2202F1854}"/>
            </c:ext>
          </c:extLst>
        </c:ser>
        <c:ser>
          <c:idx val="1"/>
          <c:order val="1"/>
          <c:tx>
            <c:strRef>
              <c:f>'Dashboard GGZ'!$D$33</c:f>
              <c:strCache>
                <c:ptCount val="1"/>
                <c:pt idx="0">
                  <c:v>Gemiddelde van Norm Ziekte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GGZ'!$B$34:$B$43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GGZ'!$D$34:$D$43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E-433C-BB50-74D2202F1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0963327"/>
        <c:axId val="921691871"/>
      </c:lineChart>
      <c:catAx>
        <c:axId val="7609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1691871"/>
        <c:crosses val="autoZero"/>
        <c:auto val="1"/>
        <c:lblAlgn val="ctr"/>
        <c:lblOffset val="100"/>
        <c:noMultiLvlLbl val="0"/>
      </c:catAx>
      <c:valAx>
        <c:axId val="9216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09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GGZ!Draaitabel8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GGZ'!$C$48</c:f>
              <c:strCache>
                <c:ptCount val="1"/>
                <c:pt idx="0">
                  <c:v>Gemiddelde van Productiviteit bij aanwezigheid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GGZ'!$B$49:$B$58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GGZ'!$C$49:$C$58</c:f>
              <c:numCache>
                <c:formatCode>General</c:formatCode>
                <c:ptCount val="9"/>
                <c:pt idx="0">
                  <c:v>0.7985787602512342</c:v>
                </c:pt>
                <c:pt idx="1">
                  <c:v>0.80030926150358805</c:v>
                </c:pt>
                <c:pt idx="2">
                  <c:v>0.80390422901350655</c:v>
                </c:pt>
                <c:pt idx="3">
                  <c:v>0.79145539121644248</c:v>
                </c:pt>
                <c:pt idx="4">
                  <c:v>0.79840026783999618</c:v>
                </c:pt>
                <c:pt idx="5">
                  <c:v>0.79713510564574386</c:v>
                </c:pt>
                <c:pt idx="6">
                  <c:v>0.80155510120049123</c:v>
                </c:pt>
                <c:pt idx="7">
                  <c:v>0.80038244931861957</c:v>
                </c:pt>
                <c:pt idx="8">
                  <c:v>0.79906563295413224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8BC-BF38-BB64C308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4494255"/>
        <c:axId val="994495951"/>
      </c:barChart>
      <c:lineChart>
        <c:grouping val="standard"/>
        <c:varyColors val="0"/>
        <c:ser>
          <c:idx val="1"/>
          <c:order val="1"/>
          <c:tx>
            <c:strRef>
              <c:f>'Dashboard GGZ'!$D$48</c:f>
              <c:strCache>
                <c:ptCount val="1"/>
                <c:pt idx="0">
                  <c:v>Gemiddelde van Norm Productiviteit bij aanwezigheid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GGZ'!$B$49:$B$58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GGZ'!$D$49:$D$58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6-48BC-BF38-BB64C308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94255"/>
        <c:axId val="994495951"/>
      </c:lineChart>
      <c:catAx>
        <c:axId val="1644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495951"/>
        <c:crosses val="autoZero"/>
        <c:auto val="1"/>
        <c:lblAlgn val="ctr"/>
        <c:lblOffset val="100"/>
        <c:noMultiLvlLbl val="0"/>
      </c:catAx>
      <c:valAx>
        <c:axId val="9944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4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[Voorbeeld data Streamlit tool.xlsx]Dashboard Verblijf!Draaitabel4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Verblijf'!$C$4</c:f>
              <c:strCache>
                <c:ptCount val="1"/>
                <c:pt idx="0">
                  <c:v>Som van Aantal bewoners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Verblijf'!$B$5:$B$14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Verblijf'!$C$5:$C$14</c:f>
              <c:numCache>
                <c:formatCode>General</c:formatCode>
                <c:ptCount val="9"/>
                <c:pt idx="0">
                  <c:v>50.5</c:v>
                </c:pt>
                <c:pt idx="1">
                  <c:v>50.5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52.5</c:v>
                </c:pt>
                <c:pt idx="6">
                  <c:v>53.5</c:v>
                </c:pt>
                <c:pt idx="7">
                  <c:v>52.5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C-431C-8525-92D2296D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845183"/>
        <c:axId val="329523855"/>
      </c:barChart>
      <c:lineChart>
        <c:grouping val="standard"/>
        <c:varyColors val="0"/>
        <c:ser>
          <c:idx val="1"/>
          <c:order val="1"/>
          <c:tx>
            <c:strRef>
              <c:f>'Dashboard Verblijf'!$D$4</c:f>
              <c:strCache>
                <c:ptCount val="1"/>
                <c:pt idx="0">
                  <c:v>Som van Normuren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Verblijf'!$B$5:$B$14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'Dashboard Verblijf'!$D$5:$D$14</c:f>
              <c:numCache>
                <c:formatCode>General</c:formatCode>
                <c:ptCount val="9"/>
                <c:pt idx="0">
                  <c:v>3667.5059800664449</c:v>
                </c:pt>
                <c:pt idx="1">
                  <c:v>3470.0658139534885</c:v>
                </c:pt>
                <c:pt idx="2">
                  <c:v>3840.3005980066446</c:v>
                </c:pt>
                <c:pt idx="3">
                  <c:v>3716.4199335548169</c:v>
                </c:pt>
                <c:pt idx="4">
                  <c:v>3840.3005980066446</c:v>
                </c:pt>
                <c:pt idx="5">
                  <c:v>3751.7127906976743</c:v>
                </c:pt>
                <c:pt idx="6">
                  <c:v>3930.3746511627905</c:v>
                </c:pt>
                <c:pt idx="7">
                  <c:v>3899.091428571428</c:v>
                </c:pt>
                <c:pt idx="8">
                  <c:v>3735.6279069767443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C-431C-8525-92D2296D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35455"/>
        <c:axId val="716953375"/>
      </c:lineChart>
      <c:catAx>
        <c:axId val="21028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523855"/>
        <c:crosses val="autoZero"/>
        <c:auto val="1"/>
        <c:lblAlgn val="ctr"/>
        <c:lblOffset val="100"/>
        <c:noMultiLvlLbl val="0"/>
      </c:catAx>
      <c:valAx>
        <c:axId val="3295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2845183"/>
        <c:crosses val="autoZero"/>
        <c:crossBetween val="between"/>
      </c:valAx>
      <c:valAx>
        <c:axId val="716953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0835455"/>
        <c:crosses val="max"/>
        <c:crossBetween val="between"/>
      </c:valAx>
      <c:catAx>
        <c:axId val="1600835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9533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7</xdr:col>
      <xdr:colOff>76200</xdr:colOff>
      <xdr:row>15</xdr:row>
      <xdr:rowOff>175260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622F7FE-6AA8-F887-4EAB-7A554C04F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179070</xdr:rowOff>
    </xdr:from>
    <xdr:to>
      <xdr:col>7</xdr:col>
      <xdr:colOff>76200</xdr:colOff>
      <xdr:row>30</xdr:row>
      <xdr:rowOff>179070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F86B1A1-1EEE-5EAE-D45E-8F8F2FC6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179070</xdr:rowOff>
    </xdr:from>
    <xdr:to>
      <xdr:col>7</xdr:col>
      <xdr:colOff>76200</xdr:colOff>
      <xdr:row>45</xdr:row>
      <xdr:rowOff>179070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2451BEB-130A-E532-222C-46DB94EB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46</xdr:row>
      <xdr:rowOff>3810</xdr:rowOff>
    </xdr:from>
    <xdr:to>
      <xdr:col>7</xdr:col>
      <xdr:colOff>83820</xdr:colOff>
      <xdr:row>61</xdr:row>
      <xdr:rowOff>3810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8206BC70-CD14-3106-4360-81AF6FE70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76200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A5C5946-1F63-4ABC-ADFA-83E575ACB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171450</xdr:rowOff>
    </xdr:from>
    <xdr:to>
      <xdr:col>7</xdr:col>
      <xdr:colOff>76200</xdr:colOff>
      <xdr:row>30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7334B51-D6D1-44A3-9624-32BB9EDA8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171450</xdr:rowOff>
    </xdr:from>
    <xdr:to>
      <xdr:col>7</xdr:col>
      <xdr:colOff>76200</xdr:colOff>
      <xdr:row>45</xdr:row>
      <xdr:rowOff>171450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2B6BAB2-A790-4268-A7FC-CB3C4EBF4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163830</xdr:rowOff>
    </xdr:from>
    <xdr:to>
      <xdr:col>7</xdr:col>
      <xdr:colOff>76200</xdr:colOff>
      <xdr:row>60</xdr:row>
      <xdr:rowOff>163830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92507FA-2C8D-F0DE-75E8-E0AF89B1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152400</xdr:rowOff>
    </xdr:from>
    <xdr:to>
      <xdr:col>7</xdr:col>
      <xdr:colOff>739140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87DFDF5-19AF-3B57-BE18-00096C68A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22860</xdr:rowOff>
    </xdr:from>
    <xdr:to>
      <xdr:col>7</xdr:col>
      <xdr:colOff>762000</xdr:colOff>
      <xdr:row>31</xdr:row>
      <xdr:rowOff>34290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BE8ABED-76D7-91B3-E0DD-6D11273AB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31</xdr:row>
      <xdr:rowOff>34290</xdr:rowOff>
    </xdr:from>
    <xdr:to>
      <xdr:col>7</xdr:col>
      <xdr:colOff>769620</xdr:colOff>
      <xdr:row>46</xdr:row>
      <xdr:rowOff>34290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0FE87FA-441A-8C71-759A-F855154D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Diender" refreshedDate="45293.551637037039" createdVersion="8" refreshedVersion="8" minRefreshableVersion="3" recordCount="18" xr:uid="{577E1172-1299-43E5-BDF1-37B4ACD1D070}">
  <cacheSource type="worksheet">
    <worksheetSource ref="A1:P19" sheet="Data GGZ"/>
  </cacheSource>
  <cacheFields count="16">
    <cacheField name="Label" numFmtId="0">
      <sharedItems/>
    </cacheField>
    <cacheField name="Team" numFmtId="0">
      <sharedItems count="2">
        <s v="Team 3"/>
        <s v="Team 4"/>
      </sharedItems>
    </cacheField>
    <cacheField name="Activiteit" numFmtId="0">
      <sharedItems/>
    </cacheField>
    <cacheField name="Maan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FTE" numFmtId="0">
      <sharedItems containsSemiMixedTypes="0" containsString="0" containsNumber="1" minValue="4" maxValue="8.1999999999999993"/>
    </cacheField>
    <cacheField name="Feestdagen" numFmtId="0">
      <sharedItems containsString="0" containsBlank="1" containsNumber="1" containsInteger="1" minValue="1" maxValue="2"/>
    </cacheField>
    <cacheField name="Opgenomen vakantiedagen" numFmtId="0">
      <sharedItems containsSemiMixedTypes="0" containsString="0" containsNumber="1" minValue="0.5" maxValue="8"/>
    </cacheField>
    <cacheField name="Betaalde uren" numFmtId="43">
      <sharedItems containsSemiMixedTypes="0" containsString="0" containsNumber="1" minValue="635.04000000000008" maxValue="1357.9199999999998"/>
    </cacheField>
    <cacheField name="Uren feestdagen en vakantie" numFmtId="0">
      <sharedItems containsSemiMixedTypes="0" containsString="0" containsNumber="1" minValue="15.120000000000001" maxValue="426.24"/>
    </cacheField>
    <cacheField name="Ziekte uren" numFmtId="43">
      <sharedItems containsSemiMixedTypes="0" containsString="0" containsNumber="1" minValue="30.24" maxValue="111.58559999999999"/>
    </cacheField>
    <cacheField name="Niet productieve uren" numFmtId="43">
      <sharedItems containsSemiMixedTypes="0" containsString="0" containsNumber="1" minValue="93.76" maxValue="228.25439999999986"/>
    </cacheField>
    <cacheField name="Productieve uren" numFmtId="43">
      <sharedItems containsSemiMixedTypes="0" containsString="0" containsNumber="1" containsInteger="1" minValue="380" maxValue="900"/>
    </cacheField>
    <cacheField name="Productiviteit" numFmtId="165">
      <sharedItems containsSemiMixedTypes="0" containsString="0" containsNumber="1" minValue="0.47775047775047774" maxValue="0.73198198198198183"/>
    </cacheField>
    <cacheField name="Norm productiviteit" numFmtId="9">
      <sharedItems containsSemiMixedTypes="0" containsString="0" containsNumber="1" minValue="0.64" maxValue="0.64"/>
    </cacheField>
    <cacheField name="Ziekte" numFmtId="9">
      <sharedItems containsSemiMixedTypes="0" containsString="0" containsNumber="1" minValue="0.06" maxValue="0.09"/>
    </cacheField>
    <cacheField name="Norm Ziekte" numFmtId="9">
      <sharedItems containsSemiMixedTypes="0" containsString="0" containsNumber="1" minValue="7.0000000000000007E-2" maxValue="7.00000000000000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Diender" refreshedDate="45293.574158333337" createdVersion="8" refreshedVersion="8" minRefreshableVersion="3" recordCount="54" xr:uid="{4A629A36-6987-4366-ACB3-DD98D6D6D59E}">
  <cacheSource type="worksheet">
    <worksheetSource ref="A1:H55" sheet="Data Verblijf"/>
  </cacheSource>
  <cacheFields count="8">
    <cacheField name="Label" numFmtId="0">
      <sharedItems/>
    </cacheField>
    <cacheField name="Locatie" numFmtId="0">
      <sharedItems count="2">
        <s v="Locatie 5"/>
        <s v="Locatie 6"/>
      </sharedItems>
    </cacheField>
    <cacheField name="Activiteit" numFmtId="0">
      <sharedItems/>
    </cacheField>
    <cacheField name="Maan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Normuren" numFmtId="164">
      <sharedItems containsString="0" containsBlank="1" containsNumber="1" minValue="1434.2658139534883" maxValue="2285.0100000000002"/>
    </cacheField>
    <cacheField name="Aantal bewoners" numFmtId="164">
      <sharedItems containsString="0" containsBlank="1" containsNumber="1" minValue="20" maxValue="31.5"/>
    </cacheField>
    <cacheField name="Functie" numFmtId="164">
      <sharedItems count="6">
        <s v="Functie A"/>
        <s v="Functie B"/>
        <s v="Functie C"/>
        <s v="A" u="1"/>
        <s v="B" u="1"/>
        <s v="C" u="1"/>
      </sharedItems>
    </cacheField>
    <cacheField name="Geroosterde uren" numFmtId="0">
      <sharedItems containsSemiMixedTypes="0" containsString="0" containsNumber="1" containsInteger="1" minValue="110" maxValue="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Diender" refreshedDate="45293.578956365738" createdVersion="8" refreshedVersion="8" minRefreshableVersion="3" recordCount="18" xr:uid="{D01D4032-6BC7-409A-BEE2-9E326BFA6049}">
  <cacheSource type="worksheet">
    <worksheetSource ref="A1:Q19" sheet="Data Ambulant"/>
  </cacheSource>
  <cacheFields count="17">
    <cacheField name="Label" numFmtId="0">
      <sharedItems/>
    </cacheField>
    <cacheField name="Team" numFmtId="0">
      <sharedItems count="2">
        <s v="Team 1"/>
        <s v="Team 2"/>
      </sharedItems>
    </cacheField>
    <cacheField name="Activiteit" numFmtId="0">
      <sharedItems/>
    </cacheField>
    <cacheField name="Maan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FTE" numFmtId="0">
      <sharedItems containsSemiMixedTypes="0" containsString="0" containsNumber="1" minValue="4.8" maxValue="7.2"/>
    </cacheField>
    <cacheField name="Feestdagen" numFmtId="0">
      <sharedItems containsString="0" containsBlank="1" containsNumber="1" containsInteger="1" minValue="1" maxValue="2"/>
    </cacheField>
    <cacheField name="Opgenomen vakantiedagen" numFmtId="0">
      <sharedItems containsSemiMixedTypes="0" containsString="0" containsNumber="1" minValue="0.5" maxValue="8"/>
    </cacheField>
    <cacheField name="Betaalde uren" numFmtId="43">
      <sharedItems containsSemiMixedTypes="0" containsString="0" containsNumber="1" minValue="756.00000000000011" maxValue="1159.2"/>
    </cacheField>
    <cacheField name="Uren feestdagen en vakantie" numFmtId="0">
      <sharedItems containsSemiMixedTypes="0" containsString="0" containsNumber="1" minValue="18" maxValue="403.2"/>
    </cacheField>
    <cacheField name="Ziekte uren" numFmtId="43">
      <sharedItems containsSemiMixedTypes="0" containsString="0" containsNumber="1" minValue="38.707200000000007" maxValue="81.647999999999996"/>
    </cacheField>
    <cacheField name="Reisuren" numFmtId="43">
      <sharedItems containsSemiMixedTypes="0" containsString="0" containsNumber="1" containsInteger="1" minValue="105" maxValue="190"/>
    </cacheField>
    <cacheField name="Niet productieve uren" numFmtId="43">
      <sharedItems containsSemiMixedTypes="0" containsString="0" containsNumber="1" minValue="26.358400000000103" maxValue="55.568000000000012"/>
    </cacheField>
    <cacheField name="Productieve uren" numFmtId="0">
      <sharedItems containsSemiMixedTypes="0" containsString="0" containsNumber="1" containsInteger="1" minValue="415" maxValue="720"/>
    </cacheField>
    <cacheField name="Productiviteit" numFmtId="165">
      <sharedItems containsSemiMixedTypes="0" containsString="0" containsNumber="1" minValue="0.40936710858585856" maxValue="0.70546737213403876"/>
    </cacheField>
    <cacheField name="Norm productiviteit" numFmtId="9">
      <sharedItems containsSemiMixedTypes="0" containsString="0" containsNumber="1" minValue="0.73" maxValue="0.73"/>
    </cacheField>
    <cacheField name="Ziekte" numFmtId="9">
      <sharedItems containsSemiMixedTypes="0" containsString="0" containsNumber="1" minValue="0.06" maxValue="0.09"/>
    </cacheField>
    <cacheField name="Norm Ziekte" numFmtId="9">
      <sharedItems containsSemiMixedTypes="0" containsString="0" containsNumber="1" minValue="7.0000000000000007E-2" maxValue="7.00000000000000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Diender" refreshedDate="45293.580769328706" createdVersion="8" refreshedVersion="8" minRefreshableVersion="3" recordCount="18" xr:uid="{02CFA18A-EB5B-42BE-8E78-2651DBEE2A2F}">
  <cacheSource type="worksheet">
    <worksheetSource ref="A1:S19" sheet="Data Ambulant"/>
  </cacheSource>
  <cacheFields count="19">
    <cacheField name="Label" numFmtId="0">
      <sharedItems/>
    </cacheField>
    <cacheField name="Team" numFmtId="0">
      <sharedItems count="2">
        <s v="Team 1"/>
        <s v="Team 2"/>
      </sharedItems>
    </cacheField>
    <cacheField name="Activiteit" numFmtId="0">
      <sharedItems/>
    </cacheField>
    <cacheField name="Maan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FTE" numFmtId="0">
      <sharedItems containsSemiMixedTypes="0" containsString="0" containsNumber="1" minValue="4.8" maxValue="7.2"/>
    </cacheField>
    <cacheField name="Feestdagen" numFmtId="0">
      <sharedItems containsString="0" containsBlank="1" containsNumber="1" containsInteger="1" minValue="1" maxValue="2"/>
    </cacheField>
    <cacheField name="Opgenomen vakantiedagen" numFmtId="0">
      <sharedItems containsSemiMixedTypes="0" containsString="0" containsNumber="1" minValue="0.5" maxValue="8"/>
    </cacheField>
    <cacheField name="Betaalde uren" numFmtId="43">
      <sharedItems containsSemiMixedTypes="0" containsString="0" containsNumber="1" minValue="756.00000000000011" maxValue="1159.2"/>
    </cacheField>
    <cacheField name="Uren feestdagen en vakantie" numFmtId="0">
      <sharedItems containsSemiMixedTypes="0" containsString="0" containsNumber="1" minValue="18" maxValue="403.2"/>
    </cacheField>
    <cacheField name="Ziekte uren" numFmtId="43">
      <sharedItems containsSemiMixedTypes="0" containsString="0" containsNumber="1" minValue="38.707200000000007" maxValue="81.647999999999996"/>
    </cacheField>
    <cacheField name="Reisuren" numFmtId="43">
      <sharedItems containsSemiMixedTypes="0" containsString="0" containsNumber="1" containsInteger="1" minValue="105" maxValue="190"/>
    </cacheField>
    <cacheField name="Niet productieve uren" numFmtId="43">
      <sharedItems containsSemiMixedTypes="0" containsString="0" containsNumber="1" minValue="26.358400000000103" maxValue="55.568000000000012"/>
    </cacheField>
    <cacheField name="Productieve uren" numFmtId="0">
      <sharedItems containsSemiMixedTypes="0" containsString="0" containsNumber="1" containsInteger="1" minValue="415" maxValue="720"/>
    </cacheField>
    <cacheField name="Productiviteit" numFmtId="165">
      <sharedItems containsSemiMixedTypes="0" containsString="0" containsNumber="1" minValue="0.40936710858585856" maxValue="0.70546737213403876"/>
    </cacheField>
    <cacheField name="Norm productiviteit" numFmtId="9">
      <sharedItems containsSemiMixedTypes="0" containsString="0" containsNumber="1" minValue="0.73" maxValue="0.73"/>
    </cacheField>
    <cacheField name="Ziekte" numFmtId="9">
      <sharedItems containsSemiMixedTypes="0" containsString="0" containsNumber="1" minValue="0.06" maxValue="0.09"/>
    </cacheField>
    <cacheField name="Norm Ziekte" numFmtId="9">
      <sharedItems containsSemiMixedTypes="0" containsString="0" containsNumber="1" minValue="7.0000000000000007E-2" maxValue="7.0000000000000007E-2"/>
    </cacheField>
    <cacheField name="Productiviteit bij aanwezigheid" numFmtId="165">
      <sharedItems containsSemiMixedTypes="0" containsString="0" containsNumber="1" minValue="0.68435230918608569" maxValue="0.80985575233677687"/>
    </cacheField>
    <cacheField name="Norm Productiviteit bij aanwezigheid" numFmtId="9">
      <sharedItems containsSemiMixedTypes="0" containsString="0" containsNumber="1" minValue="0.78" maxValue="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Diender" refreshedDate="45293.582080555556" createdVersion="8" refreshedVersion="8" minRefreshableVersion="3" recordCount="18" xr:uid="{CE57636D-E4AA-45BE-87F9-1DFF15A75413}">
  <cacheSource type="worksheet">
    <worksheetSource ref="A1:R19" sheet="Data GGZ"/>
  </cacheSource>
  <cacheFields count="18">
    <cacheField name="Label" numFmtId="0">
      <sharedItems/>
    </cacheField>
    <cacheField name="Team" numFmtId="0">
      <sharedItems count="2">
        <s v="Team 3"/>
        <s v="Team 4"/>
      </sharedItems>
    </cacheField>
    <cacheField name="Activiteit" numFmtId="0">
      <sharedItems/>
    </cacheField>
    <cacheField name="Maan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FTE" numFmtId="0">
      <sharedItems containsSemiMixedTypes="0" containsString="0" containsNumber="1" minValue="4" maxValue="8.1999999999999993"/>
    </cacheField>
    <cacheField name="Feestdagen" numFmtId="0">
      <sharedItems containsString="0" containsBlank="1" containsNumber="1" containsInteger="1" minValue="1" maxValue="2"/>
    </cacheField>
    <cacheField name="Opgenomen vakantiedagen" numFmtId="0">
      <sharedItems containsSemiMixedTypes="0" containsString="0" containsNumber="1" minValue="0.5" maxValue="8"/>
    </cacheField>
    <cacheField name="Betaalde uren" numFmtId="43">
      <sharedItems containsSemiMixedTypes="0" containsString="0" containsNumber="1" minValue="635.04000000000008" maxValue="1357.9199999999998"/>
    </cacheField>
    <cacheField name="Uren feestdagen en vakantie" numFmtId="0">
      <sharedItems containsSemiMixedTypes="0" containsString="0" containsNumber="1" minValue="15.120000000000001" maxValue="426.24"/>
    </cacheField>
    <cacheField name="Ziekte uren" numFmtId="43">
      <sharedItems containsSemiMixedTypes="0" containsString="0" containsNumber="1" minValue="30.24" maxValue="111.58559999999999"/>
    </cacheField>
    <cacheField name="Niet productieve uren" numFmtId="43">
      <sharedItems containsSemiMixedTypes="0" containsString="0" containsNumber="1" minValue="93.76" maxValue="228.25439999999986"/>
    </cacheField>
    <cacheField name="Productieve uren" numFmtId="43">
      <sharedItems containsSemiMixedTypes="0" containsString="0" containsNumber="1" containsInteger="1" minValue="380" maxValue="900"/>
    </cacheField>
    <cacheField name="Productiviteit" numFmtId="165">
      <sharedItems containsSemiMixedTypes="0" containsString="0" containsNumber="1" minValue="0.47775047775047774" maxValue="0.73198198198198183"/>
    </cacheField>
    <cacheField name="Norm productiviteit" numFmtId="9">
      <sharedItems containsSemiMixedTypes="0" containsString="0" containsNumber="1" minValue="0.64" maxValue="0.64"/>
    </cacheField>
    <cacheField name="Ziekte" numFmtId="9">
      <sharedItems containsSemiMixedTypes="0" containsString="0" containsNumber="1" minValue="0.06" maxValue="0.09"/>
    </cacheField>
    <cacheField name="Norm Ziekte" numFmtId="9">
      <sharedItems containsSemiMixedTypes="0" containsString="0" containsNumber="1" minValue="7.0000000000000007E-2" maxValue="7.0000000000000007E-2"/>
    </cacheField>
    <cacheField name="Productiviteit bij aanwezigheid" numFmtId="165">
      <sharedItems containsSemiMixedTypes="0" containsString="0" containsNumber="1" minValue="0.78483501422569513" maxValue="0.80826630111476083"/>
    </cacheField>
    <cacheField name="Norm Productiviteit bij aanwezigheid" numFmtId="9">
      <sharedItems containsSemiMixedTypes="0" containsString="0" containsNumber="1" minValue="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Sample"/>
    <x v="0"/>
    <s v="GGZ"/>
    <x v="0"/>
    <n v="4"/>
    <n v="1"/>
    <n v="1"/>
    <n v="662.4"/>
    <n v="57.6"/>
    <n v="54.431999999999995"/>
    <n v="110.36799999999999"/>
    <n v="440"/>
    <n v="0.66425120772946866"/>
    <n v="0.64"/>
    <n v="0.09"/>
    <n v="7.0000000000000007E-2"/>
  </r>
  <r>
    <s v="Sample"/>
    <x v="0"/>
    <s v="GGZ"/>
    <x v="1"/>
    <n v="4.2"/>
    <m/>
    <n v="1"/>
    <n v="635.04000000000008"/>
    <n v="30.240000000000002"/>
    <n v="48.384000000000007"/>
    <n v="111.41600000000005"/>
    <n v="445"/>
    <n v="0.70074326026706968"/>
    <n v="0.64"/>
    <n v="0.08"/>
    <n v="7.0000000000000007E-2"/>
  </r>
  <r>
    <s v="Sample"/>
    <x v="0"/>
    <s v="GGZ"/>
    <x v="2"/>
    <n v="4.2"/>
    <m/>
    <n v="0.5"/>
    <n v="635.04000000000008"/>
    <n v="15.120000000000001"/>
    <n v="49.593600000000009"/>
    <n v="114.32640000000006"/>
    <n v="456"/>
    <n v="0.71806500377928939"/>
    <n v="0.64"/>
    <n v="0.08"/>
    <n v="7.0000000000000007E-2"/>
  </r>
  <r>
    <s v="Sample"/>
    <x v="0"/>
    <s v="GGZ"/>
    <x v="3"/>
    <n v="4.2"/>
    <n v="2"/>
    <n v="2"/>
    <n v="665.28000000000009"/>
    <n v="120.96000000000001"/>
    <n v="38.10240000000001"/>
    <n v="102.21760000000006"/>
    <n v="404"/>
    <n v="0.60726310726310717"/>
    <n v="0.64"/>
    <n v="7.0000000000000007E-2"/>
    <n v="7.0000000000000007E-2"/>
  </r>
  <r>
    <s v="Sample"/>
    <x v="0"/>
    <s v="GGZ"/>
    <x v="4"/>
    <n v="5"/>
    <n v="2"/>
    <n v="2"/>
    <n v="828"/>
    <n v="144"/>
    <n v="47.88"/>
    <n v="127.12"/>
    <n v="509"/>
    <n v="0.61473429951690817"/>
    <n v="0.64"/>
    <n v="7.0000000000000007E-2"/>
    <n v="7.0000000000000007E-2"/>
  </r>
  <r>
    <s v="Sample"/>
    <x v="0"/>
    <s v="GGZ"/>
    <x v="5"/>
    <n v="5"/>
    <m/>
    <n v="0.5"/>
    <n v="720"/>
    <n v="18"/>
    <n v="42.12"/>
    <n v="134.88"/>
    <n v="525"/>
    <n v="0.72916666666666663"/>
    <n v="0.64"/>
    <n v="0.06"/>
    <n v="7.0000000000000007E-2"/>
  </r>
  <r>
    <s v="Sample"/>
    <x v="0"/>
    <s v="GGZ"/>
    <x v="6"/>
    <n v="5"/>
    <m/>
    <n v="5"/>
    <n v="828"/>
    <n v="180"/>
    <n v="38.879999999999995"/>
    <n v="119.12"/>
    <n v="490"/>
    <n v="0.59178743961352653"/>
    <n v="0.64"/>
    <n v="0.06"/>
    <n v="7.0000000000000007E-2"/>
  </r>
  <r>
    <s v="Sample"/>
    <x v="0"/>
    <s v="GGZ"/>
    <x v="7"/>
    <n v="5"/>
    <m/>
    <n v="8"/>
    <n v="792"/>
    <n v="288"/>
    <n v="30.24"/>
    <n v="93.76"/>
    <n v="380"/>
    <n v="0.47979797979797978"/>
    <n v="0.64"/>
    <n v="0.06"/>
    <n v="7.0000000000000007E-2"/>
  </r>
  <r>
    <s v="Sample"/>
    <x v="0"/>
    <s v="GGZ"/>
    <x v="8"/>
    <n v="4.5999999999999996"/>
    <m/>
    <n v="1"/>
    <n v="695.52"/>
    <n v="33.119999999999997"/>
    <n v="46.368000000000002"/>
    <n v="126.03199999999998"/>
    <n v="490"/>
    <n v="0.70450885668276975"/>
    <n v="0.64"/>
    <n v="7.0000000000000007E-2"/>
    <n v="7.0000000000000007E-2"/>
  </r>
  <r>
    <s v="Sample"/>
    <x v="1"/>
    <s v="GGZ"/>
    <x v="0"/>
    <n v="8.1999999999999993"/>
    <n v="1"/>
    <n v="1"/>
    <n v="1357.9199999999998"/>
    <n v="118.08"/>
    <n v="111.58559999999999"/>
    <n v="228.25439999999986"/>
    <n v="900"/>
    <n v="0.66277836691410397"/>
    <n v="0.64"/>
    <n v="0.09"/>
    <n v="7.0000000000000007E-2"/>
  </r>
  <r>
    <s v="Sample"/>
    <x v="1"/>
    <s v="GGZ"/>
    <x v="1"/>
    <n v="8.1999999999999993"/>
    <m/>
    <n v="1"/>
    <n v="1239.8400000000001"/>
    <n v="59.04"/>
    <n v="94.464000000000013"/>
    <n v="216.33600000000013"/>
    <n v="870"/>
    <n v="0.7017034456058846"/>
    <n v="0.64"/>
    <n v="0.08"/>
    <n v="7.0000000000000007E-2"/>
  </r>
  <r>
    <s v="Sample"/>
    <x v="1"/>
    <s v="GGZ"/>
    <x v="2"/>
    <n v="8.1999999999999993"/>
    <m/>
    <n v="0.5"/>
    <n v="1239.8400000000001"/>
    <n v="29.52"/>
    <n v="96.825600000000009"/>
    <n v="213.49440000000016"/>
    <n v="900"/>
    <n v="0.7259001161440185"/>
    <n v="0.64"/>
    <n v="0.08"/>
    <n v="7.0000000000000007E-2"/>
  </r>
  <r>
    <s v="Sample"/>
    <x v="1"/>
    <s v="GGZ"/>
    <x v="3"/>
    <n v="7.4"/>
    <n v="2"/>
    <n v="2"/>
    <n v="1172.1600000000001"/>
    <n v="213.12"/>
    <n v="67.132800000000017"/>
    <n v="191.90720000000005"/>
    <n v="700"/>
    <n v="0.59718809718809718"/>
    <n v="0.64"/>
    <n v="7.0000000000000007E-2"/>
    <n v="7.0000000000000007E-2"/>
  </r>
  <r>
    <s v="Sample"/>
    <x v="1"/>
    <s v="GGZ"/>
    <x v="4"/>
    <n v="7.4"/>
    <n v="2"/>
    <n v="2"/>
    <n v="1225.44"/>
    <n v="213.12"/>
    <n v="70.862400000000008"/>
    <n v="191.45760000000004"/>
    <n v="750"/>
    <n v="0.6120250685468076"/>
    <n v="0.64"/>
    <n v="7.0000000000000007E-2"/>
    <n v="7.0000000000000007E-2"/>
  </r>
  <r>
    <s v="Sample"/>
    <x v="1"/>
    <s v="GGZ"/>
    <x v="5"/>
    <n v="7.4"/>
    <m/>
    <n v="0.5"/>
    <n v="1065.6000000000001"/>
    <n v="26.64"/>
    <n v="62.337600000000002"/>
    <n v="196.62240000000014"/>
    <n v="780"/>
    <n v="0.73198198198198183"/>
    <n v="0.64"/>
    <n v="0.06"/>
    <n v="7.0000000000000007E-2"/>
  </r>
  <r>
    <s v="Sample"/>
    <x v="1"/>
    <s v="GGZ"/>
    <x v="6"/>
    <n v="7.4"/>
    <m/>
    <n v="5"/>
    <n v="1225.44"/>
    <n v="266.40000000000003"/>
    <n v="57.542399999999994"/>
    <n v="181.49760000000003"/>
    <n v="720"/>
    <n v="0.58754406580493534"/>
    <n v="0.64"/>
    <n v="0.06"/>
    <n v="7.0000000000000007E-2"/>
  </r>
  <r>
    <s v="Sample"/>
    <x v="1"/>
    <s v="GGZ"/>
    <x v="7"/>
    <n v="7.4"/>
    <m/>
    <n v="8"/>
    <n v="1172.1600000000001"/>
    <n v="426.24"/>
    <n v="44.755200000000002"/>
    <n v="141.16480000000007"/>
    <n v="560"/>
    <n v="0.47775047775047774"/>
    <n v="0.64"/>
    <n v="0.06"/>
    <n v="7.0000000000000007E-2"/>
  </r>
  <r>
    <s v="Sample"/>
    <x v="1"/>
    <s v="GGZ"/>
    <x v="8"/>
    <n v="8"/>
    <m/>
    <n v="1"/>
    <n v="1209.6000000000001"/>
    <n v="57.6"/>
    <n v="80.640000000000029"/>
    <n v="211.36000000000007"/>
    <n v="860"/>
    <n v="0.71097883597883593"/>
    <n v="0.64"/>
    <n v="7.0000000000000007E-2"/>
    <n v="7.000000000000000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Sample"/>
    <x v="0"/>
    <s v="Verblijf"/>
    <x v="0"/>
    <n v="1479.3488372093022"/>
    <n v="20"/>
    <x v="0"/>
    <n v="130"/>
  </r>
  <r>
    <s v="Sample"/>
    <x v="0"/>
    <s v="Verblijf"/>
    <x v="0"/>
    <m/>
    <m/>
    <x v="1"/>
    <n v="350"/>
  </r>
  <r>
    <s v="Sample"/>
    <x v="0"/>
    <s v="Verblijf"/>
    <x v="0"/>
    <m/>
    <m/>
    <x v="2"/>
    <n v="980"/>
  </r>
  <r>
    <s v="Sample"/>
    <x v="0"/>
    <s v="Verblijf"/>
    <x v="1"/>
    <n v="1434.2658139534883"/>
    <n v="20.5"/>
    <x v="0"/>
    <n v="120"/>
  </r>
  <r>
    <s v="Sample"/>
    <x v="0"/>
    <s v="Verblijf"/>
    <x v="1"/>
    <m/>
    <m/>
    <x v="1"/>
    <n v="330"/>
  </r>
  <r>
    <s v="Sample"/>
    <x v="0"/>
    <s v="Verblijf"/>
    <x v="1"/>
    <m/>
    <m/>
    <x v="2"/>
    <n v="920"/>
  </r>
  <r>
    <s v="Sample"/>
    <x v="0"/>
    <s v="Verblijf"/>
    <x v="2"/>
    <n v="1579.2048837209302"/>
    <n v="21"/>
    <x v="0"/>
    <n v="130"/>
  </r>
  <r>
    <s v="Sample"/>
    <x v="0"/>
    <s v="Verblijf"/>
    <x v="2"/>
    <m/>
    <m/>
    <x v="1"/>
    <n v="360"/>
  </r>
  <r>
    <s v="Sample"/>
    <x v="0"/>
    <s v="Verblijf"/>
    <x v="2"/>
    <m/>
    <m/>
    <x v="2"/>
    <n v="1050"/>
  </r>
  <r>
    <s v="Sample"/>
    <x v="0"/>
    <s v="Verblijf"/>
    <x v="3"/>
    <n v="1528.2627906976741"/>
    <n v="21"/>
    <x v="0"/>
    <n v="125"/>
  </r>
  <r>
    <s v="Sample"/>
    <x v="0"/>
    <s v="Verblijf"/>
    <x v="3"/>
    <m/>
    <m/>
    <x v="1"/>
    <n v="330"/>
  </r>
  <r>
    <s v="Sample"/>
    <x v="0"/>
    <s v="Verblijf"/>
    <x v="3"/>
    <m/>
    <m/>
    <x v="2"/>
    <n v="1020"/>
  </r>
  <r>
    <s v="Sample"/>
    <x v="0"/>
    <s v="Verblijf"/>
    <x v="4"/>
    <n v="1579.2048837209302"/>
    <n v="21"/>
    <x v="0"/>
    <n v="130"/>
  </r>
  <r>
    <s v="Sample"/>
    <x v="0"/>
    <s v="Verblijf"/>
    <x v="4"/>
    <m/>
    <m/>
    <x v="1"/>
    <n v="360"/>
  </r>
  <r>
    <s v="Sample"/>
    <x v="0"/>
    <s v="Verblijf"/>
    <x v="4"/>
    <m/>
    <m/>
    <x v="2"/>
    <n v="1050"/>
  </r>
  <r>
    <s v="Sample"/>
    <x v="0"/>
    <s v="Verblijf"/>
    <x v="5"/>
    <n v="1528.2627906976741"/>
    <n v="21"/>
    <x v="0"/>
    <n v="125"/>
  </r>
  <r>
    <s v="Sample"/>
    <x v="0"/>
    <s v="Verblijf"/>
    <x v="5"/>
    <m/>
    <m/>
    <x v="1"/>
    <n v="380"/>
  </r>
  <r>
    <s v="Sample"/>
    <x v="0"/>
    <s v="Verblijf"/>
    <x v="5"/>
    <m/>
    <m/>
    <x v="2"/>
    <n v="1040"/>
  </r>
  <r>
    <s v="Sample"/>
    <x v="0"/>
    <s v="Verblijf"/>
    <x v="6"/>
    <n v="1645.3646511627906"/>
    <n v="22"/>
    <x v="0"/>
    <n v="130"/>
  </r>
  <r>
    <s v="Sample"/>
    <x v="0"/>
    <s v="Verblijf"/>
    <x v="6"/>
    <m/>
    <m/>
    <x v="1"/>
    <n v="380"/>
  </r>
  <r>
    <s v="Sample"/>
    <x v="0"/>
    <s v="Verblijf"/>
    <x v="6"/>
    <m/>
    <m/>
    <x v="2"/>
    <n v="1080"/>
  </r>
  <r>
    <s v="Sample"/>
    <x v="0"/>
    <s v="Verblijf"/>
    <x v="7"/>
    <n v="1625.6399999999996"/>
    <n v="21.5"/>
    <x v="0"/>
    <n v="110"/>
  </r>
  <r>
    <s v="Sample"/>
    <x v="0"/>
    <s v="Verblijf"/>
    <x v="7"/>
    <m/>
    <m/>
    <x v="1"/>
    <n v="450"/>
  </r>
  <r>
    <s v="Sample"/>
    <x v="0"/>
    <s v="Verblijf"/>
    <x v="7"/>
    <m/>
    <m/>
    <x v="2"/>
    <n v="1120"/>
  </r>
  <r>
    <s v="Sample"/>
    <x v="0"/>
    <s v="Verblijf"/>
    <x v="8"/>
    <n v="1500.0279069767441"/>
    <n v="20.5"/>
    <x v="0"/>
    <n v="125"/>
  </r>
  <r>
    <s v="Sample"/>
    <x v="0"/>
    <s v="Verblijf"/>
    <x v="8"/>
    <m/>
    <m/>
    <x v="1"/>
    <n v="400"/>
  </r>
  <r>
    <s v="Sample"/>
    <x v="0"/>
    <s v="Verblijf"/>
    <x v="8"/>
    <m/>
    <m/>
    <x v="2"/>
    <n v="1050"/>
  </r>
  <r>
    <s v="Sample"/>
    <x v="1"/>
    <s v="Verblijf"/>
    <x v="0"/>
    <n v="2188.1571428571428"/>
    <n v="30.5"/>
    <x v="0"/>
    <n v="180"/>
  </r>
  <r>
    <s v="Sample"/>
    <x v="1"/>
    <s v="Verblijf"/>
    <x v="0"/>
    <m/>
    <m/>
    <x v="1"/>
    <n v="600"/>
  </r>
  <r>
    <s v="Sample"/>
    <x v="1"/>
    <s v="Verblijf"/>
    <x v="0"/>
    <m/>
    <m/>
    <x v="2"/>
    <n v="1300"/>
  </r>
  <r>
    <s v="Sample"/>
    <x v="1"/>
    <s v="Verblijf"/>
    <x v="1"/>
    <n v="2035.8000000000002"/>
    <n v="30"/>
    <x v="0"/>
    <n v="160"/>
  </r>
  <r>
    <s v="Sample"/>
    <x v="1"/>
    <s v="Verblijf"/>
    <x v="1"/>
    <m/>
    <m/>
    <x v="1"/>
    <n v="580"/>
  </r>
  <r>
    <s v="Sample"/>
    <x v="1"/>
    <s v="Verblijf"/>
    <x v="1"/>
    <m/>
    <m/>
    <x v="2"/>
    <n v="1270"/>
  </r>
  <r>
    <s v="Sample"/>
    <x v="1"/>
    <s v="Verblijf"/>
    <x v="2"/>
    <n v="2261.0957142857142"/>
    <n v="31"/>
    <x v="0"/>
    <n v="170"/>
  </r>
  <r>
    <s v="Sample"/>
    <x v="1"/>
    <s v="Verblijf"/>
    <x v="2"/>
    <m/>
    <m/>
    <x v="1"/>
    <n v="620"/>
  </r>
  <r>
    <s v="Sample"/>
    <x v="1"/>
    <s v="Verblijf"/>
    <x v="2"/>
    <m/>
    <m/>
    <x v="2"/>
    <n v="1350"/>
  </r>
  <r>
    <s v="Sample"/>
    <x v="1"/>
    <s v="Verblijf"/>
    <x v="3"/>
    <n v="2188.1571428571428"/>
    <n v="31"/>
    <x v="0"/>
    <n v="165"/>
  </r>
  <r>
    <s v="Sample"/>
    <x v="1"/>
    <s v="Verblijf"/>
    <x v="3"/>
    <m/>
    <m/>
    <x v="1"/>
    <n v="590"/>
  </r>
  <r>
    <s v="Sample"/>
    <x v="1"/>
    <s v="Verblijf"/>
    <x v="3"/>
    <m/>
    <m/>
    <x v="2"/>
    <n v="1350"/>
  </r>
  <r>
    <s v="Sample"/>
    <x v="1"/>
    <s v="Verblijf"/>
    <x v="4"/>
    <n v="2261.0957142857142"/>
    <n v="31"/>
    <x v="0"/>
    <n v="175"/>
  </r>
  <r>
    <s v="Sample"/>
    <x v="1"/>
    <s v="Verblijf"/>
    <x v="4"/>
    <m/>
    <m/>
    <x v="1"/>
    <n v="610"/>
  </r>
  <r>
    <s v="Sample"/>
    <x v="1"/>
    <s v="Verblijf"/>
    <x v="4"/>
    <m/>
    <m/>
    <x v="2"/>
    <n v="1370"/>
  </r>
  <r>
    <s v="Sample"/>
    <x v="1"/>
    <s v="Verblijf"/>
    <x v="5"/>
    <n v="2223.4500000000003"/>
    <n v="31.5"/>
    <x v="0"/>
    <n v="170"/>
  </r>
  <r>
    <s v="Sample"/>
    <x v="1"/>
    <s v="Verblijf"/>
    <x v="5"/>
    <m/>
    <m/>
    <x v="1"/>
    <n v="620"/>
  </r>
  <r>
    <s v="Sample"/>
    <x v="1"/>
    <s v="Verblijf"/>
    <x v="5"/>
    <m/>
    <m/>
    <x v="2"/>
    <n v="1350"/>
  </r>
  <r>
    <s v="Sample"/>
    <x v="1"/>
    <s v="Verblijf"/>
    <x v="6"/>
    <n v="2285.0100000000002"/>
    <n v="31.5"/>
    <x v="0"/>
    <n v="175"/>
  </r>
  <r>
    <s v="Sample"/>
    <x v="1"/>
    <s v="Verblijf"/>
    <x v="6"/>
    <m/>
    <m/>
    <x v="1"/>
    <n v="620"/>
  </r>
  <r>
    <s v="Sample"/>
    <x v="1"/>
    <s v="Verblijf"/>
    <x v="6"/>
    <m/>
    <m/>
    <x v="2"/>
    <n v="1400"/>
  </r>
  <r>
    <s v="Sample"/>
    <x v="1"/>
    <s v="Verblijf"/>
    <x v="7"/>
    <n v="2273.4514285714286"/>
    <n v="31"/>
    <x v="0"/>
    <n v="155"/>
  </r>
  <r>
    <s v="Sample"/>
    <x v="1"/>
    <s v="Verblijf"/>
    <x v="7"/>
    <m/>
    <m/>
    <x v="1"/>
    <n v="600"/>
  </r>
  <r>
    <s v="Sample"/>
    <x v="1"/>
    <s v="Verblijf"/>
    <x v="7"/>
    <m/>
    <m/>
    <x v="2"/>
    <n v="1390"/>
  </r>
  <r>
    <s v="Sample"/>
    <x v="1"/>
    <s v="Verblijf"/>
    <x v="8"/>
    <n v="2235.6000000000004"/>
    <n v="31.5"/>
    <x v="0"/>
    <n v="170"/>
  </r>
  <r>
    <s v="Sample"/>
    <x v="1"/>
    <s v="Verblijf"/>
    <x v="8"/>
    <m/>
    <m/>
    <x v="1"/>
    <n v="610"/>
  </r>
  <r>
    <s v="Sample"/>
    <x v="1"/>
    <s v="Verblijf"/>
    <x v="8"/>
    <m/>
    <m/>
    <x v="2"/>
    <n v="138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Sample"/>
    <x v="0"/>
    <s v="Ambulant begeleiding"/>
    <x v="0"/>
    <n v="6"/>
    <n v="1"/>
    <n v="1"/>
    <n v="993.59999999999991"/>
    <n v="86.4"/>
    <n v="81.647999999999996"/>
    <n v="160"/>
    <n v="35.551999999999936"/>
    <n v="630"/>
    <n v="0.63405797101449279"/>
    <n v="0.73"/>
    <n v="0.09"/>
    <n v="7.0000000000000007E-2"/>
  </r>
  <r>
    <s v="Sample"/>
    <x v="0"/>
    <s v="Ambulant begeleiding"/>
    <x v="1"/>
    <n v="6"/>
    <m/>
    <n v="1"/>
    <n v="907.2"/>
    <n v="43.2"/>
    <n v="69.12"/>
    <n v="155"/>
    <n v="29.880000000000052"/>
    <n v="610"/>
    <n v="0.67239858906525574"/>
    <n v="0.73"/>
    <n v="0.08"/>
    <n v="7.0000000000000007E-2"/>
  </r>
  <r>
    <s v="Sample"/>
    <x v="0"/>
    <s v="Ambulant begeleiding"/>
    <x v="2"/>
    <n v="6"/>
    <m/>
    <n v="0.5"/>
    <n v="907.2"/>
    <n v="21.6"/>
    <n v="70.847999999999999"/>
    <n v="140"/>
    <n v="34.752000000000066"/>
    <n v="640"/>
    <n v="0.70546737213403876"/>
    <n v="0.73"/>
    <n v="0.08"/>
    <n v="7.0000000000000007E-2"/>
  </r>
  <r>
    <s v="Sample"/>
    <x v="0"/>
    <s v="Ambulant begeleiding"/>
    <x v="3"/>
    <n v="6"/>
    <n v="2"/>
    <n v="2"/>
    <n v="950.40000000000009"/>
    <n v="172.8"/>
    <n v="54.432000000000016"/>
    <n v="110"/>
    <n v="33.168000000000063"/>
    <n v="580"/>
    <n v="0.61026936026936018"/>
    <n v="0.73"/>
    <n v="7.0000000000000007E-2"/>
    <n v="7.0000000000000007E-2"/>
  </r>
  <r>
    <s v="Sample"/>
    <x v="0"/>
    <s v="Ambulant begeleiding"/>
    <x v="4"/>
    <n v="6.4"/>
    <n v="2"/>
    <n v="2"/>
    <n v="1059.8399999999999"/>
    <n v="184.32000000000002"/>
    <n v="61.286399999999993"/>
    <n v="170"/>
    <n v="44.233599999999882"/>
    <n v="600"/>
    <n v="0.56612318840579712"/>
    <n v="0.73"/>
    <n v="7.0000000000000007E-2"/>
    <n v="7.0000000000000007E-2"/>
  </r>
  <r>
    <s v="Sample"/>
    <x v="0"/>
    <s v="Ambulant begeleiding"/>
    <x v="5"/>
    <n v="6.4"/>
    <m/>
    <n v="0.5"/>
    <n v="921.6"/>
    <n v="23.040000000000003"/>
    <n v="53.913600000000002"/>
    <n v="170"/>
    <n v="44.6464"/>
    <n v="630"/>
    <n v="0.68359375"/>
    <n v="0.73"/>
    <n v="0.06"/>
    <n v="7.0000000000000007E-2"/>
  </r>
  <r>
    <s v="Sample"/>
    <x v="0"/>
    <s v="Ambulant begeleiding"/>
    <x v="6"/>
    <n v="6.4"/>
    <m/>
    <n v="5"/>
    <n v="1059.8399999999999"/>
    <n v="230.4"/>
    <n v="49.766399999999997"/>
    <n v="155"/>
    <n v="44.673599999999908"/>
    <n v="580"/>
    <n v="0.54725241545893721"/>
    <n v="0.73"/>
    <n v="0.06"/>
    <n v="7.0000000000000007E-2"/>
  </r>
  <r>
    <s v="Sample"/>
    <x v="0"/>
    <s v="Ambulant begeleiding"/>
    <x v="7"/>
    <n v="6.4"/>
    <m/>
    <n v="8"/>
    <n v="1013.7600000000001"/>
    <n v="368.64000000000004"/>
    <n v="38.707200000000007"/>
    <n v="150"/>
    <n v="41.412800000000061"/>
    <n v="415"/>
    <n v="0.40936710858585856"/>
    <n v="0.73"/>
    <n v="0.06"/>
    <n v="7.0000000000000007E-2"/>
  </r>
  <r>
    <s v="Sample"/>
    <x v="0"/>
    <s v="Ambulant begeleiding"/>
    <x v="8"/>
    <n v="7.2"/>
    <m/>
    <n v="1"/>
    <n v="1088.6400000000001"/>
    <n v="51.84"/>
    <n v="72.576000000000022"/>
    <n v="190"/>
    <n v="54.224000000000046"/>
    <n v="720"/>
    <n v="0.66137566137566128"/>
    <n v="0.73"/>
    <n v="7.0000000000000007E-2"/>
    <n v="7.0000000000000007E-2"/>
  </r>
  <r>
    <s v="Sample"/>
    <x v="1"/>
    <s v="Ambulant begeleiding"/>
    <x v="0"/>
    <n v="5"/>
    <n v="1"/>
    <n v="1"/>
    <n v="828"/>
    <n v="72"/>
    <n v="68.039999999999992"/>
    <n v="110"/>
    <n v="37.960000000000008"/>
    <n v="540"/>
    <n v="0.65217391304347827"/>
    <n v="0.73"/>
    <n v="0.09"/>
    <n v="7.0000000000000007E-2"/>
  </r>
  <r>
    <s v="Sample"/>
    <x v="1"/>
    <s v="Ambulant begeleiding"/>
    <x v="1"/>
    <n v="5"/>
    <m/>
    <n v="1"/>
    <n v="756.00000000000011"/>
    <n v="36"/>
    <n v="57.600000000000009"/>
    <n v="105"/>
    <n v="32.400000000000091"/>
    <n v="525"/>
    <n v="0.69444444444444431"/>
    <n v="0.73"/>
    <n v="0.08"/>
    <n v="7.0000000000000007E-2"/>
  </r>
  <r>
    <s v="Sample"/>
    <x v="1"/>
    <s v="Ambulant begeleiding"/>
    <x v="2"/>
    <n v="5"/>
    <m/>
    <n v="0.5"/>
    <n v="792"/>
    <n v="18"/>
    <n v="61.92"/>
    <n v="135"/>
    <n v="42.079999999999984"/>
    <n v="535"/>
    <n v="0.6755050505050505"/>
    <n v="0.73"/>
    <n v="0.08"/>
    <n v="7.0000000000000007E-2"/>
  </r>
  <r>
    <s v="Sample"/>
    <x v="1"/>
    <s v="Ambulant begeleiding"/>
    <x v="3"/>
    <n v="4.8"/>
    <n v="2"/>
    <n v="2"/>
    <n v="794.88"/>
    <n v="138.24"/>
    <n v="45.964800000000004"/>
    <n v="120"/>
    <n v="30.67519999999999"/>
    <n v="460"/>
    <n v="0.57870370370370372"/>
    <n v="0.73"/>
    <n v="7.0000000000000007E-2"/>
    <n v="7.0000000000000007E-2"/>
  </r>
  <r>
    <s v="Sample"/>
    <x v="1"/>
    <s v="Ambulant begeleiding"/>
    <x v="4"/>
    <n v="6.4"/>
    <n v="2"/>
    <n v="2"/>
    <n v="967.68000000000018"/>
    <n v="184.32000000000002"/>
    <n v="54.835200000000015"/>
    <n v="110"/>
    <n v="28.524800000000141"/>
    <n v="590"/>
    <n v="0.60970568783068768"/>
    <n v="0.73"/>
    <n v="7.0000000000000007E-2"/>
    <n v="7.0000000000000007E-2"/>
  </r>
  <r>
    <s v="Sample"/>
    <x v="1"/>
    <s v="Ambulant begeleiding"/>
    <x v="5"/>
    <n v="6.4"/>
    <m/>
    <n v="0.5"/>
    <n v="967.68000000000018"/>
    <n v="23.040000000000003"/>
    <n v="56.678400000000011"/>
    <n v="165"/>
    <n v="52.961600000000146"/>
    <n v="670"/>
    <n v="0.69237764550264536"/>
    <n v="0.73"/>
    <n v="0.06"/>
    <n v="7.0000000000000007E-2"/>
  </r>
  <r>
    <s v="Sample"/>
    <x v="1"/>
    <s v="Ambulant begeleiding"/>
    <x v="6"/>
    <n v="6.4"/>
    <m/>
    <n v="5"/>
    <n v="1013.7600000000001"/>
    <n v="230.4"/>
    <n v="47.001600000000003"/>
    <n v="160"/>
    <n v="26.358400000000103"/>
    <n v="550"/>
    <n v="0.54253472222222221"/>
    <n v="0.73"/>
    <n v="0.06"/>
    <n v="7.0000000000000007E-2"/>
  </r>
  <r>
    <s v="Sample"/>
    <x v="1"/>
    <s v="Ambulant begeleiding"/>
    <x v="7"/>
    <n v="7"/>
    <m/>
    <n v="8"/>
    <n v="1159.2"/>
    <n v="403.2"/>
    <n v="45.36"/>
    <n v="155"/>
    <n v="45.640000000000043"/>
    <n v="510"/>
    <n v="0.43995859213250516"/>
    <n v="0.73"/>
    <n v="0.06"/>
    <n v="7.0000000000000007E-2"/>
  </r>
  <r>
    <s v="Sample"/>
    <x v="1"/>
    <s v="Ambulant begeleiding"/>
    <x v="8"/>
    <n v="7"/>
    <m/>
    <n v="1"/>
    <n v="1008"/>
    <n v="50.4"/>
    <n v="67.032000000000011"/>
    <n v="165"/>
    <n v="55.568000000000012"/>
    <n v="670"/>
    <n v="0.66468253968253965"/>
    <n v="0.73"/>
    <n v="7.0000000000000007E-2"/>
    <n v="7.0000000000000007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Sample"/>
    <x v="0"/>
    <s v="Ambulant begeleiding"/>
    <x v="0"/>
    <n v="6"/>
    <n v="1"/>
    <n v="1"/>
    <n v="993.59999999999991"/>
    <n v="86.4"/>
    <n v="81.647999999999996"/>
    <n v="160"/>
    <n v="35.551999999999936"/>
    <n v="630"/>
    <n v="0.63405797101449279"/>
    <n v="0.73"/>
    <n v="0.09"/>
    <n v="7.0000000000000007E-2"/>
    <n v="0.76312576312576319"/>
    <n v="0.78"/>
  </r>
  <r>
    <s v="Sample"/>
    <x v="0"/>
    <s v="Ambulant begeleiding"/>
    <x v="1"/>
    <n v="6"/>
    <m/>
    <n v="1"/>
    <n v="907.2"/>
    <n v="43.2"/>
    <n v="69.12"/>
    <n v="155"/>
    <n v="29.880000000000052"/>
    <n v="610"/>
    <n v="0.67239858906525574"/>
    <n v="0.73"/>
    <n v="0.08"/>
    <n v="7.0000000000000007E-2"/>
    <n v="0.76741143317230265"/>
    <n v="0.78"/>
  </r>
  <r>
    <s v="Sample"/>
    <x v="0"/>
    <s v="Ambulant begeleiding"/>
    <x v="2"/>
    <n v="6"/>
    <m/>
    <n v="0.5"/>
    <n v="907.2"/>
    <n v="21.6"/>
    <n v="70.847999999999999"/>
    <n v="140"/>
    <n v="34.752000000000066"/>
    <n v="640"/>
    <n v="0.70546737213403876"/>
    <n v="0.73"/>
    <n v="0.08"/>
    <n v="7.0000000000000007E-2"/>
    <n v="0.78551510152782678"/>
    <n v="0.78"/>
  </r>
  <r>
    <s v="Sample"/>
    <x v="0"/>
    <s v="Ambulant begeleiding"/>
    <x v="3"/>
    <n v="6"/>
    <n v="2"/>
    <n v="2"/>
    <n v="950.40000000000009"/>
    <n v="172.8"/>
    <n v="54.432000000000016"/>
    <n v="110"/>
    <n v="33.168000000000063"/>
    <n v="580"/>
    <n v="0.61026936026936018"/>
    <n v="0.73"/>
    <n v="7.0000000000000007E-2"/>
    <n v="7.0000000000000007E-2"/>
    <n v="0.80202663834682941"/>
    <n v="0.78"/>
  </r>
  <r>
    <s v="Sample"/>
    <x v="0"/>
    <s v="Ambulant begeleiding"/>
    <x v="4"/>
    <n v="6.4"/>
    <n v="2"/>
    <n v="2"/>
    <n v="1059.8399999999999"/>
    <n v="184.32000000000002"/>
    <n v="61.286399999999993"/>
    <n v="170"/>
    <n v="44.233599999999882"/>
    <n v="600"/>
    <n v="0.56612318840579712"/>
    <n v="0.73"/>
    <n v="7.0000000000000007E-2"/>
    <n v="7.0000000000000007E-2"/>
    <n v="0.73688926617619321"/>
    <n v="0.78"/>
  </r>
  <r>
    <s v="Sample"/>
    <x v="0"/>
    <s v="Ambulant begeleiding"/>
    <x v="5"/>
    <n v="6.4"/>
    <m/>
    <n v="0.5"/>
    <n v="921.6"/>
    <n v="23.040000000000003"/>
    <n v="53.913600000000002"/>
    <n v="170"/>
    <n v="44.6464"/>
    <n v="630"/>
    <n v="0.68359375"/>
    <n v="0.73"/>
    <n v="0.06"/>
    <n v="7.0000000000000007E-2"/>
    <n v="0.74587424986361162"/>
    <n v="0.78"/>
  </r>
  <r>
    <s v="Sample"/>
    <x v="0"/>
    <s v="Ambulant begeleiding"/>
    <x v="6"/>
    <n v="6.4"/>
    <m/>
    <n v="5"/>
    <n v="1059.8399999999999"/>
    <n v="230.4"/>
    <n v="49.766399999999997"/>
    <n v="155"/>
    <n v="44.673599999999908"/>
    <n v="580"/>
    <n v="0.54725241545893721"/>
    <n v="0.73"/>
    <n v="0.06"/>
    <n v="7.0000000000000007E-2"/>
    <n v="0.74390103756238524"/>
    <n v="0.78"/>
  </r>
  <r>
    <s v="Sample"/>
    <x v="0"/>
    <s v="Ambulant begeleiding"/>
    <x v="7"/>
    <n v="6.4"/>
    <m/>
    <n v="8"/>
    <n v="1013.7600000000001"/>
    <n v="368.64000000000004"/>
    <n v="38.707200000000007"/>
    <n v="150"/>
    <n v="41.412800000000061"/>
    <n v="415"/>
    <n v="0.40936710858585856"/>
    <n v="0.73"/>
    <n v="0.06"/>
    <n v="7.0000000000000007E-2"/>
    <n v="0.68435230918608569"/>
    <n v="0.78"/>
  </r>
  <r>
    <s v="Sample"/>
    <x v="0"/>
    <s v="Ambulant begeleiding"/>
    <x v="8"/>
    <n v="7.2"/>
    <m/>
    <n v="1"/>
    <n v="1088.6400000000001"/>
    <n v="51.84"/>
    <n v="72.576000000000022"/>
    <n v="190"/>
    <n v="54.224000000000046"/>
    <n v="720"/>
    <n v="0.66137566137566128"/>
    <n v="0.73"/>
    <n v="7.0000000000000007E-2"/>
    <n v="7.0000000000000007E-2"/>
    <n v="0.74671445639187572"/>
    <n v="0.78"/>
  </r>
  <r>
    <s v="Sample"/>
    <x v="1"/>
    <s v="Ambulant begeleiding"/>
    <x v="0"/>
    <n v="5"/>
    <n v="1"/>
    <n v="1"/>
    <n v="828"/>
    <n v="72"/>
    <n v="68.039999999999992"/>
    <n v="110"/>
    <n v="37.960000000000008"/>
    <n v="540"/>
    <n v="0.65217391304347827"/>
    <n v="0.73"/>
    <n v="0.09"/>
    <n v="7.0000000000000007E-2"/>
    <n v="0.78492935635792771"/>
    <n v="0.78"/>
  </r>
  <r>
    <s v="Sample"/>
    <x v="1"/>
    <s v="Ambulant begeleiding"/>
    <x v="1"/>
    <n v="5"/>
    <m/>
    <n v="1"/>
    <n v="756.00000000000011"/>
    <n v="36"/>
    <n v="57.600000000000009"/>
    <n v="105"/>
    <n v="32.400000000000091"/>
    <n v="525"/>
    <n v="0.69444444444444431"/>
    <n v="0.73"/>
    <n v="0.08"/>
    <n v="7.0000000000000007E-2"/>
    <n v="0.79257246376811585"/>
    <n v="0.78"/>
  </r>
  <r>
    <s v="Sample"/>
    <x v="1"/>
    <s v="Ambulant begeleiding"/>
    <x v="2"/>
    <n v="5"/>
    <m/>
    <n v="0.5"/>
    <n v="792"/>
    <n v="18"/>
    <n v="61.92"/>
    <n v="135"/>
    <n v="42.079999999999984"/>
    <n v="535"/>
    <n v="0.6755050505050505"/>
    <n v="0.73"/>
    <n v="0.08"/>
    <n v="7.0000000000000007E-2"/>
    <n v="0.7513200763959107"/>
    <n v="0.78"/>
  </r>
  <r>
    <s v="Sample"/>
    <x v="1"/>
    <s v="Ambulant begeleiding"/>
    <x v="3"/>
    <n v="4.8"/>
    <n v="2"/>
    <n v="2"/>
    <n v="794.88"/>
    <n v="138.24"/>
    <n v="45.964800000000004"/>
    <n v="120"/>
    <n v="30.67519999999999"/>
    <n v="460"/>
    <n v="0.57870370370370372"/>
    <n v="0.73"/>
    <n v="7.0000000000000007E-2"/>
    <n v="7.0000000000000007E-2"/>
    <n v="0.75326458320233081"/>
    <n v="0.78"/>
  </r>
  <r>
    <s v="Sample"/>
    <x v="1"/>
    <s v="Ambulant begeleiding"/>
    <x v="4"/>
    <n v="6.4"/>
    <n v="2"/>
    <n v="2"/>
    <n v="967.68000000000018"/>
    <n v="184.32000000000002"/>
    <n v="54.835200000000015"/>
    <n v="110"/>
    <n v="28.524800000000141"/>
    <n v="590"/>
    <n v="0.60970568783068768"/>
    <n v="0.73"/>
    <n v="7.0000000000000007E-2"/>
    <n v="7.0000000000000007E-2"/>
    <n v="0.80985575233677687"/>
    <n v="0.78"/>
  </r>
  <r>
    <s v="Sample"/>
    <x v="1"/>
    <s v="Ambulant begeleiding"/>
    <x v="5"/>
    <n v="6.4"/>
    <m/>
    <n v="0.5"/>
    <n v="967.68000000000018"/>
    <n v="23.040000000000003"/>
    <n v="56.678400000000011"/>
    <n v="165"/>
    <n v="52.961600000000146"/>
    <n v="670"/>
    <n v="0.69237764550264536"/>
    <n v="0.73"/>
    <n v="0.06"/>
    <n v="7.0000000000000007E-2"/>
    <n v="0.75453713313728876"/>
    <n v="0.78"/>
  </r>
  <r>
    <s v="Sample"/>
    <x v="1"/>
    <s v="Ambulant begeleiding"/>
    <x v="6"/>
    <n v="6.4"/>
    <m/>
    <n v="5"/>
    <n v="1013.7600000000001"/>
    <n v="230.4"/>
    <n v="47.001600000000003"/>
    <n v="160"/>
    <n v="26.358400000000103"/>
    <n v="550"/>
    <n v="0.54253472222222221"/>
    <n v="0.73"/>
    <n v="0.06"/>
    <n v="7.0000000000000007E-2"/>
    <n v="0.74691889167014314"/>
    <n v="0.78"/>
  </r>
  <r>
    <s v="Sample"/>
    <x v="1"/>
    <s v="Ambulant begeleiding"/>
    <x v="7"/>
    <n v="7"/>
    <m/>
    <n v="8"/>
    <n v="1159.2"/>
    <n v="403.2"/>
    <n v="45.36"/>
    <n v="155"/>
    <n v="45.640000000000043"/>
    <n v="510"/>
    <n v="0.43995859213250516"/>
    <n v="0.73"/>
    <n v="0.06"/>
    <n v="7.0000000000000007E-2"/>
    <n v="0.71766295170550476"/>
    <n v="0.78"/>
  </r>
  <r>
    <s v="Sample"/>
    <x v="1"/>
    <s v="Ambulant begeleiding"/>
    <x v="8"/>
    <n v="7"/>
    <m/>
    <n v="1"/>
    <n v="1008"/>
    <n v="50.4"/>
    <n v="67.032000000000011"/>
    <n v="165"/>
    <n v="55.568000000000012"/>
    <n v="670"/>
    <n v="0.66468253968253965"/>
    <n v="0.73"/>
    <n v="7.0000000000000007E-2"/>
    <n v="7.0000000000000007E-2"/>
    <n v="0.75232885080083722"/>
    <n v="0.7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Sample"/>
    <x v="0"/>
    <s v="GGZ"/>
    <x v="0"/>
    <n v="4"/>
    <n v="1"/>
    <n v="1"/>
    <n v="662.4"/>
    <n v="57.6"/>
    <n v="54.431999999999995"/>
    <n v="110.36799999999999"/>
    <n v="440"/>
    <n v="0.66425120772946866"/>
    <n v="0.64"/>
    <n v="0.09"/>
    <n v="7.0000000000000007E-2"/>
    <n v="0.79946508517937098"/>
    <n v="0.8"/>
  </r>
  <r>
    <s v="Sample"/>
    <x v="0"/>
    <s v="GGZ"/>
    <x v="1"/>
    <n v="4.2"/>
    <m/>
    <n v="1"/>
    <n v="635.04000000000008"/>
    <n v="30.240000000000002"/>
    <n v="48.384000000000007"/>
    <n v="111.41600000000005"/>
    <n v="445"/>
    <n v="0.70074326026706968"/>
    <n v="0.64"/>
    <n v="0.08"/>
    <n v="7.0000000000000007E-2"/>
    <n v="0.79976132965263391"/>
    <n v="0.8"/>
  </r>
  <r>
    <s v="Sample"/>
    <x v="0"/>
    <s v="GGZ"/>
    <x v="2"/>
    <n v="4.2"/>
    <m/>
    <n v="0.5"/>
    <n v="635.04000000000008"/>
    <n v="15.120000000000001"/>
    <n v="49.593600000000009"/>
    <n v="114.32640000000006"/>
    <n v="456"/>
    <n v="0.71806500377928939"/>
    <n v="0.64"/>
    <n v="0.08"/>
    <n v="7.0000000000000007E-2"/>
    <n v="0.79954215691225228"/>
    <n v="0.8"/>
  </r>
  <r>
    <s v="Sample"/>
    <x v="0"/>
    <s v="GGZ"/>
    <x v="3"/>
    <n v="4.2"/>
    <n v="2"/>
    <n v="2"/>
    <n v="665.28000000000009"/>
    <n v="120.96000000000001"/>
    <n v="38.10240000000001"/>
    <n v="102.21760000000006"/>
    <n v="404"/>
    <n v="0.60726310726310717"/>
    <n v="0.64"/>
    <n v="7.0000000000000007E-2"/>
    <n v="7.0000000000000007E-2"/>
    <n v="0.79807576820718984"/>
    <n v="0.8"/>
  </r>
  <r>
    <s v="Sample"/>
    <x v="0"/>
    <s v="GGZ"/>
    <x v="4"/>
    <n v="5"/>
    <n v="2"/>
    <n v="2"/>
    <n v="828"/>
    <n v="144"/>
    <n v="47.88"/>
    <n v="127.12"/>
    <n v="509"/>
    <n v="0.61473429951690817"/>
    <n v="0.64"/>
    <n v="7.0000000000000007E-2"/>
    <n v="7.0000000000000007E-2"/>
    <n v="0.80016349116518892"/>
    <n v="0.8"/>
  </r>
  <r>
    <s v="Sample"/>
    <x v="0"/>
    <s v="GGZ"/>
    <x v="5"/>
    <n v="5"/>
    <m/>
    <n v="0.5"/>
    <n v="720"/>
    <n v="18"/>
    <n v="42.12"/>
    <n v="134.88"/>
    <n v="525"/>
    <n v="0.72916666666666663"/>
    <n v="0.64"/>
    <n v="0.06"/>
    <n v="7.0000000000000007E-2"/>
    <n v="0.79559919985451899"/>
    <n v="0.8"/>
  </r>
  <r>
    <s v="Sample"/>
    <x v="0"/>
    <s v="GGZ"/>
    <x v="6"/>
    <n v="5"/>
    <m/>
    <n v="5"/>
    <n v="828"/>
    <n v="180"/>
    <n v="38.879999999999995"/>
    <n v="119.12"/>
    <n v="490"/>
    <n v="0.59178743961352653"/>
    <n v="0.64"/>
    <n v="0.06"/>
    <n v="7.0000000000000007E-2"/>
    <n v="0.80443919096401362"/>
    <n v="0.8"/>
  </r>
  <r>
    <s v="Sample"/>
    <x v="0"/>
    <s v="GGZ"/>
    <x v="7"/>
    <n v="5"/>
    <m/>
    <n v="8"/>
    <n v="792"/>
    <n v="288"/>
    <n v="30.24"/>
    <n v="93.76"/>
    <n v="380"/>
    <n v="0.47979797979797978"/>
    <n v="0.64"/>
    <n v="0.06"/>
    <n v="7.0000000000000007E-2"/>
    <n v="0.80209388720027019"/>
    <n v="0.8"/>
  </r>
  <r>
    <s v="Sample"/>
    <x v="0"/>
    <s v="GGZ"/>
    <x v="8"/>
    <n v="4.5999999999999996"/>
    <m/>
    <n v="1"/>
    <n v="695.52"/>
    <n v="33.119999999999997"/>
    <n v="46.368000000000002"/>
    <n v="126.03199999999998"/>
    <n v="490"/>
    <n v="0.70450885668276975"/>
    <n v="0.64"/>
    <n v="7.0000000000000007E-2"/>
    <n v="7.0000000000000007E-2"/>
    <n v="0.7954132252869982"/>
    <n v="0.8"/>
  </r>
  <r>
    <s v="Sample"/>
    <x v="1"/>
    <s v="GGZ"/>
    <x v="0"/>
    <n v="8.1999999999999993"/>
    <n v="1"/>
    <n v="1"/>
    <n v="1357.9199999999998"/>
    <n v="118.08"/>
    <n v="111.58559999999999"/>
    <n v="228.25439999999986"/>
    <n v="900"/>
    <n v="0.66277836691410397"/>
    <n v="0.64"/>
    <n v="0.09"/>
    <n v="7.0000000000000007E-2"/>
    <n v="0.79769243532309753"/>
    <n v="0.8"/>
  </r>
  <r>
    <s v="Sample"/>
    <x v="1"/>
    <s v="GGZ"/>
    <x v="1"/>
    <n v="8.1999999999999993"/>
    <m/>
    <n v="1"/>
    <n v="1239.8400000000001"/>
    <n v="59.04"/>
    <n v="94.464000000000013"/>
    <n v="216.33600000000013"/>
    <n v="870"/>
    <n v="0.7017034456058846"/>
    <n v="0.64"/>
    <n v="0.08"/>
    <n v="7.0000000000000007E-2"/>
    <n v="0.80085719335454209"/>
    <n v="0.8"/>
  </r>
  <r>
    <s v="Sample"/>
    <x v="1"/>
    <s v="GGZ"/>
    <x v="2"/>
    <n v="8.1999999999999993"/>
    <m/>
    <n v="0.5"/>
    <n v="1239.8400000000001"/>
    <n v="29.52"/>
    <n v="96.825600000000009"/>
    <n v="213.49440000000016"/>
    <n v="900"/>
    <n v="0.7259001161440185"/>
    <n v="0.64"/>
    <n v="0.08"/>
    <n v="7.0000000000000007E-2"/>
    <n v="0.80826630111476083"/>
    <n v="0.8"/>
  </r>
  <r>
    <s v="Sample"/>
    <x v="1"/>
    <s v="GGZ"/>
    <x v="3"/>
    <n v="7.4"/>
    <n v="2"/>
    <n v="2"/>
    <n v="1172.1600000000001"/>
    <n v="213.12"/>
    <n v="67.132800000000017"/>
    <n v="191.90720000000005"/>
    <n v="700"/>
    <n v="0.59718809718809718"/>
    <n v="0.64"/>
    <n v="7.0000000000000007E-2"/>
    <n v="7.0000000000000007E-2"/>
    <n v="0.78483501422569513"/>
    <n v="0.8"/>
  </r>
  <r>
    <s v="Sample"/>
    <x v="1"/>
    <s v="GGZ"/>
    <x v="4"/>
    <n v="7.4"/>
    <n v="2"/>
    <n v="2"/>
    <n v="1225.44"/>
    <n v="213.12"/>
    <n v="70.862400000000008"/>
    <n v="191.45760000000004"/>
    <n v="750"/>
    <n v="0.6120250685468076"/>
    <n v="0.64"/>
    <n v="7.0000000000000007E-2"/>
    <n v="7.0000000000000007E-2"/>
    <n v="0.79663704451480333"/>
    <n v="0.8"/>
  </r>
  <r>
    <s v="Sample"/>
    <x v="1"/>
    <s v="GGZ"/>
    <x v="5"/>
    <n v="7.4"/>
    <m/>
    <n v="0.5"/>
    <n v="1065.6000000000001"/>
    <n v="26.64"/>
    <n v="62.337600000000002"/>
    <n v="196.62240000000014"/>
    <n v="780"/>
    <n v="0.73198198198198183"/>
    <n v="0.64"/>
    <n v="0.06"/>
    <n v="7.0000000000000007E-2"/>
    <n v="0.79867101143696873"/>
    <n v="0.8"/>
  </r>
  <r>
    <s v="Sample"/>
    <x v="1"/>
    <s v="GGZ"/>
    <x v="6"/>
    <n v="7.4"/>
    <m/>
    <n v="5"/>
    <n v="1225.44"/>
    <n v="266.40000000000003"/>
    <n v="57.542399999999994"/>
    <n v="181.49760000000003"/>
    <n v="720"/>
    <n v="0.58754406580493534"/>
    <n v="0.64"/>
    <n v="0.06"/>
    <n v="7.0000000000000007E-2"/>
    <n v="0.79867101143696884"/>
    <n v="0.8"/>
  </r>
  <r>
    <s v="Sample"/>
    <x v="1"/>
    <s v="GGZ"/>
    <x v="7"/>
    <n v="7.4"/>
    <m/>
    <n v="8"/>
    <n v="1172.1600000000001"/>
    <n v="426.24"/>
    <n v="44.755200000000002"/>
    <n v="141.16480000000007"/>
    <n v="560"/>
    <n v="0.47775047775047774"/>
    <n v="0.64"/>
    <n v="0.06"/>
    <n v="7.0000000000000007E-2"/>
    <n v="0.79867101143696884"/>
    <n v="0.8"/>
  </r>
  <r>
    <s v="Sample"/>
    <x v="1"/>
    <s v="GGZ"/>
    <x v="8"/>
    <n v="8"/>
    <m/>
    <n v="1"/>
    <n v="1209.6000000000001"/>
    <n v="57.6"/>
    <n v="80.640000000000029"/>
    <n v="211.36000000000007"/>
    <n v="860"/>
    <n v="0.71097883597883593"/>
    <n v="0.64"/>
    <n v="7.0000000000000007E-2"/>
    <n v="7.0000000000000007E-2"/>
    <n v="0.80271804062126628"/>
    <n v="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E8E8B-2AF9-466C-B883-CC744B559B91}" name="Draaitabel7" cacheId="52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B48:D58" firstHeaderRow="0" firstDataRow="1" firstDataCol="1" rowPageCount="1" colPageCount="1"/>
  <pivotFields count="19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43" showAll="0"/>
    <pivotField showAll="0"/>
    <pivotField numFmtId="43" showAll="0"/>
    <pivotField numFmtId="43" showAll="0"/>
    <pivotField numFmtId="43" showAll="0"/>
    <pivotField showAll="0"/>
    <pivotField numFmtId="165" showAll="0"/>
    <pivotField numFmtId="9" showAll="0"/>
    <pivotField numFmtId="9" showAll="0"/>
    <pivotField numFmtId="9" showAll="0"/>
    <pivotField dataField="1" numFmtId="165" showAll="0"/>
    <pivotField dataField="1" numFmtId="9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Gemiddelde van Norm Productiviteit bij aanwezigheid" fld="18" subtotal="average" baseField="3" baseItem="0"/>
    <dataField name="Gemiddelde van Productiviteit bij aanwezigheid" fld="17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079F7-1F0E-4731-9BA6-F746E59CEB0D}" name="Draaitabel5" cacheId="3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7">
  <location ref="B18:D28" firstHeaderRow="0" firstDataRow="1" firstDataCol="1" rowPageCount="1" colPageCount="1"/>
  <pivotFields count="8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4" showAll="0"/>
    <pivotField numFmtId="164"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 van Normuren" fld="4" baseField="3" baseItem="0"/>
    <dataField name="Som van Geroosterde uren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938FD-73EB-4520-B361-7F59F6E220F3}" name="Draaitabel4" cacheId="3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5">
  <location ref="B4:D14" firstHeaderRow="0" firstDataRow="1" firstDataCol="1" rowPageCount="1" colPageCount="1"/>
  <pivotFields count="8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4" showAll="0"/>
    <pivotField dataField="1" numFmtId="164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 van Aantal bewoners" fld="5" baseField="0" baseItem="0"/>
    <dataField name="Som van Normuren" fld="4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CEFA3-1DA2-4870-816C-EE1E034F5E8F}" name="Draaitabel3" cacheId="45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2">
  <location ref="B33:D43" firstHeaderRow="0" firstDataRow="1" firstDataCol="1" rowPageCount="1" colPageCount="1"/>
  <pivotFields count="17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43" showAll="0"/>
    <pivotField showAll="0"/>
    <pivotField numFmtId="43" showAll="0"/>
    <pivotField numFmtId="43" showAll="0"/>
    <pivotField numFmtId="43" showAll="0"/>
    <pivotField showAll="0"/>
    <pivotField numFmtId="165" showAll="0"/>
    <pivotField numFmtId="9" showAll="0"/>
    <pivotField dataField="1" numFmtId="9" showAll="0"/>
    <pivotField dataField="1" numFmtId="9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Gemiddelde van Ziekte" fld="15" subtotal="average" baseField="3" baseItem="0"/>
    <dataField name="Gemiddelde van Norm Ziekte" fld="16" subtotal="average" baseField="3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81E44-0A42-4FE3-B833-5901488ACB64}" name="Draaitabel2" cacheId="45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2">
  <location ref="B19:G29" firstHeaderRow="0" firstDataRow="1" firstDataCol="1" rowPageCount="1" colPageCount="1"/>
  <pivotFields count="17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43" showAll="0"/>
    <pivotField dataField="1" showAll="0"/>
    <pivotField dataField="1" numFmtId="43" showAll="0"/>
    <pivotField dataField="1" numFmtId="43" showAll="0"/>
    <pivotField dataField="1" numFmtId="43" showAll="0"/>
    <pivotField dataField="1" showAll="0"/>
    <pivotField numFmtId="165" showAll="0"/>
    <pivotField numFmtId="9" showAll="0"/>
    <pivotField numFmtId="9" showAll="0"/>
    <pivotField numFmtId="9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om van Productieve uren" fld="12" baseField="0" baseItem="0"/>
    <dataField name="Som van Reisuren" fld="10" baseField="0" baseItem="0"/>
    <dataField name="Som van Niet productieve uren" fld="11" baseField="0" baseItem="0"/>
    <dataField name="Som van Uren feestdagen en vakantie" fld="8" baseField="0" baseItem="0"/>
    <dataField name="Som van Ziekte uren" fld="9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C331C-01D8-42B1-AFAA-2867E5C92E27}" name="Draaitabel1" cacheId="45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5">
  <location ref="B4:D14" firstHeaderRow="0" firstDataRow="1" firstDataCol="1" rowPageCount="1" colPageCount="1"/>
  <pivotFields count="17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43" showAll="0"/>
    <pivotField showAll="0"/>
    <pivotField numFmtId="43" showAll="0"/>
    <pivotField numFmtId="43" showAll="0"/>
    <pivotField numFmtId="43" showAll="0"/>
    <pivotField showAll="0"/>
    <pivotField dataField="1" numFmtId="165" showAll="0"/>
    <pivotField dataField="1" numFmtId="9" showAll="0"/>
    <pivotField numFmtId="9" showAll="0"/>
    <pivotField numFmtId="9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Gemiddelde van Productiviteit" fld="13" subtotal="average" baseField="3" baseItem="0"/>
    <dataField name="Gemiddelde van Norm productiviteit" fld="14" subtotal="average" baseField="3" baseItem="0"/>
  </dataFields>
  <chartFormats count="2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D6CA6-8425-44A4-8DCC-8B67473C8403}" name="Draaitabel8" cacheId="5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B48:D58" firstHeaderRow="0" firstDataRow="1" firstDataCol="1" rowPageCount="1" colPageCount="1"/>
  <pivotFields count="18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43" showAll="0"/>
    <pivotField showAll="0"/>
    <pivotField numFmtId="43" showAll="0"/>
    <pivotField numFmtId="43" showAll="0"/>
    <pivotField numFmtId="43" showAll="0"/>
    <pivotField numFmtId="165" showAll="0"/>
    <pivotField numFmtId="9" showAll="0"/>
    <pivotField numFmtId="9" showAll="0"/>
    <pivotField numFmtId="9" showAll="0"/>
    <pivotField dataField="1" numFmtId="165" showAll="0"/>
    <pivotField dataField="1" numFmtId="9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Gemiddelde van Productiviteit bij aanwezigheid" fld="16" subtotal="average" baseField="3" baseItem="0"/>
    <dataField name="Gemiddelde van Norm Productiviteit bij aanwezigheid" fld="17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83926-DAFC-4B65-B5FE-F8458DC1C478}" name="Draaitabel1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6">
  <location ref="B4:D14" firstHeaderRow="0" firstDataRow="1" firstDataCol="1" rowPageCount="1" colPageCount="1"/>
  <pivotFields count="16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43" showAll="0"/>
    <pivotField showAll="0"/>
    <pivotField numFmtId="43" showAll="0"/>
    <pivotField numFmtId="43" showAll="0"/>
    <pivotField showAll="0"/>
    <pivotField dataField="1" numFmtId="165" showAll="0"/>
    <pivotField dataField="1" numFmtId="9" showAll="0"/>
    <pivotField numFmtId="9" showAll="0"/>
    <pivotField numFmtId="9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Gemiddelde van Productiviteit" fld="12" subtotal="average" baseField="3" baseItem="0"/>
    <dataField name="Gemiddelde van Norm productiviteit" fld="13" subtotal="average" baseField="3" baseItem="0"/>
  </dataFields>
  <chartFormats count="2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DBD2A-CD02-43EC-A92B-84F149D4F503}" name="Draaitabel2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B19:F29" firstHeaderRow="0" firstDataRow="1" firstDataCol="1" rowPageCount="1" colPageCount="1"/>
  <pivotFields count="16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43" showAll="0"/>
    <pivotField dataField="1" showAll="0"/>
    <pivotField dataField="1" numFmtId="43" showAll="0"/>
    <pivotField dataField="1" numFmtId="43" showAll="0"/>
    <pivotField dataField="1" showAll="0"/>
    <pivotField numFmtId="165" showAll="0"/>
    <pivotField numFmtId="9" showAll="0"/>
    <pivotField numFmtId="9" showAll="0"/>
    <pivotField numFmtId="9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om van Productieve uren" fld="11" baseField="0" baseItem="0"/>
    <dataField name="Som van Niet productieve uren" fld="10" baseField="0" baseItem="0"/>
    <dataField name="Som van Uren feestdagen en vakantie" fld="8" baseField="0" baseItem="0"/>
    <dataField name="Som van Ziekte uren" fld="9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1387B-48A4-4631-A5E2-9EEF625802B4}" name="Draaitabel3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B33:D43" firstHeaderRow="0" firstDataRow="1" firstDataCol="1" rowPageCount="1" colPageCount="1"/>
  <pivotFields count="16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43" showAll="0"/>
    <pivotField showAll="0"/>
    <pivotField numFmtId="43" showAll="0"/>
    <pivotField numFmtId="43" showAll="0"/>
    <pivotField showAll="0"/>
    <pivotField numFmtId="165" showAll="0"/>
    <pivotField numFmtId="9" showAll="0"/>
    <pivotField dataField="1" numFmtId="9" showAll="0"/>
    <pivotField dataField="1" numFmtId="9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Gemiddelde van Ziekte" fld="14" subtotal="average" baseField="3" baseItem="0"/>
    <dataField name="Gemiddelde van Norm Ziekte" fld="15" subtotal="average" baseField="3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82689-1A1D-4C61-8231-09BD1F8FD169}" name="Draaitabel6" cacheId="3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B33:F44" firstHeaderRow="1" firstDataRow="2" firstDataCol="1" rowPageCount="1" colPageCount="1"/>
  <pivotFields count="8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7">
        <item m="1" x="3"/>
        <item m="1" x="4"/>
        <item m="1" x="5"/>
        <item x="0"/>
        <item x="1"/>
        <item x="2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 v="3"/>
    </i>
    <i>
      <x v="4"/>
    </i>
    <i>
      <x v="5"/>
    </i>
    <i t="grand">
      <x/>
    </i>
  </colItems>
  <pageFields count="1">
    <pageField fld="1" hier="-1"/>
  </pageFields>
  <dataFields count="1">
    <dataField name="Som van Geroosterde uren" fld="7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E022-A1C3-4504-8DC5-DC802E8E09B2}">
  <dimension ref="A1:K25"/>
  <sheetViews>
    <sheetView workbookViewId="0">
      <selection activeCell="I26" sqref="I26"/>
    </sheetView>
  </sheetViews>
  <sheetFormatPr defaultRowHeight="14.4" x14ac:dyDescent="0.3"/>
  <cols>
    <col min="6" max="6" width="12.44140625" bestFit="1" customWidth="1"/>
  </cols>
  <sheetData>
    <row r="1" spans="1:11" s="6" customFormat="1" x14ac:dyDescent="0.3">
      <c r="A1" s="7" t="s">
        <v>0</v>
      </c>
      <c r="B1" s="6" t="s">
        <v>2</v>
      </c>
      <c r="C1" s="6" t="s">
        <v>3</v>
      </c>
      <c r="D1" s="6" t="s">
        <v>1</v>
      </c>
      <c r="E1" s="6" t="s">
        <v>27</v>
      </c>
      <c r="F1" s="6" t="s">
        <v>22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5</v>
      </c>
    </row>
    <row r="2" spans="1:11" x14ac:dyDescent="0.3">
      <c r="A2" t="s">
        <v>9</v>
      </c>
      <c r="B2" t="s">
        <v>24</v>
      </c>
      <c r="C2" t="s">
        <v>21</v>
      </c>
      <c r="D2">
        <v>1</v>
      </c>
      <c r="E2">
        <v>20</v>
      </c>
      <c r="F2">
        <v>31</v>
      </c>
      <c r="G2">
        <v>180</v>
      </c>
      <c r="H2">
        <f>E2*F2*G2</f>
        <v>111600</v>
      </c>
      <c r="I2" s="2">
        <v>0.56999999999999995</v>
      </c>
      <c r="J2">
        <v>43</v>
      </c>
      <c r="K2" s="4">
        <f>H2*I2/J2</f>
        <v>1479.3488372093022</v>
      </c>
    </row>
    <row r="3" spans="1:11" x14ac:dyDescent="0.3">
      <c r="A3" t="s">
        <v>9</v>
      </c>
      <c r="B3" t="s">
        <v>24</v>
      </c>
      <c r="C3" t="s">
        <v>21</v>
      </c>
      <c r="D3">
        <v>2</v>
      </c>
      <c r="E3">
        <v>20.5</v>
      </c>
      <c r="F3">
        <v>29</v>
      </c>
      <c r="G3">
        <v>182</v>
      </c>
      <c r="H3">
        <f t="shared" ref="H3:H25" si="0">E3*F3*G3</f>
        <v>108199</v>
      </c>
      <c r="I3" s="2">
        <v>0.56999999999999995</v>
      </c>
      <c r="J3">
        <v>43</v>
      </c>
      <c r="K3" s="4">
        <f>H3*I3/J3</f>
        <v>1434.2658139534883</v>
      </c>
    </row>
    <row r="4" spans="1:11" x14ac:dyDescent="0.3">
      <c r="A4" t="s">
        <v>9</v>
      </c>
      <c r="B4" t="s">
        <v>24</v>
      </c>
      <c r="C4" t="s">
        <v>21</v>
      </c>
      <c r="D4">
        <v>3</v>
      </c>
      <c r="E4">
        <v>21</v>
      </c>
      <c r="F4">
        <v>31</v>
      </c>
      <c r="G4">
        <v>183</v>
      </c>
      <c r="H4">
        <f t="shared" si="0"/>
        <v>119133</v>
      </c>
      <c r="I4" s="2">
        <v>0.56999999999999995</v>
      </c>
      <c r="J4">
        <v>43</v>
      </c>
      <c r="K4" s="4">
        <f>H4*I4/J4</f>
        <v>1579.2048837209302</v>
      </c>
    </row>
    <row r="5" spans="1:11" x14ac:dyDescent="0.3">
      <c r="A5" t="s">
        <v>9</v>
      </c>
      <c r="B5" t="s">
        <v>24</v>
      </c>
      <c r="C5" t="s">
        <v>21</v>
      </c>
      <c r="D5">
        <v>4</v>
      </c>
      <c r="E5">
        <v>21</v>
      </c>
      <c r="F5">
        <v>30</v>
      </c>
      <c r="G5">
        <v>183</v>
      </c>
      <c r="H5">
        <f t="shared" si="0"/>
        <v>115290</v>
      </c>
      <c r="I5" s="2">
        <v>0.56999999999999995</v>
      </c>
      <c r="J5">
        <v>43</v>
      </c>
      <c r="K5" s="4">
        <f>H5*I5/J5</f>
        <v>1528.2627906976741</v>
      </c>
    </row>
    <row r="6" spans="1:11" x14ac:dyDescent="0.3">
      <c r="A6" t="s">
        <v>9</v>
      </c>
      <c r="B6" t="s">
        <v>24</v>
      </c>
      <c r="C6" t="s">
        <v>21</v>
      </c>
      <c r="D6">
        <v>5</v>
      </c>
      <c r="E6">
        <v>21</v>
      </c>
      <c r="F6">
        <v>31</v>
      </c>
      <c r="G6">
        <v>183</v>
      </c>
      <c r="H6">
        <f t="shared" si="0"/>
        <v>119133</v>
      </c>
      <c r="I6" s="2">
        <v>0.56999999999999995</v>
      </c>
      <c r="J6">
        <v>43</v>
      </c>
      <c r="K6" s="4">
        <f>H6*I6/J6</f>
        <v>1579.2048837209302</v>
      </c>
    </row>
    <row r="7" spans="1:11" x14ac:dyDescent="0.3">
      <c r="A7" t="s">
        <v>9</v>
      </c>
      <c r="B7" t="s">
        <v>24</v>
      </c>
      <c r="C7" t="s">
        <v>21</v>
      </c>
      <c r="D7">
        <v>6</v>
      </c>
      <c r="E7">
        <v>21</v>
      </c>
      <c r="F7">
        <v>30</v>
      </c>
      <c r="G7">
        <v>183</v>
      </c>
      <c r="H7">
        <f t="shared" si="0"/>
        <v>115290</v>
      </c>
      <c r="I7" s="2">
        <v>0.56999999999999995</v>
      </c>
      <c r="J7">
        <v>43</v>
      </c>
      <c r="K7" s="4">
        <f>H7*I7/J7</f>
        <v>1528.2627906976741</v>
      </c>
    </row>
    <row r="8" spans="1:11" x14ac:dyDescent="0.3">
      <c r="A8" t="s">
        <v>9</v>
      </c>
      <c r="B8" t="s">
        <v>24</v>
      </c>
      <c r="C8" t="s">
        <v>21</v>
      </c>
      <c r="D8">
        <v>7</v>
      </c>
      <c r="E8">
        <v>22</v>
      </c>
      <c r="F8">
        <v>31</v>
      </c>
      <c r="G8">
        <v>182</v>
      </c>
      <c r="H8">
        <f t="shared" si="0"/>
        <v>124124</v>
      </c>
      <c r="I8" s="2">
        <v>0.56999999999999995</v>
      </c>
      <c r="J8">
        <v>43</v>
      </c>
      <c r="K8" s="4">
        <f>H8*I8/J8</f>
        <v>1645.3646511627906</v>
      </c>
    </row>
    <row r="9" spans="1:11" x14ac:dyDescent="0.3">
      <c r="A9" t="s">
        <v>9</v>
      </c>
      <c r="B9" t="s">
        <v>24</v>
      </c>
      <c r="C9" t="s">
        <v>21</v>
      </c>
      <c r="D9">
        <v>8</v>
      </c>
      <c r="E9">
        <v>21.5</v>
      </c>
      <c r="F9">
        <v>31</v>
      </c>
      <c r="G9">
        <v>184</v>
      </c>
      <c r="H9">
        <f t="shared" si="0"/>
        <v>122636</v>
      </c>
      <c r="I9" s="2">
        <v>0.56999999999999995</v>
      </c>
      <c r="J9">
        <v>43</v>
      </c>
      <c r="K9" s="4">
        <f>H9*I9/J9</f>
        <v>1625.6399999999996</v>
      </c>
    </row>
    <row r="10" spans="1:11" x14ac:dyDescent="0.3">
      <c r="A10" t="s">
        <v>9</v>
      </c>
      <c r="B10" t="s">
        <v>24</v>
      </c>
      <c r="C10" t="s">
        <v>21</v>
      </c>
      <c r="D10">
        <v>9</v>
      </c>
      <c r="E10">
        <v>20.5</v>
      </c>
      <c r="F10">
        <v>30</v>
      </c>
      <c r="G10">
        <v>184</v>
      </c>
      <c r="H10">
        <f t="shared" si="0"/>
        <v>113160</v>
      </c>
      <c r="I10" s="2">
        <v>0.56999999999999995</v>
      </c>
      <c r="J10">
        <v>43</v>
      </c>
      <c r="K10" s="4">
        <f>H10*I10/J10</f>
        <v>1500.0279069767441</v>
      </c>
    </row>
    <row r="11" spans="1:11" x14ac:dyDescent="0.3">
      <c r="A11" t="s">
        <v>9</v>
      </c>
      <c r="B11" t="s">
        <v>24</v>
      </c>
      <c r="C11" t="s">
        <v>21</v>
      </c>
      <c r="D11">
        <v>10</v>
      </c>
      <c r="E11">
        <v>20</v>
      </c>
      <c r="F11">
        <v>31</v>
      </c>
      <c r="G11">
        <v>180</v>
      </c>
      <c r="H11">
        <f t="shared" si="0"/>
        <v>111600</v>
      </c>
      <c r="I11" s="2">
        <v>0.56999999999999995</v>
      </c>
      <c r="J11">
        <v>43</v>
      </c>
      <c r="K11" s="4">
        <f>H11*I11/J11</f>
        <v>1479.3488372093022</v>
      </c>
    </row>
    <row r="12" spans="1:11" x14ac:dyDescent="0.3">
      <c r="A12" t="s">
        <v>9</v>
      </c>
      <c r="B12" t="s">
        <v>24</v>
      </c>
      <c r="C12" t="s">
        <v>21</v>
      </c>
      <c r="D12">
        <v>11</v>
      </c>
      <c r="E12">
        <v>19.5</v>
      </c>
      <c r="F12">
        <v>30</v>
      </c>
      <c r="G12">
        <v>178</v>
      </c>
      <c r="H12">
        <f t="shared" si="0"/>
        <v>104130</v>
      </c>
      <c r="I12" s="2">
        <v>0.56999999999999995</v>
      </c>
      <c r="J12">
        <v>43</v>
      </c>
      <c r="K12" s="4">
        <f>H12*I12/J12</f>
        <v>1380.3279069767441</v>
      </c>
    </row>
    <row r="13" spans="1:11" x14ac:dyDescent="0.3">
      <c r="A13" t="s">
        <v>9</v>
      </c>
      <c r="B13" t="s">
        <v>24</v>
      </c>
      <c r="C13" t="s">
        <v>21</v>
      </c>
      <c r="D13">
        <v>12</v>
      </c>
      <c r="E13">
        <v>20</v>
      </c>
      <c r="F13">
        <v>31</v>
      </c>
      <c r="G13">
        <v>183</v>
      </c>
      <c r="H13">
        <f t="shared" si="0"/>
        <v>113460</v>
      </c>
      <c r="I13" s="2">
        <v>0.56999999999999995</v>
      </c>
      <c r="J13">
        <v>43</v>
      </c>
      <c r="K13" s="4">
        <f>H13*I13/J13</f>
        <v>1504.0046511627907</v>
      </c>
    </row>
    <row r="14" spans="1:11" x14ac:dyDescent="0.3">
      <c r="A14" t="s">
        <v>9</v>
      </c>
      <c r="B14" t="s">
        <v>25</v>
      </c>
      <c r="C14" t="s">
        <v>21</v>
      </c>
      <c r="D14">
        <v>1</v>
      </c>
      <c r="E14">
        <v>30.5</v>
      </c>
      <c r="F14">
        <v>31</v>
      </c>
      <c r="G14">
        <v>180</v>
      </c>
      <c r="H14">
        <f t="shared" si="0"/>
        <v>170190</v>
      </c>
      <c r="I14" s="2">
        <v>0.54</v>
      </c>
      <c r="J14">
        <v>42</v>
      </c>
      <c r="K14" s="4">
        <f>H14*I14/J14</f>
        <v>2188.1571428571428</v>
      </c>
    </row>
    <row r="15" spans="1:11" x14ac:dyDescent="0.3">
      <c r="A15" t="s">
        <v>9</v>
      </c>
      <c r="B15" t="s">
        <v>25</v>
      </c>
      <c r="C15" t="s">
        <v>21</v>
      </c>
      <c r="D15">
        <v>2</v>
      </c>
      <c r="E15">
        <v>30</v>
      </c>
      <c r="F15">
        <v>29</v>
      </c>
      <c r="G15">
        <v>182</v>
      </c>
      <c r="H15">
        <f t="shared" si="0"/>
        <v>158340</v>
      </c>
      <c r="I15" s="2">
        <v>0.54</v>
      </c>
      <c r="J15">
        <v>42</v>
      </c>
      <c r="K15" s="4">
        <f>H15*I15/J15</f>
        <v>2035.8000000000002</v>
      </c>
    </row>
    <row r="16" spans="1:11" x14ac:dyDescent="0.3">
      <c r="A16" t="s">
        <v>9</v>
      </c>
      <c r="B16" t="s">
        <v>25</v>
      </c>
      <c r="C16" t="s">
        <v>21</v>
      </c>
      <c r="D16">
        <v>3</v>
      </c>
      <c r="E16">
        <v>31</v>
      </c>
      <c r="F16">
        <v>31</v>
      </c>
      <c r="G16">
        <v>183</v>
      </c>
      <c r="H16">
        <f t="shared" si="0"/>
        <v>175863</v>
      </c>
      <c r="I16" s="2">
        <v>0.54</v>
      </c>
      <c r="J16">
        <v>42</v>
      </c>
      <c r="K16" s="4">
        <f>H16*I16/J16</f>
        <v>2261.0957142857142</v>
      </c>
    </row>
    <row r="17" spans="1:11" x14ac:dyDescent="0.3">
      <c r="A17" t="s">
        <v>9</v>
      </c>
      <c r="B17" t="s">
        <v>25</v>
      </c>
      <c r="C17" t="s">
        <v>21</v>
      </c>
      <c r="D17">
        <v>4</v>
      </c>
      <c r="E17">
        <v>31</v>
      </c>
      <c r="F17">
        <v>30</v>
      </c>
      <c r="G17">
        <v>183</v>
      </c>
      <c r="H17">
        <f t="shared" si="0"/>
        <v>170190</v>
      </c>
      <c r="I17" s="2">
        <v>0.54</v>
      </c>
      <c r="J17">
        <v>42</v>
      </c>
      <c r="K17" s="4">
        <f>H17*I17/J17</f>
        <v>2188.1571428571428</v>
      </c>
    </row>
    <row r="18" spans="1:11" x14ac:dyDescent="0.3">
      <c r="A18" t="s">
        <v>9</v>
      </c>
      <c r="B18" t="s">
        <v>25</v>
      </c>
      <c r="C18" t="s">
        <v>21</v>
      </c>
      <c r="D18">
        <v>5</v>
      </c>
      <c r="E18">
        <v>31</v>
      </c>
      <c r="F18">
        <v>31</v>
      </c>
      <c r="G18">
        <v>183</v>
      </c>
      <c r="H18">
        <f t="shared" si="0"/>
        <v>175863</v>
      </c>
      <c r="I18" s="2">
        <v>0.54</v>
      </c>
      <c r="J18">
        <v>42</v>
      </c>
      <c r="K18" s="4">
        <f>H18*I18/J18</f>
        <v>2261.0957142857142</v>
      </c>
    </row>
    <row r="19" spans="1:11" x14ac:dyDescent="0.3">
      <c r="A19" t="s">
        <v>9</v>
      </c>
      <c r="B19" t="s">
        <v>25</v>
      </c>
      <c r="C19" t="s">
        <v>21</v>
      </c>
      <c r="D19">
        <v>6</v>
      </c>
      <c r="E19">
        <v>31.5</v>
      </c>
      <c r="F19">
        <v>30</v>
      </c>
      <c r="G19">
        <v>183</v>
      </c>
      <c r="H19">
        <f t="shared" si="0"/>
        <v>172935</v>
      </c>
      <c r="I19" s="2">
        <v>0.54</v>
      </c>
      <c r="J19">
        <v>42</v>
      </c>
      <c r="K19" s="4">
        <f>H19*I19/J19</f>
        <v>2223.4500000000003</v>
      </c>
    </row>
    <row r="20" spans="1:11" x14ac:dyDescent="0.3">
      <c r="A20" t="s">
        <v>9</v>
      </c>
      <c r="B20" t="s">
        <v>25</v>
      </c>
      <c r="C20" t="s">
        <v>21</v>
      </c>
      <c r="D20">
        <v>7</v>
      </c>
      <c r="E20">
        <v>31.5</v>
      </c>
      <c r="F20">
        <v>31</v>
      </c>
      <c r="G20">
        <v>182</v>
      </c>
      <c r="H20">
        <f t="shared" si="0"/>
        <v>177723</v>
      </c>
      <c r="I20" s="2">
        <v>0.54</v>
      </c>
      <c r="J20">
        <v>42</v>
      </c>
      <c r="K20" s="4">
        <f>H20*I20/J20</f>
        <v>2285.0100000000002</v>
      </c>
    </row>
    <row r="21" spans="1:11" x14ac:dyDescent="0.3">
      <c r="A21" t="s">
        <v>9</v>
      </c>
      <c r="B21" t="s">
        <v>25</v>
      </c>
      <c r="C21" t="s">
        <v>21</v>
      </c>
      <c r="D21">
        <v>8</v>
      </c>
      <c r="E21">
        <v>31</v>
      </c>
      <c r="F21">
        <v>31</v>
      </c>
      <c r="G21">
        <v>184</v>
      </c>
      <c r="H21">
        <f t="shared" si="0"/>
        <v>176824</v>
      </c>
      <c r="I21" s="2">
        <v>0.54</v>
      </c>
      <c r="J21">
        <v>42</v>
      </c>
      <c r="K21" s="4">
        <f>H21*I21/J21</f>
        <v>2273.4514285714286</v>
      </c>
    </row>
    <row r="22" spans="1:11" x14ac:dyDescent="0.3">
      <c r="A22" t="s">
        <v>9</v>
      </c>
      <c r="B22" t="s">
        <v>25</v>
      </c>
      <c r="C22" t="s">
        <v>21</v>
      </c>
      <c r="D22">
        <v>9</v>
      </c>
      <c r="E22">
        <v>31.5</v>
      </c>
      <c r="F22">
        <v>30</v>
      </c>
      <c r="G22">
        <v>184</v>
      </c>
      <c r="H22">
        <f t="shared" si="0"/>
        <v>173880</v>
      </c>
      <c r="I22" s="2">
        <v>0.54</v>
      </c>
      <c r="J22">
        <v>42</v>
      </c>
      <c r="K22" s="4">
        <f>H22*I22/J22</f>
        <v>2235.6000000000004</v>
      </c>
    </row>
    <row r="23" spans="1:11" x14ac:dyDescent="0.3">
      <c r="A23" t="s">
        <v>9</v>
      </c>
      <c r="B23" t="s">
        <v>25</v>
      </c>
      <c r="C23" t="s">
        <v>21</v>
      </c>
      <c r="D23">
        <v>10</v>
      </c>
      <c r="E23">
        <v>32</v>
      </c>
      <c r="F23">
        <v>31</v>
      </c>
      <c r="G23">
        <v>180</v>
      </c>
      <c r="H23">
        <f t="shared" si="0"/>
        <v>178560</v>
      </c>
      <c r="I23" s="2">
        <v>0.54</v>
      </c>
      <c r="J23">
        <v>42</v>
      </c>
      <c r="K23" s="4">
        <f>H23*I23/J23</f>
        <v>2295.7714285714287</v>
      </c>
    </row>
    <row r="24" spans="1:11" x14ac:dyDescent="0.3">
      <c r="A24" t="s">
        <v>9</v>
      </c>
      <c r="B24" t="s">
        <v>25</v>
      </c>
      <c r="C24" t="s">
        <v>21</v>
      </c>
      <c r="D24">
        <v>11</v>
      </c>
      <c r="E24">
        <v>32</v>
      </c>
      <c r="F24">
        <v>30</v>
      </c>
      <c r="G24">
        <v>178</v>
      </c>
      <c r="H24">
        <f t="shared" si="0"/>
        <v>170880</v>
      </c>
      <c r="I24" s="2">
        <v>0.54</v>
      </c>
      <c r="J24">
        <v>42</v>
      </c>
      <c r="K24" s="4">
        <f>H24*I24/J24</f>
        <v>2197.0285714285719</v>
      </c>
    </row>
    <row r="25" spans="1:11" x14ac:dyDescent="0.3">
      <c r="A25" t="s">
        <v>9</v>
      </c>
      <c r="B25" t="s">
        <v>25</v>
      </c>
      <c r="C25" t="s">
        <v>21</v>
      </c>
      <c r="D25">
        <v>12</v>
      </c>
      <c r="E25">
        <v>32</v>
      </c>
      <c r="F25">
        <v>31</v>
      </c>
      <c r="G25">
        <v>183</v>
      </c>
      <c r="H25">
        <f t="shared" si="0"/>
        <v>181536</v>
      </c>
      <c r="I25" s="2">
        <v>0.54</v>
      </c>
      <c r="J25">
        <v>42</v>
      </c>
      <c r="K25" s="4">
        <f>H25*I25/J25</f>
        <v>2334.0342857142859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81C9-2E6A-48EA-A864-DA010BA07F7E}">
  <dimension ref="A1:I73"/>
  <sheetViews>
    <sheetView topLeftCell="A4" workbookViewId="0">
      <selection activeCell="I26" sqref="I26"/>
    </sheetView>
  </sheetViews>
  <sheetFormatPr defaultRowHeight="14.4" x14ac:dyDescent="0.3"/>
  <cols>
    <col min="1" max="2" width="7.77734375" customWidth="1"/>
    <col min="7" max="7" width="11.109375" bestFit="1" customWidth="1"/>
  </cols>
  <sheetData>
    <row r="1" spans="1:9" s="6" customFormat="1" x14ac:dyDescent="0.3">
      <c r="A1" s="7" t="s">
        <v>0</v>
      </c>
      <c r="B1" s="6" t="s">
        <v>23</v>
      </c>
      <c r="C1" s="6" t="s">
        <v>3</v>
      </c>
      <c r="D1" s="6" t="s">
        <v>1</v>
      </c>
      <c r="E1" s="6" t="s">
        <v>7</v>
      </c>
      <c r="F1" s="6" t="s">
        <v>18</v>
      </c>
      <c r="G1" s="6" t="s">
        <v>19</v>
      </c>
      <c r="H1" s="6" t="s">
        <v>17</v>
      </c>
      <c r="I1" s="6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1</v>
      </c>
      <c r="E2">
        <v>6</v>
      </c>
      <c r="F2" s="1">
        <v>45292</v>
      </c>
      <c r="G2" s="1">
        <f>EOMONTH(F2,0)</f>
        <v>45322</v>
      </c>
      <c r="H2">
        <f>NETWORKDAYS(F2,G2)</f>
        <v>23</v>
      </c>
      <c r="I2">
        <f>H2*7.2</f>
        <v>165.6</v>
      </c>
    </row>
    <row r="3" spans="1:9" x14ac:dyDescent="0.3">
      <c r="A3" t="s">
        <v>9</v>
      </c>
      <c r="B3" t="s">
        <v>10</v>
      </c>
      <c r="C3" t="s">
        <v>11</v>
      </c>
      <c r="D3">
        <v>2</v>
      </c>
      <c r="E3">
        <v>6</v>
      </c>
      <c r="F3" s="1">
        <f>G2+1</f>
        <v>45323</v>
      </c>
      <c r="G3" s="1">
        <f>EOMONTH(F3,0)</f>
        <v>45351</v>
      </c>
      <c r="H3">
        <f t="shared" ref="H3:H49" si="0">NETWORKDAYS(F3,G3)</f>
        <v>21</v>
      </c>
      <c r="I3">
        <f t="shared" ref="I3:I66" si="1">H3*7.2</f>
        <v>151.20000000000002</v>
      </c>
    </row>
    <row r="4" spans="1:9" x14ac:dyDescent="0.3">
      <c r="A4" t="s">
        <v>9</v>
      </c>
      <c r="B4" t="s">
        <v>10</v>
      </c>
      <c r="C4" t="s">
        <v>11</v>
      </c>
      <c r="D4">
        <v>3</v>
      </c>
      <c r="E4">
        <v>6</v>
      </c>
      <c r="F4" s="1">
        <f t="shared" ref="F4:F13" si="2">G3+1</f>
        <v>45352</v>
      </c>
      <c r="G4" s="1">
        <f t="shared" ref="G4:G13" si="3">EOMONTH(F4,0)</f>
        <v>45382</v>
      </c>
      <c r="H4">
        <f t="shared" si="0"/>
        <v>21</v>
      </c>
      <c r="I4">
        <f t="shared" si="1"/>
        <v>151.20000000000002</v>
      </c>
    </row>
    <row r="5" spans="1:9" x14ac:dyDescent="0.3">
      <c r="A5" t="s">
        <v>9</v>
      </c>
      <c r="B5" t="s">
        <v>10</v>
      </c>
      <c r="C5" t="s">
        <v>11</v>
      </c>
      <c r="D5">
        <v>4</v>
      </c>
      <c r="E5">
        <v>6</v>
      </c>
      <c r="F5" s="1">
        <f t="shared" si="2"/>
        <v>45383</v>
      </c>
      <c r="G5" s="1">
        <f t="shared" si="3"/>
        <v>45412</v>
      </c>
      <c r="H5">
        <f t="shared" si="0"/>
        <v>22</v>
      </c>
      <c r="I5">
        <f t="shared" si="1"/>
        <v>158.4</v>
      </c>
    </row>
    <row r="6" spans="1:9" x14ac:dyDescent="0.3">
      <c r="A6" t="s">
        <v>9</v>
      </c>
      <c r="B6" t="s">
        <v>10</v>
      </c>
      <c r="C6" t="s">
        <v>11</v>
      </c>
      <c r="D6">
        <v>5</v>
      </c>
      <c r="E6">
        <v>6.4</v>
      </c>
      <c r="F6" s="1">
        <f t="shared" si="2"/>
        <v>45413</v>
      </c>
      <c r="G6" s="1">
        <f t="shared" si="3"/>
        <v>45443</v>
      </c>
      <c r="H6">
        <f t="shared" si="0"/>
        <v>23</v>
      </c>
      <c r="I6">
        <f t="shared" si="1"/>
        <v>165.6</v>
      </c>
    </row>
    <row r="7" spans="1:9" x14ac:dyDescent="0.3">
      <c r="A7" t="s">
        <v>9</v>
      </c>
      <c r="B7" t="s">
        <v>10</v>
      </c>
      <c r="C7" t="s">
        <v>11</v>
      </c>
      <c r="D7">
        <v>6</v>
      </c>
      <c r="E7">
        <v>6.4</v>
      </c>
      <c r="F7" s="1">
        <f t="shared" si="2"/>
        <v>45444</v>
      </c>
      <c r="G7" s="1">
        <f t="shared" si="3"/>
        <v>45473</v>
      </c>
      <c r="H7">
        <f t="shared" si="0"/>
        <v>20</v>
      </c>
      <c r="I7">
        <f>H7*7.2</f>
        <v>144</v>
      </c>
    </row>
    <row r="8" spans="1:9" x14ac:dyDescent="0.3">
      <c r="A8" t="s">
        <v>9</v>
      </c>
      <c r="B8" t="s">
        <v>10</v>
      </c>
      <c r="C8" t="s">
        <v>11</v>
      </c>
      <c r="D8">
        <v>7</v>
      </c>
      <c r="E8">
        <v>6.4</v>
      </c>
      <c r="F8" s="1">
        <f t="shared" si="2"/>
        <v>45474</v>
      </c>
      <c r="G8" s="1">
        <f t="shared" si="3"/>
        <v>45504</v>
      </c>
      <c r="H8">
        <f t="shared" si="0"/>
        <v>23</v>
      </c>
      <c r="I8">
        <f t="shared" si="1"/>
        <v>165.6</v>
      </c>
    </row>
    <row r="9" spans="1:9" x14ac:dyDescent="0.3">
      <c r="A9" t="s">
        <v>9</v>
      </c>
      <c r="B9" t="s">
        <v>10</v>
      </c>
      <c r="C9" t="s">
        <v>11</v>
      </c>
      <c r="D9">
        <v>8</v>
      </c>
      <c r="E9">
        <v>6.4</v>
      </c>
      <c r="F9" s="1">
        <f t="shared" si="2"/>
        <v>45505</v>
      </c>
      <c r="G9" s="1">
        <f t="shared" si="3"/>
        <v>45535</v>
      </c>
      <c r="H9">
        <f t="shared" si="0"/>
        <v>22</v>
      </c>
      <c r="I9">
        <f t="shared" si="1"/>
        <v>158.4</v>
      </c>
    </row>
    <row r="10" spans="1:9" x14ac:dyDescent="0.3">
      <c r="A10" t="s">
        <v>9</v>
      </c>
      <c r="B10" t="s">
        <v>10</v>
      </c>
      <c r="C10" t="s">
        <v>11</v>
      </c>
      <c r="D10">
        <v>9</v>
      </c>
      <c r="E10">
        <v>7.2</v>
      </c>
      <c r="F10" s="1">
        <f t="shared" si="2"/>
        <v>45536</v>
      </c>
      <c r="G10" s="1">
        <f t="shared" si="3"/>
        <v>45565</v>
      </c>
      <c r="H10">
        <f t="shared" si="0"/>
        <v>21</v>
      </c>
      <c r="I10">
        <f t="shared" si="1"/>
        <v>151.20000000000002</v>
      </c>
    </row>
    <row r="11" spans="1:9" x14ac:dyDescent="0.3">
      <c r="A11" t="s">
        <v>9</v>
      </c>
      <c r="B11" t="s">
        <v>10</v>
      </c>
      <c r="C11" t="s">
        <v>11</v>
      </c>
      <c r="D11">
        <v>10</v>
      </c>
      <c r="E11">
        <v>7.2</v>
      </c>
      <c r="F11" s="1">
        <f t="shared" si="2"/>
        <v>45566</v>
      </c>
      <c r="G11" s="1">
        <f t="shared" si="3"/>
        <v>45596</v>
      </c>
      <c r="H11">
        <f t="shared" si="0"/>
        <v>23</v>
      </c>
      <c r="I11">
        <f t="shared" si="1"/>
        <v>165.6</v>
      </c>
    </row>
    <row r="12" spans="1:9" x14ac:dyDescent="0.3">
      <c r="A12" t="s">
        <v>9</v>
      </c>
      <c r="B12" t="s">
        <v>10</v>
      </c>
      <c r="C12" t="s">
        <v>11</v>
      </c>
      <c r="D12">
        <v>11</v>
      </c>
      <c r="E12">
        <v>7.2</v>
      </c>
      <c r="F12" s="1">
        <f t="shared" si="2"/>
        <v>45597</v>
      </c>
      <c r="G12" s="1">
        <f t="shared" si="3"/>
        <v>45626</v>
      </c>
      <c r="H12">
        <f t="shared" si="0"/>
        <v>21</v>
      </c>
      <c r="I12">
        <f t="shared" si="1"/>
        <v>151.20000000000002</v>
      </c>
    </row>
    <row r="13" spans="1:9" x14ac:dyDescent="0.3">
      <c r="A13" t="s">
        <v>9</v>
      </c>
      <c r="B13" t="s">
        <v>10</v>
      </c>
      <c r="C13" t="s">
        <v>11</v>
      </c>
      <c r="D13">
        <v>12</v>
      </c>
      <c r="E13">
        <v>7.2</v>
      </c>
      <c r="F13" s="1">
        <f t="shared" si="2"/>
        <v>45627</v>
      </c>
      <c r="G13" s="1">
        <f t="shared" si="3"/>
        <v>45657</v>
      </c>
      <c r="H13">
        <f t="shared" si="0"/>
        <v>22</v>
      </c>
      <c r="I13">
        <f t="shared" si="1"/>
        <v>158.4</v>
      </c>
    </row>
    <row r="14" spans="1:9" x14ac:dyDescent="0.3">
      <c r="A14" t="s">
        <v>9</v>
      </c>
      <c r="B14" t="s">
        <v>13</v>
      </c>
      <c r="C14" t="s">
        <v>11</v>
      </c>
      <c r="D14">
        <v>1</v>
      </c>
      <c r="E14">
        <v>5</v>
      </c>
      <c r="F14" s="1">
        <v>45292</v>
      </c>
      <c r="G14" s="1">
        <f>EOMONTH(F14,0)</f>
        <v>45322</v>
      </c>
      <c r="H14">
        <f t="shared" si="0"/>
        <v>23</v>
      </c>
      <c r="I14">
        <f t="shared" si="1"/>
        <v>165.6</v>
      </c>
    </row>
    <row r="15" spans="1:9" x14ac:dyDescent="0.3">
      <c r="A15" t="s">
        <v>9</v>
      </c>
      <c r="B15" t="s">
        <v>13</v>
      </c>
      <c r="C15" t="s">
        <v>11</v>
      </c>
      <c r="D15">
        <v>2</v>
      </c>
      <c r="E15">
        <v>5</v>
      </c>
      <c r="F15" s="1">
        <f>G14+1</f>
        <v>45323</v>
      </c>
      <c r="G15" s="1">
        <f>EOMONTH(F15,0)</f>
        <v>45351</v>
      </c>
      <c r="H15">
        <f t="shared" si="0"/>
        <v>21</v>
      </c>
      <c r="I15">
        <f t="shared" si="1"/>
        <v>151.20000000000002</v>
      </c>
    </row>
    <row r="16" spans="1:9" x14ac:dyDescent="0.3">
      <c r="A16" t="s">
        <v>9</v>
      </c>
      <c r="B16" t="s">
        <v>13</v>
      </c>
      <c r="C16" t="s">
        <v>11</v>
      </c>
      <c r="D16">
        <v>3</v>
      </c>
      <c r="E16">
        <v>5</v>
      </c>
      <c r="F16" s="1">
        <f t="shared" ref="F16:F25" si="4">G15+1</f>
        <v>45352</v>
      </c>
      <c r="G16" s="1">
        <f t="shared" ref="G16:G25" si="5">EOMONTH(F16,0)</f>
        <v>45382</v>
      </c>
      <c r="H16">
        <f t="shared" si="0"/>
        <v>21</v>
      </c>
      <c r="I16">
        <f t="shared" si="1"/>
        <v>151.20000000000002</v>
      </c>
    </row>
    <row r="17" spans="1:9" x14ac:dyDescent="0.3">
      <c r="A17" t="s">
        <v>9</v>
      </c>
      <c r="B17" t="s">
        <v>13</v>
      </c>
      <c r="C17" t="s">
        <v>11</v>
      </c>
      <c r="D17">
        <v>4</v>
      </c>
      <c r="E17">
        <v>4.8</v>
      </c>
      <c r="F17" s="1">
        <f t="shared" si="4"/>
        <v>45383</v>
      </c>
      <c r="G17" s="1">
        <f t="shared" si="5"/>
        <v>45412</v>
      </c>
      <c r="H17">
        <f t="shared" si="0"/>
        <v>22</v>
      </c>
      <c r="I17">
        <f t="shared" si="1"/>
        <v>158.4</v>
      </c>
    </row>
    <row r="18" spans="1:9" x14ac:dyDescent="0.3">
      <c r="A18" t="s">
        <v>9</v>
      </c>
      <c r="B18" t="s">
        <v>13</v>
      </c>
      <c r="C18" t="s">
        <v>11</v>
      </c>
      <c r="D18">
        <v>5</v>
      </c>
      <c r="E18">
        <v>6.4</v>
      </c>
      <c r="F18" s="1">
        <f t="shared" si="4"/>
        <v>45413</v>
      </c>
      <c r="G18" s="1">
        <f t="shared" si="5"/>
        <v>45443</v>
      </c>
      <c r="H18">
        <f t="shared" si="0"/>
        <v>23</v>
      </c>
      <c r="I18">
        <f t="shared" si="1"/>
        <v>165.6</v>
      </c>
    </row>
    <row r="19" spans="1:9" x14ac:dyDescent="0.3">
      <c r="A19" t="s">
        <v>9</v>
      </c>
      <c r="B19" t="s">
        <v>13</v>
      </c>
      <c r="C19" t="s">
        <v>11</v>
      </c>
      <c r="D19">
        <v>6</v>
      </c>
      <c r="E19">
        <v>6.4</v>
      </c>
      <c r="F19" s="1">
        <f t="shared" si="4"/>
        <v>45444</v>
      </c>
      <c r="G19" s="1">
        <f t="shared" si="5"/>
        <v>45473</v>
      </c>
      <c r="H19">
        <f t="shared" si="0"/>
        <v>20</v>
      </c>
      <c r="I19">
        <f t="shared" si="1"/>
        <v>144</v>
      </c>
    </row>
    <row r="20" spans="1:9" x14ac:dyDescent="0.3">
      <c r="A20" t="s">
        <v>9</v>
      </c>
      <c r="B20" t="s">
        <v>13</v>
      </c>
      <c r="C20" t="s">
        <v>11</v>
      </c>
      <c r="D20">
        <v>7</v>
      </c>
      <c r="E20">
        <v>6.4</v>
      </c>
      <c r="F20" s="1">
        <f t="shared" si="4"/>
        <v>45474</v>
      </c>
      <c r="G20" s="1">
        <f t="shared" si="5"/>
        <v>45504</v>
      </c>
      <c r="H20">
        <f t="shared" si="0"/>
        <v>23</v>
      </c>
      <c r="I20">
        <f t="shared" si="1"/>
        <v>165.6</v>
      </c>
    </row>
    <row r="21" spans="1:9" x14ac:dyDescent="0.3">
      <c r="A21" t="s">
        <v>9</v>
      </c>
      <c r="B21" t="s">
        <v>13</v>
      </c>
      <c r="C21" t="s">
        <v>11</v>
      </c>
      <c r="D21">
        <v>8</v>
      </c>
      <c r="E21">
        <v>7</v>
      </c>
      <c r="F21" s="1">
        <f t="shared" si="4"/>
        <v>45505</v>
      </c>
      <c r="G21" s="1">
        <f t="shared" si="5"/>
        <v>45535</v>
      </c>
      <c r="H21">
        <f t="shared" si="0"/>
        <v>22</v>
      </c>
      <c r="I21">
        <f t="shared" si="1"/>
        <v>158.4</v>
      </c>
    </row>
    <row r="22" spans="1:9" x14ac:dyDescent="0.3">
      <c r="A22" t="s">
        <v>9</v>
      </c>
      <c r="B22" t="s">
        <v>13</v>
      </c>
      <c r="C22" t="s">
        <v>11</v>
      </c>
      <c r="D22">
        <v>9</v>
      </c>
      <c r="E22">
        <v>7</v>
      </c>
      <c r="F22" s="1">
        <f t="shared" si="4"/>
        <v>45536</v>
      </c>
      <c r="G22" s="1">
        <f t="shared" si="5"/>
        <v>45565</v>
      </c>
      <c r="H22">
        <f t="shared" si="0"/>
        <v>21</v>
      </c>
      <c r="I22">
        <f t="shared" si="1"/>
        <v>151.20000000000002</v>
      </c>
    </row>
    <row r="23" spans="1:9" x14ac:dyDescent="0.3">
      <c r="A23" t="s">
        <v>9</v>
      </c>
      <c r="B23" t="s">
        <v>13</v>
      </c>
      <c r="C23" t="s">
        <v>11</v>
      </c>
      <c r="D23">
        <v>10</v>
      </c>
      <c r="E23">
        <v>6.4</v>
      </c>
      <c r="F23" s="1">
        <f t="shared" si="4"/>
        <v>45566</v>
      </c>
      <c r="G23" s="1">
        <f t="shared" si="5"/>
        <v>45596</v>
      </c>
      <c r="H23">
        <f t="shared" si="0"/>
        <v>23</v>
      </c>
      <c r="I23">
        <f t="shared" si="1"/>
        <v>165.6</v>
      </c>
    </row>
    <row r="24" spans="1:9" x14ac:dyDescent="0.3">
      <c r="A24" t="s">
        <v>9</v>
      </c>
      <c r="B24" t="s">
        <v>13</v>
      </c>
      <c r="C24" t="s">
        <v>11</v>
      </c>
      <c r="D24">
        <v>11</v>
      </c>
      <c r="E24">
        <v>6.4</v>
      </c>
      <c r="F24" s="1">
        <f t="shared" si="4"/>
        <v>45597</v>
      </c>
      <c r="G24" s="1">
        <f t="shared" si="5"/>
        <v>45626</v>
      </c>
      <c r="H24">
        <f t="shared" si="0"/>
        <v>21</v>
      </c>
      <c r="I24">
        <f t="shared" si="1"/>
        <v>151.20000000000002</v>
      </c>
    </row>
    <row r="25" spans="1:9" x14ac:dyDescent="0.3">
      <c r="A25" t="s">
        <v>9</v>
      </c>
      <c r="B25" t="s">
        <v>13</v>
      </c>
      <c r="C25" t="s">
        <v>11</v>
      </c>
      <c r="D25">
        <v>12</v>
      </c>
      <c r="E25">
        <v>6.4</v>
      </c>
      <c r="F25" s="1">
        <f t="shared" si="4"/>
        <v>45627</v>
      </c>
      <c r="G25" s="1">
        <f t="shared" si="5"/>
        <v>45657</v>
      </c>
      <c r="H25">
        <f t="shared" si="0"/>
        <v>22</v>
      </c>
      <c r="I25">
        <f t="shared" si="1"/>
        <v>158.4</v>
      </c>
    </row>
    <row r="26" spans="1:9" ht="15" customHeight="1" x14ac:dyDescent="0.3">
      <c r="A26" t="s">
        <v>9</v>
      </c>
      <c r="B26" t="s">
        <v>14</v>
      </c>
      <c r="C26" t="s">
        <v>12</v>
      </c>
      <c r="D26">
        <v>1</v>
      </c>
      <c r="E26">
        <v>4</v>
      </c>
      <c r="F26" s="1">
        <v>45292</v>
      </c>
      <c r="G26" s="1">
        <f>EOMONTH(F26,0)</f>
        <v>45322</v>
      </c>
      <c r="H26">
        <f t="shared" si="0"/>
        <v>23</v>
      </c>
      <c r="I26">
        <f t="shared" si="1"/>
        <v>165.6</v>
      </c>
    </row>
    <row r="27" spans="1:9" x14ac:dyDescent="0.3">
      <c r="A27" t="s">
        <v>9</v>
      </c>
      <c r="B27" t="s">
        <v>14</v>
      </c>
      <c r="C27" t="s">
        <v>12</v>
      </c>
      <c r="D27">
        <v>2</v>
      </c>
      <c r="E27">
        <v>4.2</v>
      </c>
      <c r="F27" s="1">
        <f>G26+1</f>
        <v>45323</v>
      </c>
      <c r="G27" s="1">
        <f>EOMONTH(F27,0)</f>
        <v>45351</v>
      </c>
      <c r="H27">
        <f t="shared" si="0"/>
        <v>21</v>
      </c>
      <c r="I27">
        <f t="shared" si="1"/>
        <v>151.20000000000002</v>
      </c>
    </row>
    <row r="28" spans="1:9" x14ac:dyDescent="0.3">
      <c r="A28" t="s">
        <v>9</v>
      </c>
      <c r="B28" t="s">
        <v>14</v>
      </c>
      <c r="C28" t="s">
        <v>12</v>
      </c>
      <c r="D28">
        <v>3</v>
      </c>
      <c r="E28">
        <v>4.2</v>
      </c>
      <c r="F28" s="1">
        <f t="shared" ref="F28:F37" si="6">G27+1</f>
        <v>45352</v>
      </c>
      <c r="G28" s="1">
        <f t="shared" ref="G28:G37" si="7">EOMONTH(F28,0)</f>
        <v>45382</v>
      </c>
      <c r="H28">
        <f t="shared" si="0"/>
        <v>21</v>
      </c>
      <c r="I28">
        <f t="shared" si="1"/>
        <v>151.20000000000002</v>
      </c>
    </row>
    <row r="29" spans="1:9" x14ac:dyDescent="0.3">
      <c r="A29" t="s">
        <v>9</v>
      </c>
      <c r="B29" t="s">
        <v>14</v>
      </c>
      <c r="C29" t="s">
        <v>12</v>
      </c>
      <c r="D29">
        <v>4</v>
      </c>
      <c r="E29">
        <v>4.2</v>
      </c>
      <c r="F29" s="1">
        <f t="shared" si="6"/>
        <v>45383</v>
      </c>
      <c r="G29" s="1">
        <f t="shared" si="7"/>
        <v>45412</v>
      </c>
      <c r="H29">
        <f t="shared" si="0"/>
        <v>22</v>
      </c>
      <c r="I29">
        <f t="shared" si="1"/>
        <v>158.4</v>
      </c>
    </row>
    <row r="30" spans="1:9" x14ac:dyDescent="0.3">
      <c r="A30" t="s">
        <v>9</v>
      </c>
      <c r="B30" t="s">
        <v>14</v>
      </c>
      <c r="C30" t="s">
        <v>12</v>
      </c>
      <c r="D30">
        <v>5</v>
      </c>
      <c r="E30">
        <v>5</v>
      </c>
      <c r="F30" s="1">
        <f t="shared" si="6"/>
        <v>45413</v>
      </c>
      <c r="G30" s="1">
        <f t="shared" si="7"/>
        <v>45443</v>
      </c>
      <c r="H30">
        <f t="shared" si="0"/>
        <v>23</v>
      </c>
      <c r="I30">
        <f t="shared" si="1"/>
        <v>165.6</v>
      </c>
    </row>
    <row r="31" spans="1:9" x14ac:dyDescent="0.3">
      <c r="A31" t="s">
        <v>9</v>
      </c>
      <c r="B31" t="s">
        <v>14</v>
      </c>
      <c r="C31" t="s">
        <v>12</v>
      </c>
      <c r="D31">
        <v>6</v>
      </c>
      <c r="E31">
        <v>5</v>
      </c>
      <c r="F31" s="1">
        <f t="shared" si="6"/>
        <v>45444</v>
      </c>
      <c r="G31" s="1">
        <f t="shared" si="7"/>
        <v>45473</v>
      </c>
      <c r="H31">
        <f t="shared" si="0"/>
        <v>20</v>
      </c>
      <c r="I31">
        <f t="shared" si="1"/>
        <v>144</v>
      </c>
    </row>
    <row r="32" spans="1:9" x14ac:dyDescent="0.3">
      <c r="A32" t="s">
        <v>9</v>
      </c>
      <c r="B32" t="s">
        <v>14</v>
      </c>
      <c r="C32" t="s">
        <v>12</v>
      </c>
      <c r="D32">
        <v>7</v>
      </c>
      <c r="E32">
        <v>5</v>
      </c>
      <c r="F32" s="1">
        <f t="shared" si="6"/>
        <v>45474</v>
      </c>
      <c r="G32" s="1">
        <f t="shared" si="7"/>
        <v>45504</v>
      </c>
      <c r="H32">
        <f t="shared" si="0"/>
        <v>23</v>
      </c>
      <c r="I32">
        <f t="shared" si="1"/>
        <v>165.6</v>
      </c>
    </row>
    <row r="33" spans="1:9" x14ac:dyDescent="0.3">
      <c r="A33" t="s">
        <v>9</v>
      </c>
      <c r="B33" t="s">
        <v>14</v>
      </c>
      <c r="C33" t="s">
        <v>12</v>
      </c>
      <c r="D33">
        <v>8</v>
      </c>
      <c r="E33">
        <v>5</v>
      </c>
      <c r="F33" s="1">
        <f t="shared" si="6"/>
        <v>45505</v>
      </c>
      <c r="G33" s="1">
        <f t="shared" si="7"/>
        <v>45535</v>
      </c>
      <c r="H33">
        <f t="shared" si="0"/>
        <v>22</v>
      </c>
      <c r="I33">
        <f t="shared" si="1"/>
        <v>158.4</v>
      </c>
    </row>
    <row r="34" spans="1:9" x14ac:dyDescent="0.3">
      <c r="A34" t="s">
        <v>9</v>
      </c>
      <c r="B34" t="s">
        <v>14</v>
      </c>
      <c r="C34" t="s">
        <v>12</v>
      </c>
      <c r="D34">
        <v>9</v>
      </c>
      <c r="E34">
        <v>4.5999999999999996</v>
      </c>
      <c r="F34" s="1">
        <f t="shared" si="6"/>
        <v>45536</v>
      </c>
      <c r="G34" s="1">
        <f t="shared" si="7"/>
        <v>45565</v>
      </c>
      <c r="H34">
        <f t="shared" si="0"/>
        <v>21</v>
      </c>
      <c r="I34">
        <f t="shared" si="1"/>
        <v>151.20000000000002</v>
      </c>
    </row>
    <row r="35" spans="1:9" x14ac:dyDescent="0.3">
      <c r="A35" t="s">
        <v>9</v>
      </c>
      <c r="B35" t="s">
        <v>14</v>
      </c>
      <c r="C35" t="s">
        <v>12</v>
      </c>
      <c r="D35">
        <v>10</v>
      </c>
      <c r="E35">
        <v>4.5999999999999996</v>
      </c>
      <c r="F35" s="1">
        <f t="shared" si="6"/>
        <v>45566</v>
      </c>
      <c r="G35" s="1">
        <f t="shared" si="7"/>
        <v>45596</v>
      </c>
      <c r="H35">
        <f t="shared" si="0"/>
        <v>23</v>
      </c>
      <c r="I35">
        <f t="shared" si="1"/>
        <v>165.6</v>
      </c>
    </row>
    <row r="36" spans="1:9" x14ac:dyDescent="0.3">
      <c r="A36" t="s">
        <v>9</v>
      </c>
      <c r="B36" t="s">
        <v>14</v>
      </c>
      <c r="C36" t="s">
        <v>12</v>
      </c>
      <c r="D36">
        <v>11</v>
      </c>
      <c r="E36">
        <v>4.5999999999999996</v>
      </c>
      <c r="F36" s="1">
        <f t="shared" si="6"/>
        <v>45597</v>
      </c>
      <c r="G36" s="1">
        <f t="shared" si="7"/>
        <v>45626</v>
      </c>
      <c r="H36">
        <f t="shared" si="0"/>
        <v>21</v>
      </c>
      <c r="I36">
        <f t="shared" si="1"/>
        <v>151.20000000000002</v>
      </c>
    </row>
    <row r="37" spans="1:9" x14ac:dyDescent="0.3">
      <c r="A37" t="s">
        <v>9</v>
      </c>
      <c r="B37" t="s">
        <v>14</v>
      </c>
      <c r="C37" t="s">
        <v>12</v>
      </c>
      <c r="D37">
        <v>12</v>
      </c>
      <c r="E37">
        <v>4.5999999999999996</v>
      </c>
      <c r="F37" s="1">
        <f t="shared" si="6"/>
        <v>45627</v>
      </c>
      <c r="G37" s="1">
        <f t="shared" si="7"/>
        <v>45657</v>
      </c>
      <c r="H37">
        <f t="shared" si="0"/>
        <v>22</v>
      </c>
      <c r="I37">
        <f t="shared" si="1"/>
        <v>158.4</v>
      </c>
    </row>
    <row r="38" spans="1:9" x14ac:dyDescent="0.3">
      <c r="A38" t="s">
        <v>9</v>
      </c>
      <c r="B38" t="s">
        <v>15</v>
      </c>
      <c r="C38" t="s">
        <v>12</v>
      </c>
      <c r="D38">
        <v>1</v>
      </c>
      <c r="E38">
        <v>8.1999999999999993</v>
      </c>
      <c r="F38" s="1">
        <v>45292</v>
      </c>
      <c r="G38" s="1">
        <f>EOMONTH(F38,0)</f>
        <v>45322</v>
      </c>
      <c r="H38">
        <f t="shared" si="0"/>
        <v>23</v>
      </c>
      <c r="I38">
        <f t="shared" si="1"/>
        <v>165.6</v>
      </c>
    </row>
    <row r="39" spans="1:9" x14ac:dyDescent="0.3">
      <c r="A39" t="s">
        <v>9</v>
      </c>
      <c r="B39" t="s">
        <v>15</v>
      </c>
      <c r="C39" t="s">
        <v>12</v>
      </c>
      <c r="D39">
        <v>2</v>
      </c>
      <c r="E39">
        <v>8.1999999999999993</v>
      </c>
      <c r="F39" s="1">
        <f>G38+1</f>
        <v>45323</v>
      </c>
      <c r="G39" s="1">
        <f>EOMONTH(F39,0)</f>
        <v>45351</v>
      </c>
      <c r="H39">
        <f t="shared" si="0"/>
        <v>21</v>
      </c>
      <c r="I39">
        <f t="shared" si="1"/>
        <v>151.20000000000002</v>
      </c>
    </row>
    <row r="40" spans="1:9" x14ac:dyDescent="0.3">
      <c r="A40" t="s">
        <v>9</v>
      </c>
      <c r="B40" t="s">
        <v>15</v>
      </c>
      <c r="C40" t="s">
        <v>12</v>
      </c>
      <c r="D40">
        <v>3</v>
      </c>
      <c r="E40">
        <v>8.1999999999999993</v>
      </c>
      <c r="F40" s="1">
        <f t="shared" ref="F40:F49" si="8">G39+1</f>
        <v>45352</v>
      </c>
      <c r="G40" s="1">
        <f t="shared" ref="G40:G49" si="9">EOMONTH(F40,0)</f>
        <v>45382</v>
      </c>
      <c r="H40">
        <f t="shared" si="0"/>
        <v>21</v>
      </c>
      <c r="I40">
        <f t="shared" si="1"/>
        <v>151.20000000000002</v>
      </c>
    </row>
    <row r="41" spans="1:9" x14ac:dyDescent="0.3">
      <c r="A41" t="s">
        <v>9</v>
      </c>
      <c r="B41" t="s">
        <v>15</v>
      </c>
      <c r="C41" t="s">
        <v>12</v>
      </c>
      <c r="D41">
        <v>4</v>
      </c>
      <c r="E41">
        <v>7.4</v>
      </c>
      <c r="F41" s="1">
        <f t="shared" si="8"/>
        <v>45383</v>
      </c>
      <c r="G41" s="1">
        <f t="shared" si="9"/>
        <v>45412</v>
      </c>
      <c r="H41">
        <f t="shared" si="0"/>
        <v>22</v>
      </c>
      <c r="I41">
        <f t="shared" si="1"/>
        <v>158.4</v>
      </c>
    </row>
    <row r="42" spans="1:9" x14ac:dyDescent="0.3">
      <c r="A42" t="s">
        <v>9</v>
      </c>
      <c r="B42" t="s">
        <v>15</v>
      </c>
      <c r="C42" t="s">
        <v>12</v>
      </c>
      <c r="D42">
        <v>5</v>
      </c>
      <c r="E42">
        <v>7.4</v>
      </c>
      <c r="F42" s="1">
        <f t="shared" si="8"/>
        <v>45413</v>
      </c>
      <c r="G42" s="1">
        <f t="shared" si="9"/>
        <v>45443</v>
      </c>
      <c r="H42">
        <f t="shared" si="0"/>
        <v>23</v>
      </c>
      <c r="I42">
        <f t="shared" si="1"/>
        <v>165.6</v>
      </c>
    </row>
    <row r="43" spans="1:9" x14ac:dyDescent="0.3">
      <c r="A43" t="s">
        <v>9</v>
      </c>
      <c r="B43" t="s">
        <v>15</v>
      </c>
      <c r="C43" t="s">
        <v>12</v>
      </c>
      <c r="D43">
        <v>6</v>
      </c>
      <c r="E43">
        <v>7.4</v>
      </c>
      <c r="F43" s="1">
        <f t="shared" si="8"/>
        <v>45444</v>
      </c>
      <c r="G43" s="1">
        <f t="shared" si="9"/>
        <v>45473</v>
      </c>
      <c r="H43">
        <f t="shared" si="0"/>
        <v>20</v>
      </c>
      <c r="I43">
        <f t="shared" si="1"/>
        <v>144</v>
      </c>
    </row>
    <row r="44" spans="1:9" x14ac:dyDescent="0.3">
      <c r="A44" t="s">
        <v>9</v>
      </c>
      <c r="B44" t="s">
        <v>15</v>
      </c>
      <c r="C44" t="s">
        <v>12</v>
      </c>
      <c r="D44">
        <v>7</v>
      </c>
      <c r="E44">
        <v>7.4</v>
      </c>
      <c r="F44" s="1">
        <f t="shared" si="8"/>
        <v>45474</v>
      </c>
      <c r="G44" s="1">
        <f t="shared" si="9"/>
        <v>45504</v>
      </c>
      <c r="H44">
        <f t="shared" si="0"/>
        <v>23</v>
      </c>
      <c r="I44">
        <f t="shared" si="1"/>
        <v>165.6</v>
      </c>
    </row>
    <row r="45" spans="1:9" x14ac:dyDescent="0.3">
      <c r="A45" t="s">
        <v>9</v>
      </c>
      <c r="B45" t="s">
        <v>15</v>
      </c>
      <c r="C45" t="s">
        <v>12</v>
      </c>
      <c r="D45">
        <v>8</v>
      </c>
      <c r="E45">
        <v>7.4</v>
      </c>
      <c r="F45" s="1">
        <f t="shared" si="8"/>
        <v>45505</v>
      </c>
      <c r="G45" s="1">
        <f t="shared" si="9"/>
        <v>45535</v>
      </c>
      <c r="H45">
        <f t="shared" si="0"/>
        <v>22</v>
      </c>
      <c r="I45">
        <f t="shared" si="1"/>
        <v>158.4</v>
      </c>
    </row>
    <row r="46" spans="1:9" x14ac:dyDescent="0.3">
      <c r="A46" t="s">
        <v>9</v>
      </c>
      <c r="B46" t="s">
        <v>15</v>
      </c>
      <c r="C46" t="s">
        <v>12</v>
      </c>
      <c r="D46">
        <v>9</v>
      </c>
      <c r="E46">
        <v>8</v>
      </c>
      <c r="F46" s="1">
        <f t="shared" si="8"/>
        <v>45536</v>
      </c>
      <c r="G46" s="1">
        <f t="shared" si="9"/>
        <v>45565</v>
      </c>
      <c r="H46">
        <f t="shared" si="0"/>
        <v>21</v>
      </c>
      <c r="I46">
        <f t="shared" si="1"/>
        <v>151.20000000000002</v>
      </c>
    </row>
    <row r="47" spans="1:9" x14ac:dyDescent="0.3">
      <c r="A47" t="s">
        <v>9</v>
      </c>
      <c r="B47" t="s">
        <v>15</v>
      </c>
      <c r="C47" t="s">
        <v>12</v>
      </c>
      <c r="D47">
        <v>10</v>
      </c>
      <c r="E47">
        <v>8</v>
      </c>
      <c r="F47" s="1">
        <f t="shared" si="8"/>
        <v>45566</v>
      </c>
      <c r="G47" s="1">
        <f t="shared" si="9"/>
        <v>45596</v>
      </c>
      <c r="H47">
        <f t="shared" si="0"/>
        <v>23</v>
      </c>
      <c r="I47">
        <f t="shared" si="1"/>
        <v>165.6</v>
      </c>
    </row>
    <row r="48" spans="1:9" x14ac:dyDescent="0.3">
      <c r="A48" t="s">
        <v>9</v>
      </c>
      <c r="B48" t="s">
        <v>15</v>
      </c>
      <c r="C48" t="s">
        <v>12</v>
      </c>
      <c r="D48">
        <v>11</v>
      </c>
      <c r="E48">
        <v>8</v>
      </c>
      <c r="F48" s="1">
        <f t="shared" si="8"/>
        <v>45597</v>
      </c>
      <c r="G48" s="1">
        <f t="shared" si="9"/>
        <v>45626</v>
      </c>
      <c r="H48">
        <f t="shared" si="0"/>
        <v>21</v>
      </c>
      <c r="I48">
        <f t="shared" si="1"/>
        <v>151.20000000000002</v>
      </c>
    </row>
    <row r="49" spans="1:9" x14ac:dyDescent="0.3">
      <c r="A49" t="s">
        <v>9</v>
      </c>
      <c r="B49" t="s">
        <v>15</v>
      </c>
      <c r="C49" t="s">
        <v>12</v>
      </c>
      <c r="D49">
        <v>12</v>
      </c>
      <c r="E49">
        <v>8</v>
      </c>
      <c r="F49" s="1">
        <f t="shared" si="8"/>
        <v>45627</v>
      </c>
      <c r="G49" s="1">
        <f t="shared" si="9"/>
        <v>45657</v>
      </c>
      <c r="H49">
        <f t="shared" si="0"/>
        <v>22</v>
      </c>
      <c r="I49">
        <f t="shared" si="1"/>
        <v>158.4</v>
      </c>
    </row>
    <row r="50" spans="1:9" x14ac:dyDescent="0.3">
      <c r="A50" t="s">
        <v>9</v>
      </c>
      <c r="B50" t="s">
        <v>24</v>
      </c>
      <c r="C50" t="s">
        <v>21</v>
      </c>
      <c r="D50">
        <v>1</v>
      </c>
      <c r="F50" s="1">
        <v>45292</v>
      </c>
      <c r="G50" s="1">
        <f>EOMONTH(F50,0)</f>
        <v>45322</v>
      </c>
      <c r="H50">
        <f t="shared" ref="H50:H61" si="10">NETWORKDAYS(F50,G50)</f>
        <v>23</v>
      </c>
      <c r="I50">
        <f t="shared" si="1"/>
        <v>165.6</v>
      </c>
    </row>
    <row r="51" spans="1:9" x14ac:dyDescent="0.3">
      <c r="A51" t="s">
        <v>9</v>
      </c>
      <c r="B51" t="s">
        <v>24</v>
      </c>
      <c r="C51" t="s">
        <v>21</v>
      </c>
      <c r="D51">
        <v>2</v>
      </c>
      <c r="F51" s="1">
        <f>G50+1</f>
        <v>45323</v>
      </c>
      <c r="G51" s="1">
        <f>EOMONTH(F51,0)</f>
        <v>45351</v>
      </c>
      <c r="H51">
        <f t="shared" si="10"/>
        <v>21</v>
      </c>
      <c r="I51">
        <f t="shared" si="1"/>
        <v>151.20000000000002</v>
      </c>
    </row>
    <row r="52" spans="1:9" x14ac:dyDescent="0.3">
      <c r="A52" t="s">
        <v>9</v>
      </c>
      <c r="B52" t="s">
        <v>24</v>
      </c>
      <c r="C52" t="s">
        <v>21</v>
      </c>
      <c r="D52">
        <v>3</v>
      </c>
      <c r="F52" s="1">
        <f t="shared" ref="F52:F61" si="11">G51+1</f>
        <v>45352</v>
      </c>
      <c r="G52" s="1">
        <f t="shared" ref="G52:G61" si="12">EOMONTH(F52,0)</f>
        <v>45382</v>
      </c>
      <c r="H52">
        <f t="shared" si="10"/>
        <v>21</v>
      </c>
      <c r="I52">
        <f t="shared" si="1"/>
        <v>151.20000000000002</v>
      </c>
    </row>
    <row r="53" spans="1:9" x14ac:dyDescent="0.3">
      <c r="A53" t="s">
        <v>9</v>
      </c>
      <c r="B53" t="s">
        <v>24</v>
      </c>
      <c r="C53" t="s">
        <v>21</v>
      </c>
      <c r="D53">
        <v>4</v>
      </c>
      <c r="F53" s="1">
        <f t="shared" si="11"/>
        <v>45383</v>
      </c>
      <c r="G53" s="1">
        <f t="shared" si="12"/>
        <v>45412</v>
      </c>
      <c r="H53">
        <f t="shared" si="10"/>
        <v>22</v>
      </c>
      <c r="I53">
        <f t="shared" si="1"/>
        <v>158.4</v>
      </c>
    </row>
    <row r="54" spans="1:9" x14ac:dyDescent="0.3">
      <c r="A54" t="s">
        <v>9</v>
      </c>
      <c r="B54" t="s">
        <v>24</v>
      </c>
      <c r="C54" t="s">
        <v>21</v>
      </c>
      <c r="D54">
        <v>5</v>
      </c>
      <c r="F54" s="1">
        <f t="shared" si="11"/>
        <v>45413</v>
      </c>
      <c r="G54" s="1">
        <f t="shared" si="12"/>
        <v>45443</v>
      </c>
      <c r="H54">
        <f t="shared" si="10"/>
        <v>23</v>
      </c>
      <c r="I54">
        <f t="shared" si="1"/>
        <v>165.6</v>
      </c>
    </row>
    <row r="55" spans="1:9" x14ac:dyDescent="0.3">
      <c r="A55" t="s">
        <v>9</v>
      </c>
      <c r="B55" t="s">
        <v>24</v>
      </c>
      <c r="C55" t="s">
        <v>21</v>
      </c>
      <c r="D55">
        <v>6</v>
      </c>
      <c r="F55" s="1">
        <f t="shared" si="11"/>
        <v>45444</v>
      </c>
      <c r="G55" s="1">
        <f t="shared" si="12"/>
        <v>45473</v>
      </c>
      <c r="H55">
        <f t="shared" si="10"/>
        <v>20</v>
      </c>
      <c r="I55">
        <f t="shared" si="1"/>
        <v>144</v>
      </c>
    </row>
    <row r="56" spans="1:9" x14ac:dyDescent="0.3">
      <c r="A56" t="s">
        <v>9</v>
      </c>
      <c r="B56" t="s">
        <v>24</v>
      </c>
      <c r="C56" t="s">
        <v>21</v>
      </c>
      <c r="D56">
        <v>7</v>
      </c>
      <c r="F56" s="1">
        <f t="shared" si="11"/>
        <v>45474</v>
      </c>
      <c r="G56" s="1">
        <f t="shared" si="12"/>
        <v>45504</v>
      </c>
      <c r="H56">
        <f t="shared" si="10"/>
        <v>23</v>
      </c>
      <c r="I56">
        <f t="shared" si="1"/>
        <v>165.6</v>
      </c>
    </row>
    <row r="57" spans="1:9" x14ac:dyDescent="0.3">
      <c r="A57" t="s">
        <v>9</v>
      </c>
      <c r="B57" t="s">
        <v>24</v>
      </c>
      <c r="C57" t="s">
        <v>21</v>
      </c>
      <c r="D57">
        <v>8</v>
      </c>
      <c r="F57" s="1">
        <f t="shared" si="11"/>
        <v>45505</v>
      </c>
      <c r="G57" s="1">
        <f t="shared" si="12"/>
        <v>45535</v>
      </c>
      <c r="H57">
        <f t="shared" si="10"/>
        <v>22</v>
      </c>
      <c r="I57">
        <f t="shared" si="1"/>
        <v>158.4</v>
      </c>
    </row>
    <row r="58" spans="1:9" x14ac:dyDescent="0.3">
      <c r="A58" t="s">
        <v>9</v>
      </c>
      <c r="B58" t="s">
        <v>24</v>
      </c>
      <c r="C58" t="s">
        <v>21</v>
      </c>
      <c r="D58">
        <v>9</v>
      </c>
      <c r="F58" s="1">
        <f t="shared" si="11"/>
        <v>45536</v>
      </c>
      <c r="G58" s="1">
        <f t="shared" si="12"/>
        <v>45565</v>
      </c>
      <c r="H58">
        <f t="shared" si="10"/>
        <v>21</v>
      </c>
      <c r="I58">
        <f t="shared" si="1"/>
        <v>151.20000000000002</v>
      </c>
    </row>
    <row r="59" spans="1:9" x14ac:dyDescent="0.3">
      <c r="A59" t="s">
        <v>9</v>
      </c>
      <c r="B59" t="s">
        <v>24</v>
      </c>
      <c r="C59" t="s">
        <v>21</v>
      </c>
      <c r="D59">
        <v>10</v>
      </c>
      <c r="F59" s="1">
        <f t="shared" si="11"/>
        <v>45566</v>
      </c>
      <c r="G59" s="1">
        <f t="shared" si="12"/>
        <v>45596</v>
      </c>
      <c r="H59">
        <f t="shared" si="10"/>
        <v>23</v>
      </c>
      <c r="I59">
        <f t="shared" si="1"/>
        <v>165.6</v>
      </c>
    </row>
    <row r="60" spans="1:9" x14ac:dyDescent="0.3">
      <c r="A60" t="s">
        <v>9</v>
      </c>
      <c r="B60" t="s">
        <v>24</v>
      </c>
      <c r="C60" t="s">
        <v>21</v>
      </c>
      <c r="D60">
        <v>11</v>
      </c>
      <c r="F60" s="1">
        <f t="shared" si="11"/>
        <v>45597</v>
      </c>
      <c r="G60" s="1">
        <f t="shared" si="12"/>
        <v>45626</v>
      </c>
      <c r="H60">
        <f t="shared" si="10"/>
        <v>21</v>
      </c>
      <c r="I60">
        <f t="shared" si="1"/>
        <v>151.20000000000002</v>
      </c>
    </row>
    <row r="61" spans="1:9" x14ac:dyDescent="0.3">
      <c r="A61" t="s">
        <v>9</v>
      </c>
      <c r="B61" t="s">
        <v>24</v>
      </c>
      <c r="C61" t="s">
        <v>21</v>
      </c>
      <c r="D61">
        <v>12</v>
      </c>
      <c r="F61" s="1">
        <f t="shared" si="11"/>
        <v>45627</v>
      </c>
      <c r="G61" s="1">
        <f t="shared" si="12"/>
        <v>45657</v>
      </c>
      <c r="H61">
        <f t="shared" si="10"/>
        <v>22</v>
      </c>
      <c r="I61">
        <f t="shared" si="1"/>
        <v>158.4</v>
      </c>
    </row>
    <row r="62" spans="1:9" x14ac:dyDescent="0.3">
      <c r="A62" t="s">
        <v>9</v>
      </c>
      <c r="B62" t="s">
        <v>25</v>
      </c>
      <c r="C62" t="s">
        <v>21</v>
      </c>
      <c r="D62">
        <v>1</v>
      </c>
      <c r="F62" s="1">
        <v>45292</v>
      </c>
      <c r="G62" s="1">
        <f>EOMONTH(F62,0)</f>
        <v>45322</v>
      </c>
      <c r="H62">
        <f t="shared" ref="H62:H73" si="13">NETWORKDAYS(F62,G62)</f>
        <v>23</v>
      </c>
      <c r="I62">
        <f t="shared" si="1"/>
        <v>165.6</v>
      </c>
    </row>
    <row r="63" spans="1:9" x14ac:dyDescent="0.3">
      <c r="A63" t="s">
        <v>9</v>
      </c>
      <c r="B63" t="s">
        <v>25</v>
      </c>
      <c r="C63" t="s">
        <v>21</v>
      </c>
      <c r="D63">
        <v>2</v>
      </c>
      <c r="F63" s="1">
        <f>G62+1</f>
        <v>45323</v>
      </c>
      <c r="G63" s="1">
        <f>EOMONTH(F63,0)</f>
        <v>45351</v>
      </c>
      <c r="H63">
        <f t="shared" si="13"/>
        <v>21</v>
      </c>
      <c r="I63">
        <f t="shared" si="1"/>
        <v>151.20000000000002</v>
      </c>
    </row>
    <row r="64" spans="1:9" x14ac:dyDescent="0.3">
      <c r="A64" t="s">
        <v>9</v>
      </c>
      <c r="B64" t="s">
        <v>25</v>
      </c>
      <c r="C64" t="s">
        <v>21</v>
      </c>
      <c r="D64">
        <v>3</v>
      </c>
      <c r="F64" s="1">
        <f t="shared" ref="F64:F73" si="14">G63+1</f>
        <v>45352</v>
      </c>
      <c r="G64" s="1">
        <f t="shared" ref="G64:G73" si="15">EOMONTH(F64,0)</f>
        <v>45382</v>
      </c>
      <c r="H64">
        <f t="shared" si="13"/>
        <v>21</v>
      </c>
      <c r="I64">
        <f t="shared" si="1"/>
        <v>151.20000000000002</v>
      </c>
    </row>
    <row r="65" spans="1:9" x14ac:dyDescent="0.3">
      <c r="A65" t="s">
        <v>9</v>
      </c>
      <c r="B65" t="s">
        <v>25</v>
      </c>
      <c r="C65" t="s">
        <v>21</v>
      </c>
      <c r="D65">
        <v>4</v>
      </c>
      <c r="F65" s="1">
        <f t="shared" si="14"/>
        <v>45383</v>
      </c>
      <c r="G65" s="1">
        <f t="shared" si="15"/>
        <v>45412</v>
      </c>
      <c r="H65">
        <f t="shared" si="13"/>
        <v>22</v>
      </c>
      <c r="I65">
        <f t="shared" si="1"/>
        <v>158.4</v>
      </c>
    </row>
    <row r="66" spans="1:9" x14ac:dyDescent="0.3">
      <c r="A66" t="s">
        <v>9</v>
      </c>
      <c r="B66" t="s">
        <v>25</v>
      </c>
      <c r="C66" t="s">
        <v>21</v>
      </c>
      <c r="D66">
        <v>5</v>
      </c>
      <c r="F66" s="1">
        <f t="shared" si="14"/>
        <v>45413</v>
      </c>
      <c r="G66" s="1">
        <f t="shared" si="15"/>
        <v>45443</v>
      </c>
      <c r="H66">
        <f t="shared" si="13"/>
        <v>23</v>
      </c>
      <c r="I66">
        <f t="shared" si="1"/>
        <v>165.6</v>
      </c>
    </row>
    <row r="67" spans="1:9" x14ac:dyDescent="0.3">
      <c r="A67" t="s">
        <v>9</v>
      </c>
      <c r="B67" t="s">
        <v>25</v>
      </c>
      <c r="C67" t="s">
        <v>21</v>
      </c>
      <c r="D67">
        <v>6</v>
      </c>
      <c r="F67" s="1">
        <f t="shared" si="14"/>
        <v>45444</v>
      </c>
      <c r="G67" s="1">
        <f t="shared" si="15"/>
        <v>45473</v>
      </c>
      <c r="H67">
        <f t="shared" si="13"/>
        <v>20</v>
      </c>
      <c r="I67">
        <f t="shared" ref="I67:I73" si="16">H67*7.2</f>
        <v>144</v>
      </c>
    </row>
    <row r="68" spans="1:9" x14ac:dyDescent="0.3">
      <c r="A68" t="s">
        <v>9</v>
      </c>
      <c r="B68" t="s">
        <v>25</v>
      </c>
      <c r="C68" t="s">
        <v>21</v>
      </c>
      <c r="D68">
        <v>7</v>
      </c>
      <c r="F68" s="1">
        <f t="shared" si="14"/>
        <v>45474</v>
      </c>
      <c r="G68" s="1">
        <f t="shared" si="15"/>
        <v>45504</v>
      </c>
      <c r="H68">
        <f t="shared" si="13"/>
        <v>23</v>
      </c>
      <c r="I68">
        <f t="shared" si="16"/>
        <v>165.6</v>
      </c>
    </row>
    <row r="69" spans="1:9" x14ac:dyDescent="0.3">
      <c r="A69" t="s">
        <v>9</v>
      </c>
      <c r="B69" t="s">
        <v>25</v>
      </c>
      <c r="C69" t="s">
        <v>21</v>
      </c>
      <c r="D69">
        <v>8</v>
      </c>
      <c r="F69" s="1">
        <f t="shared" si="14"/>
        <v>45505</v>
      </c>
      <c r="G69" s="1">
        <f t="shared" si="15"/>
        <v>45535</v>
      </c>
      <c r="H69">
        <f t="shared" si="13"/>
        <v>22</v>
      </c>
      <c r="I69">
        <f t="shared" si="16"/>
        <v>158.4</v>
      </c>
    </row>
    <row r="70" spans="1:9" x14ac:dyDescent="0.3">
      <c r="A70" t="s">
        <v>9</v>
      </c>
      <c r="B70" t="s">
        <v>25</v>
      </c>
      <c r="C70" t="s">
        <v>21</v>
      </c>
      <c r="D70">
        <v>9</v>
      </c>
      <c r="F70" s="1">
        <f t="shared" si="14"/>
        <v>45536</v>
      </c>
      <c r="G70" s="1">
        <f t="shared" si="15"/>
        <v>45565</v>
      </c>
      <c r="H70">
        <f t="shared" si="13"/>
        <v>21</v>
      </c>
      <c r="I70">
        <f t="shared" si="16"/>
        <v>151.20000000000002</v>
      </c>
    </row>
    <row r="71" spans="1:9" x14ac:dyDescent="0.3">
      <c r="A71" t="s">
        <v>9</v>
      </c>
      <c r="B71" t="s">
        <v>25</v>
      </c>
      <c r="C71" t="s">
        <v>21</v>
      </c>
      <c r="D71">
        <v>10</v>
      </c>
      <c r="F71" s="1">
        <f t="shared" si="14"/>
        <v>45566</v>
      </c>
      <c r="G71" s="1">
        <f t="shared" si="15"/>
        <v>45596</v>
      </c>
      <c r="H71">
        <f t="shared" si="13"/>
        <v>23</v>
      </c>
      <c r="I71">
        <f t="shared" si="16"/>
        <v>165.6</v>
      </c>
    </row>
    <row r="72" spans="1:9" x14ac:dyDescent="0.3">
      <c r="A72" t="s">
        <v>9</v>
      </c>
      <c r="B72" t="s">
        <v>25</v>
      </c>
      <c r="C72" t="s">
        <v>21</v>
      </c>
      <c r="D72">
        <v>11</v>
      </c>
      <c r="F72" s="1">
        <f t="shared" si="14"/>
        <v>45597</v>
      </c>
      <c r="G72" s="1">
        <f t="shared" si="15"/>
        <v>45626</v>
      </c>
      <c r="H72">
        <f t="shared" si="13"/>
        <v>21</v>
      </c>
      <c r="I72">
        <f t="shared" si="16"/>
        <v>151.20000000000002</v>
      </c>
    </row>
    <row r="73" spans="1:9" x14ac:dyDescent="0.3">
      <c r="A73" t="s">
        <v>9</v>
      </c>
      <c r="B73" t="s">
        <v>25</v>
      </c>
      <c r="C73" t="s">
        <v>21</v>
      </c>
      <c r="D73">
        <v>12</v>
      </c>
      <c r="F73" s="1">
        <f t="shared" si="14"/>
        <v>45627</v>
      </c>
      <c r="G73" s="1">
        <f t="shared" si="15"/>
        <v>45657</v>
      </c>
      <c r="H73">
        <f t="shared" si="13"/>
        <v>22</v>
      </c>
      <c r="I73">
        <f t="shared" si="16"/>
        <v>158.4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8F2F-A674-487D-B6D8-762F48AD2B12}">
  <dimension ref="A1:S19"/>
  <sheetViews>
    <sheetView tabSelected="1" workbookViewId="0"/>
  </sheetViews>
  <sheetFormatPr defaultRowHeight="14.4" x14ac:dyDescent="0.3"/>
  <cols>
    <col min="1" max="5" width="7.77734375" customWidth="1"/>
    <col min="8" max="8" width="15" style="3" customWidth="1"/>
    <col min="13" max="13" width="11" bestFit="1" customWidth="1"/>
    <col min="14" max="14" width="11.88671875" bestFit="1" customWidth="1"/>
    <col min="17" max="17" width="15" style="3" bestFit="1" customWidth="1"/>
  </cols>
  <sheetData>
    <row r="1" spans="1:19" s="6" customFormat="1" x14ac:dyDescent="0.3">
      <c r="A1" s="6" t="s">
        <v>0</v>
      </c>
      <c r="B1" s="6" t="s">
        <v>2</v>
      </c>
      <c r="C1" s="6" t="s">
        <v>3</v>
      </c>
      <c r="D1" s="6" t="s">
        <v>1</v>
      </c>
      <c r="E1" s="6" t="s">
        <v>7</v>
      </c>
      <c r="F1" s="6" t="s">
        <v>20</v>
      </c>
      <c r="G1" s="6" t="s">
        <v>33</v>
      </c>
      <c r="H1" s="7" t="s">
        <v>8</v>
      </c>
      <c r="I1" s="6" t="s">
        <v>35</v>
      </c>
      <c r="J1" s="6" t="s">
        <v>34</v>
      </c>
      <c r="K1" s="6" t="s">
        <v>60</v>
      </c>
      <c r="L1" s="6" t="s">
        <v>36</v>
      </c>
      <c r="M1" s="6" t="s">
        <v>26</v>
      </c>
      <c r="N1" s="6" t="s">
        <v>16</v>
      </c>
      <c r="O1" s="6" t="s">
        <v>37</v>
      </c>
      <c r="P1" s="6" t="s">
        <v>32</v>
      </c>
      <c r="Q1" s="7" t="s">
        <v>38</v>
      </c>
      <c r="R1" s="6" t="s">
        <v>59</v>
      </c>
      <c r="S1" s="6" t="s">
        <v>63</v>
      </c>
    </row>
    <row r="2" spans="1:19" x14ac:dyDescent="0.3">
      <c r="A2" t="s">
        <v>9</v>
      </c>
      <c r="B2" t="s">
        <v>10</v>
      </c>
      <c r="C2" t="s">
        <v>11</v>
      </c>
      <c r="D2">
        <v>1</v>
      </c>
      <c r="E2">
        <v>6</v>
      </c>
      <c r="F2">
        <v>1</v>
      </c>
      <c r="G2">
        <v>1</v>
      </c>
      <c r="H2" s="3">
        <f>'HR vars Norm'!I2*E2</f>
        <v>993.59999999999991</v>
      </c>
      <c r="I2">
        <f>SUM(F2:G2)*7.2*E2</f>
        <v>86.4</v>
      </c>
      <c r="J2" s="3">
        <f>(H2-I2)*P2</f>
        <v>81.647999999999996</v>
      </c>
      <c r="K2" s="3">
        <v>160</v>
      </c>
      <c r="L2" s="8">
        <f t="shared" ref="L2:L8" si="0">H2-M2-I2-J2-K2</f>
        <v>35.551999999999936</v>
      </c>
      <c r="M2">
        <v>630</v>
      </c>
      <c r="N2" s="5">
        <f>M2/H2</f>
        <v>0.63405797101449279</v>
      </c>
      <c r="O2" s="2">
        <v>0.73</v>
      </c>
      <c r="P2" s="2">
        <v>0.09</v>
      </c>
      <c r="Q2" s="9">
        <v>7.0000000000000007E-2</v>
      </c>
      <c r="R2" s="5">
        <f>M2/(M2+L2+K2)</f>
        <v>0.76312576312576319</v>
      </c>
      <c r="S2" s="2">
        <v>0.78</v>
      </c>
    </row>
    <row r="3" spans="1:19" x14ac:dyDescent="0.3">
      <c r="A3" t="s">
        <v>9</v>
      </c>
      <c r="B3" t="s">
        <v>10</v>
      </c>
      <c r="C3" t="s">
        <v>11</v>
      </c>
      <c r="D3">
        <v>2</v>
      </c>
      <c r="E3">
        <v>6</v>
      </c>
      <c r="G3">
        <v>1</v>
      </c>
      <c r="H3" s="3">
        <f>'HR vars Norm'!I3*E3</f>
        <v>907.2</v>
      </c>
      <c r="I3">
        <f>SUM(F3:G3)*7.2*E3</f>
        <v>43.2</v>
      </c>
      <c r="J3" s="3">
        <f>(H3-I3)*P3</f>
        <v>69.12</v>
      </c>
      <c r="K3" s="3">
        <v>155</v>
      </c>
      <c r="L3" s="8">
        <f t="shared" si="0"/>
        <v>29.880000000000052</v>
      </c>
      <c r="M3">
        <v>610</v>
      </c>
      <c r="N3" s="5">
        <f>M3/H3</f>
        <v>0.67239858906525574</v>
      </c>
      <c r="O3" s="2">
        <v>0.73</v>
      </c>
      <c r="P3" s="2">
        <v>0.08</v>
      </c>
      <c r="Q3" s="9">
        <v>7.0000000000000007E-2</v>
      </c>
      <c r="R3" s="5">
        <f t="shared" ref="R3:R19" si="1">M3/(M3+L3+K3)</f>
        <v>0.76741143317230265</v>
      </c>
      <c r="S3" s="2">
        <v>0.78</v>
      </c>
    </row>
    <row r="4" spans="1:19" x14ac:dyDescent="0.3">
      <c r="A4" t="s">
        <v>9</v>
      </c>
      <c r="B4" t="s">
        <v>10</v>
      </c>
      <c r="C4" t="s">
        <v>11</v>
      </c>
      <c r="D4">
        <v>3</v>
      </c>
      <c r="E4">
        <v>6</v>
      </c>
      <c r="G4">
        <v>0.5</v>
      </c>
      <c r="H4" s="3">
        <f>'HR vars Norm'!I4*E4</f>
        <v>907.2</v>
      </c>
      <c r="I4">
        <f>SUM(F4:G4)*7.2*E4</f>
        <v>21.6</v>
      </c>
      <c r="J4" s="3">
        <f>(H4-I4)*P4</f>
        <v>70.847999999999999</v>
      </c>
      <c r="K4" s="3">
        <v>140</v>
      </c>
      <c r="L4" s="8">
        <f t="shared" si="0"/>
        <v>34.752000000000066</v>
      </c>
      <c r="M4">
        <v>640</v>
      </c>
      <c r="N4" s="5">
        <f>M4/H4</f>
        <v>0.70546737213403876</v>
      </c>
      <c r="O4" s="2">
        <v>0.73</v>
      </c>
      <c r="P4" s="2">
        <v>0.08</v>
      </c>
      <c r="Q4" s="9">
        <v>7.0000000000000007E-2</v>
      </c>
      <c r="R4" s="5">
        <f t="shared" si="1"/>
        <v>0.78551510152782678</v>
      </c>
      <c r="S4" s="2">
        <v>0.78</v>
      </c>
    </row>
    <row r="5" spans="1:19" x14ac:dyDescent="0.3">
      <c r="A5" t="s">
        <v>9</v>
      </c>
      <c r="B5" t="s">
        <v>10</v>
      </c>
      <c r="C5" t="s">
        <v>11</v>
      </c>
      <c r="D5">
        <v>4</v>
      </c>
      <c r="E5">
        <v>6</v>
      </c>
      <c r="F5">
        <v>2</v>
      </c>
      <c r="G5">
        <v>2</v>
      </c>
      <c r="H5" s="3">
        <f>'HR vars Norm'!I5*E5</f>
        <v>950.40000000000009</v>
      </c>
      <c r="I5">
        <f>SUM(F5:G5)*7.2*E5</f>
        <v>172.8</v>
      </c>
      <c r="J5" s="3">
        <f>(H5-I5)*P5</f>
        <v>54.432000000000016</v>
      </c>
      <c r="K5" s="3">
        <v>110</v>
      </c>
      <c r="L5" s="8">
        <f t="shared" si="0"/>
        <v>33.168000000000063</v>
      </c>
      <c r="M5">
        <v>580</v>
      </c>
      <c r="N5" s="5">
        <f>M5/H5</f>
        <v>0.61026936026936018</v>
      </c>
      <c r="O5" s="2">
        <v>0.73</v>
      </c>
      <c r="P5" s="2">
        <v>7.0000000000000007E-2</v>
      </c>
      <c r="Q5" s="9">
        <v>7.0000000000000007E-2</v>
      </c>
      <c r="R5" s="5">
        <f t="shared" si="1"/>
        <v>0.80202663834682941</v>
      </c>
      <c r="S5" s="2">
        <v>0.78</v>
      </c>
    </row>
    <row r="6" spans="1:19" x14ac:dyDescent="0.3">
      <c r="A6" t="s">
        <v>9</v>
      </c>
      <c r="B6" t="s">
        <v>10</v>
      </c>
      <c r="C6" t="s">
        <v>11</v>
      </c>
      <c r="D6">
        <v>5</v>
      </c>
      <c r="E6">
        <v>6.4</v>
      </c>
      <c r="F6">
        <v>2</v>
      </c>
      <c r="G6">
        <v>2</v>
      </c>
      <c r="H6" s="3">
        <f>'HR vars Norm'!I6*E6</f>
        <v>1059.8399999999999</v>
      </c>
      <c r="I6">
        <f>SUM(F6:G6)*7.2*E6</f>
        <v>184.32000000000002</v>
      </c>
      <c r="J6" s="3">
        <f>(H6-I6)*P6</f>
        <v>61.286399999999993</v>
      </c>
      <c r="K6" s="3">
        <v>170</v>
      </c>
      <c r="L6" s="8">
        <f t="shared" si="0"/>
        <v>44.233599999999882</v>
      </c>
      <c r="M6">
        <v>600</v>
      </c>
      <c r="N6" s="5">
        <f>M6/H6</f>
        <v>0.56612318840579712</v>
      </c>
      <c r="O6" s="2">
        <v>0.73</v>
      </c>
      <c r="P6" s="2">
        <v>7.0000000000000007E-2</v>
      </c>
      <c r="Q6" s="9">
        <v>7.0000000000000007E-2</v>
      </c>
      <c r="R6" s="5">
        <f t="shared" si="1"/>
        <v>0.73688926617619321</v>
      </c>
      <c r="S6" s="2">
        <v>0.78</v>
      </c>
    </row>
    <row r="7" spans="1:19" x14ac:dyDescent="0.3">
      <c r="A7" t="s">
        <v>9</v>
      </c>
      <c r="B7" t="s">
        <v>10</v>
      </c>
      <c r="C7" t="s">
        <v>11</v>
      </c>
      <c r="D7">
        <v>6</v>
      </c>
      <c r="E7">
        <v>6.4</v>
      </c>
      <c r="G7">
        <v>0.5</v>
      </c>
      <c r="H7" s="3">
        <f>'HR vars Norm'!I7*E7</f>
        <v>921.6</v>
      </c>
      <c r="I7">
        <f>SUM(F7:G7)*7.2*E7</f>
        <v>23.040000000000003</v>
      </c>
      <c r="J7" s="3">
        <f>(H7-I7)*P7</f>
        <v>53.913600000000002</v>
      </c>
      <c r="K7" s="3">
        <v>170</v>
      </c>
      <c r="L7" s="8">
        <f t="shared" si="0"/>
        <v>44.6464</v>
      </c>
      <c r="M7">
        <v>630</v>
      </c>
      <c r="N7" s="5">
        <f>M7/H7</f>
        <v>0.68359375</v>
      </c>
      <c r="O7" s="2">
        <v>0.73</v>
      </c>
      <c r="P7" s="2">
        <v>0.06</v>
      </c>
      <c r="Q7" s="9">
        <v>7.0000000000000007E-2</v>
      </c>
      <c r="R7" s="5">
        <f t="shared" si="1"/>
        <v>0.74587424986361162</v>
      </c>
      <c r="S7" s="2">
        <v>0.78</v>
      </c>
    </row>
    <row r="8" spans="1:19" x14ac:dyDescent="0.3">
      <c r="A8" t="s">
        <v>9</v>
      </c>
      <c r="B8" t="s">
        <v>10</v>
      </c>
      <c r="C8" t="s">
        <v>11</v>
      </c>
      <c r="D8">
        <v>7</v>
      </c>
      <c r="E8">
        <v>6.4</v>
      </c>
      <c r="G8">
        <v>5</v>
      </c>
      <c r="H8" s="3">
        <f>'HR vars Norm'!I8*E8</f>
        <v>1059.8399999999999</v>
      </c>
      <c r="I8">
        <f>SUM(F8:G8)*7.2*E8</f>
        <v>230.4</v>
      </c>
      <c r="J8" s="3">
        <f>(H8-I8)*P8</f>
        <v>49.766399999999997</v>
      </c>
      <c r="K8" s="3">
        <v>155</v>
      </c>
      <c r="L8" s="8">
        <f t="shared" si="0"/>
        <v>44.673599999999908</v>
      </c>
      <c r="M8">
        <v>580</v>
      </c>
      <c r="N8" s="5">
        <f>M8/H8</f>
        <v>0.54725241545893721</v>
      </c>
      <c r="O8" s="2">
        <v>0.73</v>
      </c>
      <c r="P8" s="2">
        <v>0.06</v>
      </c>
      <c r="Q8" s="9">
        <v>7.0000000000000007E-2</v>
      </c>
      <c r="R8" s="5">
        <f t="shared" si="1"/>
        <v>0.74390103756238524</v>
      </c>
      <c r="S8" s="2">
        <v>0.78</v>
      </c>
    </row>
    <row r="9" spans="1:19" x14ac:dyDescent="0.3">
      <c r="A9" t="s">
        <v>9</v>
      </c>
      <c r="B9" t="s">
        <v>10</v>
      </c>
      <c r="C9" t="s">
        <v>11</v>
      </c>
      <c r="D9">
        <v>8</v>
      </c>
      <c r="E9">
        <v>6.4</v>
      </c>
      <c r="G9">
        <v>8</v>
      </c>
      <c r="H9" s="3">
        <f>'HR vars Norm'!I9*E9</f>
        <v>1013.7600000000001</v>
      </c>
      <c r="I9">
        <f>SUM(F9:G9)*7.2*E9</f>
        <v>368.64000000000004</v>
      </c>
      <c r="J9" s="3">
        <f>(H9-I9)*P9</f>
        <v>38.707200000000007</v>
      </c>
      <c r="K9" s="3">
        <v>150</v>
      </c>
      <c r="L9" s="8">
        <f>H9-M9-I9-J9-K9</f>
        <v>41.412800000000061</v>
      </c>
      <c r="M9">
        <v>415</v>
      </c>
      <c r="N9" s="5">
        <f>M9/H9</f>
        <v>0.40936710858585856</v>
      </c>
      <c r="O9" s="2">
        <v>0.73</v>
      </c>
      <c r="P9" s="2">
        <v>0.06</v>
      </c>
      <c r="Q9" s="9">
        <v>7.0000000000000007E-2</v>
      </c>
      <c r="R9" s="5">
        <f t="shared" si="1"/>
        <v>0.68435230918608569</v>
      </c>
      <c r="S9" s="2">
        <v>0.78</v>
      </c>
    </row>
    <row r="10" spans="1:19" x14ac:dyDescent="0.3">
      <c r="A10" t="s">
        <v>9</v>
      </c>
      <c r="B10" t="s">
        <v>10</v>
      </c>
      <c r="C10" t="s">
        <v>11</v>
      </c>
      <c r="D10">
        <v>9</v>
      </c>
      <c r="E10">
        <v>7.2</v>
      </c>
      <c r="G10">
        <v>1</v>
      </c>
      <c r="H10" s="3">
        <f>'HR vars Norm'!I10*E10</f>
        <v>1088.6400000000001</v>
      </c>
      <c r="I10">
        <f>SUM(F10:G10)*7.2*E10</f>
        <v>51.84</v>
      </c>
      <c r="J10" s="3">
        <f>(H10-I10)*P10</f>
        <v>72.576000000000022</v>
      </c>
      <c r="K10" s="3">
        <v>190</v>
      </c>
      <c r="L10" s="8">
        <f t="shared" ref="L10:L19" si="2">H10-M10-I10-J10-K10</f>
        <v>54.224000000000046</v>
      </c>
      <c r="M10">
        <v>720</v>
      </c>
      <c r="N10" s="5">
        <f>M10/H10</f>
        <v>0.66137566137566128</v>
      </c>
      <c r="O10" s="2">
        <v>0.73</v>
      </c>
      <c r="P10" s="2">
        <v>7.0000000000000007E-2</v>
      </c>
      <c r="Q10" s="9">
        <v>7.0000000000000007E-2</v>
      </c>
      <c r="R10" s="5">
        <f t="shared" si="1"/>
        <v>0.74671445639187572</v>
      </c>
      <c r="S10" s="2">
        <v>0.78</v>
      </c>
    </row>
    <row r="11" spans="1:19" x14ac:dyDescent="0.3">
      <c r="A11" t="s">
        <v>9</v>
      </c>
      <c r="B11" t="s">
        <v>13</v>
      </c>
      <c r="C11" t="s">
        <v>11</v>
      </c>
      <c r="D11">
        <v>1</v>
      </c>
      <c r="E11">
        <v>5</v>
      </c>
      <c r="F11">
        <v>1</v>
      </c>
      <c r="G11">
        <v>1</v>
      </c>
      <c r="H11" s="3">
        <f>'HR vars Norm'!I11*E11</f>
        <v>828</v>
      </c>
      <c r="I11">
        <f>SUM(F11:G11)*7.2*E11</f>
        <v>72</v>
      </c>
      <c r="J11" s="3">
        <f>(H11-I11)*P11</f>
        <v>68.039999999999992</v>
      </c>
      <c r="K11" s="3">
        <v>110</v>
      </c>
      <c r="L11" s="8">
        <f t="shared" si="2"/>
        <v>37.960000000000008</v>
      </c>
      <c r="M11">
        <v>540</v>
      </c>
      <c r="N11" s="5">
        <f>M11/H11</f>
        <v>0.65217391304347827</v>
      </c>
      <c r="O11" s="2">
        <v>0.73</v>
      </c>
      <c r="P11" s="2">
        <v>0.09</v>
      </c>
      <c r="Q11" s="9">
        <v>7.0000000000000007E-2</v>
      </c>
      <c r="R11" s="5">
        <f t="shared" si="1"/>
        <v>0.78492935635792771</v>
      </c>
      <c r="S11" s="2">
        <v>0.78</v>
      </c>
    </row>
    <row r="12" spans="1:19" x14ac:dyDescent="0.3">
      <c r="A12" t="s">
        <v>9</v>
      </c>
      <c r="B12" t="s">
        <v>13</v>
      </c>
      <c r="C12" t="s">
        <v>11</v>
      </c>
      <c r="D12">
        <v>2</v>
      </c>
      <c r="E12">
        <v>5</v>
      </c>
      <c r="G12">
        <v>1</v>
      </c>
      <c r="H12" s="3">
        <f>'HR vars Norm'!I12*E12</f>
        <v>756.00000000000011</v>
      </c>
      <c r="I12">
        <f>SUM(F12:G12)*7.2*E12</f>
        <v>36</v>
      </c>
      <c r="J12" s="3">
        <f>(H12-I12)*P12</f>
        <v>57.600000000000009</v>
      </c>
      <c r="K12" s="3">
        <v>105</v>
      </c>
      <c r="L12" s="8">
        <f t="shared" si="2"/>
        <v>32.400000000000091</v>
      </c>
      <c r="M12">
        <v>525</v>
      </c>
      <c r="N12" s="5">
        <f>M12/H12</f>
        <v>0.69444444444444431</v>
      </c>
      <c r="O12" s="2">
        <v>0.73</v>
      </c>
      <c r="P12" s="2">
        <v>0.08</v>
      </c>
      <c r="Q12" s="9">
        <v>7.0000000000000007E-2</v>
      </c>
      <c r="R12" s="5">
        <f t="shared" si="1"/>
        <v>0.79257246376811585</v>
      </c>
      <c r="S12" s="2">
        <v>0.78</v>
      </c>
    </row>
    <row r="13" spans="1:19" x14ac:dyDescent="0.3">
      <c r="A13" t="s">
        <v>9</v>
      </c>
      <c r="B13" t="s">
        <v>13</v>
      </c>
      <c r="C13" t="s">
        <v>11</v>
      </c>
      <c r="D13">
        <v>3</v>
      </c>
      <c r="E13">
        <v>5</v>
      </c>
      <c r="G13">
        <v>0.5</v>
      </c>
      <c r="H13" s="3">
        <f>'HR vars Norm'!I13*E13</f>
        <v>792</v>
      </c>
      <c r="I13">
        <f>SUM(F13:G13)*7.2*E13</f>
        <v>18</v>
      </c>
      <c r="J13" s="3">
        <f>(H13-I13)*P13</f>
        <v>61.92</v>
      </c>
      <c r="K13" s="3">
        <v>135</v>
      </c>
      <c r="L13" s="8">
        <f t="shared" si="2"/>
        <v>42.079999999999984</v>
      </c>
      <c r="M13">
        <v>535</v>
      </c>
      <c r="N13" s="5">
        <f>M13/H13</f>
        <v>0.6755050505050505</v>
      </c>
      <c r="O13" s="2">
        <v>0.73</v>
      </c>
      <c r="P13" s="2">
        <v>0.08</v>
      </c>
      <c r="Q13" s="9">
        <v>7.0000000000000007E-2</v>
      </c>
      <c r="R13" s="5">
        <f t="shared" si="1"/>
        <v>0.7513200763959107</v>
      </c>
      <c r="S13" s="2">
        <v>0.78</v>
      </c>
    </row>
    <row r="14" spans="1:19" x14ac:dyDescent="0.3">
      <c r="A14" t="s">
        <v>9</v>
      </c>
      <c r="B14" t="s">
        <v>13</v>
      </c>
      <c r="C14" t="s">
        <v>11</v>
      </c>
      <c r="D14">
        <v>4</v>
      </c>
      <c r="E14">
        <v>4.8</v>
      </c>
      <c r="F14">
        <v>2</v>
      </c>
      <c r="G14">
        <v>2</v>
      </c>
      <c r="H14" s="3">
        <f>'HR vars Norm'!I14*E14</f>
        <v>794.88</v>
      </c>
      <c r="I14">
        <f>SUM(F14:G14)*7.2*E14</f>
        <v>138.24</v>
      </c>
      <c r="J14" s="3">
        <f>(H14-I14)*P14</f>
        <v>45.964800000000004</v>
      </c>
      <c r="K14" s="3">
        <v>120</v>
      </c>
      <c r="L14" s="8">
        <f t="shared" si="2"/>
        <v>30.67519999999999</v>
      </c>
      <c r="M14">
        <v>460</v>
      </c>
      <c r="N14" s="5">
        <f>M14/H14</f>
        <v>0.57870370370370372</v>
      </c>
      <c r="O14" s="2">
        <v>0.73</v>
      </c>
      <c r="P14" s="2">
        <v>7.0000000000000007E-2</v>
      </c>
      <c r="Q14" s="9">
        <v>7.0000000000000007E-2</v>
      </c>
      <c r="R14" s="5">
        <f t="shared" si="1"/>
        <v>0.75326458320233081</v>
      </c>
      <c r="S14" s="2">
        <v>0.78</v>
      </c>
    </row>
    <row r="15" spans="1:19" x14ac:dyDescent="0.3">
      <c r="A15" t="s">
        <v>9</v>
      </c>
      <c r="B15" t="s">
        <v>13</v>
      </c>
      <c r="C15" t="s">
        <v>11</v>
      </c>
      <c r="D15">
        <v>5</v>
      </c>
      <c r="E15">
        <v>6.4</v>
      </c>
      <c r="F15">
        <v>2</v>
      </c>
      <c r="G15">
        <v>2</v>
      </c>
      <c r="H15" s="3">
        <f>'HR vars Norm'!I15*E15</f>
        <v>967.68000000000018</v>
      </c>
      <c r="I15">
        <f>SUM(F15:G15)*7.2*E15</f>
        <v>184.32000000000002</v>
      </c>
      <c r="J15" s="3">
        <f>(H15-I15)*P15</f>
        <v>54.835200000000015</v>
      </c>
      <c r="K15" s="3">
        <v>110</v>
      </c>
      <c r="L15" s="8">
        <f t="shared" si="2"/>
        <v>28.524800000000141</v>
      </c>
      <c r="M15">
        <v>590</v>
      </c>
      <c r="N15" s="5">
        <f>M15/H15</f>
        <v>0.60970568783068768</v>
      </c>
      <c r="O15" s="2">
        <v>0.73</v>
      </c>
      <c r="P15" s="2">
        <v>7.0000000000000007E-2</v>
      </c>
      <c r="Q15" s="9">
        <v>7.0000000000000007E-2</v>
      </c>
      <c r="R15" s="5">
        <f t="shared" si="1"/>
        <v>0.80985575233677687</v>
      </c>
      <c r="S15" s="2">
        <v>0.78</v>
      </c>
    </row>
    <row r="16" spans="1:19" x14ac:dyDescent="0.3">
      <c r="A16" t="s">
        <v>9</v>
      </c>
      <c r="B16" t="s">
        <v>13</v>
      </c>
      <c r="C16" t="s">
        <v>11</v>
      </c>
      <c r="D16">
        <v>6</v>
      </c>
      <c r="E16">
        <v>6.4</v>
      </c>
      <c r="G16">
        <v>0.5</v>
      </c>
      <c r="H16" s="3">
        <f>'HR vars Norm'!I16*E16</f>
        <v>967.68000000000018</v>
      </c>
      <c r="I16">
        <f>SUM(F16:G16)*7.2*E16</f>
        <v>23.040000000000003</v>
      </c>
      <c r="J16" s="3">
        <f>(H16-I16)*P16</f>
        <v>56.678400000000011</v>
      </c>
      <c r="K16" s="3">
        <v>165</v>
      </c>
      <c r="L16" s="8">
        <f t="shared" si="2"/>
        <v>52.961600000000146</v>
      </c>
      <c r="M16">
        <v>670</v>
      </c>
      <c r="N16" s="5">
        <f>M16/H16</f>
        <v>0.69237764550264536</v>
      </c>
      <c r="O16" s="2">
        <v>0.73</v>
      </c>
      <c r="P16" s="2">
        <v>0.06</v>
      </c>
      <c r="Q16" s="9">
        <v>7.0000000000000007E-2</v>
      </c>
      <c r="R16" s="5">
        <f t="shared" si="1"/>
        <v>0.75453713313728876</v>
      </c>
      <c r="S16" s="2">
        <v>0.78</v>
      </c>
    </row>
    <row r="17" spans="1:19" x14ac:dyDescent="0.3">
      <c r="A17" t="s">
        <v>9</v>
      </c>
      <c r="B17" t="s">
        <v>13</v>
      </c>
      <c r="C17" t="s">
        <v>11</v>
      </c>
      <c r="D17">
        <v>7</v>
      </c>
      <c r="E17">
        <v>6.4</v>
      </c>
      <c r="G17">
        <v>5</v>
      </c>
      <c r="H17" s="3">
        <f>'HR vars Norm'!I17*E17</f>
        <v>1013.7600000000001</v>
      </c>
      <c r="I17">
        <f>SUM(F17:G17)*7.2*E17</f>
        <v>230.4</v>
      </c>
      <c r="J17" s="3">
        <f>(H17-I17)*P17</f>
        <v>47.001600000000003</v>
      </c>
      <c r="K17" s="3">
        <v>160</v>
      </c>
      <c r="L17" s="8">
        <f t="shared" si="2"/>
        <v>26.358400000000103</v>
      </c>
      <c r="M17">
        <v>550</v>
      </c>
      <c r="N17" s="5">
        <f>M17/H17</f>
        <v>0.54253472222222221</v>
      </c>
      <c r="O17" s="2">
        <v>0.73</v>
      </c>
      <c r="P17" s="2">
        <v>0.06</v>
      </c>
      <c r="Q17" s="9">
        <v>7.0000000000000007E-2</v>
      </c>
      <c r="R17" s="5">
        <f t="shared" si="1"/>
        <v>0.74691889167014314</v>
      </c>
      <c r="S17" s="2">
        <v>0.78</v>
      </c>
    </row>
    <row r="18" spans="1:19" x14ac:dyDescent="0.3">
      <c r="A18" t="s">
        <v>9</v>
      </c>
      <c r="B18" t="s">
        <v>13</v>
      </c>
      <c r="C18" t="s">
        <v>11</v>
      </c>
      <c r="D18">
        <v>8</v>
      </c>
      <c r="E18">
        <v>7</v>
      </c>
      <c r="G18">
        <v>8</v>
      </c>
      <c r="H18" s="3">
        <f>'HR vars Norm'!I18*E18</f>
        <v>1159.2</v>
      </c>
      <c r="I18">
        <f>SUM(F18:G18)*7.2*E18</f>
        <v>403.2</v>
      </c>
      <c r="J18" s="3">
        <f>(H18-I18)*P18</f>
        <v>45.36</v>
      </c>
      <c r="K18" s="3">
        <v>155</v>
      </c>
      <c r="L18" s="8">
        <f t="shared" si="2"/>
        <v>45.640000000000043</v>
      </c>
      <c r="M18">
        <v>510</v>
      </c>
      <c r="N18" s="5">
        <f>M18/H18</f>
        <v>0.43995859213250516</v>
      </c>
      <c r="O18" s="2">
        <v>0.73</v>
      </c>
      <c r="P18" s="2">
        <v>0.06</v>
      </c>
      <c r="Q18" s="9">
        <v>7.0000000000000007E-2</v>
      </c>
      <c r="R18" s="5">
        <f t="shared" si="1"/>
        <v>0.71766295170550476</v>
      </c>
      <c r="S18" s="2">
        <v>0.78</v>
      </c>
    </row>
    <row r="19" spans="1:19" x14ac:dyDescent="0.3">
      <c r="A19" t="s">
        <v>9</v>
      </c>
      <c r="B19" t="s">
        <v>13</v>
      </c>
      <c r="C19" t="s">
        <v>11</v>
      </c>
      <c r="D19">
        <v>9</v>
      </c>
      <c r="E19">
        <v>7</v>
      </c>
      <c r="G19">
        <v>1</v>
      </c>
      <c r="H19" s="3">
        <f>'HR vars Norm'!I19*E19</f>
        <v>1008</v>
      </c>
      <c r="I19">
        <f>SUM(F19:G19)*7.2*E19</f>
        <v>50.4</v>
      </c>
      <c r="J19" s="3">
        <f>(H19-I19)*P19</f>
        <v>67.032000000000011</v>
      </c>
      <c r="K19" s="3">
        <v>165</v>
      </c>
      <c r="L19" s="8">
        <f t="shared" si="2"/>
        <v>55.568000000000012</v>
      </c>
      <c r="M19">
        <v>670</v>
      </c>
      <c r="N19" s="5">
        <f>M19/H19</f>
        <v>0.66468253968253965</v>
      </c>
      <c r="O19" s="2">
        <v>0.73</v>
      </c>
      <c r="P19" s="2">
        <v>7.0000000000000007E-2</v>
      </c>
      <c r="Q19" s="9">
        <v>7.0000000000000007E-2</v>
      </c>
      <c r="R19" s="5">
        <f t="shared" si="1"/>
        <v>0.75232885080083722</v>
      </c>
      <c r="S19" s="2">
        <v>0.78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146-C0BA-4FDB-A400-7B142DF15E07}">
  <dimension ref="A1:R19"/>
  <sheetViews>
    <sheetView workbookViewId="0"/>
  </sheetViews>
  <sheetFormatPr defaultRowHeight="14.4" x14ac:dyDescent="0.3"/>
  <sheetData>
    <row r="1" spans="1:18" x14ac:dyDescent="0.3">
      <c r="A1" s="6" t="s">
        <v>0</v>
      </c>
      <c r="B1" s="6" t="s">
        <v>2</v>
      </c>
      <c r="C1" s="6" t="s">
        <v>3</v>
      </c>
      <c r="D1" s="6" t="s">
        <v>1</v>
      </c>
      <c r="E1" s="6" t="s">
        <v>7</v>
      </c>
      <c r="F1" s="6" t="s">
        <v>20</v>
      </c>
      <c r="G1" s="6" t="s">
        <v>33</v>
      </c>
      <c r="H1" s="7" t="s">
        <v>8</v>
      </c>
      <c r="I1" s="6" t="s">
        <v>35</v>
      </c>
      <c r="J1" s="6" t="s">
        <v>34</v>
      </c>
      <c r="K1" s="6" t="s">
        <v>36</v>
      </c>
      <c r="L1" s="6" t="s">
        <v>26</v>
      </c>
      <c r="M1" s="6" t="s">
        <v>16</v>
      </c>
      <c r="N1" s="6" t="s">
        <v>37</v>
      </c>
      <c r="O1" s="6" t="s">
        <v>32</v>
      </c>
      <c r="P1" s="7" t="s">
        <v>38</v>
      </c>
      <c r="Q1" s="6" t="s">
        <v>59</v>
      </c>
      <c r="R1" s="6" t="s">
        <v>63</v>
      </c>
    </row>
    <row r="2" spans="1:18" x14ac:dyDescent="0.3">
      <c r="A2" t="s">
        <v>9</v>
      </c>
      <c r="B2" t="s">
        <v>14</v>
      </c>
      <c r="C2" t="s">
        <v>12</v>
      </c>
      <c r="D2">
        <v>1</v>
      </c>
      <c r="E2">
        <v>4</v>
      </c>
      <c r="F2">
        <v>1</v>
      </c>
      <c r="G2">
        <v>1</v>
      </c>
      <c r="H2" s="3">
        <f>'HR vars Norm'!I26*E2</f>
        <v>662.4</v>
      </c>
      <c r="I2">
        <f>SUM(F2:G2)*7.2*E2</f>
        <v>57.6</v>
      </c>
      <c r="J2" s="3">
        <f>(H2-I2)*O2</f>
        <v>54.431999999999995</v>
      </c>
      <c r="K2" s="8">
        <f>H2-L2-I2-J2</f>
        <v>110.36799999999999</v>
      </c>
      <c r="L2" s="8">
        <v>440</v>
      </c>
      <c r="M2" s="5">
        <f>L2/H2</f>
        <v>0.66425120772946866</v>
      </c>
      <c r="N2" s="2">
        <v>0.64</v>
      </c>
      <c r="O2" s="2">
        <v>0.09</v>
      </c>
      <c r="P2" s="9">
        <v>7.0000000000000007E-2</v>
      </c>
      <c r="Q2" s="5">
        <f>L2/(L2+K2)</f>
        <v>0.79946508517937098</v>
      </c>
      <c r="R2" s="2">
        <v>0.8</v>
      </c>
    </row>
    <row r="3" spans="1:18" x14ac:dyDescent="0.3">
      <c r="A3" t="s">
        <v>9</v>
      </c>
      <c r="B3" t="s">
        <v>14</v>
      </c>
      <c r="C3" t="s">
        <v>12</v>
      </c>
      <c r="D3">
        <v>2</v>
      </c>
      <c r="E3">
        <v>4.2</v>
      </c>
      <c r="G3">
        <v>1</v>
      </c>
      <c r="H3" s="3">
        <f>'HR vars Norm'!I27*E3</f>
        <v>635.04000000000008</v>
      </c>
      <c r="I3">
        <f>SUM(F3:G3)*7.2*E3</f>
        <v>30.240000000000002</v>
      </c>
      <c r="J3" s="3">
        <f>(H3-I3)*O3</f>
        <v>48.384000000000007</v>
      </c>
      <c r="K3" s="8">
        <f>H3-L3-I3-J3</f>
        <v>111.41600000000005</v>
      </c>
      <c r="L3" s="8">
        <v>445</v>
      </c>
      <c r="M3" s="5">
        <f>L3/H3</f>
        <v>0.70074326026706968</v>
      </c>
      <c r="N3" s="2">
        <v>0.64</v>
      </c>
      <c r="O3" s="2">
        <v>0.08</v>
      </c>
      <c r="P3" s="9">
        <v>7.0000000000000007E-2</v>
      </c>
      <c r="Q3" s="5">
        <f t="shared" ref="Q3:Q19" si="0">L3/(L3+K3)</f>
        <v>0.79976132965263391</v>
      </c>
      <c r="R3" s="2">
        <v>0.8</v>
      </c>
    </row>
    <row r="4" spans="1:18" x14ac:dyDescent="0.3">
      <c r="A4" t="s">
        <v>9</v>
      </c>
      <c r="B4" t="s">
        <v>14</v>
      </c>
      <c r="C4" t="s">
        <v>12</v>
      </c>
      <c r="D4">
        <v>3</v>
      </c>
      <c r="E4">
        <v>4.2</v>
      </c>
      <c r="G4">
        <v>0.5</v>
      </c>
      <c r="H4" s="3">
        <f>'HR vars Norm'!I28*E4</f>
        <v>635.04000000000008</v>
      </c>
      <c r="I4">
        <f>SUM(F4:G4)*7.2*E4</f>
        <v>15.120000000000001</v>
      </c>
      <c r="J4" s="3">
        <f>(H4-I4)*O4</f>
        <v>49.593600000000009</v>
      </c>
      <c r="K4" s="8">
        <f>H4-L4-I4-J4</f>
        <v>114.32640000000006</v>
      </c>
      <c r="L4" s="8">
        <v>456</v>
      </c>
      <c r="M4" s="5">
        <f>L4/H4</f>
        <v>0.71806500377928939</v>
      </c>
      <c r="N4" s="2">
        <v>0.64</v>
      </c>
      <c r="O4" s="2">
        <v>0.08</v>
      </c>
      <c r="P4" s="9">
        <v>7.0000000000000007E-2</v>
      </c>
      <c r="Q4" s="5">
        <f t="shared" si="0"/>
        <v>0.79954215691225228</v>
      </c>
      <c r="R4" s="2">
        <v>0.8</v>
      </c>
    </row>
    <row r="5" spans="1:18" x14ac:dyDescent="0.3">
      <c r="A5" t="s">
        <v>9</v>
      </c>
      <c r="B5" t="s">
        <v>14</v>
      </c>
      <c r="C5" t="s">
        <v>12</v>
      </c>
      <c r="D5">
        <v>4</v>
      </c>
      <c r="E5">
        <v>4.2</v>
      </c>
      <c r="F5">
        <v>2</v>
      </c>
      <c r="G5">
        <v>2</v>
      </c>
      <c r="H5" s="3">
        <f>'HR vars Norm'!I29*E5</f>
        <v>665.28000000000009</v>
      </c>
      <c r="I5">
        <f>SUM(F5:G5)*7.2*E5</f>
        <v>120.96000000000001</v>
      </c>
      <c r="J5" s="3">
        <f>(H5-I5)*O5</f>
        <v>38.10240000000001</v>
      </c>
      <c r="K5" s="8">
        <f>H5-L5-I5-J5</f>
        <v>102.21760000000006</v>
      </c>
      <c r="L5" s="8">
        <v>404</v>
      </c>
      <c r="M5" s="5">
        <f>L5/H5</f>
        <v>0.60726310726310717</v>
      </c>
      <c r="N5" s="2">
        <v>0.64</v>
      </c>
      <c r="O5" s="2">
        <v>7.0000000000000007E-2</v>
      </c>
      <c r="P5" s="9">
        <v>7.0000000000000007E-2</v>
      </c>
      <c r="Q5" s="5">
        <f t="shared" si="0"/>
        <v>0.79807576820718984</v>
      </c>
      <c r="R5" s="2">
        <v>0.8</v>
      </c>
    </row>
    <row r="6" spans="1:18" x14ac:dyDescent="0.3">
      <c r="A6" t="s">
        <v>9</v>
      </c>
      <c r="B6" t="s">
        <v>14</v>
      </c>
      <c r="C6" t="s">
        <v>12</v>
      </c>
      <c r="D6">
        <v>5</v>
      </c>
      <c r="E6">
        <v>5</v>
      </c>
      <c r="F6">
        <v>2</v>
      </c>
      <c r="G6">
        <v>2</v>
      </c>
      <c r="H6" s="3">
        <f>'HR vars Norm'!I30*E6</f>
        <v>828</v>
      </c>
      <c r="I6">
        <f>SUM(F6:G6)*7.2*E6</f>
        <v>144</v>
      </c>
      <c r="J6" s="3">
        <f>(H6-I6)*O6</f>
        <v>47.88</v>
      </c>
      <c r="K6" s="8">
        <f>H6-L6-I6-J6</f>
        <v>127.12</v>
      </c>
      <c r="L6" s="8">
        <v>509</v>
      </c>
      <c r="M6" s="5">
        <f>L6/H6</f>
        <v>0.61473429951690817</v>
      </c>
      <c r="N6" s="2">
        <v>0.64</v>
      </c>
      <c r="O6" s="2">
        <v>7.0000000000000007E-2</v>
      </c>
      <c r="P6" s="9">
        <v>7.0000000000000007E-2</v>
      </c>
      <c r="Q6" s="5">
        <f t="shared" si="0"/>
        <v>0.80016349116518892</v>
      </c>
      <c r="R6" s="2">
        <v>0.8</v>
      </c>
    </row>
    <row r="7" spans="1:18" x14ac:dyDescent="0.3">
      <c r="A7" t="s">
        <v>9</v>
      </c>
      <c r="B7" t="s">
        <v>14</v>
      </c>
      <c r="C7" t="s">
        <v>12</v>
      </c>
      <c r="D7">
        <v>6</v>
      </c>
      <c r="E7">
        <v>5</v>
      </c>
      <c r="G7">
        <v>0.5</v>
      </c>
      <c r="H7" s="3">
        <f>'HR vars Norm'!I31*E7</f>
        <v>720</v>
      </c>
      <c r="I7">
        <f>SUM(F7:G7)*7.2*E7</f>
        <v>18</v>
      </c>
      <c r="J7" s="3">
        <f>(H7-I7)*O7</f>
        <v>42.12</v>
      </c>
      <c r="K7" s="8">
        <f>H7-L7-I7-J7</f>
        <v>134.88</v>
      </c>
      <c r="L7" s="8">
        <v>525</v>
      </c>
      <c r="M7" s="5">
        <f>L7/H7</f>
        <v>0.72916666666666663</v>
      </c>
      <c r="N7" s="2">
        <v>0.64</v>
      </c>
      <c r="O7" s="2">
        <v>0.06</v>
      </c>
      <c r="P7" s="9">
        <v>7.0000000000000007E-2</v>
      </c>
      <c r="Q7" s="5">
        <f t="shared" si="0"/>
        <v>0.79559919985451899</v>
      </c>
      <c r="R7" s="2">
        <v>0.8</v>
      </c>
    </row>
    <row r="8" spans="1:18" x14ac:dyDescent="0.3">
      <c r="A8" t="s">
        <v>9</v>
      </c>
      <c r="B8" t="s">
        <v>14</v>
      </c>
      <c r="C8" t="s">
        <v>12</v>
      </c>
      <c r="D8">
        <v>7</v>
      </c>
      <c r="E8">
        <v>5</v>
      </c>
      <c r="G8">
        <v>5</v>
      </c>
      <c r="H8" s="3">
        <f>'HR vars Norm'!I32*E8</f>
        <v>828</v>
      </c>
      <c r="I8">
        <f>SUM(F8:G8)*7.2*E8</f>
        <v>180</v>
      </c>
      <c r="J8" s="3">
        <f>(H8-I8)*O8</f>
        <v>38.879999999999995</v>
      </c>
      <c r="K8" s="8">
        <f>H8-L8-I8-J8</f>
        <v>119.12</v>
      </c>
      <c r="L8" s="8">
        <v>490</v>
      </c>
      <c r="M8" s="5">
        <f>L8/H8</f>
        <v>0.59178743961352653</v>
      </c>
      <c r="N8" s="2">
        <v>0.64</v>
      </c>
      <c r="O8" s="2">
        <v>0.06</v>
      </c>
      <c r="P8" s="9">
        <v>7.0000000000000007E-2</v>
      </c>
      <c r="Q8" s="5">
        <f t="shared" si="0"/>
        <v>0.80443919096401362</v>
      </c>
      <c r="R8" s="2">
        <v>0.8</v>
      </c>
    </row>
    <row r="9" spans="1:18" x14ac:dyDescent="0.3">
      <c r="A9" t="s">
        <v>9</v>
      </c>
      <c r="B9" t="s">
        <v>14</v>
      </c>
      <c r="C9" t="s">
        <v>12</v>
      </c>
      <c r="D9">
        <v>8</v>
      </c>
      <c r="E9">
        <v>5</v>
      </c>
      <c r="G9">
        <v>8</v>
      </c>
      <c r="H9" s="3">
        <f>'HR vars Norm'!I33*E9</f>
        <v>792</v>
      </c>
      <c r="I9">
        <f>SUM(F9:G9)*7.2*E9</f>
        <v>288</v>
      </c>
      <c r="J9" s="3">
        <f>(H9-I9)*O9</f>
        <v>30.24</v>
      </c>
      <c r="K9" s="8">
        <f>H9-L9-I9-J9</f>
        <v>93.76</v>
      </c>
      <c r="L9" s="8">
        <v>380</v>
      </c>
      <c r="M9" s="5">
        <f>L9/H9</f>
        <v>0.47979797979797978</v>
      </c>
      <c r="N9" s="2">
        <v>0.64</v>
      </c>
      <c r="O9" s="2">
        <v>0.06</v>
      </c>
      <c r="P9" s="9">
        <v>7.0000000000000007E-2</v>
      </c>
      <c r="Q9" s="5">
        <f t="shared" si="0"/>
        <v>0.80209388720027019</v>
      </c>
      <c r="R9" s="2">
        <v>0.8</v>
      </c>
    </row>
    <row r="10" spans="1:18" x14ac:dyDescent="0.3">
      <c r="A10" t="s">
        <v>9</v>
      </c>
      <c r="B10" t="s">
        <v>14</v>
      </c>
      <c r="C10" t="s">
        <v>12</v>
      </c>
      <c r="D10">
        <v>9</v>
      </c>
      <c r="E10">
        <v>4.5999999999999996</v>
      </c>
      <c r="G10">
        <v>1</v>
      </c>
      <c r="H10" s="3">
        <f>'HR vars Norm'!I34*E10</f>
        <v>695.52</v>
      </c>
      <c r="I10">
        <f>SUM(F10:G10)*7.2*E10</f>
        <v>33.119999999999997</v>
      </c>
      <c r="J10" s="3">
        <f>(H10-I10)*O10</f>
        <v>46.368000000000002</v>
      </c>
      <c r="K10" s="8">
        <f>H10-L10-I10-J10</f>
        <v>126.03199999999998</v>
      </c>
      <c r="L10" s="8">
        <v>490</v>
      </c>
      <c r="M10" s="5">
        <f>L10/H10</f>
        <v>0.70450885668276975</v>
      </c>
      <c r="N10" s="2">
        <v>0.64</v>
      </c>
      <c r="O10" s="2">
        <v>7.0000000000000007E-2</v>
      </c>
      <c r="P10" s="9">
        <v>7.0000000000000007E-2</v>
      </c>
      <c r="Q10" s="5">
        <f t="shared" si="0"/>
        <v>0.7954132252869982</v>
      </c>
      <c r="R10" s="2">
        <v>0.8</v>
      </c>
    </row>
    <row r="11" spans="1:18" x14ac:dyDescent="0.3">
      <c r="A11" t="s">
        <v>9</v>
      </c>
      <c r="B11" t="s">
        <v>15</v>
      </c>
      <c r="C11" t="s">
        <v>12</v>
      </c>
      <c r="D11">
        <v>1</v>
      </c>
      <c r="E11">
        <v>8.1999999999999993</v>
      </c>
      <c r="F11">
        <v>1</v>
      </c>
      <c r="G11">
        <v>1</v>
      </c>
      <c r="H11" s="3">
        <f>'HR vars Norm'!I38*E11</f>
        <v>1357.9199999999998</v>
      </c>
      <c r="I11">
        <f>SUM(F11:G11)*7.2*E11</f>
        <v>118.08</v>
      </c>
      <c r="J11" s="3">
        <f>(H11-I11)*O11</f>
        <v>111.58559999999999</v>
      </c>
      <c r="K11" s="8">
        <f>H11-L11-I11-J11</f>
        <v>228.25439999999986</v>
      </c>
      <c r="L11" s="8">
        <v>900</v>
      </c>
      <c r="M11" s="5">
        <f>L11/H11</f>
        <v>0.66277836691410397</v>
      </c>
      <c r="N11" s="2">
        <v>0.64</v>
      </c>
      <c r="O11" s="2">
        <v>0.09</v>
      </c>
      <c r="P11" s="9">
        <v>7.0000000000000007E-2</v>
      </c>
      <c r="Q11" s="5">
        <f t="shared" si="0"/>
        <v>0.79769243532309753</v>
      </c>
      <c r="R11" s="2">
        <v>0.8</v>
      </c>
    </row>
    <row r="12" spans="1:18" x14ac:dyDescent="0.3">
      <c r="A12" t="s">
        <v>9</v>
      </c>
      <c r="B12" t="s">
        <v>15</v>
      </c>
      <c r="C12" t="s">
        <v>12</v>
      </c>
      <c r="D12">
        <v>2</v>
      </c>
      <c r="E12">
        <v>8.1999999999999993</v>
      </c>
      <c r="G12">
        <v>1</v>
      </c>
      <c r="H12" s="3">
        <f>'HR vars Norm'!I39*E12</f>
        <v>1239.8400000000001</v>
      </c>
      <c r="I12">
        <f>SUM(F12:G12)*7.2*E12</f>
        <v>59.04</v>
      </c>
      <c r="J12" s="3">
        <f>(H12-I12)*O12</f>
        <v>94.464000000000013</v>
      </c>
      <c r="K12" s="8">
        <f>H12-L12-I12-J12</f>
        <v>216.33600000000013</v>
      </c>
      <c r="L12" s="8">
        <v>870</v>
      </c>
      <c r="M12" s="5">
        <f>L12/H12</f>
        <v>0.7017034456058846</v>
      </c>
      <c r="N12" s="2">
        <v>0.64</v>
      </c>
      <c r="O12" s="2">
        <v>0.08</v>
      </c>
      <c r="P12" s="9">
        <v>7.0000000000000007E-2</v>
      </c>
      <c r="Q12" s="5">
        <f t="shared" si="0"/>
        <v>0.80085719335454209</v>
      </c>
      <c r="R12" s="2">
        <v>0.8</v>
      </c>
    </row>
    <row r="13" spans="1:18" x14ac:dyDescent="0.3">
      <c r="A13" t="s">
        <v>9</v>
      </c>
      <c r="B13" t="s">
        <v>15</v>
      </c>
      <c r="C13" t="s">
        <v>12</v>
      </c>
      <c r="D13">
        <v>3</v>
      </c>
      <c r="E13">
        <v>8.1999999999999993</v>
      </c>
      <c r="G13">
        <v>0.5</v>
      </c>
      <c r="H13" s="3">
        <f>'HR vars Norm'!I40*E13</f>
        <v>1239.8400000000001</v>
      </c>
      <c r="I13">
        <f>SUM(F13:G13)*7.2*E13</f>
        <v>29.52</v>
      </c>
      <c r="J13" s="3">
        <f>(H13-I13)*O13</f>
        <v>96.825600000000009</v>
      </c>
      <c r="K13" s="8">
        <f>H13-L13-I13-J13</f>
        <v>213.49440000000016</v>
      </c>
      <c r="L13" s="8">
        <v>900</v>
      </c>
      <c r="M13" s="5">
        <f>L13/H13</f>
        <v>0.7259001161440185</v>
      </c>
      <c r="N13" s="2">
        <v>0.64</v>
      </c>
      <c r="O13" s="2">
        <v>0.08</v>
      </c>
      <c r="P13" s="9">
        <v>7.0000000000000007E-2</v>
      </c>
      <c r="Q13" s="5">
        <f t="shared" si="0"/>
        <v>0.80826630111476083</v>
      </c>
      <c r="R13" s="2">
        <v>0.8</v>
      </c>
    </row>
    <row r="14" spans="1:18" x14ac:dyDescent="0.3">
      <c r="A14" t="s">
        <v>9</v>
      </c>
      <c r="B14" t="s">
        <v>15</v>
      </c>
      <c r="C14" t="s">
        <v>12</v>
      </c>
      <c r="D14">
        <v>4</v>
      </c>
      <c r="E14">
        <v>7.4</v>
      </c>
      <c r="F14">
        <v>2</v>
      </c>
      <c r="G14">
        <v>2</v>
      </c>
      <c r="H14" s="3">
        <f>'HR vars Norm'!I41*E14</f>
        <v>1172.1600000000001</v>
      </c>
      <c r="I14">
        <f>SUM(F14:G14)*7.2*E14</f>
        <v>213.12</v>
      </c>
      <c r="J14" s="3">
        <f>(H14-I14)*O14</f>
        <v>67.132800000000017</v>
      </c>
      <c r="K14" s="8">
        <f>H14-L14-I14-J14</f>
        <v>191.90720000000005</v>
      </c>
      <c r="L14" s="8">
        <v>700</v>
      </c>
      <c r="M14" s="5">
        <f>L14/H14</f>
        <v>0.59718809718809718</v>
      </c>
      <c r="N14" s="2">
        <v>0.64</v>
      </c>
      <c r="O14" s="2">
        <v>7.0000000000000007E-2</v>
      </c>
      <c r="P14" s="9">
        <v>7.0000000000000007E-2</v>
      </c>
      <c r="Q14" s="5">
        <f t="shared" si="0"/>
        <v>0.78483501422569513</v>
      </c>
      <c r="R14" s="2">
        <v>0.8</v>
      </c>
    </row>
    <row r="15" spans="1:18" x14ac:dyDescent="0.3">
      <c r="A15" t="s">
        <v>9</v>
      </c>
      <c r="B15" t="s">
        <v>15</v>
      </c>
      <c r="C15" t="s">
        <v>12</v>
      </c>
      <c r="D15">
        <v>5</v>
      </c>
      <c r="E15">
        <v>7.4</v>
      </c>
      <c r="F15">
        <v>2</v>
      </c>
      <c r="G15">
        <v>2</v>
      </c>
      <c r="H15" s="3">
        <f>'HR vars Norm'!I42*E15</f>
        <v>1225.44</v>
      </c>
      <c r="I15">
        <f>SUM(F15:G15)*7.2*E15</f>
        <v>213.12</v>
      </c>
      <c r="J15" s="3">
        <f>(H15-I15)*O15</f>
        <v>70.862400000000008</v>
      </c>
      <c r="K15" s="8">
        <f>H15-L15-I15-J15</f>
        <v>191.45760000000004</v>
      </c>
      <c r="L15" s="8">
        <v>750</v>
      </c>
      <c r="M15" s="5">
        <f>L15/H15</f>
        <v>0.6120250685468076</v>
      </c>
      <c r="N15" s="2">
        <v>0.64</v>
      </c>
      <c r="O15" s="2">
        <v>7.0000000000000007E-2</v>
      </c>
      <c r="P15" s="9">
        <v>7.0000000000000007E-2</v>
      </c>
      <c r="Q15" s="5">
        <f t="shared" si="0"/>
        <v>0.79663704451480333</v>
      </c>
      <c r="R15" s="2">
        <v>0.8</v>
      </c>
    </row>
    <row r="16" spans="1:18" x14ac:dyDescent="0.3">
      <c r="A16" t="s">
        <v>9</v>
      </c>
      <c r="B16" t="s">
        <v>15</v>
      </c>
      <c r="C16" t="s">
        <v>12</v>
      </c>
      <c r="D16">
        <v>6</v>
      </c>
      <c r="E16">
        <v>7.4</v>
      </c>
      <c r="G16">
        <v>0.5</v>
      </c>
      <c r="H16" s="3">
        <f>'HR vars Norm'!I43*E16</f>
        <v>1065.6000000000001</v>
      </c>
      <c r="I16">
        <f>SUM(F16:G16)*7.2*E16</f>
        <v>26.64</v>
      </c>
      <c r="J16" s="3">
        <f>(H16-I16)*O16</f>
        <v>62.337600000000002</v>
      </c>
      <c r="K16" s="8">
        <f>H16-L16-I16-J16</f>
        <v>196.62240000000014</v>
      </c>
      <c r="L16" s="8">
        <v>780</v>
      </c>
      <c r="M16" s="5">
        <f>L16/H16</f>
        <v>0.73198198198198183</v>
      </c>
      <c r="N16" s="2">
        <v>0.64</v>
      </c>
      <c r="O16" s="2">
        <v>0.06</v>
      </c>
      <c r="P16" s="9">
        <v>7.0000000000000007E-2</v>
      </c>
      <c r="Q16" s="5">
        <f t="shared" si="0"/>
        <v>0.79867101143696873</v>
      </c>
      <c r="R16" s="2">
        <v>0.8</v>
      </c>
    </row>
    <row r="17" spans="1:18" x14ac:dyDescent="0.3">
      <c r="A17" t="s">
        <v>9</v>
      </c>
      <c r="B17" t="s">
        <v>15</v>
      </c>
      <c r="C17" t="s">
        <v>12</v>
      </c>
      <c r="D17">
        <v>7</v>
      </c>
      <c r="E17">
        <v>7.4</v>
      </c>
      <c r="G17">
        <v>5</v>
      </c>
      <c r="H17" s="3">
        <f>'HR vars Norm'!I44*E17</f>
        <v>1225.44</v>
      </c>
      <c r="I17">
        <f>SUM(F17:G17)*7.2*E17</f>
        <v>266.40000000000003</v>
      </c>
      <c r="J17" s="3">
        <f>(H17-I17)*O17</f>
        <v>57.542399999999994</v>
      </c>
      <c r="K17" s="8">
        <f>H17-L17-I17-J17</f>
        <v>181.49760000000003</v>
      </c>
      <c r="L17" s="8">
        <v>720</v>
      </c>
      <c r="M17" s="5">
        <f>L17/H17</f>
        <v>0.58754406580493534</v>
      </c>
      <c r="N17" s="2">
        <v>0.64</v>
      </c>
      <c r="O17" s="2">
        <v>0.06</v>
      </c>
      <c r="P17" s="9">
        <v>7.0000000000000007E-2</v>
      </c>
      <c r="Q17" s="5">
        <f t="shared" si="0"/>
        <v>0.79867101143696884</v>
      </c>
      <c r="R17" s="2">
        <v>0.8</v>
      </c>
    </row>
    <row r="18" spans="1:18" x14ac:dyDescent="0.3">
      <c r="A18" t="s">
        <v>9</v>
      </c>
      <c r="B18" t="s">
        <v>15</v>
      </c>
      <c r="C18" t="s">
        <v>12</v>
      </c>
      <c r="D18">
        <v>8</v>
      </c>
      <c r="E18">
        <v>7.4</v>
      </c>
      <c r="G18">
        <v>8</v>
      </c>
      <c r="H18" s="3">
        <f>'HR vars Norm'!I45*E18</f>
        <v>1172.1600000000001</v>
      </c>
      <c r="I18">
        <f>SUM(F18:G18)*7.2*E18</f>
        <v>426.24</v>
      </c>
      <c r="J18" s="3">
        <f>(H18-I18)*O18</f>
        <v>44.755200000000002</v>
      </c>
      <c r="K18" s="8">
        <f>H18-L18-I18-J18</f>
        <v>141.16480000000007</v>
      </c>
      <c r="L18" s="8">
        <v>560</v>
      </c>
      <c r="M18" s="5">
        <f>L18/H18</f>
        <v>0.47775047775047774</v>
      </c>
      <c r="N18" s="2">
        <v>0.64</v>
      </c>
      <c r="O18" s="2">
        <v>0.06</v>
      </c>
      <c r="P18" s="9">
        <v>7.0000000000000007E-2</v>
      </c>
      <c r="Q18" s="5">
        <f t="shared" si="0"/>
        <v>0.79867101143696884</v>
      </c>
      <c r="R18" s="2">
        <v>0.8</v>
      </c>
    </row>
    <row r="19" spans="1:18" x14ac:dyDescent="0.3">
      <c r="A19" t="s">
        <v>9</v>
      </c>
      <c r="B19" t="s">
        <v>15</v>
      </c>
      <c r="C19" t="s">
        <v>12</v>
      </c>
      <c r="D19">
        <v>9</v>
      </c>
      <c r="E19">
        <v>8</v>
      </c>
      <c r="G19">
        <v>1</v>
      </c>
      <c r="H19" s="3">
        <f>'HR vars Norm'!I46*E19</f>
        <v>1209.6000000000001</v>
      </c>
      <c r="I19">
        <f>SUM(F19:G19)*7.2*E19</f>
        <v>57.6</v>
      </c>
      <c r="J19" s="3">
        <f>(H19-I19)*O19</f>
        <v>80.640000000000029</v>
      </c>
      <c r="K19" s="8">
        <f>H19-L19-I19-J19</f>
        <v>211.36000000000007</v>
      </c>
      <c r="L19" s="8">
        <v>860</v>
      </c>
      <c r="M19" s="5">
        <f>L19/H19</f>
        <v>0.71097883597883593</v>
      </c>
      <c r="N19" s="2">
        <v>0.64</v>
      </c>
      <c r="O19" s="2">
        <v>7.0000000000000007E-2</v>
      </c>
      <c r="P19" s="9">
        <v>7.0000000000000007E-2</v>
      </c>
      <c r="Q19" s="5">
        <f t="shared" si="0"/>
        <v>0.80271804062126628</v>
      </c>
      <c r="R19" s="2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2AB3-FBDD-47E9-9262-B2656B5A7041}">
  <dimension ref="A1:H55"/>
  <sheetViews>
    <sheetView workbookViewId="0"/>
  </sheetViews>
  <sheetFormatPr defaultRowHeight="14.4" x14ac:dyDescent="0.3"/>
  <cols>
    <col min="5" max="5" width="11" bestFit="1" customWidth="1"/>
    <col min="6" max="7" width="11" customWidth="1"/>
    <col min="8" max="8" width="15.77734375" bestFit="1" customWidth="1"/>
  </cols>
  <sheetData>
    <row r="1" spans="1:8" s="6" customFormat="1" x14ac:dyDescent="0.3">
      <c r="A1" s="6" t="s">
        <v>0</v>
      </c>
      <c r="B1" s="6" t="s">
        <v>4</v>
      </c>
      <c r="C1" s="6" t="s">
        <v>3</v>
      </c>
      <c r="D1" s="6" t="s">
        <v>1</v>
      </c>
      <c r="E1" s="6" t="s">
        <v>5</v>
      </c>
      <c r="F1" s="6" t="s">
        <v>55</v>
      </c>
      <c r="G1" s="6" t="s">
        <v>54</v>
      </c>
      <c r="H1" s="6" t="s">
        <v>6</v>
      </c>
    </row>
    <row r="2" spans="1:8" x14ac:dyDescent="0.3">
      <c r="A2" t="s">
        <v>9</v>
      </c>
      <c r="B2" t="s">
        <v>24</v>
      </c>
      <c r="C2" t="s">
        <v>21</v>
      </c>
      <c r="D2">
        <v>1</v>
      </c>
      <c r="E2" s="4">
        <f>'Verblijf Norm'!K2</f>
        <v>1479.3488372093022</v>
      </c>
      <c r="F2" s="4">
        <f>'Verblijf Norm'!E2</f>
        <v>20</v>
      </c>
      <c r="G2" s="4" t="s">
        <v>51</v>
      </c>
      <c r="H2">
        <v>130</v>
      </c>
    </row>
    <row r="3" spans="1:8" x14ac:dyDescent="0.3">
      <c r="A3" t="s">
        <v>9</v>
      </c>
      <c r="B3" t="s">
        <v>24</v>
      </c>
      <c r="C3" t="s">
        <v>21</v>
      </c>
      <c r="D3">
        <v>1</v>
      </c>
      <c r="E3" s="4"/>
      <c r="F3" s="4"/>
      <c r="G3" s="4" t="s">
        <v>52</v>
      </c>
      <c r="H3">
        <v>350</v>
      </c>
    </row>
    <row r="4" spans="1:8" x14ac:dyDescent="0.3">
      <c r="A4" t="s">
        <v>9</v>
      </c>
      <c r="B4" t="s">
        <v>24</v>
      </c>
      <c r="C4" t="s">
        <v>21</v>
      </c>
      <c r="D4">
        <v>1</v>
      </c>
      <c r="E4" s="4"/>
      <c r="F4" s="4"/>
      <c r="G4" s="4" t="s">
        <v>53</v>
      </c>
      <c r="H4">
        <v>980</v>
      </c>
    </row>
    <row r="5" spans="1:8" x14ac:dyDescent="0.3">
      <c r="A5" t="s">
        <v>9</v>
      </c>
      <c r="B5" t="s">
        <v>24</v>
      </c>
      <c r="C5" t="s">
        <v>21</v>
      </c>
      <c r="D5">
        <v>2</v>
      </c>
      <c r="E5" s="4">
        <f>'Verblijf Norm'!K3</f>
        <v>1434.2658139534883</v>
      </c>
      <c r="F5" s="4">
        <f>'Verblijf Norm'!E3</f>
        <v>20.5</v>
      </c>
      <c r="G5" s="4" t="str">
        <f>G2</f>
        <v>Functie A</v>
      </c>
      <c r="H5">
        <v>120</v>
      </c>
    </row>
    <row r="6" spans="1:8" x14ac:dyDescent="0.3">
      <c r="A6" t="s">
        <v>9</v>
      </c>
      <c r="B6" t="s">
        <v>24</v>
      </c>
      <c r="C6" t="s">
        <v>21</v>
      </c>
      <c r="D6">
        <v>2</v>
      </c>
      <c r="E6" s="4"/>
      <c r="F6" s="4"/>
      <c r="G6" s="4" t="str">
        <f t="shared" ref="G6:G55" si="0">G3</f>
        <v>Functie B</v>
      </c>
      <c r="H6">
        <v>330</v>
      </c>
    </row>
    <row r="7" spans="1:8" x14ac:dyDescent="0.3">
      <c r="A7" t="s">
        <v>9</v>
      </c>
      <c r="B7" t="s">
        <v>24</v>
      </c>
      <c r="C7" t="s">
        <v>21</v>
      </c>
      <c r="D7">
        <v>2</v>
      </c>
      <c r="E7" s="4"/>
      <c r="F7" s="4"/>
      <c r="G7" s="4" t="str">
        <f t="shared" si="0"/>
        <v>Functie C</v>
      </c>
      <c r="H7">
        <v>920</v>
      </c>
    </row>
    <row r="8" spans="1:8" x14ac:dyDescent="0.3">
      <c r="A8" t="s">
        <v>9</v>
      </c>
      <c r="B8" t="s">
        <v>24</v>
      </c>
      <c r="C8" t="s">
        <v>21</v>
      </c>
      <c r="D8">
        <v>3</v>
      </c>
      <c r="E8" s="4">
        <f>'Verblijf Norm'!K4</f>
        <v>1579.2048837209302</v>
      </c>
      <c r="F8" s="4">
        <f>'Verblijf Norm'!E4</f>
        <v>21</v>
      </c>
      <c r="G8" s="4" t="str">
        <f t="shared" si="0"/>
        <v>Functie A</v>
      </c>
      <c r="H8">
        <v>130</v>
      </c>
    </row>
    <row r="9" spans="1:8" x14ac:dyDescent="0.3">
      <c r="A9" t="s">
        <v>9</v>
      </c>
      <c r="B9" t="s">
        <v>24</v>
      </c>
      <c r="C9" t="s">
        <v>21</v>
      </c>
      <c r="D9">
        <v>3</v>
      </c>
      <c r="E9" s="4"/>
      <c r="F9" s="4"/>
      <c r="G9" s="4" t="str">
        <f t="shared" si="0"/>
        <v>Functie B</v>
      </c>
      <c r="H9">
        <v>360</v>
      </c>
    </row>
    <row r="10" spans="1:8" x14ac:dyDescent="0.3">
      <c r="A10" t="s">
        <v>9</v>
      </c>
      <c r="B10" t="s">
        <v>24</v>
      </c>
      <c r="C10" t="s">
        <v>21</v>
      </c>
      <c r="D10">
        <v>3</v>
      </c>
      <c r="E10" s="4"/>
      <c r="F10" s="4"/>
      <c r="G10" s="4" t="str">
        <f t="shared" si="0"/>
        <v>Functie C</v>
      </c>
      <c r="H10">
        <v>1050</v>
      </c>
    </row>
    <row r="11" spans="1:8" x14ac:dyDescent="0.3">
      <c r="A11" t="s">
        <v>9</v>
      </c>
      <c r="B11" t="s">
        <v>24</v>
      </c>
      <c r="C11" t="s">
        <v>21</v>
      </c>
      <c r="D11">
        <v>4</v>
      </c>
      <c r="E11" s="4">
        <f>'Verblijf Norm'!K5</f>
        <v>1528.2627906976741</v>
      </c>
      <c r="F11" s="4">
        <f>'Verblijf Norm'!E5</f>
        <v>21</v>
      </c>
      <c r="G11" s="4" t="str">
        <f t="shared" si="0"/>
        <v>Functie A</v>
      </c>
      <c r="H11">
        <v>125</v>
      </c>
    </row>
    <row r="12" spans="1:8" x14ac:dyDescent="0.3">
      <c r="A12" t="s">
        <v>9</v>
      </c>
      <c r="B12" t="s">
        <v>24</v>
      </c>
      <c r="C12" t="s">
        <v>21</v>
      </c>
      <c r="D12">
        <v>4</v>
      </c>
      <c r="E12" s="4"/>
      <c r="F12" s="4"/>
      <c r="G12" s="4" t="str">
        <f t="shared" si="0"/>
        <v>Functie B</v>
      </c>
      <c r="H12">
        <v>330</v>
      </c>
    </row>
    <row r="13" spans="1:8" x14ac:dyDescent="0.3">
      <c r="A13" t="s">
        <v>9</v>
      </c>
      <c r="B13" t="s">
        <v>24</v>
      </c>
      <c r="C13" t="s">
        <v>21</v>
      </c>
      <c r="D13">
        <v>4</v>
      </c>
      <c r="E13" s="4"/>
      <c r="F13" s="4"/>
      <c r="G13" s="4" t="str">
        <f t="shared" si="0"/>
        <v>Functie C</v>
      </c>
      <c r="H13">
        <v>1020</v>
      </c>
    </row>
    <row r="14" spans="1:8" x14ac:dyDescent="0.3">
      <c r="A14" t="s">
        <v>9</v>
      </c>
      <c r="B14" t="s">
        <v>24</v>
      </c>
      <c r="C14" t="s">
        <v>21</v>
      </c>
      <c r="D14">
        <v>5</v>
      </c>
      <c r="E14" s="4">
        <f>'Verblijf Norm'!K6</f>
        <v>1579.2048837209302</v>
      </c>
      <c r="F14" s="4">
        <f>'Verblijf Norm'!E6</f>
        <v>21</v>
      </c>
      <c r="G14" s="4" t="str">
        <f t="shared" si="0"/>
        <v>Functie A</v>
      </c>
      <c r="H14">
        <v>130</v>
      </c>
    </row>
    <row r="15" spans="1:8" x14ac:dyDescent="0.3">
      <c r="A15" t="s">
        <v>9</v>
      </c>
      <c r="B15" t="s">
        <v>24</v>
      </c>
      <c r="C15" t="s">
        <v>21</v>
      </c>
      <c r="D15">
        <v>5</v>
      </c>
      <c r="E15" s="4"/>
      <c r="F15" s="4"/>
      <c r="G15" s="4" t="str">
        <f t="shared" si="0"/>
        <v>Functie B</v>
      </c>
      <c r="H15">
        <v>360</v>
      </c>
    </row>
    <row r="16" spans="1:8" x14ac:dyDescent="0.3">
      <c r="A16" t="s">
        <v>9</v>
      </c>
      <c r="B16" t="s">
        <v>24</v>
      </c>
      <c r="C16" t="s">
        <v>21</v>
      </c>
      <c r="D16">
        <v>5</v>
      </c>
      <c r="E16" s="4"/>
      <c r="F16" s="4"/>
      <c r="G16" s="4" t="str">
        <f t="shared" si="0"/>
        <v>Functie C</v>
      </c>
      <c r="H16">
        <v>1050</v>
      </c>
    </row>
    <row r="17" spans="1:8" x14ac:dyDescent="0.3">
      <c r="A17" t="s">
        <v>9</v>
      </c>
      <c r="B17" t="s">
        <v>24</v>
      </c>
      <c r="C17" t="s">
        <v>21</v>
      </c>
      <c r="D17">
        <v>6</v>
      </c>
      <c r="E17" s="4">
        <f>'Verblijf Norm'!K7</f>
        <v>1528.2627906976741</v>
      </c>
      <c r="F17" s="4">
        <f>'Verblijf Norm'!E7</f>
        <v>21</v>
      </c>
      <c r="G17" s="4" t="str">
        <f t="shared" si="0"/>
        <v>Functie A</v>
      </c>
      <c r="H17">
        <v>125</v>
      </c>
    </row>
    <row r="18" spans="1:8" x14ac:dyDescent="0.3">
      <c r="A18" t="s">
        <v>9</v>
      </c>
      <c r="B18" t="s">
        <v>24</v>
      </c>
      <c r="C18" t="s">
        <v>21</v>
      </c>
      <c r="D18">
        <v>6</v>
      </c>
      <c r="E18" s="4"/>
      <c r="F18" s="4"/>
      <c r="G18" s="4" t="str">
        <f t="shared" si="0"/>
        <v>Functie B</v>
      </c>
      <c r="H18">
        <v>380</v>
      </c>
    </row>
    <row r="19" spans="1:8" x14ac:dyDescent="0.3">
      <c r="A19" t="s">
        <v>9</v>
      </c>
      <c r="B19" t="s">
        <v>24</v>
      </c>
      <c r="C19" t="s">
        <v>21</v>
      </c>
      <c r="D19">
        <v>6</v>
      </c>
      <c r="E19" s="4"/>
      <c r="F19" s="4"/>
      <c r="G19" s="4" t="str">
        <f t="shared" si="0"/>
        <v>Functie C</v>
      </c>
      <c r="H19">
        <v>1040</v>
      </c>
    </row>
    <row r="20" spans="1:8" x14ac:dyDescent="0.3">
      <c r="A20" t="s">
        <v>9</v>
      </c>
      <c r="B20" t="s">
        <v>24</v>
      </c>
      <c r="C20" t="s">
        <v>21</v>
      </c>
      <c r="D20">
        <v>7</v>
      </c>
      <c r="E20" s="4">
        <f>'Verblijf Norm'!K8</f>
        <v>1645.3646511627906</v>
      </c>
      <c r="F20" s="4">
        <f>'Verblijf Norm'!E8</f>
        <v>22</v>
      </c>
      <c r="G20" s="4" t="str">
        <f t="shared" si="0"/>
        <v>Functie A</v>
      </c>
      <c r="H20">
        <v>130</v>
      </c>
    </row>
    <row r="21" spans="1:8" x14ac:dyDescent="0.3">
      <c r="A21" t="s">
        <v>9</v>
      </c>
      <c r="B21" t="s">
        <v>24</v>
      </c>
      <c r="C21" t="s">
        <v>21</v>
      </c>
      <c r="D21">
        <v>7</v>
      </c>
      <c r="E21" s="4"/>
      <c r="F21" s="4"/>
      <c r="G21" s="4" t="str">
        <f t="shared" si="0"/>
        <v>Functie B</v>
      </c>
      <c r="H21">
        <v>380</v>
      </c>
    </row>
    <row r="22" spans="1:8" x14ac:dyDescent="0.3">
      <c r="A22" t="s">
        <v>9</v>
      </c>
      <c r="B22" t="s">
        <v>24</v>
      </c>
      <c r="C22" t="s">
        <v>21</v>
      </c>
      <c r="D22">
        <v>7</v>
      </c>
      <c r="E22" s="4"/>
      <c r="F22" s="4"/>
      <c r="G22" s="4" t="str">
        <f t="shared" si="0"/>
        <v>Functie C</v>
      </c>
      <c r="H22">
        <v>1080</v>
      </c>
    </row>
    <row r="23" spans="1:8" x14ac:dyDescent="0.3">
      <c r="A23" t="s">
        <v>9</v>
      </c>
      <c r="B23" t="s">
        <v>24</v>
      </c>
      <c r="C23" t="s">
        <v>21</v>
      </c>
      <c r="D23">
        <v>8</v>
      </c>
      <c r="E23" s="4">
        <f>'Verblijf Norm'!K9</f>
        <v>1625.6399999999996</v>
      </c>
      <c r="F23" s="4">
        <f>'Verblijf Norm'!E9</f>
        <v>21.5</v>
      </c>
      <c r="G23" s="4" t="str">
        <f t="shared" si="0"/>
        <v>Functie A</v>
      </c>
      <c r="H23">
        <v>110</v>
      </c>
    </row>
    <row r="24" spans="1:8" x14ac:dyDescent="0.3">
      <c r="A24" t="s">
        <v>9</v>
      </c>
      <c r="B24" t="s">
        <v>24</v>
      </c>
      <c r="C24" t="s">
        <v>21</v>
      </c>
      <c r="D24">
        <v>8</v>
      </c>
      <c r="E24" s="4"/>
      <c r="F24" s="4"/>
      <c r="G24" s="4" t="str">
        <f t="shared" si="0"/>
        <v>Functie B</v>
      </c>
      <c r="H24">
        <v>450</v>
      </c>
    </row>
    <row r="25" spans="1:8" x14ac:dyDescent="0.3">
      <c r="A25" t="s">
        <v>9</v>
      </c>
      <c r="B25" t="s">
        <v>24</v>
      </c>
      <c r="C25" t="s">
        <v>21</v>
      </c>
      <c r="D25">
        <v>8</v>
      </c>
      <c r="E25" s="4"/>
      <c r="F25" s="4"/>
      <c r="G25" s="4" t="str">
        <f t="shared" si="0"/>
        <v>Functie C</v>
      </c>
      <c r="H25">
        <v>1120</v>
      </c>
    </row>
    <row r="26" spans="1:8" x14ac:dyDescent="0.3">
      <c r="A26" t="s">
        <v>9</v>
      </c>
      <c r="B26" t="s">
        <v>24</v>
      </c>
      <c r="C26" t="s">
        <v>21</v>
      </c>
      <c r="D26">
        <v>9</v>
      </c>
      <c r="E26" s="4">
        <f>'Verblijf Norm'!K10</f>
        <v>1500.0279069767441</v>
      </c>
      <c r="F26" s="4">
        <f>'Verblijf Norm'!E10</f>
        <v>20.5</v>
      </c>
      <c r="G26" s="4" t="str">
        <f t="shared" si="0"/>
        <v>Functie A</v>
      </c>
      <c r="H26">
        <v>125</v>
      </c>
    </row>
    <row r="27" spans="1:8" x14ac:dyDescent="0.3">
      <c r="A27" t="s">
        <v>9</v>
      </c>
      <c r="B27" t="s">
        <v>24</v>
      </c>
      <c r="C27" t="s">
        <v>21</v>
      </c>
      <c r="D27">
        <v>9</v>
      </c>
      <c r="E27" s="4"/>
      <c r="F27" s="4"/>
      <c r="G27" s="4" t="str">
        <f t="shared" si="0"/>
        <v>Functie B</v>
      </c>
      <c r="H27">
        <v>400</v>
      </c>
    </row>
    <row r="28" spans="1:8" x14ac:dyDescent="0.3">
      <c r="A28" t="s">
        <v>9</v>
      </c>
      <c r="B28" t="s">
        <v>24</v>
      </c>
      <c r="C28" t="s">
        <v>21</v>
      </c>
      <c r="D28">
        <v>9</v>
      </c>
      <c r="E28" s="4"/>
      <c r="F28" s="4"/>
      <c r="G28" s="4" t="str">
        <f t="shared" si="0"/>
        <v>Functie C</v>
      </c>
      <c r="H28">
        <v>1050</v>
      </c>
    </row>
    <row r="29" spans="1:8" x14ac:dyDescent="0.3">
      <c r="A29" t="s">
        <v>9</v>
      </c>
      <c r="B29" t="s">
        <v>25</v>
      </c>
      <c r="C29" t="s">
        <v>21</v>
      </c>
      <c r="D29">
        <v>1</v>
      </c>
      <c r="E29" s="4">
        <f>'Verblijf Norm'!K14</f>
        <v>2188.1571428571428</v>
      </c>
      <c r="F29" s="4">
        <f>'Verblijf Norm'!E14</f>
        <v>30.5</v>
      </c>
      <c r="G29" s="4" t="str">
        <f t="shared" si="0"/>
        <v>Functie A</v>
      </c>
      <c r="H29">
        <v>180</v>
      </c>
    </row>
    <row r="30" spans="1:8" x14ac:dyDescent="0.3">
      <c r="A30" t="s">
        <v>9</v>
      </c>
      <c r="B30" t="s">
        <v>25</v>
      </c>
      <c r="C30" t="s">
        <v>21</v>
      </c>
      <c r="D30">
        <v>1</v>
      </c>
      <c r="E30" s="4"/>
      <c r="F30" s="4"/>
      <c r="G30" s="4" t="str">
        <f t="shared" si="0"/>
        <v>Functie B</v>
      </c>
      <c r="H30">
        <v>600</v>
      </c>
    </row>
    <row r="31" spans="1:8" x14ac:dyDescent="0.3">
      <c r="A31" t="s">
        <v>9</v>
      </c>
      <c r="B31" t="s">
        <v>25</v>
      </c>
      <c r="C31" t="s">
        <v>21</v>
      </c>
      <c r="D31">
        <v>1</v>
      </c>
      <c r="E31" s="4"/>
      <c r="F31" s="4"/>
      <c r="G31" s="4" t="str">
        <f t="shared" si="0"/>
        <v>Functie C</v>
      </c>
      <c r="H31">
        <v>1300</v>
      </c>
    </row>
    <row r="32" spans="1:8" x14ac:dyDescent="0.3">
      <c r="A32" t="s">
        <v>9</v>
      </c>
      <c r="B32" t="s">
        <v>25</v>
      </c>
      <c r="C32" t="s">
        <v>21</v>
      </c>
      <c r="D32">
        <v>2</v>
      </c>
      <c r="E32" s="4">
        <f>'Verblijf Norm'!K15</f>
        <v>2035.8000000000002</v>
      </c>
      <c r="F32" s="4">
        <f>'Verblijf Norm'!E15</f>
        <v>30</v>
      </c>
      <c r="G32" s="4" t="str">
        <f t="shared" si="0"/>
        <v>Functie A</v>
      </c>
      <c r="H32">
        <v>160</v>
      </c>
    </row>
    <row r="33" spans="1:8" x14ac:dyDescent="0.3">
      <c r="A33" t="s">
        <v>9</v>
      </c>
      <c r="B33" t="s">
        <v>25</v>
      </c>
      <c r="C33" t="s">
        <v>21</v>
      </c>
      <c r="D33">
        <v>2</v>
      </c>
      <c r="E33" s="4"/>
      <c r="F33" s="4"/>
      <c r="G33" s="4" t="str">
        <f t="shared" si="0"/>
        <v>Functie B</v>
      </c>
      <c r="H33">
        <v>580</v>
      </c>
    </row>
    <row r="34" spans="1:8" x14ac:dyDescent="0.3">
      <c r="A34" t="s">
        <v>9</v>
      </c>
      <c r="B34" t="s">
        <v>25</v>
      </c>
      <c r="C34" t="s">
        <v>21</v>
      </c>
      <c r="D34">
        <v>2</v>
      </c>
      <c r="E34" s="4"/>
      <c r="F34" s="4"/>
      <c r="G34" s="4" t="str">
        <f t="shared" si="0"/>
        <v>Functie C</v>
      </c>
      <c r="H34">
        <v>1270</v>
      </c>
    </row>
    <row r="35" spans="1:8" x14ac:dyDescent="0.3">
      <c r="A35" t="s">
        <v>9</v>
      </c>
      <c r="B35" t="s">
        <v>25</v>
      </c>
      <c r="C35" t="s">
        <v>21</v>
      </c>
      <c r="D35">
        <v>3</v>
      </c>
      <c r="E35" s="4">
        <f>'Verblijf Norm'!K16</f>
        <v>2261.0957142857142</v>
      </c>
      <c r="F35" s="4">
        <f>'Verblijf Norm'!E16</f>
        <v>31</v>
      </c>
      <c r="G35" s="4" t="str">
        <f t="shared" si="0"/>
        <v>Functie A</v>
      </c>
      <c r="H35">
        <v>170</v>
      </c>
    </row>
    <row r="36" spans="1:8" x14ac:dyDescent="0.3">
      <c r="A36" t="s">
        <v>9</v>
      </c>
      <c r="B36" t="s">
        <v>25</v>
      </c>
      <c r="C36" t="s">
        <v>21</v>
      </c>
      <c r="D36">
        <v>3</v>
      </c>
      <c r="E36" s="4"/>
      <c r="F36" s="4"/>
      <c r="G36" s="4" t="str">
        <f t="shared" si="0"/>
        <v>Functie B</v>
      </c>
      <c r="H36">
        <v>620</v>
      </c>
    </row>
    <row r="37" spans="1:8" x14ac:dyDescent="0.3">
      <c r="A37" t="s">
        <v>9</v>
      </c>
      <c r="B37" t="s">
        <v>25</v>
      </c>
      <c r="C37" t="s">
        <v>21</v>
      </c>
      <c r="D37">
        <v>3</v>
      </c>
      <c r="E37" s="4"/>
      <c r="F37" s="4"/>
      <c r="G37" s="4" t="str">
        <f t="shared" si="0"/>
        <v>Functie C</v>
      </c>
      <c r="H37">
        <v>1350</v>
      </c>
    </row>
    <row r="38" spans="1:8" x14ac:dyDescent="0.3">
      <c r="A38" t="s">
        <v>9</v>
      </c>
      <c r="B38" t="s">
        <v>25</v>
      </c>
      <c r="C38" t="s">
        <v>21</v>
      </c>
      <c r="D38">
        <v>4</v>
      </c>
      <c r="E38" s="4">
        <f>'Verblijf Norm'!K17</f>
        <v>2188.1571428571428</v>
      </c>
      <c r="F38" s="4">
        <f>'Verblijf Norm'!E17</f>
        <v>31</v>
      </c>
      <c r="G38" s="4" t="str">
        <f t="shared" si="0"/>
        <v>Functie A</v>
      </c>
      <c r="H38">
        <v>165</v>
      </c>
    </row>
    <row r="39" spans="1:8" x14ac:dyDescent="0.3">
      <c r="A39" t="s">
        <v>9</v>
      </c>
      <c r="B39" t="s">
        <v>25</v>
      </c>
      <c r="C39" t="s">
        <v>21</v>
      </c>
      <c r="D39">
        <v>4</v>
      </c>
      <c r="E39" s="4"/>
      <c r="F39" s="4"/>
      <c r="G39" s="4" t="str">
        <f t="shared" si="0"/>
        <v>Functie B</v>
      </c>
      <c r="H39">
        <v>590</v>
      </c>
    </row>
    <row r="40" spans="1:8" x14ac:dyDescent="0.3">
      <c r="A40" t="s">
        <v>9</v>
      </c>
      <c r="B40" t="s">
        <v>25</v>
      </c>
      <c r="C40" t="s">
        <v>21</v>
      </c>
      <c r="D40">
        <v>4</v>
      </c>
      <c r="E40" s="4"/>
      <c r="F40" s="4"/>
      <c r="G40" s="4" t="str">
        <f t="shared" si="0"/>
        <v>Functie C</v>
      </c>
      <c r="H40">
        <v>1350</v>
      </c>
    </row>
    <row r="41" spans="1:8" x14ac:dyDescent="0.3">
      <c r="A41" t="s">
        <v>9</v>
      </c>
      <c r="B41" t="s">
        <v>25</v>
      </c>
      <c r="C41" t="s">
        <v>21</v>
      </c>
      <c r="D41">
        <v>5</v>
      </c>
      <c r="E41" s="4">
        <f>'Verblijf Norm'!K18</f>
        <v>2261.0957142857142</v>
      </c>
      <c r="F41" s="4">
        <f>'Verblijf Norm'!E18</f>
        <v>31</v>
      </c>
      <c r="G41" s="4" t="str">
        <f t="shared" si="0"/>
        <v>Functie A</v>
      </c>
      <c r="H41">
        <v>175</v>
      </c>
    </row>
    <row r="42" spans="1:8" x14ac:dyDescent="0.3">
      <c r="A42" t="s">
        <v>9</v>
      </c>
      <c r="B42" t="s">
        <v>25</v>
      </c>
      <c r="C42" t="s">
        <v>21</v>
      </c>
      <c r="D42">
        <v>5</v>
      </c>
      <c r="E42" s="4"/>
      <c r="F42" s="4"/>
      <c r="G42" s="4" t="str">
        <f t="shared" si="0"/>
        <v>Functie B</v>
      </c>
      <c r="H42">
        <v>610</v>
      </c>
    </row>
    <row r="43" spans="1:8" x14ac:dyDescent="0.3">
      <c r="A43" t="s">
        <v>9</v>
      </c>
      <c r="B43" t="s">
        <v>25</v>
      </c>
      <c r="C43" t="s">
        <v>21</v>
      </c>
      <c r="D43">
        <v>5</v>
      </c>
      <c r="E43" s="4"/>
      <c r="F43" s="4"/>
      <c r="G43" s="4" t="str">
        <f t="shared" si="0"/>
        <v>Functie C</v>
      </c>
      <c r="H43">
        <v>1370</v>
      </c>
    </row>
    <row r="44" spans="1:8" x14ac:dyDescent="0.3">
      <c r="A44" t="s">
        <v>9</v>
      </c>
      <c r="B44" t="s">
        <v>25</v>
      </c>
      <c r="C44" t="s">
        <v>21</v>
      </c>
      <c r="D44">
        <v>6</v>
      </c>
      <c r="E44" s="4">
        <f>'Verblijf Norm'!K19</f>
        <v>2223.4500000000003</v>
      </c>
      <c r="F44" s="4">
        <f>'Verblijf Norm'!E19</f>
        <v>31.5</v>
      </c>
      <c r="G44" s="4" t="str">
        <f t="shared" si="0"/>
        <v>Functie A</v>
      </c>
      <c r="H44">
        <v>170</v>
      </c>
    </row>
    <row r="45" spans="1:8" x14ac:dyDescent="0.3">
      <c r="A45" t="s">
        <v>9</v>
      </c>
      <c r="B45" t="s">
        <v>25</v>
      </c>
      <c r="C45" t="s">
        <v>21</v>
      </c>
      <c r="D45">
        <v>6</v>
      </c>
      <c r="E45" s="4"/>
      <c r="F45" s="4"/>
      <c r="G45" s="4" t="str">
        <f t="shared" si="0"/>
        <v>Functie B</v>
      </c>
      <c r="H45">
        <v>620</v>
      </c>
    </row>
    <row r="46" spans="1:8" x14ac:dyDescent="0.3">
      <c r="A46" t="s">
        <v>9</v>
      </c>
      <c r="B46" t="s">
        <v>25</v>
      </c>
      <c r="C46" t="s">
        <v>21</v>
      </c>
      <c r="D46">
        <v>6</v>
      </c>
      <c r="E46" s="4"/>
      <c r="F46" s="4"/>
      <c r="G46" s="4" t="str">
        <f t="shared" si="0"/>
        <v>Functie C</v>
      </c>
      <c r="H46">
        <v>1350</v>
      </c>
    </row>
    <row r="47" spans="1:8" x14ac:dyDescent="0.3">
      <c r="A47" t="s">
        <v>9</v>
      </c>
      <c r="B47" t="s">
        <v>25</v>
      </c>
      <c r="C47" t="s">
        <v>21</v>
      </c>
      <c r="D47">
        <v>7</v>
      </c>
      <c r="E47" s="4">
        <f>'Verblijf Norm'!K20</f>
        <v>2285.0100000000002</v>
      </c>
      <c r="F47" s="4">
        <f>'Verblijf Norm'!E20</f>
        <v>31.5</v>
      </c>
      <c r="G47" s="4" t="str">
        <f t="shared" si="0"/>
        <v>Functie A</v>
      </c>
      <c r="H47">
        <v>175</v>
      </c>
    </row>
    <row r="48" spans="1:8" x14ac:dyDescent="0.3">
      <c r="A48" t="s">
        <v>9</v>
      </c>
      <c r="B48" t="s">
        <v>25</v>
      </c>
      <c r="C48" t="s">
        <v>21</v>
      </c>
      <c r="D48">
        <v>7</v>
      </c>
      <c r="E48" s="4"/>
      <c r="F48" s="4"/>
      <c r="G48" s="4" t="str">
        <f t="shared" si="0"/>
        <v>Functie B</v>
      </c>
      <c r="H48">
        <v>620</v>
      </c>
    </row>
    <row r="49" spans="1:8" x14ac:dyDescent="0.3">
      <c r="A49" t="s">
        <v>9</v>
      </c>
      <c r="B49" t="s">
        <v>25</v>
      </c>
      <c r="C49" t="s">
        <v>21</v>
      </c>
      <c r="D49">
        <v>7</v>
      </c>
      <c r="E49" s="4"/>
      <c r="F49" s="4"/>
      <c r="G49" s="4" t="str">
        <f t="shared" si="0"/>
        <v>Functie C</v>
      </c>
      <c r="H49">
        <v>1400</v>
      </c>
    </row>
    <row r="50" spans="1:8" x14ac:dyDescent="0.3">
      <c r="A50" t="s">
        <v>9</v>
      </c>
      <c r="B50" t="s">
        <v>25</v>
      </c>
      <c r="C50" t="s">
        <v>21</v>
      </c>
      <c r="D50">
        <v>8</v>
      </c>
      <c r="E50" s="4">
        <f>'Verblijf Norm'!K21</f>
        <v>2273.4514285714286</v>
      </c>
      <c r="F50" s="4">
        <f>'Verblijf Norm'!E21</f>
        <v>31</v>
      </c>
      <c r="G50" s="4" t="str">
        <f t="shared" si="0"/>
        <v>Functie A</v>
      </c>
      <c r="H50">
        <v>155</v>
      </c>
    </row>
    <row r="51" spans="1:8" x14ac:dyDescent="0.3">
      <c r="A51" t="s">
        <v>9</v>
      </c>
      <c r="B51" t="s">
        <v>25</v>
      </c>
      <c r="C51" t="s">
        <v>21</v>
      </c>
      <c r="D51">
        <v>8</v>
      </c>
      <c r="E51" s="4"/>
      <c r="F51" s="4"/>
      <c r="G51" s="4" t="str">
        <f t="shared" si="0"/>
        <v>Functie B</v>
      </c>
      <c r="H51">
        <v>600</v>
      </c>
    </row>
    <row r="52" spans="1:8" x14ac:dyDescent="0.3">
      <c r="A52" t="s">
        <v>9</v>
      </c>
      <c r="B52" t="s">
        <v>25</v>
      </c>
      <c r="C52" t="s">
        <v>21</v>
      </c>
      <c r="D52">
        <v>8</v>
      </c>
      <c r="E52" s="4"/>
      <c r="F52" s="4"/>
      <c r="G52" s="4" t="str">
        <f t="shared" si="0"/>
        <v>Functie C</v>
      </c>
      <c r="H52">
        <v>1390</v>
      </c>
    </row>
    <row r="53" spans="1:8" x14ac:dyDescent="0.3">
      <c r="A53" t="s">
        <v>9</v>
      </c>
      <c r="B53" t="s">
        <v>25</v>
      </c>
      <c r="C53" t="s">
        <v>21</v>
      </c>
      <c r="D53">
        <v>9</v>
      </c>
      <c r="E53" s="4">
        <f>'Verblijf Norm'!K22</f>
        <v>2235.6000000000004</v>
      </c>
      <c r="F53" s="4">
        <f>'Verblijf Norm'!E22</f>
        <v>31.5</v>
      </c>
      <c r="G53" s="4" t="str">
        <f t="shared" si="0"/>
        <v>Functie A</v>
      </c>
      <c r="H53">
        <v>170</v>
      </c>
    </row>
    <row r="54" spans="1:8" x14ac:dyDescent="0.3">
      <c r="A54" t="s">
        <v>9</v>
      </c>
      <c r="B54" t="s">
        <v>25</v>
      </c>
      <c r="C54" t="s">
        <v>21</v>
      </c>
      <c r="D54">
        <v>9</v>
      </c>
      <c r="E54" s="4"/>
      <c r="F54" s="4"/>
      <c r="G54" s="4" t="str">
        <f t="shared" si="0"/>
        <v>Functie B</v>
      </c>
      <c r="H54">
        <v>610</v>
      </c>
    </row>
    <row r="55" spans="1:8" x14ac:dyDescent="0.3">
      <c r="A55" t="s">
        <v>9</v>
      </c>
      <c r="B55" t="s">
        <v>25</v>
      </c>
      <c r="C55" t="s">
        <v>21</v>
      </c>
      <c r="D55">
        <v>9</v>
      </c>
      <c r="E55" s="4"/>
      <c r="F55" s="4"/>
      <c r="G55" s="4" t="str">
        <f t="shared" si="0"/>
        <v>Functie C</v>
      </c>
      <c r="H55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4081-7228-44B5-8A79-261C46B8482E}">
  <dimension ref="B2:G58"/>
  <sheetViews>
    <sheetView showGridLines="0" workbookViewId="0"/>
  </sheetViews>
  <sheetFormatPr defaultRowHeight="14.4" x14ac:dyDescent="0.3"/>
  <cols>
    <col min="1" max="1" width="3.33203125" customWidth="1"/>
    <col min="2" max="2" width="10.109375" bestFit="1" customWidth="1"/>
    <col min="3" max="3" width="47.109375" bestFit="1" customWidth="1"/>
    <col min="4" max="4" width="41.6640625" bestFit="1" customWidth="1"/>
    <col min="5" max="5" width="27.5546875" bestFit="1" customWidth="1"/>
    <col min="6" max="6" width="33.44140625" bestFit="1" customWidth="1"/>
    <col min="7" max="7" width="18.44140625" bestFit="1" customWidth="1"/>
    <col min="8" max="19" width="19.33203125" bestFit="1" customWidth="1"/>
    <col min="20" max="20" width="19.77734375" bestFit="1" customWidth="1"/>
    <col min="21" max="21" width="25.109375" bestFit="1" customWidth="1"/>
    <col min="22" max="37" width="33.44140625" bestFit="1" customWidth="1"/>
    <col min="38" max="38" width="39.33203125" bestFit="1" customWidth="1"/>
    <col min="39" max="39" width="24.21875" bestFit="1" customWidth="1"/>
    <col min="40" max="40" width="33.33203125" bestFit="1" customWidth="1"/>
    <col min="41" max="41" width="29.33203125" bestFit="1" customWidth="1"/>
  </cols>
  <sheetData>
    <row r="2" spans="2:4" x14ac:dyDescent="0.3">
      <c r="B2" s="10" t="s">
        <v>2</v>
      </c>
      <c r="C2" t="s">
        <v>39</v>
      </c>
    </row>
    <row r="4" spans="2:4" x14ac:dyDescent="0.3">
      <c r="B4" s="10" t="s">
        <v>42</v>
      </c>
      <c r="C4" t="s">
        <v>43</v>
      </c>
      <c r="D4" t="s">
        <v>44</v>
      </c>
    </row>
    <row r="5" spans="2:4" x14ac:dyDescent="0.3">
      <c r="B5" s="12">
        <v>1</v>
      </c>
      <c r="C5" s="11">
        <v>0.64311594202898559</v>
      </c>
      <c r="D5" s="11">
        <v>0.73</v>
      </c>
    </row>
    <row r="6" spans="2:4" x14ac:dyDescent="0.3">
      <c r="B6" s="12">
        <v>2</v>
      </c>
      <c r="C6" s="11">
        <v>0.68342151675485008</v>
      </c>
      <c r="D6" s="11">
        <v>0.73</v>
      </c>
    </row>
    <row r="7" spans="2:4" x14ac:dyDescent="0.3">
      <c r="B7" s="12">
        <v>3</v>
      </c>
      <c r="C7" s="11">
        <v>0.69048621131954468</v>
      </c>
      <c r="D7" s="11">
        <v>0.73</v>
      </c>
    </row>
    <row r="8" spans="2:4" x14ac:dyDescent="0.3">
      <c r="B8" s="12">
        <v>4</v>
      </c>
      <c r="C8" s="11">
        <v>0.59448653198653201</v>
      </c>
      <c r="D8" s="11">
        <v>0.73</v>
      </c>
    </row>
    <row r="9" spans="2:4" x14ac:dyDescent="0.3">
      <c r="B9" s="12">
        <v>5</v>
      </c>
      <c r="C9" s="11">
        <v>0.5879144381182424</v>
      </c>
      <c r="D9" s="11">
        <v>0.73</v>
      </c>
    </row>
    <row r="10" spans="2:4" x14ac:dyDescent="0.3">
      <c r="B10" s="12">
        <v>6</v>
      </c>
      <c r="C10" s="11">
        <v>0.68798569775132268</v>
      </c>
      <c r="D10" s="11">
        <v>0.73</v>
      </c>
    </row>
    <row r="11" spans="2:4" x14ac:dyDescent="0.3">
      <c r="B11" s="12">
        <v>7</v>
      </c>
      <c r="C11" s="11">
        <v>0.54489356884057971</v>
      </c>
      <c r="D11" s="11">
        <v>0.73</v>
      </c>
    </row>
    <row r="12" spans="2:4" x14ac:dyDescent="0.3">
      <c r="B12" s="12">
        <v>8</v>
      </c>
      <c r="C12" s="11">
        <v>0.42466285035918183</v>
      </c>
      <c r="D12" s="11">
        <v>0.73</v>
      </c>
    </row>
    <row r="13" spans="2:4" x14ac:dyDescent="0.3">
      <c r="B13" s="12">
        <v>9</v>
      </c>
      <c r="C13" s="11">
        <v>0.66302910052910047</v>
      </c>
      <c r="D13" s="11">
        <v>0.73</v>
      </c>
    </row>
    <row r="14" spans="2:4" x14ac:dyDescent="0.3">
      <c r="B14" s="12" t="s">
        <v>41</v>
      </c>
      <c r="C14" s="11">
        <v>0.6133328730764821</v>
      </c>
      <c r="D14" s="11">
        <v>0.7300000000000002</v>
      </c>
    </row>
    <row r="17" spans="2:7" x14ac:dyDescent="0.3">
      <c r="B17" s="10" t="s">
        <v>2</v>
      </c>
      <c r="C17" t="s">
        <v>39</v>
      </c>
    </row>
    <row r="19" spans="2:7" x14ac:dyDescent="0.3">
      <c r="B19" s="10" t="s">
        <v>42</v>
      </c>
      <c r="C19" t="s">
        <v>48</v>
      </c>
      <c r="D19" t="s">
        <v>61</v>
      </c>
      <c r="E19" t="s">
        <v>47</v>
      </c>
      <c r="F19" t="s">
        <v>45</v>
      </c>
      <c r="G19" t="s">
        <v>46</v>
      </c>
    </row>
    <row r="20" spans="2:7" x14ac:dyDescent="0.3">
      <c r="B20" s="12">
        <v>1</v>
      </c>
      <c r="C20" s="11">
        <v>1170</v>
      </c>
      <c r="D20" s="11">
        <v>270</v>
      </c>
      <c r="E20" s="11">
        <v>73.511999999999944</v>
      </c>
      <c r="F20" s="11">
        <v>158.4</v>
      </c>
      <c r="G20" s="11">
        <v>149.68799999999999</v>
      </c>
    </row>
    <row r="21" spans="2:7" x14ac:dyDescent="0.3">
      <c r="B21" s="12">
        <v>2</v>
      </c>
      <c r="C21" s="11">
        <v>1135</v>
      </c>
      <c r="D21" s="11">
        <v>260</v>
      </c>
      <c r="E21" s="11">
        <v>62.280000000000143</v>
      </c>
      <c r="F21" s="11">
        <v>79.2</v>
      </c>
      <c r="G21" s="11">
        <v>126.72000000000001</v>
      </c>
    </row>
    <row r="22" spans="2:7" x14ac:dyDescent="0.3">
      <c r="B22" s="12">
        <v>3</v>
      </c>
      <c r="C22" s="11">
        <v>1175</v>
      </c>
      <c r="D22" s="11">
        <v>275</v>
      </c>
      <c r="E22" s="11">
        <v>76.83200000000005</v>
      </c>
      <c r="F22" s="11">
        <v>39.6</v>
      </c>
      <c r="G22" s="11">
        <v>132.768</v>
      </c>
    </row>
    <row r="23" spans="2:7" x14ac:dyDescent="0.3">
      <c r="B23" s="12">
        <v>4</v>
      </c>
      <c r="C23" s="11">
        <v>1040</v>
      </c>
      <c r="D23" s="11">
        <v>230</v>
      </c>
      <c r="E23" s="11">
        <v>63.843200000000053</v>
      </c>
      <c r="F23" s="11">
        <v>311.04000000000002</v>
      </c>
      <c r="G23" s="11">
        <v>100.39680000000001</v>
      </c>
    </row>
    <row r="24" spans="2:7" x14ac:dyDescent="0.3">
      <c r="B24" s="12">
        <v>5</v>
      </c>
      <c r="C24" s="11">
        <v>1190</v>
      </c>
      <c r="D24" s="11">
        <v>280</v>
      </c>
      <c r="E24" s="11">
        <v>72.758400000000023</v>
      </c>
      <c r="F24" s="11">
        <v>368.64000000000004</v>
      </c>
      <c r="G24" s="11">
        <v>116.1216</v>
      </c>
    </row>
    <row r="25" spans="2:7" x14ac:dyDescent="0.3">
      <c r="B25" s="12">
        <v>6</v>
      </c>
      <c r="C25" s="11">
        <v>1300</v>
      </c>
      <c r="D25" s="11">
        <v>335</v>
      </c>
      <c r="E25" s="11">
        <v>97.608000000000146</v>
      </c>
      <c r="F25" s="11">
        <v>46.080000000000005</v>
      </c>
      <c r="G25" s="11">
        <v>110.59200000000001</v>
      </c>
    </row>
    <row r="26" spans="2:7" x14ac:dyDescent="0.3">
      <c r="B26" s="12">
        <v>7</v>
      </c>
      <c r="C26" s="11">
        <v>1130</v>
      </c>
      <c r="D26" s="11">
        <v>315</v>
      </c>
      <c r="E26" s="11">
        <v>71.032000000000011</v>
      </c>
      <c r="F26" s="11">
        <v>460.8</v>
      </c>
      <c r="G26" s="11">
        <v>96.768000000000001</v>
      </c>
    </row>
    <row r="27" spans="2:7" x14ac:dyDescent="0.3">
      <c r="B27" s="12">
        <v>8</v>
      </c>
      <c r="C27" s="11">
        <v>925</v>
      </c>
      <c r="D27" s="11">
        <v>305</v>
      </c>
      <c r="E27" s="11">
        <v>87.052800000000104</v>
      </c>
      <c r="F27" s="11">
        <v>771.84</v>
      </c>
      <c r="G27" s="11">
        <v>84.067200000000014</v>
      </c>
    </row>
    <row r="28" spans="2:7" x14ac:dyDescent="0.3">
      <c r="B28" s="12">
        <v>9</v>
      </c>
      <c r="C28" s="11">
        <v>1390</v>
      </c>
      <c r="D28" s="11">
        <v>355</v>
      </c>
      <c r="E28" s="11">
        <v>109.79200000000006</v>
      </c>
      <c r="F28" s="11">
        <v>102.24000000000001</v>
      </c>
      <c r="G28" s="11">
        <v>139.60800000000003</v>
      </c>
    </row>
    <row r="29" spans="2:7" x14ac:dyDescent="0.3">
      <c r="B29" s="12" t="s">
        <v>41</v>
      </c>
      <c r="C29" s="11">
        <v>10455</v>
      </c>
      <c r="D29" s="11">
        <v>2625</v>
      </c>
      <c r="E29" s="11">
        <v>714.7104000000005</v>
      </c>
      <c r="F29" s="11">
        <v>2337.84</v>
      </c>
      <c r="G29" s="11">
        <v>1056.7296000000001</v>
      </c>
    </row>
    <row r="31" spans="2:7" x14ac:dyDescent="0.3">
      <c r="B31" s="10" t="s">
        <v>2</v>
      </c>
      <c r="C31" t="s">
        <v>39</v>
      </c>
    </row>
    <row r="33" spans="2:4" x14ac:dyDescent="0.3">
      <c r="B33" s="10" t="s">
        <v>42</v>
      </c>
      <c r="C33" t="s">
        <v>49</v>
      </c>
      <c r="D33" t="s">
        <v>50</v>
      </c>
    </row>
    <row r="34" spans="2:4" x14ac:dyDescent="0.3">
      <c r="B34" s="12">
        <v>1</v>
      </c>
      <c r="C34" s="11">
        <v>0.09</v>
      </c>
      <c r="D34" s="11">
        <v>7.0000000000000007E-2</v>
      </c>
    </row>
    <row r="35" spans="2:4" x14ac:dyDescent="0.3">
      <c r="B35" s="12">
        <v>2</v>
      </c>
      <c r="C35" s="11">
        <v>0.08</v>
      </c>
      <c r="D35" s="11">
        <v>7.0000000000000007E-2</v>
      </c>
    </row>
    <row r="36" spans="2:4" x14ac:dyDescent="0.3">
      <c r="B36" s="12">
        <v>3</v>
      </c>
      <c r="C36" s="11">
        <v>0.08</v>
      </c>
      <c r="D36" s="11">
        <v>7.0000000000000007E-2</v>
      </c>
    </row>
    <row r="37" spans="2:4" x14ac:dyDescent="0.3">
      <c r="B37" s="12">
        <v>4</v>
      </c>
      <c r="C37" s="11">
        <v>7.0000000000000007E-2</v>
      </c>
      <c r="D37" s="11">
        <v>7.0000000000000007E-2</v>
      </c>
    </row>
    <row r="38" spans="2:4" x14ac:dyDescent="0.3">
      <c r="B38" s="12">
        <v>5</v>
      </c>
      <c r="C38" s="11">
        <v>7.0000000000000007E-2</v>
      </c>
      <c r="D38" s="11">
        <v>7.0000000000000007E-2</v>
      </c>
    </row>
    <row r="39" spans="2:4" x14ac:dyDescent="0.3">
      <c r="B39" s="12">
        <v>6</v>
      </c>
      <c r="C39" s="11">
        <v>0.06</v>
      </c>
      <c r="D39" s="11">
        <v>7.0000000000000007E-2</v>
      </c>
    </row>
    <row r="40" spans="2:4" x14ac:dyDescent="0.3">
      <c r="B40" s="12">
        <v>7</v>
      </c>
      <c r="C40" s="11">
        <v>0.06</v>
      </c>
      <c r="D40" s="11">
        <v>7.0000000000000007E-2</v>
      </c>
    </row>
    <row r="41" spans="2:4" x14ac:dyDescent="0.3">
      <c r="B41" s="12">
        <v>8</v>
      </c>
      <c r="C41" s="11">
        <v>0.06</v>
      </c>
      <c r="D41" s="11">
        <v>7.0000000000000007E-2</v>
      </c>
    </row>
    <row r="42" spans="2:4" x14ac:dyDescent="0.3">
      <c r="B42" s="12">
        <v>9</v>
      </c>
      <c r="C42" s="11">
        <v>7.0000000000000007E-2</v>
      </c>
      <c r="D42" s="11">
        <v>7.0000000000000007E-2</v>
      </c>
    </row>
    <row r="43" spans="2:4" x14ac:dyDescent="0.3">
      <c r="B43" s="12" t="s">
        <v>41</v>
      </c>
      <c r="C43" s="11">
        <v>7.1111111111111153E-2</v>
      </c>
      <c r="D43" s="11">
        <v>7.0000000000000034E-2</v>
      </c>
    </row>
    <row r="46" spans="2:4" x14ac:dyDescent="0.3">
      <c r="B46" s="10" t="s">
        <v>2</v>
      </c>
      <c r="C46" t="s">
        <v>39</v>
      </c>
    </row>
    <row r="48" spans="2:4" x14ac:dyDescent="0.3">
      <c r="B48" s="10" t="s">
        <v>42</v>
      </c>
      <c r="C48" t="s">
        <v>64</v>
      </c>
      <c r="D48" t="s">
        <v>62</v>
      </c>
    </row>
    <row r="49" spans="2:4" x14ac:dyDescent="0.3">
      <c r="B49" s="12">
        <v>1</v>
      </c>
      <c r="C49" s="11">
        <v>0.78</v>
      </c>
      <c r="D49" s="11">
        <v>0.77402755974184545</v>
      </c>
    </row>
    <row r="50" spans="2:4" x14ac:dyDescent="0.3">
      <c r="B50" s="12">
        <v>2</v>
      </c>
      <c r="C50" s="11">
        <v>0.78</v>
      </c>
      <c r="D50" s="11">
        <v>0.77999194847020925</v>
      </c>
    </row>
    <row r="51" spans="2:4" x14ac:dyDescent="0.3">
      <c r="B51" s="12">
        <v>3</v>
      </c>
      <c r="C51" s="11">
        <v>0.78</v>
      </c>
      <c r="D51" s="11">
        <v>0.76841758896186874</v>
      </c>
    </row>
    <row r="52" spans="2:4" x14ac:dyDescent="0.3">
      <c r="B52" s="12">
        <v>4</v>
      </c>
      <c r="C52" s="11">
        <v>0.78</v>
      </c>
      <c r="D52" s="11">
        <v>0.77764561077458016</v>
      </c>
    </row>
    <row r="53" spans="2:4" x14ac:dyDescent="0.3">
      <c r="B53" s="12">
        <v>5</v>
      </c>
      <c r="C53" s="11">
        <v>0.78</v>
      </c>
      <c r="D53" s="11">
        <v>0.77337250925648504</v>
      </c>
    </row>
    <row r="54" spans="2:4" x14ac:dyDescent="0.3">
      <c r="B54" s="12">
        <v>6</v>
      </c>
      <c r="C54" s="11">
        <v>0.78</v>
      </c>
      <c r="D54" s="11">
        <v>0.75020569150045024</v>
      </c>
    </row>
    <row r="55" spans="2:4" x14ac:dyDescent="0.3">
      <c r="B55" s="12">
        <v>7</v>
      </c>
      <c r="C55" s="11">
        <v>0.78</v>
      </c>
      <c r="D55" s="11">
        <v>0.74540996461626419</v>
      </c>
    </row>
    <row r="56" spans="2:4" x14ac:dyDescent="0.3">
      <c r="B56" s="12">
        <v>8</v>
      </c>
      <c r="C56" s="11">
        <v>0.78</v>
      </c>
      <c r="D56" s="11">
        <v>0.70100763044579528</v>
      </c>
    </row>
    <row r="57" spans="2:4" x14ac:dyDescent="0.3">
      <c r="B57" s="12">
        <v>9</v>
      </c>
      <c r="C57" s="11">
        <v>0.78</v>
      </c>
      <c r="D57" s="11">
        <v>0.74952165359635647</v>
      </c>
    </row>
    <row r="58" spans="2:4" x14ac:dyDescent="0.3">
      <c r="B58" s="12" t="s">
        <v>41</v>
      </c>
      <c r="C58" s="11">
        <v>0.7799999999999998</v>
      </c>
      <c r="D58" s="11">
        <v>0.75773335081820592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DFEF-7CF1-4512-85CC-244CB6F29D9A}">
  <dimension ref="B2:F58"/>
  <sheetViews>
    <sheetView showGridLines="0" topLeftCell="A5" workbookViewId="0">
      <selection activeCell="E65" sqref="E65"/>
    </sheetView>
  </sheetViews>
  <sheetFormatPr defaultRowHeight="14.4" x14ac:dyDescent="0.3"/>
  <cols>
    <col min="1" max="1" width="3.33203125" customWidth="1"/>
    <col min="2" max="2" width="10.109375" bestFit="1" customWidth="1"/>
    <col min="3" max="3" width="41.6640625" bestFit="1" customWidth="1"/>
    <col min="4" max="4" width="47.109375" bestFit="1" customWidth="1"/>
    <col min="5" max="5" width="33.44140625" bestFit="1" customWidth="1"/>
    <col min="6" max="6" width="18.44140625" bestFit="1" customWidth="1"/>
    <col min="7" max="19" width="19.33203125" bestFit="1" customWidth="1"/>
    <col min="20" max="20" width="19.77734375" bestFit="1" customWidth="1"/>
    <col min="21" max="21" width="25.109375" bestFit="1" customWidth="1"/>
    <col min="22" max="37" width="33.44140625" bestFit="1" customWidth="1"/>
    <col min="38" max="38" width="39.33203125" bestFit="1" customWidth="1"/>
    <col min="39" max="39" width="24.21875" bestFit="1" customWidth="1"/>
    <col min="40" max="40" width="33.33203125" bestFit="1" customWidth="1"/>
    <col min="41" max="41" width="29.33203125" bestFit="1" customWidth="1"/>
  </cols>
  <sheetData>
    <row r="2" spans="2:4" x14ac:dyDescent="0.3">
      <c r="B2" s="10" t="s">
        <v>2</v>
      </c>
      <c r="C2" t="s">
        <v>39</v>
      </c>
    </row>
    <row r="4" spans="2:4" x14ac:dyDescent="0.3">
      <c r="B4" s="10" t="s">
        <v>42</v>
      </c>
      <c r="C4" t="s">
        <v>43</v>
      </c>
      <c r="D4" t="s">
        <v>44</v>
      </c>
    </row>
    <row r="5" spans="2:4" x14ac:dyDescent="0.3">
      <c r="B5" s="12">
        <v>1</v>
      </c>
      <c r="C5" s="11">
        <v>0.66351478732178637</v>
      </c>
      <c r="D5" s="11">
        <v>0.64</v>
      </c>
    </row>
    <row r="6" spans="2:4" x14ac:dyDescent="0.3">
      <c r="B6" s="12">
        <v>2</v>
      </c>
      <c r="C6" s="11">
        <v>0.70122335293647708</v>
      </c>
      <c r="D6" s="11">
        <v>0.64</v>
      </c>
    </row>
    <row r="7" spans="2:4" x14ac:dyDescent="0.3">
      <c r="B7" s="12">
        <v>3</v>
      </c>
      <c r="C7" s="11">
        <v>0.72198255996165395</v>
      </c>
      <c r="D7" s="11">
        <v>0.64</v>
      </c>
    </row>
    <row r="8" spans="2:4" x14ac:dyDescent="0.3">
      <c r="B8" s="12">
        <v>4</v>
      </c>
      <c r="C8" s="11">
        <v>0.60222560222560217</v>
      </c>
      <c r="D8" s="11">
        <v>0.64</v>
      </c>
    </row>
    <row r="9" spans="2:4" x14ac:dyDescent="0.3">
      <c r="B9" s="12">
        <v>5</v>
      </c>
      <c r="C9" s="11">
        <v>0.61337968403185794</v>
      </c>
      <c r="D9" s="11">
        <v>0.64</v>
      </c>
    </row>
    <row r="10" spans="2:4" x14ac:dyDescent="0.3">
      <c r="B10" s="12">
        <v>6</v>
      </c>
      <c r="C10" s="11">
        <v>0.73057432432432423</v>
      </c>
      <c r="D10" s="11">
        <v>0.64</v>
      </c>
    </row>
    <row r="11" spans="2:4" x14ac:dyDescent="0.3">
      <c r="B11" s="12">
        <v>7</v>
      </c>
      <c r="C11" s="11">
        <v>0.58966575270923094</v>
      </c>
      <c r="D11" s="11">
        <v>0.64</v>
      </c>
    </row>
    <row r="12" spans="2:4" x14ac:dyDescent="0.3">
      <c r="B12" s="12">
        <v>8</v>
      </c>
      <c r="C12" s="11">
        <v>0.47877422877422876</v>
      </c>
      <c r="D12" s="11">
        <v>0.64</v>
      </c>
    </row>
    <row r="13" spans="2:4" x14ac:dyDescent="0.3">
      <c r="B13" s="12">
        <v>9</v>
      </c>
      <c r="C13" s="11">
        <v>0.70774384633080278</v>
      </c>
      <c r="D13" s="11">
        <v>0.64</v>
      </c>
    </row>
    <row r="14" spans="2:4" x14ac:dyDescent="0.3">
      <c r="B14" s="12" t="s">
        <v>41</v>
      </c>
      <c r="C14" s="11">
        <v>0.64545379317955165</v>
      </c>
      <c r="D14" s="11">
        <v>0.64000000000000012</v>
      </c>
    </row>
    <row r="17" spans="2:6" x14ac:dyDescent="0.3">
      <c r="B17" s="10" t="s">
        <v>2</v>
      </c>
      <c r="C17" t="s">
        <v>39</v>
      </c>
    </row>
    <row r="19" spans="2:6" x14ac:dyDescent="0.3">
      <c r="B19" s="10" t="s">
        <v>42</v>
      </c>
      <c r="C19" t="s">
        <v>48</v>
      </c>
      <c r="D19" t="s">
        <v>47</v>
      </c>
      <c r="E19" t="s">
        <v>45</v>
      </c>
      <c r="F19" t="s">
        <v>46</v>
      </c>
    </row>
    <row r="20" spans="2:6" x14ac:dyDescent="0.3">
      <c r="B20" s="12">
        <v>1</v>
      </c>
      <c r="C20" s="11">
        <v>1340</v>
      </c>
      <c r="D20" s="11">
        <v>338.62239999999986</v>
      </c>
      <c r="E20" s="11">
        <v>175.68</v>
      </c>
      <c r="F20" s="11">
        <v>166.01759999999999</v>
      </c>
    </row>
    <row r="21" spans="2:6" x14ac:dyDescent="0.3">
      <c r="B21" s="12">
        <v>2</v>
      </c>
      <c r="C21" s="11">
        <v>1315</v>
      </c>
      <c r="D21" s="11">
        <v>327.75200000000018</v>
      </c>
      <c r="E21" s="11">
        <v>89.28</v>
      </c>
      <c r="F21" s="11">
        <v>142.84800000000001</v>
      </c>
    </row>
    <row r="22" spans="2:6" x14ac:dyDescent="0.3">
      <c r="B22" s="12">
        <v>3</v>
      </c>
      <c r="C22" s="11">
        <v>1356</v>
      </c>
      <c r="D22" s="11">
        <v>327.82080000000019</v>
      </c>
      <c r="E22" s="11">
        <v>44.64</v>
      </c>
      <c r="F22" s="11">
        <v>146.41920000000002</v>
      </c>
    </row>
    <row r="23" spans="2:6" x14ac:dyDescent="0.3">
      <c r="B23" s="12">
        <v>4</v>
      </c>
      <c r="C23" s="11">
        <v>1104</v>
      </c>
      <c r="D23" s="11">
        <v>294.12480000000011</v>
      </c>
      <c r="E23" s="11">
        <v>334.08000000000004</v>
      </c>
      <c r="F23" s="11">
        <v>105.23520000000002</v>
      </c>
    </row>
    <row r="24" spans="2:6" x14ac:dyDescent="0.3">
      <c r="B24" s="12">
        <v>5</v>
      </c>
      <c r="C24" s="11">
        <v>1259</v>
      </c>
      <c r="D24" s="11">
        <v>318.57760000000007</v>
      </c>
      <c r="E24" s="11">
        <v>357.12</v>
      </c>
      <c r="F24" s="11">
        <v>118.7424</v>
      </c>
    </row>
    <row r="25" spans="2:6" x14ac:dyDescent="0.3">
      <c r="B25" s="12">
        <v>6</v>
      </c>
      <c r="C25" s="11">
        <v>1305</v>
      </c>
      <c r="D25" s="11">
        <v>331.50240000000014</v>
      </c>
      <c r="E25" s="11">
        <v>44.64</v>
      </c>
      <c r="F25" s="11">
        <v>104.4576</v>
      </c>
    </row>
    <row r="26" spans="2:6" x14ac:dyDescent="0.3">
      <c r="B26" s="12">
        <v>7</v>
      </c>
      <c r="C26" s="11">
        <v>1210</v>
      </c>
      <c r="D26" s="11">
        <v>300.61760000000004</v>
      </c>
      <c r="E26" s="11">
        <v>446.40000000000003</v>
      </c>
      <c r="F26" s="11">
        <v>96.422399999999982</v>
      </c>
    </row>
    <row r="27" spans="2:6" x14ac:dyDescent="0.3">
      <c r="B27" s="12">
        <v>8</v>
      </c>
      <c r="C27" s="11">
        <v>940</v>
      </c>
      <c r="D27" s="11">
        <v>234.92480000000006</v>
      </c>
      <c r="E27" s="11">
        <v>714.24</v>
      </c>
      <c r="F27" s="11">
        <v>74.995199999999997</v>
      </c>
    </row>
    <row r="28" spans="2:6" x14ac:dyDescent="0.3">
      <c r="B28" s="12">
        <v>9</v>
      </c>
      <c r="C28" s="11">
        <v>1350</v>
      </c>
      <c r="D28" s="11">
        <v>337.39200000000005</v>
      </c>
      <c r="E28" s="11">
        <v>90.72</v>
      </c>
      <c r="F28" s="11">
        <v>127.00800000000004</v>
      </c>
    </row>
    <row r="29" spans="2:6" x14ac:dyDescent="0.3">
      <c r="B29" s="12" t="s">
        <v>41</v>
      </c>
      <c r="C29" s="11">
        <v>11179</v>
      </c>
      <c r="D29" s="11">
        <v>2811.3344000000006</v>
      </c>
      <c r="E29" s="11">
        <v>2296.7999999999997</v>
      </c>
      <c r="F29" s="11">
        <v>1082.1455999999998</v>
      </c>
    </row>
    <row r="31" spans="2:6" x14ac:dyDescent="0.3">
      <c r="B31" s="10" t="s">
        <v>2</v>
      </c>
      <c r="C31" t="s">
        <v>39</v>
      </c>
    </row>
    <row r="33" spans="2:4" x14ac:dyDescent="0.3">
      <c r="B33" s="10" t="s">
        <v>42</v>
      </c>
      <c r="C33" t="s">
        <v>49</v>
      </c>
      <c r="D33" t="s">
        <v>50</v>
      </c>
    </row>
    <row r="34" spans="2:4" x14ac:dyDescent="0.3">
      <c r="B34" s="12">
        <v>1</v>
      </c>
      <c r="C34" s="11">
        <v>0.09</v>
      </c>
      <c r="D34" s="11">
        <v>7.0000000000000007E-2</v>
      </c>
    </row>
    <row r="35" spans="2:4" x14ac:dyDescent="0.3">
      <c r="B35" s="12">
        <v>2</v>
      </c>
      <c r="C35" s="11">
        <v>0.08</v>
      </c>
      <c r="D35" s="11">
        <v>7.0000000000000007E-2</v>
      </c>
    </row>
    <row r="36" spans="2:4" x14ac:dyDescent="0.3">
      <c r="B36" s="12">
        <v>3</v>
      </c>
      <c r="C36" s="11">
        <v>0.08</v>
      </c>
      <c r="D36" s="11">
        <v>7.0000000000000007E-2</v>
      </c>
    </row>
    <row r="37" spans="2:4" x14ac:dyDescent="0.3">
      <c r="B37" s="12">
        <v>4</v>
      </c>
      <c r="C37" s="11">
        <v>7.0000000000000007E-2</v>
      </c>
      <c r="D37" s="11">
        <v>7.0000000000000007E-2</v>
      </c>
    </row>
    <row r="38" spans="2:4" x14ac:dyDescent="0.3">
      <c r="B38" s="12">
        <v>5</v>
      </c>
      <c r="C38" s="11">
        <v>7.0000000000000007E-2</v>
      </c>
      <c r="D38" s="11">
        <v>7.0000000000000007E-2</v>
      </c>
    </row>
    <row r="39" spans="2:4" x14ac:dyDescent="0.3">
      <c r="B39" s="12">
        <v>6</v>
      </c>
      <c r="C39" s="11">
        <v>0.06</v>
      </c>
      <c r="D39" s="11">
        <v>7.0000000000000007E-2</v>
      </c>
    </row>
    <row r="40" spans="2:4" x14ac:dyDescent="0.3">
      <c r="B40" s="12">
        <v>7</v>
      </c>
      <c r="C40" s="11">
        <v>0.06</v>
      </c>
      <c r="D40" s="11">
        <v>7.0000000000000007E-2</v>
      </c>
    </row>
    <row r="41" spans="2:4" x14ac:dyDescent="0.3">
      <c r="B41" s="12">
        <v>8</v>
      </c>
      <c r="C41" s="11">
        <v>0.06</v>
      </c>
      <c r="D41" s="11">
        <v>7.0000000000000007E-2</v>
      </c>
    </row>
    <row r="42" spans="2:4" x14ac:dyDescent="0.3">
      <c r="B42" s="12">
        <v>9</v>
      </c>
      <c r="C42" s="11">
        <v>7.0000000000000007E-2</v>
      </c>
      <c r="D42" s="11">
        <v>7.0000000000000007E-2</v>
      </c>
    </row>
    <row r="43" spans="2:4" x14ac:dyDescent="0.3">
      <c r="B43" s="12" t="s">
        <v>41</v>
      </c>
      <c r="C43" s="11">
        <v>7.1111111111111153E-2</v>
      </c>
      <c r="D43" s="11">
        <v>7.0000000000000034E-2</v>
      </c>
    </row>
    <row r="46" spans="2:4" x14ac:dyDescent="0.3">
      <c r="B46" s="10" t="s">
        <v>2</v>
      </c>
      <c r="C46" t="s">
        <v>39</v>
      </c>
    </row>
    <row r="48" spans="2:4" x14ac:dyDescent="0.3">
      <c r="B48" s="10" t="s">
        <v>42</v>
      </c>
      <c r="C48" t="s">
        <v>62</v>
      </c>
      <c r="D48" t="s">
        <v>64</v>
      </c>
    </row>
    <row r="49" spans="2:4" x14ac:dyDescent="0.3">
      <c r="B49" s="12">
        <v>1</v>
      </c>
      <c r="C49" s="11">
        <v>0.7985787602512342</v>
      </c>
      <c r="D49" s="11">
        <v>0.8</v>
      </c>
    </row>
    <row r="50" spans="2:4" x14ac:dyDescent="0.3">
      <c r="B50" s="12">
        <v>2</v>
      </c>
      <c r="C50" s="11">
        <v>0.80030926150358805</v>
      </c>
      <c r="D50" s="11">
        <v>0.8</v>
      </c>
    </row>
    <row r="51" spans="2:4" x14ac:dyDescent="0.3">
      <c r="B51" s="12">
        <v>3</v>
      </c>
      <c r="C51" s="11">
        <v>0.80390422901350655</v>
      </c>
      <c r="D51" s="11">
        <v>0.8</v>
      </c>
    </row>
    <row r="52" spans="2:4" x14ac:dyDescent="0.3">
      <c r="B52" s="12">
        <v>4</v>
      </c>
      <c r="C52" s="11">
        <v>0.79145539121644248</v>
      </c>
      <c r="D52" s="11">
        <v>0.8</v>
      </c>
    </row>
    <row r="53" spans="2:4" x14ac:dyDescent="0.3">
      <c r="B53" s="12">
        <v>5</v>
      </c>
      <c r="C53" s="11">
        <v>0.79840026783999618</v>
      </c>
      <c r="D53" s="11">
        <v>0.8</v>
      </c>
    </row>
    <row r="54" spans="2:4" x14ac:dyDescent="0.3">
      <c r="B54" s="12">
        <v>6</v>
      </c>
      <c r="C54" s="11">
        <v>0.79713510564574386</v>
      </c>
      <c r="D54" s="11">
        <v>0.8</v>
      </c>
    </row>
    <row r="55" spans="2:4" x14ac:dyDescent="0.3">
      <c r="B55" s="12">
        <v>7</v>
      </c>
      <c r="C55" s="11">
        <v>0.80155510120049123</v>
      </c>
      <c r="D55" s="11">
        <v>0.8</v>
      </c>
    </row>
    <row r="56" spans="2:4" x14ac:dyDescent="0.3">
      <c r="B56" s="12">
        <v>8</v>
      </c>
      <c r="C56" s="11">
        <v>0.80038244931861957</v>
      </c>
      <c r="D56" s="11">
        <v>0.8</v>
      </c>
    </row>
    <row r="57" spans="2:4" x14ac:dyDescent="0.3">
      <c r="B57" s="12">
        <v>9</v>
      </c>
      <c r="C57" s="11">
        <v>0.79906563295413224</v>
      </c>
      <c r="D57" s="11">
        <v>0.8</v>
      </c>
    </row>
    <row r="58" spans="2:4" x14ac:dyDescent="0.3">
      <c r="B58" s="12" t="s">
        <v>41</v>
      </c>
      <c r="C58" s="11">
        <v>0.79897624432708392</v>
      </c>
      <c r="D58" s="11">
        <v>0.80000000000000027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7BA1-485B-41EE-BD4B-4A2AE6B93506}">
  <dimension ref="B2:F44"/>
  <sheetViews>
    <sheetView showGridLines="0" topLeftCell="A34" workbookViewId="0"/>
  </sheetViews>
  <sheetFormatPr defaultRowHeight="14.4" x14ac:dyDescent="0.3"/>
  <cols>
    <col min="2" max="2" width="10.109375" bestFit="1" customWidth="1"/>
    <col min="3" max="3" width="23.21875" bestFit="1" customWidth="1"/>
    <col min="4" max="4" width="17.6640625" bestFit="1" customWidth="1"/>
    <col min="5" max="5" width="8.6640625" bestFit="1" customWidth="1"/>
    <col min="6" max="6" width="9.5546875" bestFit="1" customWidth="1"/>
    <col min="7" max="7" width="17.6640625" bestFit="1" customWidth="1"/>
    <col min="8" max="8" width="23.77734375" bestFit="1" customWidth="1"/>
    <col min="9" max="9" width="23.44140625" bestFit="1" customWidth="1"/>
    <col min="10" max="10" width="29.6640625" bestFit="1" customWidth="1"/>
    <col min="11" max="19" width="23.21875" bestFit="1" customWidth="1"/>
    <col min="20" max="20" width="29" bestFit="1" customWidth="1"/>
    <col min="21" max="21" width="23.44140625" bestFit="1" customWidth="1"/>
  </cols>
  <sheetData>
    <row r="2" spans="2:4" x14ac:dyDescent="0.3">
      <c r="B2" s="10" t="s">
        <v>4</v>
      </c>
      <c r="C2" t="s">
        <v>39</v>
      </c>
    </row>
    <row r="4" spans="2:4" x14ac:dyDescent="0.3">
      <c r="B4" s="10" t="s">
        <v>42</v>
      </c>
      <c r="C4" t="s">
        <v>57</v>
      </c>
      <c r="D4" t="s">
        <v>56</v>
      </c>
    </row>
    <row r="5" spans="2:4" x14ac:dyDescent="0.3">
      <c r="B5" s="12">
        <v>1</v>
      </c>
      <c r="C5" s="11">
        <v>50.5</v>
      </c>
      <c r="D5" s="11">
        <v>3667.5059800664449</v>
      </c>
    </row>
    <row r="6" spans="2:4" x14ac:dyDescent="0.3">
      <c r="B6" s="12">
        <v>2</v>
      </c>
      <c r="C6" s="11">
        <v>50.5</v>
      </c>
      <c r="D6" s="11">
        <v>3470.0658139534885</v>
      </c>
    </row>
    <row r="7" spans="2:4" x14ac:dyDescent="0.3">
      <c r="B7" s="12">
        <v>3</v>
      </c>
      <c r="C7" s="11">
        <v>52</v>
      </c>
      <c r="D7" s="11">
        <v>3840.3005980066446</v>
      </c>
    </row>
    <row r="8" spans="2:4" x14ac:dyDescent="0.3">
      <c r="B8" s="12">
        <v>4</v>
      </c>
      <c r="C8" s="11">
        <v>52</v>
      </c>
      <c r="D8" s="11">
        <v>3716.4199335548169</v>
      </c>
    </row>
    <row r="9" spans="2:4" x14ac:dyDescent="0.3">
      <c r="B9" s="12">
        <v>5</v>
      </c>
      <c r="C9" s="11">
        <v>52</v>
      </c>
      <c r="D9" s="11">
        <v>3840.3005980066446</v>
      </c>
    </row>
    <row r="10" spans="2:4" x14ac:dyDescent="0.3">
      <c r="B10" s="12">
        <v>6</v>
      </c>
      <c r="C10" s="11">
        <v>52.5</v>
      </c>
      <c r="D10" s="11">
        <v>3751.7127906976743</v>
      </c>
    </row>
    <row r="11" spans="2:4" x14ac:dyDescent="0.3">
      <c r="B11" s="12">
        <v>7</v>
      </c>
      <c r="C11" s="11">
        <v>53.5</v>
      </c>
      <c r="D11" s="11">
        <v>3930.3746511627905</v>
      </c>
    </row>
    <row r="12" spans="2:4" x14ac:dyDescent="0.3">
      <c r="B12" s="12">
        <v>8</v>
      </c>
      <c r="C12" s="11">
        <v>52.5</v>
      </c>
      <c r="D12" s="11">
        <v>3899.091428571428</v>
      </c>
    </row>
    <row r="13" spans="2:4" x14ac:dyDescent="0.3">
      <c r="B13" s="12">
        <v>9</v>
      </c>
      <c r="C13" s="11">
        <v>52</v>
      </c>
      <c r="D13" s="11">
        <v>3735.6279069767443</v>
      </c>
    </row>
    <row r="14" spans="2:4" x14ac:dyDescent="0.3">
      <c r="B14" s="12" t="s">
        <v>41</v>
      </c>
      <c r="C14" s="11">
        <v>467.5</v>
      </c>
      <c r="D14" s="11">
        <v>33851.399700996677</v>
      </c>
    </row>
    <row r="16" spans="2:4" x14ac:dyDescent="0.3">
      <c r="B16" s="10" t="s">
        <v>4</v>
      </c>
      <c r="C16" t="s">
        <v>39</v>
      </c>
    </row>
    <row r="18" spans="2:4" x14ac:dyDescent="0.3">
      <c r="B18" s="10" t="s">
        <v>42</v>
      </c>
      <c r="C18" t="s">
        <v>56</v>
      </c>
      <c r="D18" t="s">
        <v>58</v>
      </c>
    </row>
    <row r="19" spans="2:4" x14ac:dyDescent="0.3">
      <c r="B19" s="12">
        <v>1</v>
      </c>
      <c r="C19" s="11">
        <v>3667.5059800664449</v>
      </c>
      <c r="D19" s="11">
        <v>3540</v>
      </c>
    </row>
    <row r="20" spans="2:4" x14ac:dyDescent="0.3">
      <c r="B20" s="12">
        <v>2</v>
      </c>
      <c r="C20" s="11">
        <v>3470.0658139534885</v>
      </c>
      <c r="D20" s="11">
        <v>3380</v>
      </c>
    </row>
    <row r="21" spans="2:4" x14ac:dyDescent="0.3">
      <c r="B21" s="12">
        <v>3</v>
      </c>
      <c r="C21" s="11">
        <v>3840.3005980066446</v>
      </c>
      <c r="D21" s="11">
        <v>3680</v>
      </c>
    </row>
    <row r="22" spans="2:4" x14ac:dyDescent="0.3">
      <c r="B22" s="12">
        <v>4</v>
      </c>
      <c r="C22" s="11">
        <v>3716.4199335548169</v>
      </c>
      <c r="D22" s="11">
        <v>3580</v>
      </c>
    </row>
    <row r="23" spans="2:4" x14ac:dyDescent="0.3">
      <c r="B23" s="12">
        <v>5</v>
      </c>
      <c r="C23" s="11">
        <v>3840.3005980066446</v>
      </c>
      <c r="D23" s="11">
        <v>3695</v>
      </c>
    </row>
    <row r="24" spans="2:4" x14ac:dyDescent="0.3">
      <c r="B24" s="12">
        <v>6</v>
      </c>
      <c r="C24" s="11">
        <v>3751.7127906976743</v>
      </c>
      <c r="D24" s="11">
        <v>3685</v>
      </c>
    </row>
    <row r="25" spans="2:4" x14ac:dyDescent="0.3">
      <c r="B25" s="12">
        <v>7</v>
      </c>
      <c r="C25" s="11">
        <v>3930.3746511627905</v>
      </c>
      <c r="D25" s="11">
        <v>3785</v>
      </c>
    </row>
    <row r="26" spans="2:4" x14ac:dyDescent="0.3">
      <c r="B26" s="12">
        <v>8</v>
      </c>
      <c r="C26" s="11">
        <v>3899.091428571428</v>
      </c>
      <c r="D26" s="11">
        <v>3825</v>
      </c>
    </row>
    <row r="27" spans="2:4" x14ac:dyDescent="0.3">
      <c r="B27" s="12">
        <v>9</v>
      </c>
      <c r="C27" s="11">
        <v>3735.6279069767443</v>
      </c>
      <c r="D27" s="11">
        <v>3735</v>
      </c>
    </row>
    <row r="28" spans="2:4" x14ac:dyDescent="0.3">
      <c r="B28" s="12" t="s">
        <v>41</v>
      </c>
      <c r="C28" s="11">
        <v>33851.399700996677</v>
      </c>
      <c r="D28" s="11">
        <v>32905</v>
      </c>
    </row>
    <row r="31" spans="2:4" x14ac:dyDescent="0.3">
      <c r="B31" s="10" t="s">
        <v>4</v>
      </c>
      <c r="C31" t="s">
        <v>39</v>
      </c>
    </row>
    <row r="33" spans="2:6" x14ac:dyDescent="0.3">
      <c r="B33" s="10" t="s">
        <v>58</v>
      </c>
      <c r="C33" s="10" t="s">
        <v>40</v>
      </c>
    </row>
    <row r="34" spans="2:6" x14ac:dyDescent="0.3">
      <c r="B34" s="10" t="s">
        <v>42</v>
      </c>
      <c r="C34" t="s">
        <v>51</v>
      </c>
      <c r="D34" t="s">
        <v>52</v>
      </c>
      <c r="E34" t="s">
        <v>53</v>
      </c>
      <c r="F34" t="s">
        <v>41</v>
      </c>
    </row>
    <row r="35" spans="2:6" x14ac:dyDescent="0.3">
      <c r="B35" s="12">
        <v>1</v>
      </c>
      <c r="C35" s="11">
        <v>310</v>
      </c>
      <c r="D35" s="11">
        <v>950</v>
      </c>
      <c r="E35" s="11">
        <v>2280</v>
      </c>
      <c r="F35" s="11">
        <v>3540</v>
      </c>
    </row>
    <row r="36" spans="2:6" x14ac:dyDescent="0.3">
      <c r="B36" s="12">
        <v>2</v>
      </c>
      <c r="C36" s="11">
        <v>280</v>
      </c>
      <c r="D36" s="11">
        <v>910</v>
      </c>
      <c r="E36" s="11">
        <v>2190</v>
      </c>
      <c r="F36" s="11">
        <v>3380</v>
      </c>
    </row>
    <row r="37" spans="2:6" x14ac:dyDescent="0.3">
      <c r="B37" s="12">
        <v>3</v>
      </c>
      <c r="C37" s="11">
        <v>300</v>
      </c>
      <c r="D37" s="11">
        <v>980</v>
      </c>
      <c r="E37" s="11">
        <v>2400</v>
      </c>
      <c r="F37" s="11">
        <v>3680</v>
      </c>
    </row>
    <row r="38" spans="2:6" x14ac:dyDescent="0.3">
      <c r="B38" s="12">
        <v>4</v>
      </c>
      <c r="C38" s="11">
        <v>290</v>
      </c>
      <c r="D38" s="11">
        <v>920</v>
      </c>
      <c r="E38" s="11">
        <v>2370</v>
      </c>
      <c r="F38" s="11">
        <v>3580</v>
      </c>
    </row>
    <row r="39" spans="2:6" x14ac:dyDescent="0.3">
      <c r="B39" s="12">
        <v>5</v>
      </c>
      <c r="C39" s="11">
        <v>305</v>
      </c>
      <c r="D39" s="11">
        <v>970</v>
      </c>
      <c r="E39" s="11">
        <v>2420</v>
      </c>
      <c r="F39" s="11">
        <v>3695</v>
      </c>
    </row>
    <row r="40" spans="2:6" x14ac:dyDescent="0.3">
      <c r="B40" s="12">
        <v>6</v>
      </c>
      <c r="C40" s="11">
        <v>295</v>
      </c>
      <c r="D40" s="11">
        <v>1000</v>
      </c>
      <c r="E40" s="11">
        <v>2390</v>
      </c>
      <c r="F40" s="11">
        <v>3685</v>
      </c>
    </row>
    <row r="41" spans="2:6" x14ac:dyDescent="0.3">
      <c r="B41" s="12">
        <v>7</v>
      </c>
      <c r="C41" s="11">
        <v>305</v>
      </c>
      <c r="D41" s="11">
        <v>1000</v>
      </c>
      <c r="E41" s="11">
        <v>2480</v>
      </c>
      <c r="F41" s="11">
        <v>3785</v>
      </c>
    </row>
    <row r="42" spans="2:6" x14ac:dyDescent="0.3">
      <c r="B42" s="12">
        <v>8</v>
      </c>
      <c r="C42" s="11">
        <v>265</v>
      </c>
      <c r="D42" s="11">
        <v>1050</v>
      </c>
      <c r="E42" s="11">
        <v>2510</v>
      </c>
      <c r="F42" s="11">
        <v>3825</v>
      </c>
    </row>
    <row r="43" spans="2:6" x14ac:dyDescent="0.3">
      <c r="B43" s="12">
        <v>9</v>
      </c>
      <c r="C43" s="11">
        <v>295</v>
      </c>
      <c r="D43" s="11">
        <v>1010</v>
      </c>
      <c r="E43" s="11">
        <v>2430</v>
      </c>
      <c r="F43" s="11">
        <v>3735</v>
      </c>
    </row>
    <row r="44" spans="2:6" x14ac:dyDescent="0.3">
      <c r="B44" s="12" t="s">
        <v>41</v>
      </c>
      <c r="C44" s="11">
        <v>2645</v>
      </c>
      <c r="D44" s="11">
        <v>8790</v>
      </c>
      <c r="E44" s="11">
        <v>21470</v>
      </c>
      <c r="F44" s="11">
        <v>32905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Verblijf Norm</vt:lpstr>
      <vt:lpstr>HR vars Norm</vt:lpstr>
      <vt:lpstr>Data Ambulant</vt:lpstr>
      <vt:lpstr>Data GGZ</vt:lpstr>
      <vt:lpstr>Data Verblijf</vt:lpstr>
      <vt:lpstr>Dashboard Ambulant</vt:lpstr>
      <vt:lpstr>Dashboard GGZ</vt:lpstr>
      <vt:lpstr>Dashboard Verblijf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Diender</dc:creator>
  <cp:lastModifiedBy>Marcel Diender</cp:lastModifiedBy>
  <dcterms:created xsi:type="dcterms:W3CDTF">2023-12-21T10:16:50Z</dcterms:created>
  <dcterms:modified xsi:type="dcterms:W3CDTF">2024-01-02T13:01:32Z</dcterms:modified>
</cp:coreProperties>
</file>