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a89280534f063b/Documents/LSU Finance/Forms and templates/"/>
    </mc:Choice>
  </mc:AlternateContent>
  <xr:revisionPtr revIDLastSave="136" documentId="10_ncr:100000_{3729CBF5-5983-4617-BE35-D8B87CF2FB2E}" xr6:coauthVersionLast="36" xr6:coauthVersionMax="36" xr10:uidLastSave="{A801EC23-60FF-4546-9B1A-9B8614AEC4BC}"/>
  <bookViews>
    <workbookView xWindow="0" yWindow="0" windowWidth="28800" windowHeight="10725" xr2:uid="{9E6E685D-D377-4E0C-B147-D871B48503E1}"/>
  </bookViews>
  <sheets>
    <sheet name="Tax Calculator" sheetId="2" r:id="rId1"/>
    <sheet name="Contributions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7" i="2" l="1"/>
  <c r="E46" i="2"/>
  <c r="E45" i="2"/>
  <c r="E48" i="2" s="1"/>
  <c r="E49" i="2" l="1"/>
  <c r="E50" i="2" s="1"/>
  <c r="E41" i="2"/>
  <c r="D26" i="2"/>
  <c r="E26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17" i="2"/>
  <c r="E17" i="2" s="1"/>
  <c r="D10" i="2"/>
  <c r="D9" i="2"/>
  <c r="D8" i="2"/>
  <c r="D6" i="2"/>
  <c r="G11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7" i="1"/>
  <c r="A15" i="1"/>
  <c r="A16" i="1" s="1"/>
  <c r="A17" i="1" s="1"/>
  <c r="A18" i="1" s="1"/>
  <c r="G9" i="1" s="1"/>
  <c r="A8" i="1"/>
  <c r="A9" i="1" s="1"/>
  <c r="A10" i="1" s="1"/>
  <c r="A11" i="1" s="1"/>
  <c r="A12" i="1" s="1"/>
  <c r="A13" i="1" s="1"/>
  <c r="A14" i="1" s="1"/>
  <c r="A7" i="1"/>
  <c r="G10" i="1" l="1"/>
  <c r="D11" i="2"/>
  <c r="E27" i="2"/>
  <c r="D12" i="2" l="1"/>
  <c r="H4" i="2"/>
  <c r="H5" i="2" s="1"/>
  <c r="H6" i="2" l="1"/>
  <c r="H7" i="2" s="1"/>
  <c r="H8" i="2" s="1"/>
  <c r="H9" i="2" s="1"/>
  <c r="H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Benedicto P Saligan</author>
  </authors>
  <commentList>
    <comment ref="C5" authorId="0" shapeId="0" xr:uid="{3DF7B27D-105C-436A-B310-4AB40A4B537A}">
      <text>
        <r>
          <rPr>
            <sz val="9"/>
            <color indexed="81"/>
            <rFont val="Tahoma"/>
            <family val="2"/>
          </rPr>
          <t>Enter "Y" if you were hired before 2018; "N" if hired after 2017.</t>
        </r>
      </text>
    </comment>
  </commentList>
</comments>
</file>

<file path=xl/sharedStrings.xml><?xml version="1.0" encoding="utf-8"?>
<sst xmlns="http://schemas.openxmlformats.org/spreadsheetml/2006/main" count="72" uniqueCount="59">
  <si>
    <t>EE</t>
  </si>
  <si>
    <t>SSS Contribution by Employee</t>
  </si>
  <si>
    <t>PhilHealth</t>
  </si>
  <si>
    <t>Pagibig</t>
  </si>
  <si>
    <t>Monthly Salary</t>
  </si>
  <si>
    <t>Overload in units:</t>
  </si>
  <si>
    <t>1st Semester</t>
  </si>
  <si>
    <t>2nd Semester</t>
  </si>
  <si>
    <t>Summer load</t>
  </si>
  <si>
    <t>Annualized</t>
  </si>
  <si>
    <t>13th Month Pay</t>
  </si>
  <si>
    <t>Hired before Jan. 1, 2018?</t>
  </si>
  <si>
    <t>TAX PLANNING TEMPLATE</t>
  </si>
  <si>
    <t>A. REGULAR GROSS PAY</t>
  </si>
  <si>
    <t>B. SMALL CLASS SIZE PAY PROJECTION</t>
  </si>
  <si>
    <t>1st Sem</t>
  </si>
  <si>
    <t>Units</t>
  </si>
  <si>
    <t># of students</t>
  </si>
  <si>
    <t>Tuition</t>
  </si>
  <si>
    <t>Teaching fee</t>
  </si>
  <si>
    <t>Semester</t>
  </si>
  <si>
    <t>TOTAL</t>
  </si>
  <si>
    <t>C. OTHER PAYMENTS AND FEES</t>
  </si>
  <si>
    <t>Research advising fee</t>
  </si>
  <si>
    <t>Research incentives</t>
  </si>
  <si>
    <t>Enhancement lecture/review fee</t>
  </si>
  <si>
    <t>CES honorarium</t>
  </si>
  <si>
    <t>Examination fee</t>
  </si>
  <si>
    <t>TESDA teaching fee</t>
  </si>
  <si>
    <t>Proctor fee</t>
  </si>
  <si>
    <t>Profession development honorarium</t>
  </si>
  <si>
    <t>Nursing faculty topping</t>
  </si>
  <si>
    <t>Amount</t>
  </si>
  <si>
    <t>Taxable</t>
  </si>
  <si>
    <t>Category</t>
  </si>
  <si>
    <t>De minimis</t>
  </si>
  <si>
    <t>Other</t>
  </si>
  <si>
    <t>SUMMARY</t>
  </si>
  <si>
    <t>Total taxable</t>
  </si>
  <si>
    <t>Less mandatory contribution</t>
  </si>
  <si>
    <t>Net taxable income</t>
  </si>
  <si>
    <t>Calculation of contributions:</t>
  </si>
  <si>
    <t>SSS</t>
  </si>
  <si>
    <t>Philhealth</t>
  </si>
  <si>
    <t>Minimum</t>
  </si>
  <si>
    <t>Maximum</t>
  </si>
  <si>
    <t>D. Administrative Honorarium - RATA</t>
  </si>
  <si>
    <t>January to May</t>
  </si>
  <si>
    <t>June to July</t>
  </si>
  <si>
    <t>August to December</t>
  </si>
  <si>
    <t>Monthly</t>
  </si>
  <si>
    <t>Percentage that can be liquidated</t>
  </si>
  <si>
    <t>Taxable RATA</t>
  </si>
  <si>
    <t>Annual Tax Due</t>
  </si>
  <si>
    <t>Effective tax rate</t>
  </si>
  <si>
    <t>N</t>
  </si>
  <si>
    <t>2nd Sem</t>
  </si>
  <si>
    <t>Total "de minimis" income</t>
  </si>
  <si>
    <t>Excess "de minimis"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</si>
</sst>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0" xfId="1" applyFont="1"/>
    <xf numFmtId="10" fontId="0" fillId="0" borderId="0" xfId="0" applyNumberFormat="1"/>
    <xf numFmtId="9" fontId="0" fillId="0" borderId="0" xfId="0" applyNumberFormat="1"/>
    <xf numFmtId="43" fontId="0" fillId="0" borderId="0" xfId="0" applyNumberFormat="1"/>
    <xf numFmtId="0" fontId="0" fillId="0" borderId="0" xfId="0" applyAlignment="1">
      <alignment horizontal="left" indent="2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0" fillId="2" borderId="8" xfId="1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0" fontId="0" fillId="2" borderId="5" xfId="0" applyFill="1" applyBorder="1"/>
    <xf numFmtId="0" fontId="0" fillId="2" borderId="0" xfId="0" applyFill="1" applyBorder="1"/>
    <xf numFmtId="164" fontId="0" fillId="2" borderId="0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left" indent="2"/>
    </xf>
    <xf numFmtId="0" fontId="0" fillId="2" borderId="0" xfId="0" applyFill="1" applyBorder="1" applyAlignment="1">
      <alignment horizontal="left" indent="2"/>
    </xf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 indent="2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43" fontId="0" fillId="2" borderId="4" xfId="1" applyFont="1" applyFill="1" applyBorder="1"/>
    <xf numFmtId="43" fontId="0" fillId="2" borderId="6" xfId="1" applyFont="1" applyFill="1" applyBorder="1"/>
    <xf numFmtId="43" fontId="0" fillId="2" borderId="6" xfId="1" applyFont="1" applyFill="1" applyBorder="1" applyAlignment="1">
      <alignment horizontal="center"/>
    </xf>
    <xf numFmtId="164" fontId="2" fillId="2" borderId="9" xfId="1" applyNumberFormat="1" applyFont="1" applyFill="1" applyBorder="1"/>
    <xf numFmtId="164" fontId="0" fillId="0" borderId="0" xfId="1" applyNumberFormat="1" applyFont="1" applyFill="1" applyBorder="1"/>
    <xf numFmtId="43" fontId="2" fillId="2" borderId="9" xfId="1" applyFont="1" applyFill="1" applyBorder="1"/>
    <xf numFmtId="0" fontId="3" fillId="3" borderId="10" xfId="0" applyFont="1" applyFill="1" applyBorder="1"/>
    <xf numFmtId="164" fontId="3" fillId="3" borderId="11" xfId="1" applyNumberFormat="1" applyFont="1" applyFill="1" applyBorder="1"/>
    <xf numFmtId="0" fontId="0" fillId="4" borderId="12" xfId="0" applyFill="1" applyBorder="1"/>
    <xf numFmtId="164" fontId="0" fillId="4" borderId="13" xfId="1" applyNumberFormat="1" applyFont="1" applyFill="1" applyBorder="1"/>
    <xf numFmtId="0" fontId="2" fillId="4" borderId="12" xfId="0" applyFont="1" applyFill="1" applyBorder="1"/>
    <xf numFmtId="164" fontId="2" fillId="4" borderId="13" xfId="1" applyNumberFormat="1" applyFont="1" applyFill="1" applyBorder="1"/>
    <xf numFmtId="0" fontId="2" fillId="4" borderId="14" xfId="0" applyFont="1" applyFill="1" applyBorder="1"/>
    <xf numFmtId="165" fontId="2" fillId="4" borderId="15" xfId="2" applyNumberFormat="1" applyFont="1" applyFill="1" applyBorder="1"/>
    <xf numFmtId="43" fontId="0" fillId="0" borderId="0" xfId="1" applyFont="1" applyFill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164" fontId="2" fillId="0" borderId="0" xfId="1" applyNumberFormat="1" applyFont="1" applyFill="1" applyBorder="1"/>
    <xf numFmtId="43" fontId="2" fillId="0" borderId="0" xfId="1" applyFont="1" applyFill="1" applyBorder="1"/>
    <xf numFmtId="164" fontId="0" fillId="0" borderId="1" xfId="1" applyNumberFormat="1" applyFont="1" applyFill="1" applyBorder="1" applyAlignment="1" applyProtection="1">
      <alignment horizontal="center"/>
      <protection locked="0"/>
    </xf>
    <xf numFmtId="164" fontId="0" fillId="0" borderId="1" xfId="1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9" fontId="0" fillId="0" borderId="1" xfId="2" applyFont="1" applyFill="1" applyBorder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67F6-6BBF-4A10-B880-CCA34D268A06}">
  <dimension ref="A1:H50"/>
  <sheetViews>
    <sheetView tabSelected="1" workbookViewId="0">
      <selection activeCell="J18" sqref="J18"/>
    </sheetView>
  </sheetViews>
  <sheetFormatPr defaultRowHeight="15" x14ac:dyDescent="0.25"/>
  <cols>
    <col min="1" max="1" width="10.85546875" customWidth="1"/>
    <col min="2" max="2" width="13.5703125" customWidth="1"/>
    <col min="3" max="3" width="10.7109375" style="6" bestFit="1" customWidth="1"/>
    <col min="4" max="4" width="12.42578125" style="6" bestFit="1" customWidth="1"/>
    <col min="5" max="5" width="13.85546875" style="1" bestFit="1" customWidth="1"/>
    <col min="6" max="6" width="2.140625" style="41" customWidth="1"/>
    <col min="7" max="7" width="26.7109375" bestFit="1" customWidth="1"/>
    <col min="8" max="8" width="12.42578125" style="6" customWidth="1"/>
  </cols>
  <sheetData>
    <row r="1" spans="1:8" x14ac:dyDescent="0.25">
      <c r="A1" t="s">
        <v>12</v>
      </c>
    </row>
    <row r="2" spans="1:8" ht="15.75" thickBot="1" x14ac:dyDescent="0.3"/>
    <row r="3" spans="1:8" x14ac:dyDescent="0.25">
      <c r="A3" s="11" t="s">
        <v>13</v>
      </c>
      <c r="B3" s="12"/>
      <c r="C3" s="13"/>
      <c r="D3" s="14"/>
      <c r="G3" s="33" t="s">
        <v>37</v>
      </c>
      <c r="H3" s="34"/>
    </row>
    <row r="4" spans="1:8" x14ac:dyDescent="0.25">
      <c r="A4" s="15"/>
      <c r="B4" s="16"/>
      <c r="C4" s="9"/>
      <c r="D4" s="8" t="s">
        <v>9</v>
      </c>
      <c r="G4" s="35" t="s">
        <v>57</v>
      </c>
      <c r="H4" s="36">
        <f>D11+SUMIFS(E31:E40,D31:D40,"=De minimis")</f>
        <v>0</v>
      </c>
    </row>
    <row r="5" spans="1:8" x14ac:dyDescent="0.25">
      <c r="A5" s="15" t="s">
        <v>11</v>
      </c>
      <c r="B5" s="16"/>
      <c r="C5" s="46" t="s">
        <v>55</v>
      </c>
      <c r="D5" s="8"/>
      <c r="G5" s="35" t="s">
        <v>58</v>
      </c>
      <c r="H5" s="36">
        <f>IF(H4&gt;90000,H4-90000,0)</f>
        <v>0</v>
      </c>
    </row>
    <row r="6" spans="1:8" x14ac:dyDescent="0.25">
      <c r="A6" s="15" t="s">
        <v>4</v>
      </c>
      <c r="B6" s="16"/>
      <c r="C6" s="47"/>
      <c r="D6" s="8">
        <f>C6*12</f>
        <v>0</v>
      </c>
      <c r="G6" s="35" t="s">
        <v>38</v>
      </c>
      <c r="H6" s="36">
        <f>D12+E27+SUMIFS(E31:E40,D31:D40,"=Taxable")+E50+H5</f>
        <v>0</v>
      </c>
    </row>
    <row r="7" spans="1:8" x14ac:dyDescent="0.25">
      <c r="A7" s="15" t="s">
        <v>5</v>
      </c>
      <c r="B7" s="16"/>
      <c r="C7" s="9"/>
      <c r="D7" s="8"/>
      <c r="G7" s="35" t="s">
        <v>39</v>
      </c>
      <c r="H7" s="36">
        <f>IF(H6&gt;0,SUM(Contributions!G9:G11),0)</f>
        <v>0</v>
      </c>
    </row>
    <row r="8" spans="1:8" x14ac:dyDescent="0.25">
      <c r="A8" s="18" t="s">
        <v>6</v>
      </c>
      <c r="B8" s="19"/>
      <c r="C8" s="47"/>
      <c r="D8" s="8">
        <f>ROUND(($C$6/21)*C8*5,-2)</f>
        <v>0</v>
      </c>
      <c r="G8" s="35" t="s">
        <v>40</v>
      </c>
      <c r="H8" s="36">
        <f>H6-H7</f>
        <v>0</v>
      </c>
    </row>
    <row r="9" spans="1:8" x14ac:dyDescent="0.25">
      <c r="A9" s="18" t="s">
        <v>7</v>
      </c>
      <c r="B9" s="19"/>
      <c r="C9" s="47"/>
      <c r="D9" s="8">
        <f>ROUND(($C$6/21)*C9*5,-2)</f>
        <v>0</v>
      </c>
      <c r="G9" s="37" t="s">
        <v>53</v>
      </c>
      <c r="H9" s="38" t="str">
        <f>_xlfn.IFS(H8&lt;1,"Incomplete",H8&lt;250001,0,H8&lt;400001,(H8-250000)*0.2,H8&lt;800000,((H8-400000)*0.25)+30000,H8&lt;2000001,H8-800000*0.3+130000,H8&gt;2000000,"Who are you?")</f>
        <v>Incomplete</v>
      </c>
    </row>
    <row r="10" spans="1:8" ht="15.75" thickBot="1" x14ac:dyDescent="0.3">
      <c r="A10" s="15" t="s">
        <v>8</v>
      </c>
      <c r="B10" s="16"/>
      <c r="C10" s="47"/>
      <c r="D10" s="8">
        <f>ROUND(($C$6/21)*C10*5,-2)</f>
        <v>0</v>
      </c>
      <c r="G10" s="39" t="s">
        <v>54</v>
      </c>
      <c r="H10" s="40" t="str">
        <f>IFERROR(H9/H6,"Incomplete")</f>
        <v>Incomplete</v>
      </c>
    </row>
    <row r="11" spans="1:8" x14ac:dyDescent="0.25">
      <c r="A11" s="15" t="s">
        <v>10</v>
      </c>
      <c r="B11" s="16"/>
      <c r="C11" s="9"/>
      <c r="D11" s="8">
        <f>ROUND(IF(C5="Y",SUM(D6:D10)/12,D6/12),-2)</f>
        <v>0</v>
      </c>
    </row>
    <row r="12" spans="1:8" x14ac:dyDescent="0.25">
      <c r="A12" s="20" t="s">
        <v>21</v>
      </c>
      <c r="B12" s="21"/>
      <c r="C12" s="10"/>
      <c r="D12" s="30">
        <f>SUM(D6:D11)</f>
        <v>0</v>
      </c>
    </row>
    <row r="13" spans="1:8" x14ac:dyDescent="0.25">
      <c r="A13" s="5"/>
      <c r="B13" s="5"/>
    </row>
    <row r="14" spans="1:8" x14ac:dyDescent="0.25">
      <c r="A14" s="23" t="s">
        <v>14</v>
      </c>
      <c r="B14" s="24"/>
      <c r="C14" s="13"/>
      <c r="D14" s="13"/>
      <c r="E14" s="27"/>
      <c r="F14" s="42"/>
    </row>
    <row r="15" spans="1:8" x14ac:dyDescent="0.25">
      <c r="A15" s="25"/>
      <c r="B15" s="19"/>
      <c r="C15" s="9"/>
      <c r="D15" s="9"/>
      <c r="E15" s="28"/>
      <c r="F15" s="42"/>
    </row>
    <row r="16" spans="1:8" s="22" customFormat="1" x14ac:dyDescent="0.25">
      <c r="A16" s="26" t="s">
        <v>20</v>
      </c>
      <c r="B16" s="26" t="s">
        <v>17</v>
      </c>
      <c r="C16" s="26" t="s">
        <v>16</v>
      </c>
      <c r="D16" s="17" t="s">
        <v>18</v>
      </c>
      <c r="E16" s="29" t="s">
        <v>19</v>
      </c>
      <c r="F16" s="43"/>
      <c r="H16" s="7"/>
    </row>
    <row r="17" spans="1:6" x14ac:dyDescent="0.25">
      <c r="A17" s="48" t="s">
        <v>15</v>
      </c>
      <c r="B17" s="49"/>
      <c r="C17" s="48"/>
      <c r="D17" s="9">
        <f>C17*B17*675</f>
        <v>0</v>
      </c>
      <c r="E17" s="8">
        <f>_xlfn.IFS(B17&lt;4,D17:D17,B17=4,D17*0.9,B17=5,D17*0.85,B17=6,D17*0.8)</f>
        <v>0</v>
      </c>
      <c r="F17" s="31"/>
    </row>
    <row r="18" spans="1:6" x14ac:dyDescent="0.25">
      <c r="A18" s="48" t="s">
        <v>56</v>
      </c>
      <c r="B18" s="49"/>
      <c r="C18" s="48"/>
      <c r="D18" s="9">
        <f t="shared" ref="D18:D26" si="0">C18*B18*675</f>
        <v>0</v>
      </c>
      <c r="E18" s="8">
        <f t="shared" ref="E18:E26" si="1">_xlfn.IFS(B18&lt;4,D18:D18,B18=4,D18*0.9,B18=5,D18*0.85,B18=6,D18*0.8)</f>
        <v>0</v>
      </c>
      <c r="F18" s="31"/>
    </row>
    <row r="19" spans="1:6" x14ac:dyDescent="0.25">
      <c r="A19" s="48"/>
      <c r="B19" s="49"/>
      <c r="C19" s="48"/>
      <c r="D19" s="9">
        <f t="shared" si="0"/>
        <v>0</v>
      </c>
      <c r="E19" s="8">
        <f t="shared" si="1"/>
        <v>0</v>
      </c>
      <c r="F19" s="31"/>
    </row>
    <row r="20" spans="1:6" x14ac:dyDescent="0.25">
      <c r="A20" s="48"/>
      <c r="B20" s="49"/>
      <c r="C20" s="48"/>
      <c r="D20" s="9">
        <f t="shared" si="0"/>
        <v>0</v>
      </c>
      <c r="E20" s="8">
        <f t="shared" si="1"/>
        <v>0</v>
      </c>
      <c r="F20" s="31"/>
    </row>
    <row r="21" spans="1:6" x14ac:dyDescent="0.25">
      <c r="A21" s="48"/>
      <c r="B21" s="49"/>
      <c r="C21" s="48"/>
      <c r="D21" s="9">
        <f t="shared" si="0"/>
        <v>0</v>
      </c>
      <c r="E21" s="8">
        <f t="shared" si="1"/>
        <v>0</v>
      </c>
      <c r="F21" s="31"/>
    </row>
    <row r="22" spans="1:6" x14ac:dyDescent="0.25">
      <c r="A22" s="48"/>
      <c r="B22" s="49"/>
      <c r="C22" s="48"/>
      <c r="D22" s="9">
        <f t="shared" si="0"/>
        <v>0</v>
      </c>
      <c r="E22" s="8">
        <f t="shared" si="1"/>
        <v>0</v>
      </c>
      <c r="F22" s="31"/>
    </row>
    <row r="23" spans="1:6" x14ac:dyDescent="0.25">
      <c r="A23" s="48"/>
      <c r="B23" s="48"/>
      <c r="C23" s="48"/>
      <c r="D23" s="9">
        <f t="shared" si="0"/>
        <v>0</v>
      </c>
      <c r="E23" s="8">
        <f t="shared" si="1"/>
        <v>0</v>
      </c>
      <c r="F23" s="31"/>
    </row>
    <row r="24" spans="1:6" x14ac:dyDescent="0.25">
      <c r="A24" s="48"/>
      <c r="B24" s="48"/>
      <c r="C24" s="48"/>
      <c r="D24" s="9">
        <f t="shared" si="0"/>
        <v>0</v>
      </c>
      <c r="E24" s="8">
        <f t="shared" si="1"/>
        <v>0</v>
      </c>
      <c r="F24" s="31"/>
    </row>
    <row r="25" spans="1:6" x14ac:dyDescent="0.25">
      <c r="A25" s="48"/>
      <c r="B25" s="48"/>
      <c r="C25" s="48"/>
      <c r="D25" s="9">
        <f t="shared" si="0"/>
        <v>0</v>
      </c>
      <c r="E25" s="8">
        <f t="shared" si="1"/>
        <v>0</v>
      </c>
      <c r="F25" s="31"/>
    </row>
    <row r="26" spans="1:6" x14ac:dyDescent="0.25">
      <c r="A26" s="48"/>
      <c r="B26" s="48"/>
      <c r="C26" s="48"/>
      <c r="D26" s="9">
        <f t="shared" si="0"/>
        <v>0</v>
      </c>
      <c r="E26" s="8">
        <f t="shared" si="1"/>
        <v>0</v>
      </c>
      <c r="F26" s="31"/>
    </row>
    <row r="27" spans="1:6" x14ac:dyDescent="0.25">
      <c r="A27" s="20" t="s">
        <v>21</v>
      </c>
      <c r="B27" s="21"/>
      <c r="C27" s="10"/>
      <c r="D27" s="10"/>
      <c r="E27" s="30">
        <f>SUM(E17:E26)</f>
        <v>0</v>
      </c>
      <c r="F27" s="44"/>
    </row>
    <row r="29" spans="1:6" x14ac:dyDescent="0.25">
      <c r="A29" s="11" t="s">
        <v>22</v>
      </c>
      <c r="B29" s="12"/>
      <c r="C29" s="13"/>
      <c r="D29" s="13"/>
      <c r="E29" s="27"/>
      <c r="F29" s="42"/>
    </row>
    <row r="30" spans="1:6" x14ac:dyDescent="0.25">
      <c r="A30" s="15"/>
      <c r="B30" s="16"/>
      <c r="C30" s="9"/>
      <c r="D30" s="17" t="s">
        <v>34</v>
      </c>
      <c r="E30" s="29" t="s">
        <v>32</v>
      </c>
      <c r="F30" s="43"/>
    </row>
    <row r="31" spans="1:6" x14ac:dyDescent="0.25">
      <c r="A31" s="15" t="s">
        <v>26</v>
      </c>
      <c r="B31" s="16"/>
      <c r="C31" s="9"/>
      <c r="D31" s="9" t="s">
        <v>35</v>
      </c>
      <c r="E31" s="47"/>
      <c r="F31" s="31"/>
    </row>
    <row r="32" spans="1:6" x14ac:dyDescent="0.25">
      <c r="A32" s="15" t="s">
        <v>25</v>
      </c>
      <c r="B32" s="16"/>
      <c r="C32" s="9"/>
      <c r="D32" s="9" t="s">
        <v>35</v>
      </c>
      <c r="E32" s="47"/>
      <c r="F32" s="31"/>
    </row>
    <row r="33" spans="1:6" x14ac:dyDescent="0.25">
      <c r="A33" s="15" t="s">
        <v>27</v>
      </c>
      <c r="B33" s="16"/>
      <c r="C33" s="9"/>
      <c r="D33" s="9" t="s">
        <v>35</v>
      </c>
      <c r="E33" s="47"/>
      <c r="F33" s="31"/>
    </row>
    <row r="34" spans="1:6" x14ac:dyDescent="0.25">
      <c r="A34" s="15" t="s">
        <v>31</v>
      </c>
      <c r="B34" s="16"/>
      <c r="C34" s="9"/>
      <c r="D34" s="9" t="s">
        <v>33</v>
      </c>
      <c r="E34" s="47"/>
      <c r="F34" s="31"/>
    </row>
    <row r="35" spans="1:6" x14ac:dyDescent="0.25">
      <c r="A35" s="15" t="s">
        <v>29</v>
      </c>
      <c r="B35" s="16"/>
      <c r="C35" s="9"/>
      <c r="D35" s="9" t="s">
        <v>35</v>
      </c>
      <c r="E35" s="47"/>
      <c r="F35" s="31"/>
    </row>
    <row r="36" spans="1:6" x14ac:dyDescent="0.25">
      <c r="A36" s="15" t="s">
        <v>30</v>
      </c>
      <c r="B36" s="16"/>
      <c r="C36" s="9"/>
      <c r="D36" s="9" t="s">
        <v>33</v>
      </c>
      <c r="E36" s="47"/>
      <c r="F36" s="31"/>
    </row>
    <row r="37" spans="1:6" x14ac:dyDescent="0.25">
      <c r="A37" s="15" t="s">
        <v>23</v>
      </c>
      <c r="B37" s="16"/>
      <c r="C37" s="9"/>
      <c r="D37" s="9" t="s">
        <v>33</v>
      </c>
      <c r="E37" s="47"/>
      <c r="F37" s="31"/>
    </row>
    <row r="38" spans="1:6" x14ac:dyDescent="0.25">
      <c r="A38" s="15" t="s">
        <v>24</v>
      </c>
      <c r="B38" s="16"/>
      <c r="C38" s="9"/>
      <c r="D38" s="9" t="s">
        <v>35</v>
      </c>
      <c r="E38" s="47"/>
      <c r="F38" s="31"/>
    </row>
    <row r="39" spans="1:6" x14ac:dyDescent="0.25">
      <c r="A39" s="15" t="s">
        <v>28</v>
      </c>
      <c r="B39" s="16"/>
      <c r="C39" s="9"/>
      <c r="D39" s="9" t="s">
        <v>33</v>
      </c>
      <c r="E39" s="47"/>
      <c r="F39" s="31"/>
    </row>
    <row r="40" spans="1:6" x14ac:dyDescent="0.25">
      <c r="A40" s="15" t="s">
        <v>36</v>
      </c>
      <c r="B40" s="16"/>
      <c r="C40" s="9"/>
      <c r="D40" s="9" t="s">
        <v>33</v>
      </c>
      <c r="E40" s="47"/>
      <c r="F40" s="31"/>
    </row>
    <row r="41" spans="1:6" x14ac:dyDescent="0.25">
      <c r="A41" s="20" t="s">
        <v>21</v>
      </c>
      <c r="B41" s="21"/>
      <c r="C41" s="10"/>
      <c r="D41" s="10"/>
      <c r="E41" s="30">
        <f>SUM(E31:E40)</f>
        <v>0</v>
      </c>
      <c r="F41" s="44"/>
    </row>
    <row r="43" spans="1:6" x14ac:dyDescent="0.25">
      <c r="A43" s="11" t="s">
        <v>46</v>
      </c>
      <c r="B43" s="12"/>
      <c r="C43" s="13"/>
      <c r="D43" s="13"/>
      <c r="E43" s="27"/>
      <c r="F43" s="42"/>
    </row>
    <row r="44" spans="1:6" x14ac:dyDescent="0.25">
      <c r="A44" s="15"/>
      <c r="B44" s="16"/>
      <c r="C44" s="9"/>
      <c r="D44" s="9" t="s">
        <v>50</v>
      </c>
      <c r="E44" s="28" t="s">
        <v>32</v>
      </c>
      <c r="F44" s="42"/>
    </row>
    <row r="45" spans="1:6" x14ac:dyDescent="0.25">
      <c r="A45" s="15" t="s">
        <v>47</v>
      </c>
      <c r="B45" s="16"/>
      <c r="C45" s="9"/>
      <c r="D45" s="47"/>
      <c r="E45" s="28">
        <f>D45*5</f>
        <v>0</v>
      </c>
      <c r="F45" s="42"/>
    </row>
    <row r="46" spans="1:6" x14ac:dyDescent="0.25">
      <c r="A46" s="15" t="s">
        <v>48</v>
      </c>
      <c r="B46" s="16"/>
      <c r="C46" s="9"/>
      <c r="D46" s="47"/>
      <c r="E46" s="28">
        <f>D46*2</f>
        <v>0</v>
      </c>
      <c r="F46" s="42"/>
    </row>
    <row r="47" spans="1:6" x14ac:dyDescent="0.25">
      <c r="A47" s="15" t="s">
        <v>49</v>
      </c>
      <c r="B47" s="16"/>
      <c r="C47" s="9"/>
      <c r="D47" s="47"/>
      <c r="E47" s="28">
        <f>D47*5</f>
        <v>0</v>
      </c>
      <c r="F47" s="42"/>
    </row>
    <row r="48" spans="1:6" x14ac:dyDescent="0.25">
      <c r="A48" s="15" t="s">
        <v>21</v>
      </c>
      <c r="B48" s="16"/>
      <c r="C48" s="9"/>
      <c r="D48" s="9"/>
      <c r="E48" s="28">
        <f>SUM(E45:E47)</f>
        <v>0</v>
      </c>
      <c r="F48" s="42"/>
    </row>
    <row r="49" spans="1:6" x14ac:dyDescent="0.25">
      <c r="A49" s="15" t="s">
        <v>51</v>
      </c>
      <c r="B49" s="16"/>
      <c r="C49" s="9"/>
      <c r="D49" s="50"/>
      <c r="E49" s="28">
        <f>E48*D49</f>
        <v>0</v>
      </c>
      <c r="F49" s="42"/>
    </row>
    <row r="50" spans="1:6" x14ac:dyDescent="0.25">
      <c r="A50" s="20" t="s">
        <v>52</v>
      </c>
      <c r="B50" s="21"/>
      <c r="C50" s="10"/>
      <c r="D50" s="10"/>
      <c r="E50" s="32">
        <f>E48-E49</f>
        <v>0</v>
      </c>
      <c r="F50" s="45"/>
    </row>
  </sheetData>
  <sheetProtection algorithmName="SHA-512" hashValue="vsyS2DTV5GEG36JeMP9Lyiryujsn3a0leU3vFmLkcuFspH/0wV8B83bIUUVGUPilf3koKlHe+I1weYzTxcfxWQ==" saltValue="j1ctnwNAT0U5POHW2xCmZg==" spinCount="100000" sheet="1" objects="1" scenarios="1"/>
  <sortState ref="A31:D39">
    <sortCondition ref="A31"/>
  </sortState>
  <dataValidations count="4">
    <dataValidation type="whole" allowBlank="1" showInputMessage="1" showErrorMessage="1" error="Valid input is 1 to 6." sqref="B17:B26" xr:uid="{782ABB7D-1039-4706-9133-57F55543BF66}">
      <formula1>1</formula1>
      <formula2>6</formula2>
    </dataValidation>
    <dataValidation type="whole" allowBlank="1" showInputMessage="1" showErrorMessage="1" error="Valid input between 1 to 12" sqref="C17:C26" xr:uid="{09C66DC2-3015-4B85-B7E0-CD2166FB78CD}">
      <formula1>1</formula1>
      <formula2>12</formula2>
    </dataValidation>
    <dataValidation type="list" allowBlank="1" showInputMessage="1" showErrorMessage="1" sqref="A17:A26" xr:uid="{BB48197A-5807-4A1D-939E-D3AE16546B77}">
      <formula1>"1st Sem, 2nd Sem"</formula1>
    </dataValidation>
    <dataValidation type="list" allowBlank="1" showInputMessage="1" showErrorMessage="1" sqref="D49" xr:uid="{E9181249-C3E0-4AF8-9102-35BEE4A1304C}">
      <formula1>"30%,40%,50%,60%,70%,80%,90%,100%"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E3D1-AC3C-442D-8174-5E5154165639}">
  <dimension ref="A1:G18"/>
  <sheetViews>
    <sheetView workbookViewId="0">
      <selection activeCell="E24" sqref="E24"/>
    </sheetView>
  </sheetViews>
  <sheetFormatPr defaultRowHeight="15" x14ac:dyDescent="0.25"/>
  <cols>
    <col min="1" max="2" width="10.5703125" style="1" bestFit="1" customWidth="1"/>
    <col min="3" max="3" width="9.140625" style="1"/>
    <col min="5" max="5" width="11.7109375" bestFit="1" customWidth="1"/>
  </cols>
  <sheetData>
    <row r="1" spans="1:7" x14ac:dyDescent="0.25">
      <c r="A1" s="1" t="s">
        <v>1</v>
      </c>
    </row>
    <row r="5" spans="1:7" x14ac:dyDescent="0.25">
      <c r="A5" s="1" t="s">
        <v>44</v>
      </c>
      <c r="B5" s="1" t="s">
        <v>45</v>
      </c>
      <c r="C5" s="1" t="s">
        <v>0</v>
      </c>
      <c r="E5" s="1" t="s">
        <v>2</v>
      </c>
      <c r="F5" s="2">
        <v>2.75E-2</v>
      </c>
      <c r="G5" s="3">
        <v>0.5</v>
      </c>
    </row>
    <row r="6" spans="1:7" x14ac:dyDescent="0.25">
      <c r="A6" s="1">
        <v>9750</v>
      </c>
      <c r="B6" s="1">
        <v>10249.99</v>
      </c>
      <c r="C6" s="1">
        <v>363.3</v>
      </c>
      <c r="E6" t="s">
        <v>3</v>
      </c>
      <c r="F6" s="3">
        <v>0.02</v>
      </c>
      <c r="G6" s="4"/>
    </row>
    <row r="7" spans="1:7" x14ac:dyDescent="0.25">
      <c r="A7" s="1">
        <f>A6+500</f>
        <v>10250</v>
      </c>
      <c r="B7" s="1">
        <f>B6+500</f>
        <v>10749.99</v>
      </c>
      <c r="C7" s="1">
        <v>381.5</v>
      </c>
    </row>
    <row r="8" spans="1:7" x14ac:dyDescent="0.25">
      <c r="A8" s="1">
        <f t="shared" ref="A8:A18" si="0">A7+500</f>
        <v>10750</v>
      </c>
      <c r="B8" s="1">
        <f t="shared" ref="B8:B17" si="1">B7+500</f>
        <v>11249.99</v>
      </c>
      <c r="C8" s="1">
        <v>399.7</v>
      </c>
      <c r="E8" t="s">
        <v>41</v>
      </c>
    </row>
    <row r="9" spans="1:7" x14ac:dyDescent="0.25">
      <c r="A9" s="1">
        <f t="shared" si="0"/>
        <v>11250</v>
      </c>
      <c r="B9" s="1">
        <f t="shared" si="1"/>
        <v>11749.99</v>
      </c>
      <c r="C9" s="1">
        <v>417.8</v>
      </c>
      <c r="E9" t="s">
        <v>42</v>
      </c>
      <c r="G9">
        <f>_xlfn.IFS('Tax Calculator'!C6&gt;Contributions!A18,Contributions!C18,'Tax Calculator'!C6&gt;Contributions!A17,Contributions!C17,'Tax Calculator'!C6&gt;Contributions!A16,Contributions!C16,'Tax Calculator'!C6&gt;Contributions!A15,Contributions!C15,'Tax Calculator'!C6&gt;Contributions!A14,Contributions!C14,'Tax Calculator'!C6&gt;Contributions!A13,Contributions!C13,'Tax Calculator'!C6&gt;Contributions!A12,Contributions!C12,'Tax Calculator'!C6&lt;Contributions!B11,Contributions!C11)*12</f>
        <v>5450.4</v>
      </c>
    </row>
    <row r="10" spans="1:7" x14ac:dyDescent="0.25">
      <c r="A10" s="1">
        <f t="shared" si="0"/>
        <v>11750</v>
      </c>
      <c r="B10" s="1">
        <f t="shared" si="1"/>
        <v>12249.99</v>
      </c>
      <c r="C10" s="1">
        <v>436</v>
      </c>
      <c r="E10" t="s">
        <v>43</v>
      </c>
      <c r="G10">
        <f>'Tax Calculator'!D6*Contributions!F5*Contributions!G5</f>
        <v>0</v>
      </c>
    </row>
    <row r="11" spans="1:7" x14ac:dyDescent="0.25">
      <c r="A11" s="1">
        <f t="shared" si="0"/>
        <v>12250</v>
      </c>
      <c r="B11" s="1">
        <f t="shared" si="1"/>
        <v>12749.99</v>
      </c>
      <c r="C11" s="1">
        <v>454.2</v>
      </c>
      <c r="E11" t="s">
        <v>3</v>
      </c>
      <c r="G11">
        <f>'Tax Calculator'!D6*Contributions!F6</f>
        <v>0</v>
      </c>
    </row>
    <row r="12" spans="1:7" x14ac:dyDescent="0.25">
      <c r="A12" s="1">
        <f t="shared" si="0"/>
        <v>12750</v>
      </c>
      <c r="B12" s="1">
        <f t="shared" si="1"/>
        <v>13249.99</v>
      </c>
      <c r="C12" s="1">
        <v>472.3</v>
      </c>
    </row>
    <row r="13" spans="1:7" x14ac:dyDescent="0.25">
      <c r="A13" s="1">
        <f t="shared" si="0"/>
        <v>13250</v>
      </c>
      <c r="B13" s="1">
        <f t="shared" si="1"/>
        <v>13749.99</v>
      </c>
      <c r="C13" s="1">
        <v>490.5</v>
      </c>
    </row>
    <row r="14" spans="1:7" x14ac:dyDescent="0.25">
      <c r="A14" s="1">
        <f t="shared" si="0"/>
        <v>13750</v>
      </c>
      <c r="B14" s="1">
        <f t="shared" si="1"/>
        <v>14249.99</v>
      </c>
      <c r="C14" s="1">
        <v>508.7</v>
      </c>
    </row>
    <row r="15" spans="1:7" x14ac:dyDescent="0.25">
      <c r="A15" s="1">
        <f t="shared" si="0"/>
        <v>14250</v>
      </c>
      <c r="B15" s="1">
        <f t="shared" si="1"/>
        <v>14749.99</v>
      </c>
      <c r="C15" s="1">
        <v>526.79999999999995</v>
      </c>
    </row>
    <row r="16" spans="1:7" x14ac:dyDescent="0.25">
      <c r="A16" s="1">
        <f t="shared" si="0"/>
        <v>14750</v>
      </c>
      <c r="B16" s="1">
        <f t="shared" si="1"/>
        <v>15249.99</v>
      </c>
      <c r="C16" s="1">
        <v>545</v>
      </c>
    </row>
    <row r="17" spans="1:3" x14ac:dyDescent="0.25">
      <c r="A17" s="1">
        <f t="shared" si="0"/>
        <v>15250</v>
      </c>
      <c r="B17" s="1">
        <f t="shared" si="1"/>
        <v>15749.99</v>
      </c>
      <c r="C17" s="1">
        <v>563.20000000000005</v>
      </c>
    </row>
    <row r="18" spans="1:3" x14ac:dyDescent="0.25">
      <c r="A18" s="1">
        <f t="shared" si="0"/>
        <v>15750</v>
      </c>
      <c r="B18" s="1">
        <v>99999</v>
      </c>
      <c r="C18" s="1">
        <v>581.29999999999995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Calculator</vt:lpstr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Benedicto P Saligan</dc:creator>
  <cp:lastModifiedBy>Benedicto P Saligan</cp:lastModifiedBy>
  <dcterms:created xsi:type="dcterms:W3CDTF">2019-01-17T03:44:53Z</dcterms:created>
  <dcterms:modified xsi:type="dcterms:W3CDTF">2019-01-21T08:10:18Z</dcterms:modified>
</cp:coreProperties>
</file>