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jorge\Documents\"/>
    </mc:Choice>
  </mc:AlternateContent>
  <xr:revisionPtr revIDLastSave="0" documentId="8_{DDEFC7C1-EAC2-4853-96D0-427826DDA8BC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irefly" sheetId="1" r:id="rId1"/>
    <sheet name="Renilla" sheetId="2" r:id="rId2"/>
    <sheet name="Analysis" sheetId="3" r:id="rId3"/>
    <sheet name="Trxn" sheetId="4" r:id="rId4"/>
  </sheets>
  <definedNames>
    <definedName name="MethodPointer1">-1178939280</definedName>
    <definedName name="MethodPointer2">480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3" l="1"/>
  <c r="M18" i="3"/>
  <c r="K11" i="3"/>
  <c r="K4" i="3"/>
  <c r="C26" i="3" l="1"/>
  <c r="D26" i="3"/>
  <c r="C25" i="3"/>
  <c r="D25" i="3"/>
  <c r="C27" i="3"/>
  <c r="D27" i="3"/>
  <c r="B27" i="3"/>
  <c r="B26" i="3"/>
  <c r="D24" i="3"/>
  <c r="C24" i="3"/>
  <c r="B25" i="3"/>
  <c r="B24" i="3"/>
  <c r="K18" i="3"/>
  <c r="I18" i="3" s="1"/>
  <c r="K19" i="3"/>
  <c r="I19" i="3" s="1"/>
  <c r="K17" i="3"/>
  <c r="I17" i="3" s="1"/>
  <c r="L18" i="3"/>
  <c r="L19" i="3"/>
  <c r="L17" i="3"/>
  <c r="C17" i="3" l="1"/>
  <c r="D17" i="3"/>
  <c r="E17" i="3"/>
  <c r="F17" i="3"/>
  <c r="G17" i="3"/>
  <c r="C18" i="3"/>
  <c r="D18" i="3"/>
  <c r="E18" i="3"/>
  <c r="F18" i="3"/>
  <c r="G18" i="3"/>
  <c r="C19" i="3"/>
  <c r="D19" i="3"/>
  <c r="E19" i="3"/>
  <c r="F19" i="3"/>
  <c r="G19" i="3"/>
  <c r="B18" i="3"/>
  <c r="J18" i="3" s="1"/>
  <c r="B19" i="3"/>
  <c r="B17" i="3"/>
  <c r="J17" i="3" l="1"/>
  <c r="J19" i="3"/>
  <c r="H19" i="3"/>
  <c r="H18" i="3"/>
  <c r="H17" i="3"/>
  <c r="I12" i="3"/>
  <c r="J12" i="3" s="1"/>
  <c r="H12" i="3"/>
  <c r="I11" i="3"/>
  <c r="J11" i="3" s="1"/>
  <c r="H11" i="3"/>
  <c r="I10" i="3"/>
  <c r="J10" i="3" s="1"/>
  <c r="H10" i="3"/>
  <c r="J4" i="3"/>
  <c r="J5" i="3"/>
  <c r="J3" i="3"/>
  <c r="I4" i="3"/>
  <c r="I5" i="3"/>
  <c r="I3" i="3"/>
  <c r="H4" i="3"/>
  <c r="H5" i="3"/>
  <c r="H3" i="3"/>
</calcChain>
</file>

<file path=xl/sharedStrings.xml><?xml version="1.0" encoding="utf-8"?>
<sst xmlns="http://schemas.openxmlformats.org/spreadsheetml/2006/main" count="159" uniqueCount="70">
  <si>
    <t>Software Version</t>
  </si>
  <si>
    <t>3.09.07</t>
  </si>
  <si>
    <t>Experiment File Path:</t>
  </si>
  <si>
    <t>Protocol File Path:</t>
  </si>
  <si>
    <t>Plate Number</t>
  </si>
  <si>
    <t>Plate 1</t>
  </si>
  <si>
    <t>Date</t>
  </si>
  <si>
    <t>Time</t>
  </si>
  <si>
    <t>Reader Type:</t>
  </si>
  <si>
    <t>Synergy H1</t>
  </si>
  <si>
    <t>Reader Serial Number:</t>
  </si>
  <si>
    <t>2005111D</t>
  </si>
  <si>
    <t>Reading Type</t>
  </si>
  <si>
    <t>Reader</t>
  </si>
  <si>
    <t>Procedure Details</t>
  </si>
  <si>
    <t>Plate Type</t>
  </si>
  <si>
    <t>Costar 96 flat bottom- Copy (Use plate lid)</t>
  </si>
  <si>
    <t>Eject plate on completion</t>
  </si>
  <si>
    <t>Read</t>
  </si>
  <si>
    <t>Luminescence Endpoint</t>
  </si>
  <si>
    <t>B2..D7</t>
  </si>
  <si>
    <t>Integration Time: 0:01.00 (MM:SS.ss)</t>
  </si>
  <si>
    <t>Filter Set 1</t>
  </si>
  <si>
    <t xml:space="preserve">    Emission: Full light</t>
  </si>
  <si>
    <t xml:space="preserve">    Optics: Top,  Gain: 150</t>
  </si>
  <si>
    <t>Read Speed: Normal,  Delay: 100 msec</t>
  </si>
  <si>
    <t>Extended Dynamic Range</t>
  </si>
  <si>
    <t>Read Height: 4.5 mm</t>
  </si>
  <si>
    <t>Set Temperature</t>
  </si>
  <si>
    <t>Setpoint 25°C</t>
  </si>
  <si>
    <t>Results</t>
  </si>
  <si>
    <t>Actual Temperature:</t>
  </si>
  <si>
    <t>A</t>
  </si>
  <si>
    <t>Lum</t>
  </si>
  <si>
    <t>B</t>
  </si>
  <si>
    <t>C</t>
  </si>
  <si>
    <t>D</t>
  </si>
  <si>
    <t>E</t>
  </si>
  <si>
    <t>F</t>
  </si>
  <si>
    <t>G</t>
  </si>
  <si>
    <t>H</t>
  </si>
  <si>
    <t>Plate 2</t>
  </si>
  <si>
    <t>Total DNA = 30 ng</t>
  </si>
  <si>
    <t>Firefly</t>
  </si>
  <si>
    <t>10 ng DNA + 20 ng #92 dual reporter</t>
  </si>
  <si>
    <t>Mean</t>
  </si>
  <si>
    <t>SD</t>
  </si>
  <si>
    <t>SEM</t>
  </si>
  <si>
    <t>pCDNA</t>
  </si>
  <si>
    <t>mGPR56</t>
  </si>
  <si>
    <t>pCDNA-JA</t>
  </si>
  <si>
    <t>Renilla</t>
  </si>
  <si>
    <t>Firefly/Renilla</t>
  </si>
  <si>
    <t>Var</t>
  </si>
  <si>
    <t>Cov</t>
  </si>
  <si>
    <t>Fold Change vs EV</t>
  </si>
  <si>
    <t>mGPR56 vs JA</t>
  </si>
  <si>
    <t>Z'-factor</t>
  </si>
  <si>
    <t>Cells seeded</t>
  </si>
  <si>
    <t>#92 dual reporter</t>
  </si>
  <si>
    <t>Total DNA</t>
  </si>
  <si>
    <t>LipoD : Total DNA</t>
  </si>
  <si>
    <t>Notes</t>
  </si>
  <si>
    <t>10 ng</t>
  </si>
  <si>
    <t>20 ng</t>
  </si>
  <si>
    <t>30 ng</t>
  </si>
  <si>
    <t>0.3 μL : 0.03 μg</t>
  </si>
  <si>
    <t>EV control</t>
  </si>
  <si>
    <t>10 : 1</t>
  </si>
  <si>
    <t>20k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</si>
</sst>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name val="Arial"/>
    </font>
    <font>
      <sz val="10"/>
      <name val="Arial"/>
      <family val="2"/>
    </font>
    <font>
      <b/>
      <u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27413E"/>
      <name val="Arial"/>
      <family val="2"/>
    </font>
    <font>
      <sz val="7"/>
      <color rgb="FF00000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9F9"/>
        <bgColor indexed="64"/>
      </patternFill>
    </fill>
    <fill>
      <patternFill patternType="solid">
        <fgColor rgb="FFE8F3FF"/>
        <bgColor indexed="64"/>
      </patternFill>
    </fill>
    <fill>
      <patternFill patternType="solid">
        <fgColor rgb="FF247CBD"/>
        <bgColor indexed="64"/>
      </patternFill>
    </fill>
    <fill>
      <patternFill patternType="solid">
        <fgColor rgb="FF60A0D1"/>
        <bgColor indexed="64"/>
      </patternFill>
    </fill>
    <fill>
      <patternFill patternType="solid">
        <fgColor rgb="FF7EB2DB"/>
        <bgColor indexed="64"/>
      </patternFill>
    </fill>
    <fill>
      <patternFill patternType="solid">
        <fgColor rgb="FF5197CC"/>
        <bgColor indexed="64"/>
      </patternFill>
    </fill>
    <fill>
      <patternFill patternType="solid">
        <fgColor rgb="FF428EC7"/>
        <bgColor indexed="64"/>
      </patternFill>
    </fill>
    <fill>
      <patternFill patternType="solid">
        <fgColor rgb="FFBAD7EF"/>
        <bgColor indexed="64"/>
      </patternFill>
    </fill>
    <fill>
      <patternFill patternType="solid">
        <fgColor rgb="FFABCEEA"/>
        <bgColor indexed="64"/>
      </patternFill>
    </fill>
    <fill>
      <patternFill patternType="solid">
        <fgColor rgb="FF3385C2"/>
        <bgColor indexed="64"/>
      </patternFill>
    </fill>
    <fill>
      <patternFill patternType="solid">
        <fgColor rgb="FF8DBCE0"/>
        <bgColor indexed="64"/>
      </patternFill>
    </fill>
    <fill>
      <patternFill patternType="solid">
        <fgColor rgb="FFC9E0F4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8">
    <xf numFmtId="0" fontId="0" fillId="0" borderId="0" xfId="0"/>
    <xf numFmtId="14" fontId="0" fillId="0" borderId="0" xfId="0" applyNumberFormat="1"/>
    <xf numFmtId="19" fontId="0" fillId="0" borderId="0" xfId="0" applyNumberFormat="1"/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0" fillId="2" borderId="1" xfId="0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1" fillId="0" borderId="0" xfId="1"/>
    <xf numFmtId="14" fontId="1" fillId="0" borderId="0" xfId="1" applyNumberFormat="1"/>
    <xf numFmtId="19" fontId="1" fillId="0" borderId="0" xfId="1" applyNumberFormat="1"/>
    <xf numFmtId="0" fontId="2" fillId="0" borderId="0" xfId="1" applyFont="1" applyAlignment="1">
      <alignment horizontal="left" vertical="center" wrapText="1"/>
    </xf>
    <xf numFmtId="0" fontId="3" fillId="0" borderId="0" xfId="1" applyFont="1" applyAlignment="1">
      <alignment horizontal="left" vertical="center" wrapText="1"/>
    </xf>
    <xf numFmtId="0" fontId="1" fillId="2" borderId="1" xfId="1" applyFill="1" applyBorder="1" applyAlignment="1">
      <alignment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0" fontId="5" fillId="0" borderId="0" xfId="1" applyFont="1" applyAlignment="1">
      <alignment horizontal="left" vertical="center" wrapText="1"/>
    </xf>
    <xf numFmtId="0" fontId="3" fillId="9" borderId="1" xfId="1" applyFont="1" applyFill="1" applyBorder="1" applyAlignment="1">
      <alignment horizontal="center" vertical="center" wrapText="1"/>
    </xf>
    <xf numFmtId="0" fontId="3" fillId="10" borderId="1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11" borderId="1" xfId="1" applyFont="1" applyFill="1" applyBorder="1" applyAlignment="1">
      <alignment horizontal="center" vertical="center" wrapText="1"/>
    </xf>
    <xf numFmtId="0" fontId="3" fillId="12" borderId="1" xfId="1" applyFont="1" applyFill="1" applyBorder="1" applyAlignment="1">
      <alignment horizontal="center" vertical="center" wrapText="1"/>
    </xf>
    <xf numFmtId="0" fontId="3" fillId="13" borderId="1" xfId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14" borderId="1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15" borderId="1" xfId="1" applyFont="1" applyFill="1" applyBorder="1" applyAlignment="1">
      <alignment horizontal="center" vertical="center" wrapText="1"/>
    </xf>
    <xf numFmtId="0" fontId="7" fillId="16" borderId="2" xfId="0" applyFont="1" applyFill="1" applyBorder="1" applyAlignment="1">
      <alignment horizontal="center" vertical="top"/>
    </xf>
    <xf numFmtId="0" fontId="7" fillId="16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/>
    <xf numFmtId="0" fontId="0" fillId="0" borderId="2" xfId="0" applyBorder="1"/>
    <xf numFmtId="0" fontId="8" fillId="0" borderId="3" xfId="0" applyFont="1" applyBorder="1"/>
    <xf numFmtId="0" fontId="0" fillId="0" borderId="4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0" fillId="0" borderId="5" xfId="0" applyBorder="1"/>
    <xf numFmtId="0" fontId="8" fillId="0" borderId="5" xfId="0" applyFont="1" applyBorder="1" applyAlignment="1">
      <alignment horizontal="center" vertical="center"/>
    </xf>
    <xf numFmtId="0" fontId="0" fillId="0" borderId="3" xfId="0" applyBorder="1"/>
    <xf numFmtId="0" fontId="1" fillId="0" borderId="4" xfId="0" applyFont="1" applyBorder="1" applyAlignment="1">
      <alignment horizontal="center"/>
    </xf>
    <xf numFmtId="20" fontId="0" fillId="0" borderId="2" xfId="0" quotePrefix="1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7" fillId="20" borderId="3" xfId="0" applyFont="1" applyFill="1" applyBorder="1" applyAlignment="1">
      <alignment horizontal="center" vertical="center"/>
    </xf>
    <xf numFmtId="0" fontId="7" fillId="20" borderId="4" xfId="0" applyFont="1" applyFill="1" applyBorder="1" applyAlignment="1">
      <alignment horizontal="center" vertical="center"/>
    </xf>
    <xf numFmtId="0" fontId="7" fillId="17" borderId="3" xfId="0" applyFont="1" applyFill="1" applyBorder="1" applyAlignment="1">
      <alignment horizontal="center" vertical="center"/>
    </xf>
    <xf numFmtId="0" fontId="7" fillId="17" borderId="4" xfId="0" applyFont="1" applyFill="1" applyBorder="1" applyAlignment="1">
      <alignment horizontal="center" vertical="center"/>
    </xf>
    <xf numFmtId="0" fontId="7" fillId="18" borderId="3" xfId="0" applyFont="1" applyFill="1" applyBorder="1" applyAlignment="1">
      <alignment horizontal="center" vertical="center"/>
    </xf>
    <xf numFmtId="0" fontId="7" fillId="18" borderId="4" xfId="0" applyFont="1" applyFill="1" applyBorder="1" applyAlignment="1">
      <alignment horizontal="center" vertical="center"/>
    </xf>
    <xf numFmtId="0" fontId="6" fillId="19" borderId="3" xfId="0" applyFont="1" applyFill="1" applyBorder="1" applyAlignment="1">
      <alignment horizontal="center" vertical="center"/>
    </xf>
    <xf numFmtId="0" fontId="6" fillId="19" borderId="4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Firefly for mGPR56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pCDNA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Analysis!$I$3</c:f>
                <c:numCache>
                  <c:formatCode>General</c:formatCode>
                  <c:ptCount val="1"/>
                  <c:pt idx="0">
                    <c:v>1635.1634372950823</c:v>
                  </c:pt>
                </c:numCache>
              </c:numRef>
            </c:plus>
            <c:minus>
              <c:numRef>
                <c:f>Analysis!$I$3</c:f>
                <c:numCache>
                  <c:formatCode>General</c:formatCode>
                  <c:ptCount val="1"/>
                  <c:pt idx="0">
                    <c:v>1635.1634372950823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8/14/20</c:v>
              </c:pt>
            </c:strLit>
          </c:cat>
          <c:val>
            <c:numRef>
              <c:f>Analysis!$H$3</c:f>
              <c:numCache>
                <c:formatCode>General</c:formatCode>
                <c:ptCount val="1"/>
                <c:pt idx="0">
                  <c:v>5152.333333333333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F-CE49-8975-5F63106DC5F6}"/>
            </c:ext>
          </c:extLst>
        </c:ser>
        <c:ser>
          <c:idx val="0"/>
          <c:order val="1"/>
          <c:tx>
            <c:v>GPR56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Analysis!$I$4</c:f>
                <c:numCache>
                  <c:formatCode>General</c:formatCode>
                  <c:ptCount val="1"/>
                  <c:pt idx="0">
                    <c:v>7453.6274502195647</c:v>
                  </c:pt>
                </c:numCache>
              </c:numRef>
            </c:plus>
            <c:minus>
              <c:numRef>
                <c:f>Analysis!$I$4</c:f>
                <c:numCache>
                  <c:formatCode>General</c:formatCode>
                  <c:ptCount val="1"/>
                  <c:pt idx="0">
                    <c:v>7453.6274502195647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8/14/20</c:v>
              </c:pt>
            </c:strLit>
          </c:cat>
          <c:val>
            <c:numRef>
              <c:f>Analysis!$H$4</c:f>
              <c:numCache>
                <c:formatCode>General</c:formatCode>
                <c:ptCount val="1"/>
                <c:pt idx="0">
                  <c:v>35077.166666666664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1EF-CE49-8975-5F63106DC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89184"/>
        <c:axId val="495485904"/>
      </c:barChart>
      <c:catAx>
        <c:axId val="4954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ng DNA</a:t>
                </a:r>
                <a:r>
                  <a:rPr lang="en-US" baseline="0"/>
                  <a:t> + 20 ng #92 dual reporter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5904"/>
        <c:crosses val="autoZero"/>
        <c:auto val="1"/>
        <c:lblAlgn val="ctr"/>
        <c:lblOffset val="100"/>
        <c:noMultiLvlLbl val="0"/>
      </c:catAx>
      <c:valAx>
        <c:axId val="495485904"/>
        <c:scaling>
          <c:orientation val="minMax"/>
          <c:max val="6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Firefly Luminescence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Renilla for mGPR56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pCDNA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Analysis!$I$10</c:f>
                <c:numCache>
                  <c:formatCode>General</c:formatCode>
                  <c:ptCount val="1"/>
                  <c:pt idx="0">
                    <c:v>865.29634615354018</c:v>
                  </c:pt>
                </c:numCache>
              </c:numRef>
            </c:plus>
            <c:minus>
              <c:numRef>
                <c:f>Analysis!$I$10</c:f>
                <c:numCache>
                  <c:formatCode>General</c:formatCode>
                  <c:ptCount val="1"/>
                  <c:pt idx="0">
                    <c:v>865.29634615354018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8/14/20</c:v>
              </c:pt>
            </c:strLit>
          </c:cat>
          <c:val>
            <c:numRef>
              <c:f>Analysis!$H$10</c:f>
              <c:numCache>
                <c:formatCode>General</c:formatCode>
                <c:ptCount val="1"/>
                <c:pt idx="0">
                  <c:v>2650.8333333333335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09-334E-BCDA-8F9FA0699F08}"/>
            </c:ext>
          </c:extLst>
        </c:ser>
        <c:ser>
          <c:idx val="0"/>
          <c:order val="1"/>
          <c:tx>
            <c:v>GPR56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Analysis!$I$11</c:f>
                <c:numCache>
                  <c:formatCode>General</c:formatCode>
                  <c:ptCount val="1"/>
                  <c:pt idx="0">
                    <c:v>957.6192702043262</c:v>
                  </c:pt>
                </c:numCache>
              </c:numRef>
            </c:plus>
            <c:minus>
              <c:numRef>
                <c:f>Analysis!$I$11</c:f>
                <c:numCache>
                  <c:formatCode>General</c:formatCode>
                  <c:ptCount val="1"/>
                  <c:pt idx="0">
                    <c:v>957.6192702043262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8/14/20</c:v>
              </c:pt>
            </c:strLit>
          </c:cat>
          <c:val>
            <c:numRef>
              <c:f>Analysis!$H$11</c:f>
              <c:numCache>
                <c:formatCode>General</c:formatCode>
                <c:ptCount val="1"/>
                <c:pt idx="0">
                  <c:v>2062.6666666666665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09-334E-BCDA-8F9FA0699F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89184"/>
        <c:axId val="495485904"/>
      </c:barChart>
      <c:catAx>
        <c:axId val="4954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ng DNA</a:t>
                </a:r>
                <a:r>
                  <a:rPr lang="en-US" baseline="0"/>
                  <a:t> + 20 ng #92 dual reporter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5904"/>
        <c:crosses val="autoZero"/>
        <c:auto val="1"/>
        <c:lblAlgn val="ctr"/>
        <c:lblOffset val="100"/>
        <c:noMultiLvlLbl val="0"/>
      </c:catAx>
      <c:valAx>
        <c:axId val="495485904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Renilla Luminescence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Firefly/Renilla for mGPR56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pCDNA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Analysis!$I$17</c:f>
                <c:numCache>
                  <c:formatCode>General</c:formatCode>
                  <c:ptCount val="1"/>
                  <c:pt idx="0">
                    <c:v>0.61593833709402201</c:v>
                  </c:pt>
                </c:numCache>
              </c:numRef>
            </c:plus>
            <c:minus>
              <c:numRef>
                <c:f>Analysis!$I$17</c:f>
                <c:numCache>
                  <c:formatCode>General</c:formatCode>
                  <c:ptCount val="1"/>
                  <c:pt idx="0">
                    <c:v>0.61593833709402201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8/14/20</c:v>
              </c:pt>
            </c:strLit>
          </c:cat>
          <c:val>
            <c:numRef>
              <c:f>Analysis!$H$17</c:f>
              <c:numCache>
                <c:formatCode>General</c:formatCode>
                <c:ptCount val="1"/>
                <c:pt idx="0">
                  <c:v>2.0464777141419805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7-524B-A959-D0B9E65F7317}"/>
            </c:ext>
          </c:extLst>
        </c:ser>
        <c:ser>
          <c:idx val="0"/>
          <c:order val="1"/>
          <c:tx>
            <c:v>GPR56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Analysis!$I$18</c:f>
                <c:numCache>
                  <c:formatCode>General</c:formatCode>
                  <c:ptCount val="1"/>
                  <c:pt idx="0">
                    <c:v>6.5345068703658979</c:v>
                  </c:pt>
                </c:numCache>
              </c:numRef>
            </c:plus>
            <c:minus>
              <c:numRef>
                <c:f>Analysis!$I$18</c:f>
                <c:numCache>
                  <c:formatCode>General</c:formatCode>
                  <c:ptCount val="1"/>
                  <c:pt idx="0">
                    <c:v>6.5345068703658979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8/14/20</c:v>
              </c:pt>
            </c:strLit>
          </c:cat>
          <c:val>
            <c:numRef>
              <c:f>Analysis!$H$18</c:f>
              <c:numCache>
                <c:formatCode>General</c:formatCode>
                <c:ptCount val="1"/>
                <c:pt idx="0">
                  <c:v>19.381816979065807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7-524B-A959-D0B9E65F7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89184"/>
        <c:axId val="495485904"/>
      </c:barChart>
      <c:catAx>
        <c:axId val="4954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ng DNA</a:t>
                </a:r>
                <a:r>
                  <a:rPr lang="en-US" baseline="0"/>
                  <a:t> + 20 ng #92 dual reporter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5904"/>
        <c:crosses val="autoZero"/>
        <c:auto val="1"/>
        <c:lblAlgn val="ctr"/>
        <c:lblOffset val="100"/>
        <c:noMultiLvlLbl val="0"/>
      </c:catAx>
      <c:valAx>
        <c:axId val="49548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Firefly/Renilla ratio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Fold change for mGPR56 vs EV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pCDNA</c:v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Analysis!$C$24</c:f>
                <c:numCache>
                  <c:formatCode>General</c:formatCode>
                  <c:ptCount val="1"/>
                  <c:pt idx="0">
                    <c:v>0.30097485686633257</c:v>
                  </c:pt>
                </c:numCache>
              </c:numRef>
            </c:plus>
            <c:minus>
              <c:numRef>
                <c:f>Analysis!$C$24</c:f>
                <c:numCache>
                  <c:formatCode>General</c:formatCode>
                  <c:ptCount val="1"/>
                  <c:pt idx="0">
                    <c:v>0.30097485686633257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8/14/20</c:v>
              </c:pt>
            </c:strLit>
          </c:cat>
          <c:val>
            <c:numRef>
              <c:f>Analysis!$B$24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23-D740-8173-AD1F9BB9F15D}"/>
            </c:ext>
          </c:extLst>
        </c:ser>
        <c:ser>
          <c:idx val="0"/>
          <c:order val="1"/>
          <c:tx>
            <c:v>GPR56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Analysis!$C$25</c:f>
                <c:numCache>
                  <c:formatCode>General</c:formatCode>
                  <c:ptCount val="1"/>
                  <c:pt idx="0">
                    <c:v>3.1930505889264458</c:v>
                  </c:pt>
                </c:numCache>
              </c:numRef>
            </c:plus>
            <c:minus>
              <c:numRef>
                <c:f>Analysis!$C$25</c:f>
                <c:numCache>
                  <c:formatCode>General</c:formatCode>
                  <c:ptCount val="1"/>
                  <c:pt idx="0">
                    <c:v>3.1930505889264458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8/14/20</c:v>
              </c:pt>
            </c:strLit>
          </c:cat>
          <c:val>
            <c:numRef>
              <c:f>Analysis!$B$25</c:f>
              <c:numCache>
                <c:formatCode>General</c:formatCode>
                <c:ptCount val="1"/>
                <c:pt idx="0">
                  <c:v>9.4708175149573783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23-D740-8173-AD1F9BB9F1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5489184"/>
        <c:axId val="495485904"/>
      </c:barChart>
      <c:catAx>
        <c:axId val="49548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10 ng DNA</a:t>
                </a:r>
                <a:r>
                  <a:rPr lang="en-US" baseline="0"/>
                  <a:t> + 20 ng #92 dual reporter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5904"/>
        <c:crosses val="autoZero"/>
        <c:auto val="1"/>
        <c:lblAlgn val="ctr"/>
        <c:lblOffset val="100"/>
        <c:noMultiLvlLbl val="0"/>
      </c:catAx>
      <c:valAx>
        <c:axId val="4954859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Fold change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707712</xdr:colOff>
      <xdr:row>0</xdr:row>
      <xdr:rowOff>48473</xdr:rowOff>
    </xdr:from>
    <xdr:to>
      <xdr:col>20</xdr:col>
      <xdr:colOff>58168</xdr:colOff>
      <xdr:row>19</xdr:row>
      <xdr:rowOff>63717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E3E1C3-A269-A64B-8A47-CDE0B474C0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707710</xdr:colOff>
      <xdr:row>20</xdr:row>
      <xdr:rowOff>116334</xdr:rowOff>
    </xdr:from>
    <xdr:to>
      <xdr:col>20</xdr:col>
      <xdr:colOff>58166</xdr:colOff>
      <xdr:row>39</xdr:row>
      <xdr:rowOff>131578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245C1E3-E473-F742-A5A8-2B84A0F2B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9694</xdr:colOff>
      <xdr:row>20</xdr:row>
      <xdr:rowOff>155114</xdr:rowOff>
    </xdr:from>
    <xdr:to>
      <xdr:col>13</xdr:col>
      <xdr:colOff>184197</xdr:colOff>
      <xdr:row>40</xdr:row>
      <xdr:rowOff>5549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04CD1FF-B95B-6F42-AF28-D18596FA63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28</xdr:row>
      <xdr:rowOff>116336</xdr:rowOff>
    </xdr:from>
    <xdr:to>
      <xdr:col>4</xdr:col>
      <xdr:colOff>184197</xdr:colOff>
      <xdr:row>47</xdr:row>
      <xdr:rowOff>131579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F5491D-5829-0A45-9CF7-D9221C2FB7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38"/>
  <sheetViews>
    <sheetView workbookViewId="0">
      <selection activeCell="D32" sqref="D32:I34"/>
    </sheetView>
  </sheetViews>
  <sheetFormatPr defaultColWidth="8.77734375" defaultRowHeight="13.2" x14ac:dyDescent="0.25"/>
  <cols>
    <col min="1" max="1" width="20.6640625" customWidth="1"/>
    <col min="2" max="2" width="12.6640625" customWidth="1"/>
  </cols>
  <sheetData>
    <row r="2" spans="1:2" x14ac:dyDescent="0.25">
      <c r="A2" t="s">
        <v>0</v>
      </c>
      <c r="B2" t="s">
        <v>1</v>
      </c>
    </row>
    <row r="4" spans="1:2" x14ac:dyDescent="0.25">
      <c r="A4" t="s">
        <v>2</v>
      </c>
    </row>
    <row r="5" spans="1:2" x14ac:dyDescent="0.25">
      <c r="A5" t="s">
        <v>3</v>
      </c>
    </row>
    <row r="6" spans="1:2" x14ac:dyDescent="0.25">
      <c r="A6" t="s">
        <v>4</v>
      </c>
      <c r="B6" t="s">
        <v>5</v>
      </c>
    </row>
    <row r="7" spans="1:2" x14ac:dyDescent="0.25">
      <c r="A7" t="s">
        <v>6</v>
      </c>
      <c r="B7" s="1">
        <v>44058</v>
      </c>
    </row>
    <row r="8" spans="1:2" x14ac:dyDescent="0.25">
      <c r="A8" t="s">
        <v>7</v>
      </c>
      <c r="B8" s="2">
        <v>1.0069444444444445E-2</v>
      </c>
    </row>
    <row r="9" spans="1:2" x14ac:dyDescent="0.25">
      <c r="A9" t="s">
        <v>8</v>
      </c>
      <c r="B9" t="s">
        <v>9</v>
      </c>
    </row>
    <row r="10" spans="1:2" x14ac:dyDescent="0.25">
      <c r="A10" t="s">
        <v>10</v>
      </c>
      <c r="B10" t="s">
        <v>11</v>
      </c>
    </row>
    <row r="11" spans="1:2" x14ac:dyDescent="0.25">
      <c r="A11" t="s">
        <v>12</v>
      </c>
      <c r="B11" t="s">
        <v>13</v>
      </c>
    </row>
    <row r="13" spans="1:2" x14ac:dyDescent="0.25">
      <c r="A13" s="3" t="s">
        <v>14</v>
      </c>
      <c r="B13" s="4"/>
    </row>
    <row r="14" spans="1:2" x14ac:dyDescent="0.25">
      <c r="A14" t="s">
        <v>15</v>
      </c>
      <c r="B14" t="s">
        <v>16</v>
      </c>
    </row>
    <row r="15" spans="1:2" x14ac:dyDescent="0.25">
      <c r="A15" t="s">
        <v>17</v>
      </c>
    </row>
    <row r="16" spans="1:2" x14ac:dyDescent="0.25">
      <c r="A16" t="s">
        <v>18</v>
      </c>
      <c r="B16" t="s">
        <v>19</v>
      </c>
    </row>
    <row r="17" spans="1:15" x14ac:dyDescent="0.25">
      <c r="B17" t="s">
        <v>20</v>
      </c>
    </row>
    <row r="18" spans="1:15" x14ac:dyDescent="0.25">
      <c r="B18" t="s">
        <v>21</v>
      </c>
    </row>
    <row r="19" spans="1:15" x14ac:dyDescent="0.25">
      <c r="B19" t="s">
        <v>22</v>
      </c>
    </row>
    <row r="20" spans="1:15" x14ac:dyDescent="0.25">
      <c r="B20" t="s">
        <v>23</v>
      </c>
    </row>
    <row r="21" spans="1:15" x14ac:dyDescent="0.25">
      <c r="B21" t="s">
        <v>24</v>
      </c>
    </row>
    <row r="22" spans="1:15" x14ac:dyDescent="0.25">
      <c r="B22" t="s">
        <v>25</v>
      </c>
    </row>
    <row r="23" spans="1:15" x14ac:dyDescent="0.25">
      <c r="B23" t="s">
        <v>26</v>
      </c>
    </row>
    <row r="24" spans="1:15" x14ac:dyDescent="0.25">
      <c r="B24" t="s">
        <v>27</v>
      </c>
    </row>
    <row r="25" spans="1:15" x14ac:dyDescent="0.25">
      <c r="A25" t="s">
        <v>28</v>
      </c>
      <c r="B25" t="s">
        <v>29</v>
      </c>
    </row>
    <row r="27" spans="1:15" x14ac:dyDescent="0.25">
      <c r="A27" s="3" t="s">
        <v>30</v>
      </c>
      <c r="B27" s="4"/>
    </row>
    <row r="28" spans="1:15" x14ac:dyDescent="0.25">
      <c r="A28" t="s">
        <v>31</v>
      </c>
      <c r="B28">
        <v>28</v>
      </c>
    </row>
    <row r="30" spans="1:15" x14ac:dyDescent="0.25">
      <c r="B30" s="5"/>
      <c r="C30" s="6">
        <v>1</v>
      </c>
      <c r="D30" s="6">
        <v>2</v>
      </c>
      <c r="E30" s="6">
        <v>3</v>
      </c>
      <c r="F30" s="6">
        <v>4</v>
      </c>
      <c r="G30" s="6">
        <v>5</v>
      </c>
      <c r="H30" s="6">
        <v>6</v>
      </c>
      <c r="I30" s="6">
        <v>7</v>
      </c>
      <c r="J30" s="6">
        <v>8</v>
      </c>
      <c r="K30" s="6">
        <v>9</v>
      </c>
      <c r="L30" s="6">
        <v>10</v>
      </c>
      <c r="M30" s="6">
        <v>11</v>
      </c>
      <c r="N30" s="6">
        <v>12</v>
      </c>
    </row>
    <row r="31" spans="1:15" x14ac:dyDescent="0.25">
      <c r="B31" s="6" t="s">
        <v>32</v>
      </c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8" t="s">
        <v>33</v>
      </c>
    </row>
    <row r="32" spans="1:15" x14ac:dyDescent="0.25">
      <c r="B32" s="6" t="s">
        <v>34</v>
      </c>
      <c r="C32" s="7"/>
      <c r="D32" s="9">
        <v>8178</v>
      </c>
      <c r="E32" s="10">
        <v>4184</v>
      </c>
      <c r="F32" s="10">
        <v>5113</v>
      </c>
      <c r="G32" s="10">
        <v>5490</v>
      </c>
      <c r="H32" s="10">
        <v>3535</v>
      </c>
      <c r="I32" s="10">
        <v>4414</v>
      </c>
      <c r="J32" s="7"/>
      <c r="K32" s="7"/>
      <c r="L32" s="7"/>
      <c r="M32" s="7"/>
      <c r="N32" s="7"/>
      <c r="O32" s="8" t="s">
        <v>33</v>
      </c>
    </row>
    <row r="33" spans="2:15" x14ac:dyDescent="0.25">
      <c r="B33" s="6" t="s">
        <v>35</v>
      </c>
      <c r="C33" s="7"/>
      <c r="D33" s="11">
        <v>44437</v>
      </c>
      <c r="E33" s="12">
        <v>32515</v>
      </c>
      <c r="F33" s="12">
        <v>30394</v>
      </c>
      <c r="G33" s="11">
        <v>44272</v>
      </c>
      <c r="H33" s="13">
        <v>26855</v>
      </c>
      <c r="I33" s="12">
        <v>31990</v>
      </c>
      <c r="J33" s="7"/>
      <c r="K33" s="7"/>
      <c r="L33" s="7"/>
      <c r="M33" s="7"/>
      <c r="N33" s="7"/>
      <c r="O33" s="8" t="s">
        <v>33</v>
      </c>
    </row>
    <row r="34" spans="2:15" x14ac:dyDescent="0.25">
      <c r="B34" s="6" t="s">
        <v>36</v>
      </c>
      <c r="C34" s="7"/>
      <c r="D34" s="10">
        <v>6394</v>
      </c>
      <c r="E34" s="10">
        <v>4053</v>
      </c>
      <c r="F34" s="10">
        <v>4415</v>
      </c>
      <c r="G34" s="10">
        <v>4789</v>
      </c>
      <c r="H34" s="10">
        <v>5222</v>
      </c>
      <c r="I34" s="10">
        <v>6019</v>
      </c>
      <c r="J34" s="7"/>
      <c r="K34" s="7"/>
      <c r="L34" s="7"/>
      <c r="M34" s="7"/>
      <c r="N34" s="7"/>
      <c r="O34" s="8" t="s">
        <v>33</v>
      </c>
    </row>
    <row r="35" spans="2:15" x14ac:dyDescent="0.25">
      <c r="B35" s="6" t="s">
        <v>37</v>
      </c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8" t="s">
        <v>33</v>
      </c>
    </row>
    <row r="36" spans="2:15" x14ac:dyDescent="0.25">
      <c r="B36" s="6" t="s">
        <v>38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8" t="s">
        <v>33</v>
      </c>
    </row>
    <row r="37" spans="2:15" x14ac:dyDescent="0.25">
      <c r="B37" s="6" t="s">
        <v>39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8" t="s">
        <v>33</v>
      </c>
    </row>
    <row r="38" spans="2:15" x14ac:dyDescent="0.25">
      <c r="B38" s="6" t="s">
        <v>40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8" t="s">
        <v>33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O38"/>
  <sheetViews>
    <sheetView topLeftCell="A26" zoomScale="92" workbookViewId="0">
      <selection activeCell="D32" sqref="D32:I34"/>
    </sheetView>
  </sheetViews>
  <sheetFormatPr defaultColWidth="8.6640625" defaultRowHeight="13.2" x14ac:dyDescent="0.25"/>
  <cols>
    <col min="1" max="1" width="20.6640625" style="14" customWidth="1"/>
    <col min="2" max="2" width="12.6640625" style="14" customWidth="1"/>
    <col min="3" max="16384" width="8.6640625" style="14"/>
  </cols>
  <sheetData>
    <row r="2" spans="1:2" x14ac:dyDescent="0.25">
      <c r="A2" s="14" t="s">
        <v>0</v>
      </c>
      <c r="B2" s="14" t="s">
        <v>1</v>
      </c>
    </row>
    <row r="4" spans="1:2" x14ac:dyDescent="0.25">
      <c r="A4" s="14" t="s">
        <v>2</v>
      </c>
    </row>
    <row r="5" spans="1:2" x14ac:dyDescent="0.25">
      <c r="A5" s="14" t="s">
        <v>3</v>
      </c>
    </row>
    <row r="6" spans="1:2" x14ac:dyDescent="0.25">
      <c r="A6" s="14" t="s">
        <v>4</v>
      </c>
      <c r="B6" s="14" t="s">
        <v>41</v>
      </c>
    </row>
    <row r="7" spans="1:2" x14ac:dyDescent="0.25">
      <c r="A7" s="14" t="s">
        <v>6</v>
      </c>
      <c r="B7" s="15">
        <v>44058</v>
      </c>
    </row>
    <row r="8" spans="1:2" x14ac:dyDescent="0.25">
      <c r="A8" s="14" t="s">
        <v>7</v>
      </c>
      <c r="B8" s="16">
        <v>2.1574074074074075E-2</v>
      </c>
    </row>
    <row r="9" spans="1:2" x14ac:dyDescent="0.25">
      <c r="A9" s="14" t="s">
        <v>8</v>
      </c>
      <c r="B9" s="14" t="s">
        <v>9</v>
      </c>
    </row>
    <row r="10" spans="1:2" x14ac:dyDescent="0.25">
      <c r="A10" s="14" t="s">
        <v>10</v>
      </c>
      <c r="B10" s="14" t="s">
        <v>11</v>
      </c>
    </row>
    <row r="11" spans="1:2" x14ac:dyDescent="0.25">
      <c r="A11" s="14" t="s">
        <v>12</v>
      </c>
      <c r="B11" s="14" t="s">
        <v>13</v>
      </c>
    </row>
    <row r="13" spans="1:2" x14ac:dyDescent="0.25">
      <c r="A13" s="17" t="s">
        <v>14</v>
      </c>
      <c r="B13" s="18"/>
    </row>
    <row r="14" spans="1:2" x14ac:dyDescent="0.25">
      <c r="A14" s="14" t="s">
        <v>15</v>
      </c>
      <c r="B14" s="14" t="s">
        <v>16</v>
      </c>
    </row>
    <row r="15" spans="1:2" x14ac:dyDescent="0.25">
      <c r="A15" s="14" t="s">
        <v>17</v>
      </c>
    </row>
    <row r="16" spans="1:2" x14ac:dyDescent="0.25">
      <c r="A16" s="14" t="s">
        <v>18</v>
      </c>
      <c r="B16" s="14" t="s">
        <v>19</v>
      </c>
    </row>
    <row r="17" spans="1:15" x14ac:dyDescent="0.25">
      <c r="B17" s="14" t="s">
        <v>20</v>
      </c>
    </row>
    <row r="18" spans="1:15" x14ac:dyDescent="0.25">
      <c r="B18" s="14" t="s">
        <v>21</v>
      </c>
    </row>
    <row r="19" spans="1:15" x14ac:dyDescent="0.25">
      <c r="B19" s="14" t="s">
        <v>22</v>
      </c>
    </row>
    <row r="20" spans="1:15" x14ac:dyDescent="0.25">
      <c r="B20" s="14" t="s">
        <v>23</v>
      </c>
    </row>
    <row r="21" spans="1:15" x14ac:dyDescent="0.25">
      <c r="B21" s="14" t="s">
        <v>24</v>
      </c>
    </row>
    <row r="22" spans="1:15" x14ac:dyDescent="0.25">
      <c r="B22" s="14" t="s">
        <v>25</v>
      </c>
    </row>
    <row r="23" spans="1:15" x14ac:dyDescent="0.25">
      <c r="B23" s="14" t="s">
        <v>26</v>
      </c>
    </row>
    <row r="24" spans="1:15" x14ac:dyDescent="0.25">
      <c r="B24" s="14" t="s">
        <v>27</v>
      </c>
    </row>
    <row r="25" spans="1:15" x14ac:dyDescent="0.25">
      <c r="A25" s="14" t="s">
        <v>28</v>
      </c>
      <c r="B25" s="14" t="s">
        <v>29</v>
      </c>
    </row>
    <row r="27" spans="1:15" x14ac:dyDescent="0.25">
      <c r="A27" s="17" t="s">
        <v>30</v>
      </c>
      <c r="B27" s="18"/>
    </row>
    <row r="28" spans="1:15" x14ac:dyDescent="0.25">
      <c r="A28" s="14" t="s">
        <v>31</v>
      </c>
      <c r="B28" s="14">
        <v>27.9</v>
      </c>
    </row>
    <row r="30" spans="1:15" x14ac:dyDescent="0.25">
      <c r="B30" s="19"/>
      <c r="C30" s="20">
        <v>1</v>
      </c>
      <c r="D30" s="20">
        <v>2</v>
      </c>
      <c r="E30" s="20">
        <v>3</v>
      </c>
      <c r="F30" s="20">
        <v>4</v>
      </c>
      <c r="G30" s="20">
        <v>5</v>
      </c>
      <c r="H30" s="20">
        <v>6</v>
      </c>
      <c r="I30" s="20">
        <v>7</v>
      </c>
      <c r="J30" s="20">
        <v>8</v>
      </c>
      <c r="K30" s="20">
        <v>9</v>
      </c>
      <c r="L30" s="20">
        <v>10</v>
      </c>
      <c r="M30" s="20">
        <v>11</v>
      </c>
      <c r="N30" s="20">
        <v>12</v>
      </c>
    </row>
    <row r="31" spans="1:15" x14ac:dyDescent="0.25">
      <c r="B31" s="20" t="s">
        <v>32</v>
      </c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2" t="s">
        <v>33</v>
      </c>
    </row>
    <row r="32" spans="1:15" x14ac:dyDescent="0.25">
      <c r="B32" s="20" t="s">
        <v>34</v>
      </c>
      <c r="C32" s="21"/>
      <c r="D32" s="23">
        <v>2998</v>
      </c>
      <c r="E32" s="23">
        <v>2969</v>
      </c>
      <c r="F32" s="24">
        <v>3078</v>
      </c>
      <c r="G32" s="25">
        <v>3684</v>
      </c>
      <c r="H32" s="26">
        <v>1508</v>
      </c>
      <c r="I32" s="27">
        <v>1668</v>
      </c>
      <c r="J32" s="21"/>
      <c r="K32" s="21"/>
      <c r="L32" s="21"/>
      <c r="M32" s="21"/>
      <c r="N32" s="21"/>
      <c r="O32" s="22" t="s">
        <v>33</v>
      </c>
    </row>
    <row r="33" spans="2:15" x14ac:dyDescent="0.25">
      <c r="B33" s="20" t="s">
        <v>35</v>
      </c>
      <c r="C33" s="21"/>
      <c r="D33" s="28">
        <v>3325</v>
      </c>
      <c r="E33" s="24">
        <v>3126</v>
      </c>
      <c r="F33" s="29">
        <v>1033</v>
      </c>
      <c r="G33" s="30">
        <v>2027</v>
      </c>
      <c r="H33" s="26">
        <v>1484</v>
      </c>
      <c r="I33" s="26">
        <v>1381</v>
      </c>
      <c r="J33" s="21"/>
      <c r="K33" s="21"/>
      <c r="L33" s="21"/>
      <c r="M33" s="21"/>
      <c r="N33" s="21"/>
      <c r="O33" s="22" t="s">
        <v>33</v>
      </c>
    </row>
    <row r="34" spans="2:15" x14ac:dyDescent="0.25">
      <c r="B34" s="20" t="s">
        <v>36</v>
      </c>
      <c r="C34" s="21"/>
      <c r="D34" s="31">
        <v>756</v>
      </c>
      <c r="E34" s="32">
        <v>1270</v>
      </c>
      <c r="F34" s="31">
        <v>723</v>
      </c>
      <c r="G34" s="29">
        <v>1109</v>
      </c>
      <c r="H34" s="31">
        <v>686</v>
      </c>
      <c r="I34" s="26">
        <v>1516</v>
      </c>
      <c r="J34" s="21"/>
      <c r="K34" s="21"/>
      <c r="L34" s="21"/>
      <c r="M34" s="21"/>
      <c r="N34" s="21"/>
      <c r="O34" s="22" t="s">
        <v>33</v>
      </c>
    </row>
    <row r="35" spans="2:15" x14ac:dyDescent="0.25">
      <c r="B35" s="20" t="s">
        <v>37</v>
      </c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2" t="s">
        <v>33</v>
      </c>
    </row>
    <row r="36" spans="2:15" x14ac:dyDescent="0.25">
      <c r="B36" s="20" t="s">
        <v>38</v>
      </c>
      <c r="C36" s="21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2" t="s">
        <v>33</v>
      </c>
    </row>
    <row r="37" spans="2:15" x14ac:dyDescent="0.25">
      <c r="B37" s="20" t="s">
        <v>39</v>
      </c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1"/>
      <c r="N37" s="21"/>
      <c r="O37" s="22" t="s">
        <v>33</v>
      </c>
    </row>
    <row r="38" spans="2:15" x14ac:dyDescent="0.25">
      <c r="B38" s="20" t="s">
        <v>40</v>
      </c>
      <c r="C38" s="21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2" t="s">
        <v>33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352E3-6A92-F24D-8F06-FB7E649BB397}">
  <dimension ref="A1:M27"/>
  <sheetViews>
    <sheetView tabSelected="1" zoomScale="70" zoomScaleNormal="70" workbookViewId="0">
      <selection activeCell="A15" sqref="A15:L18"/>
    </sheetView>
  </sheetViews>
  <sheetFormatPr defaultColWidth="11.5546875" defaultRowHeight="13.2" x14ac:dyDescent="0.25"/>
  <cols>
    <col min="1" max="1" width="31.6640625" bestFit="1" customWidth="1"/>
    <col min="2" max="2" width="11.44140625" bestFit="1" customWidth="1"/>
  </cols>
  <sheetData>
    <row r="1" spans="1:12" x14ac:dyDescent="0.25">
      <c r="A1" s="33" t="s">
        <v>42</v>
      </c>
      <c r="B1" s="51" t="s">
        <v>43</v>
      </c>
      <c r="C1" s="52"/>
      <c r="D1" s="52"/>
      <c r="E1" s="52"/>
      <c r="F1" s="52"/>
      <c r="G1" s="52"/>
      <c r="H1" s="52"/>
      <c r="I1" s="52"/>
      <c r="J1" s="52"/>
    </row>
    <row r="2" spans="1:12" x14ac:dyDescent="0.25">
      <c r="A2" s="34" t="s">
        <v>44</v>
      </c>
      <c r="B2" s="35">
        <v>1</v>
      </c>
      <c r="C2" s="35">
        <v>2</v>
      </c>
      <c r="D2" s="35">
        <v>3</v>
      </c>
      <c r="E2" s="35">
        <v>4</v>
      </c>
      <c r="F2" s="35">
        <v>5</v>
      </c>
      <c r="G2" s="35">
        <v>6</v>
      </c>
      <c r="H2" s="34" t="s">
        <v>45</v>
      </c>
      <c r="I2" s="34" t="s">
        <v>46</v>
      </c>
      <c r="J2" s="34" t="s">
        <v>47</v>
      </c>
    </row>
    <row r="3" spans="1:12" x14ac:dyDescent="0.25">
      <c r="A3" s="36" t="s">
        <v>48</v>
      </c>
      <c r="B3" s="9">
        <v>8178</v>
      </c>
      <c r="C3" s="10">
        <v>4184</v>
      </c>
      <c r="D3" s="10">
        <v>5113</v>
      </c>
      <c r="E3" s="10">
        <v>5490</v>
      </c>
      <c r="F3" s="10">
        <v>3535</v>
      </c>
      <c r="G3" s="10">
        <v>4414</v>
      </c>
      <c r="H3" s="37">
        <f>AVERAGE(B3:G3)</f>
        <v>5152.333333333333</v>
      </c>
      <c r="I3" s="37">
        <f>_xlfn.STDEV.S(B3:G3)</f>
        <v>1635.1634372950823</v>
      </c>
      <c r="J3" s="37">
        <f>I3/SQRT(6)</f>
        <v>667.55267790473147</v>
      </c>
      <c r="K3" s="34" t="s">
        <v>57</v>
      </c>
    </row>
    <row r="4" spans="1:12" x14ac:dyDescent="0.25">
      <c r="A4" s="36" t="s">
        <v>49</v>
      </c>
      <c r="B4" s="11">
        <v>44437</v>
      </c>
      <c r="C4" s="12">
        <v>32515</v>
      </c>
      <c r="D4" s="12">
        <v>30394</v>
      </c>
      <c r="E4" s="11">
        <v>44272</v>
      </c>
      <c r="F4" s="13">
        <v>26855</v>
      </c>
      <c r="G4" s="12">
        <v>31990</v>
      </c>
      <c r="H4" s="37">
        <f t="shared" ref="H4:H5" si="0">AVERAGE(B4:G4)</f>
        <v>35077.166666666664</v>
      </c>
      <c r="I4" s="37">
        <f t="shared" ref="I4:I5" si="1">_xlfn.STDEV.S(B4:G4)</f>
        <v>7453.6274502195647</v>
      </c>
      <c r="J4" s="37">
        <f t="shared" ref="J4:J5" si="2">I4/SQRT(6)</f>
        <v>3042.9306643066598</v>
      </c>
      <c r="K4" s="37">
        <f>1-(3*(I4+I3)/ABS(H4-H3))</f>
        <v>8.8837944097356791E-2</v>
      </c>
    </row>
    <row r="5" spans="1:12" x14ac:dyDescent="0.25">
      <c r="A5" s="36" t="s">
        <v>50</v>
      </c>
      <c r="B5" s="10">
        <v>6394</v>
      </c>
      <c r="C5" s="10">
        <v>4053</v>
      </c>
      <c r="D5" s="10">
        <v>4415</v>
      </c>
      <c r="E5" s="10">
        <v>4789</v>
      </c>
      <c r="F5" s="10">
        <v>5222</v>
      </c>
      <c r="G5" s="10">
        <v>6019</v>
      </c>
      <c r="H5" s="37">
        <f t="shared" si="0"/>
        <v>5148.666666666667</v>
      </c>
      <c r="I5" s="37">
        <f t="shared" si="1"/>
        <v>914.52997034906878</v>
      </c>
      <c r="J5" s="37">
        <f t="shared" si="2"/>
        <v>373.35529697297471</v>
      </c>
    </row>
    <row r="8" spans="1:12" x14ac:dyDescent="0.25">
      <c r="A8" s="33" t="s">
        <v>42</v>
      </c>
      <c r="B8" s="53" t="s">
        <v>51</v>
      </c>
      <c r="C8" s="54"/>
      <c r="D8" s="54"/>
      <c r="E8" s="54"/>
      <c r="F8" s="54"/>
      <c r="G8" s="54"/>
      <c r="H8" s="54"/>
      <c r="I8" s="54"/>
      <c r="J8" s="54"/>
    </row>
    <row r="9" spans="1:12" x14ac:dyDescent="0.25">
      <c r="A9" s="34" t="s">
        <v>44</v>
      </c>
      <c r="B9" s="35">
        <v>1</v>
      </c>
      <c r="C9" s="35">
        <v>2</v>
      </c>
      <c r="D9" s="35">
        <v>3</v>
      </c>
      <c r="E9" s="35">
        <v>4</v>
      </c>
      <c r="F9" s="35">
        <v>5</v>
      </c>
      <c r="G9" s="35">
        <v>6</v>
      </c>
      <c r="H9" s="34" t="s">
        <v>45</v>
      </c>
      <c r="I9" s="34" t="s">
        <v>46</v>
      </c>
      <c r="J9" s="34" t="s">
        <v>47</v>
      </c>
    </row>
    <row r="10" spans="1:12" x14ac:dyDescent="0.25">
      <c r="A10" s="36" t="s">
        <v>48</v>
      </c>
      <c r="B10" s="23">
        <v>2998</v>
      </c>
      <c r="C10" s="23">
        <v>2969</v>
      </c>
      <c r="D10" s="24">
        <v>3078</v>
      </c>
      <c r="E10" s="25">
        <v>3684</v>
      </c>
      <c r="F10" s="26">
        <v>1508</v>
      </c>
      <c r="G10" s="27">
        <v>1668</v>
      </c>
      <c r="H10" s="37">
        <f>AVERAGE(B10:G10)</f>
        <v>2650.8333333333335</v>
      </c>
      <c r="I10" s="37">
        <f>_xlfn.STDEV.S(B10:G10)</f>
        <v>865.29634615354018</v>
      </c>
      <c r="J10" s="37">
        <f>I10/SQRT(6)</f>
        <v>353.25575406180985</v>
      </c>
      <c r="K10" s="34" t="s">
        <v>57</v>
      </c>
    </row>
    <row r="11" spans="1:12" x14ac:dyDescent="0.25">
      <c r="A11" s="36" t="s">
        <v>49</v>
      </c>
      <c r="B11" s="28">
        <v>3325</v>
      </c>
      <c r="C11" s="24">
        <v>3126</v>
      </c>
      <c r="D11" s="29">
        <v>1033</v>
      </c>
      <c r="E11" s="30">
        <v>2027</v>
      </c>
      <c r="F11" s="26">
        <v>1484</v>
      </c>
      <c r="G11" s="26">
        <v>1381</v>
      </c>
      <c r="H11" s="37">
        <f t="shared" ref="H11:H12" si="3">AVERAGE(B11:G11)</f>
        <v>2062.6666666666665</v>
      </c>
      <c r="I11" s="37">
        <f t="shared" ref="I11:I12" si="4">_xlfn.STDEV.S(B11:G11)</f>
        <v>957.6192702043262</v>
      </c>
      <c r="J11" s="37">
        <f t="shared" ref="J11:J12" si="5">I11/SQRT(6)</f>
        <v>390.9464299761683</v>
      </c>
      <c r="K11" s="37">
        <f>1-(3*(I11+I10)/ABS(H11-H10))</f>
        <v>-8.2979544047723373</v>
      </c>
    </row>
    <row r="12" spans="1:12" x14ac:dyDescent="0.25">
      <c r="A12" s="36" t="s">
        <v>50</v>
      </c>
      <c r="B12" s="31">
        <v>756</v>
      </c>
      <c r="C12" s="32">
        <v>1270</v>
      </c>
      <c r="D12" s="31">
        <v>723</v>
      </c>
      <c r="E12" s="29">
        <v>1109</v>
      </c>
      <c r="F12" s="31">
        <v>686</v>
      </c>
      <c r="G12" s="26">
        <v>1516</v>
      </c>
      <c r="H12" s="37">
        <f t="shared" si="3"/>
        <v>1010</v>
      </c>
      <c r="I12" s="37">
        <f t="shared" si="4"/>
        <v>342.13973753424199</v>
      </c>
      <c r="J12" s="37">
        <f t="shared" si="5"/>
        <v>139.6779629481091</v>
      </c>
    </row>
    <row r="15" spans="1:12" x14ac:dyDescent="0.25">
      <c r="A15" s="33" t="s">
        <v>42</v>
      </c>
      <c r="B15" s="55" t="s">
        <v>52</v>
      </c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12" x14ac:dyDescent="0.25">
      <c r="A16" s="34" t="s">
        <v>44</v>
      </c>
      <c r="B16" s="35">
        <v>1</v>
      </c>
      <c r="C16" s="35">
        <v>2</v>
      </c>
      <c r="D16" s="35">
        <v>3</v>
      </c>
      <c r="E16" s="35">
        <v>4</v>
      </c>
      <c r="F16" s="35">
        <v>5</v>
      </c>
      <c r="G16" s="35">
        <v>6</v>
      </c>
      <c r="H16" s="34" t="s">
        <v>45</v>
      </c>
      <c r="I16" s="34" t="s">
        <v>46</v>
      </c>
      <c r="J16" s="34" t="s">
        <v>47</v>
      </c>
      <c r="K16" s="34" t="s">
        <v>53</v>
      </c>
      <c r="L16" s="34" t="s">
        <v>54</v>
      </c>
    </row>
    <row r="17" spans="1:13" x14ac:dyDescent="0.25">
      <c r="A17" s="36" t="s">
        <v>48</v>
      </c>
      <c r="B17" s="23">
        <f>B3/B10</f>
        <v>2.7278185456971316</v>
      </c>
      <c r="C17" s="23">
        <f t="shared" ref="C17:G17" si="6">C3/C10</f>
        <v>1.4092286965308185</v>
      </c>
      <c r="D17" s="23">
        <f t="shared" si="6"/>
        <v>1.661143599740091</v>
      </c>
      <c r="E17" s="23">
        <f t="shared" si="6"/>
        <v>1.490228013029316</v>
      </c>
      <c r="F17" s="23">
        <f t="shared" si="6"/>
        <v>2.3441644562334218</v>
      </c>
      <c r="G17" s="23">
        <f t="shared" si="6"/>
        <v>2.6462829736211031</v>
      </c>
      <c r="H17" s="37">
        <f>AVERAGE(B17:G17)</f>
        <v>2.0464777141419805</v>
      </c>
      <c r="I17" s="37">
        <f>SQRT(K17)</f>
        <v>0.61593833709402201</v>
      </c>
      <c r="J17" s="37">
        <f>I17/SQRT(6)</f>
        <v>0.25145577314978912</v>
      </c>
      <c r="K17" s="37">
        <f>(H3^2/H10^2)*((I3^2/H3^2)-(2*L17/(H3*H10))+(I10^2/H10^2))</f>
        <v>0.37938003510214913</v>
      </c>
      <c r="L17" s="37">
        <f>_xlfn.COVARIANCE.S(B3:G3,B10:G10)</f>
        <v>729676.86666666658</v>
      </c>
      <c r="M17" s="34" t="s">
        <v>57</v>
      </c>
    </row>
    <row r="18" spans="1:13" x14ac:dyDescent="0.25">
      <c r="A18" s="36" t="s">
        <v>49</v>
      </c>
      <c r="B18" s="23">
        <f t="shared" ref="B18:G19" si="7">B4/B11</f>
        <v>13.364511278195488</v>
      </c>
      <c r="C18" s="23">
        <f t="shared" si="7"/>
        <v>10.401471529110685</v>
      </c>
      <c r="D18" s="23">
        <f t="shared" si="7"/>
        <v>29.423039690222652</v>
      </c>
      <c r="E18" s="23">
        <f t="shared" si="7"/>
        <v>21.841144548593981</v>
      </c>
      <c r="F18" s="23">
        <f t="shared" si="7"/>
        <v>18.096361185983827</v>
      </c>
      <c r="G18" s="23">
        <f t="shared" si="7"/>
        <v>23.164373642288197</v>
      </c>
      <c r="H18" s="37">
        <f t="shared" ref="H18:H19" si="8">AVERAGE(B18:G18)</f>
        <v>19.381816979065807</v>
      </c>
      <c r="I18" s="37">
        <f t="shared" ref="I18:I19" si="9">SQRT(K18)</f>
        <v>6.5345068703658979</v>
      </c>
      <c r="J18" s="37">
        <f t="shared" ref="J18:J19" si="10">I18/SQRT(6)</f>
        <v>2.6677012588512459</v>
      </c>
      <c r="K18" s="37">
        <f t="shared" ref="K18:K19" si="11">(H4^2/H11^2)*((I4^2/H4^2)-(2*L18/(H4*H11))+(I11^2/H11^2))</f>
        <v>42.699780038859117</v>
      </c>
      <c r="L18" s="37">
        <f t="shared" ref="L18:L19" si="12">_xlfn.COVARIANCE.S(B4:G4,B11:G11)</f>
        <v>4089451.2666666666</v>
      </c>
      <c r="M18" s="37">
        <f>1-(3*(I18+I17)/ABS(H18-H17))</f>
        <v>-0.23743385084964586</v>
      </c>
    </row>
    <row r="19" spans="1:13" x14ac:dyDescent="0.25">
      <c r="A19" s="36" t="s">
        <v>50</v>
      </c>
      <c r="B19" s="23">
        <f t="shared" si="7"/>
        <v>8.4576719576719572</v>
      </c>
      <c r="C19" s="23">
        <f t="shared" si="7"/>
        <v>3.1913385826771652</v>
      </c>
      <c r="D19" s="23">
        <f t="shared" si="7"/>
        <v>6.1065006915629318</v>
      </c>
      <c r="E19" s="23">
        <f t="shared" si="7"/>
        <v>4.3183047790802522</v>
      </c>
      <c r="F19" s="23">
        <f t="shared" si="7"/>
        <v>7.6122448979591839</v>
      </c>
      <c r="G19" s="23">
        <f t="shared" si="7"/>
        <v>3.9703166226912927</v>
      </c>
      <c r="H19" s="37">
        <f t="shared" si="8"/>
        <v>5.6093962552737962</v>
      </c>
      <c r="I19" s="37">
        <f t="shared" si="9"/>
        <v>1.9547650748126533</v>
      </c>
      <c r="J19" s="37">
        <f t="shared" si="10"/>
        <v>0.79802950005073103</v>
      </c>
      <c r="K19" s="37">
        <f t="shared" si="11"/>
        <v>3.8211064977073179</v>
      </c>
      <c r="L19" s="37">
        <f t="shared" si="12"/>
        <v>-1920.8</v>
      </c>
    </row>
    <row r="22" spans="1:13" x14ac:dyDescent="0.25">
      <c r="A22" s="33" t="s">
        <v>42</v>
      </c>
      <c r="B22" s="49" t="s">
        <v>55</v>
      </c>
      <c r="C22" s="50"/>
      <c r="D22" s="50"/>
    </row>
    <row r="23" spans="1:13" x14ac:dyDescent="0.25">
      <c r="A23" s="34" t="s">
        <v>44</v>
      </c>
      <c r="B23" s="34" t="s">
        <v>45</v>
      </c>
      <c r="C23" s="34" t="s">
        <v>46</v>
      </c>
      <c r="D23" s="34" t="s">
        <v>47</v>
      </c>
    </row>
    <row r="24" spans="1:13" x14ac:dyDescent="0.25">
      <c r="A24" s="36" t="s">
        <v>48</v>
      </c>
      <c r="B24" s="37">
        <f>H17/$H$17</f>
        <v>1</v>
      </c>
      <c r="C24" s="37">
        <f>I17/$H$17</f>
        <v>0.30097485686633257</v>
      </c>
      <c r="D24" s="37">
        <f>J17/$H$17</f>
        <v>0.12287247078828616</v>
      </c>
      <c r="E24" s="34" t="s">
        <v>57</v>
      </c>
    </row>
    <row r="25" spans="1:13" x14ac:dyDescent="0.25">
      <c r="A25" s="36" t="s">
        <v>49</v>
      </c>
      <c r="B25" s="37">
        <f>H18/$H$17</f>
        <v>9.4708175149573783</v>
      </c>
      <c r="C25" s="37">
        <f t="shared" ref="C25:D25" si="13">I18/$H$17</f>
        <v>3.1930505889264458</v>
      </c>
      <c r="D25" s="37">
        <f t="shared" si="13"/>
        <v>1.3035574442938527</v>
      </c>
      <c r="E25" s="37">
        <f>1-(3*(C25+C24)/ABS(B25-B24))</f>
        <v>-0.23743385084964563</v>
      </c>
    </row>
    <row r="26" spans="1:13" x14ac:dyDescent="0.25">
      <c r="A26" s="36" t="s">
        <v>50</v>
      </c>
      <c r="B26" s="37">
        <f>H19/$H$19</f>
        <v>1</v>
      </c>
      <c r="C26" s="37">
        <f t="shared" ref="C26:D26" si="14">I19/$H$19</f>
        <v>0.34848047559037004</v>
      </c>
      <c r="D26" s="37">
        <f t="shared" si="14"/>
        <v>0.14226655841980251</v>
      </c>
    </row>
    <row r="27" spans="1:13" x14ac:dyDescent="0.25">
      <c r="A27" s="36" t="s">
        <v>56</v>
      </c>
      <c r="B27" s="37">
        <f>H18/$H$19</f>
        <v>3.4552411876489506</v>
      </c>
      <c r="C27" s="37">
        <f t="shared" ref="C27:D27" si="15">I18/$H$19</f>
        <v>1.1649216017182489</v>
      </c>
      <c r="D27" s="37">
        <f t="shared" si="15"/>
        <v>0.47557725242590027</v>
      </c>
    </row>
  </sheetData>
  <mergeCells count="4">
    <mergeCell ref="B22:D22"/>
    <mergeCell ref="B1:J1"/>
    <mergeCell ref="B8:J8"/>
    <mergeCell ref="B15:L1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E5109-3AF1-EB4B-8B2D-DC5F60E4DD65}">
  <dimension ref="A1:I3"/>
  <sheetViews>
    <sheetView workbookViewId="0">
      <selection sqref="A1:I3"/>
    </sheetView>
  </sheetViews>
  <sheetFormatPr defaultColWidth="11.5546875" defaultRowHeight="13.2" x14ac:dyDescent="0.25"/>
  <cols>
    <col min="1" max="1" width="3" bestFit="1" customWidth="1"/>
    <col min="2" max="2" width="7.33203125" bestFit="1" customWidth="1"/>
    <col min="3" max="3" width="8.44140625" bestFit="1" customWidth="1"/>
    <col min="4" max="4" width="13.44140625" bestFit="1" customWidth="1"/>
    <col min="5" max="5" width="16.109375" bestFit="1" customWidth="1"/>
    <col min="6" max="6" width="9.77734375" bestFit="1" customWidth="1"/>
    <col min="7" max="7" width="5.6640625" bestFit="1" customWidth="1"/>
    <col min="8" max="8" width="14" bestFit="1" customWidth="1"/>
    <col min="9" max="9" width="9.44140625" bestFit="1" customWidth="1"/>
  </cols>
  <sheetData>
    <row r="1" spans="1:9" x14ac:dyDescent="0.25">
      <c r="A1" s="38"/>
      <c r="B1" s="40" t="s">
        <v>48</v>
      </c>
      <c r="C1" s="41" t="s">
        <v>49</v>
      </c>
      <c r="D1" s="41" t="s">
        <v>58</v>
      </c>
      <c r="E1" s="40" t="s">
        <v>59</v>
      </c>
      <c r="F1" s="41" t="s">
        <v>60</v>
      </c>
      <c r="G1" s="57" t="s">
        <v>61</v>
      </c>
      <c r="H1" s="57"/>
      <c r="I1" s="43" t="s">
        <v>62</v>
      </c>
    </row>
    <row r="2" spans="1:9" x14ac:dyDescent="0.25">
      <c r="A2" s="44">
        <v>1</v>
      </c>
      <c r="B2" s="39" t="s">
        <v>63</v>
      </c>
      <c r="C2" s="39"/>
      <c r="D2" s="45" t="s">
        <v>69</v>
      </c>
      <c r="E2" s="39" t="s">
        <v>64</v>
      </c>
      <c r="F2" s="39" t="s">
        <v>65</v>
      </c>
      <c r="G2" s="46" t="s">
        <v>68</v>
      </c>
      <c r="H2" s="47" t="s">
        <v>66</v>
      </c>
      <c r="I2" s="42" t="s">
        <v>67</v>
      </c>
    </row>
    <row r="3" spans="1:9" x14ac:dyDescent="0.25">
      <c r="A3" s="44">
        <v>2</v>
      </c>
      <c r="B3" s="39"/>
      <c r="C3" s="39" t="s">
        <v>63</v>
      </c>
      <c r="D3" s="45" t="s">
        <v>69</v>
      </c>
      <c r="E3" s="39" t="s">
        <v>64</v>
      </c>
      <c r="F3" s="39" t="s">
        <v>65</v>
      </c>
      <c r="G3" s="46" t="s">
        <v>68</v>
      </c>
      <c r="H3" s="47" t="s">
        <v>66</v>
      </c>
      <c r="I3" s="48"/>
    </row>
  </sheetData>
  <mergeCells count="1"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Firefly</vt:lpstr>
      <vt:lpstr>Renilla</vt:lpstr>
      <vt:lpstr>Analysis</vt:lpstr>
      <vt:lpstr>Trxn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Arac Lab User</dc:creator>
  <cp:lastModifiedBy>Jorge A. Alvarado</cp:lastModifiedBy>
  <dcterms:created xsi:type="dcterms:W3CDTF">2011-01-18T20:51:17Z</dcterms:created>
  <dcterms:modified xsi:type="dcterms:W3CDTF">2022-11-07T16:24:11Z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utoMacroName">
    <vt:lpwstr>None</vt:lpwstr>
  </property>
  <property fmtid="{D5CDD505-2E9C-101B-9397-08002B2CF9AE}" pid="3" name="LastEdited">
    <vt:lpwstr>16.0</vt:lpwstr>
  </property>
</Properties>
</file>