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5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1" sheetId="1" r:id="rId1"/>
    <sheet name="ORGANIGRAMAS" sheetId="2" r:id="rId2"/>
    <sheet name="PROGRAMA ARQUITECTÓNICO" sheetId="3" r:id="rId3"/>
    <sheet name="CAPACIDAD DE AULA" sheetId="4" r:id="rId4"/>
    <sheet name="AULA" sheetId="5" r:id="rId5"/>
    <sheet name="ID" sheetId="6" r:id="rId6" state="hidden"/>
    <sheet name="CALCULO AFORO" sheetId="7" r:id="rId7"/>
    <sheet name="Hoja1" sheetId="8" r:id="rId8"/>
    <sheet name="Hoja2" sheetId="9" r:id="rId9"/>
    <sheet name="DATOS" sheetId="10" r:id="rId10"/>
  </sheets>
  <definedNames>
    <definedName name="AREA">'CAPACIDAD DE AULA'!$G$4:$G$6</definedName>
    <definedName name="TIPO">DATOS!$L$3:$L$5</definedName>
  </definedNames>
</workbook>
</file>

<file path=xl/comments5.xml><?xml version="1.0" encoding="utf-8"?>
<comments xmlns="http://schemas.openxmlformats.org/spreadsheetml/2006/main">
  <authors>
    <author>sheetjsghost</author>
  </authors>
  <commentList>
    <comment ref="B6" authorId="0">
      <text>
        <t xml:space="preserve">======
ID#AAAA9PVnwzc
tc={5EEE75AA-7A35-490D-9029-BA4A70F1BDC1}    (2023-10-18 15:52:44)
[Threaded comment]
Your version of Excel allows you to read this threaded comment; however, any edits to it will get removed if the file is opened in a newer version of Excel. Learn more: https://go.microsoft.com/fwlink/?linkid=870924
Comment:
    Si se selecciona "Secundaria" el Tipo debe estar en blanco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0.0"/>
    <numFmt numFmtId="165" formatCode="0.00000000"/>
    <numFmt numFmtId="166" formatCode="#,##0.00_ ;\-#,##0.0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edu.gob.pe/p/pdf/guia-ebr-jec-2015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J1000"/>
  <sheetViews>
    <sheetView workbookViewId="0" rightToLeft="0"/>
  </sheetViews>
  <sheetData>
    <row r="2">
      <c r="D2" t="str">
        <v>CRITERIOS GENERALES</v>
      </c>
      <c r="H2" t="str">
        <v>EQUEMA DE DISTRIBUCIÓN FORMAL</v>
      </c>
      <c r="N2" t="str">
        <v>CRITERIOS ESPACIALES</v>
      </c>
      <c r="R2" t="str">
        <v>CRITERIOS ESPACIALES</v>
      </c>
    </row>
    <row r="3">
      <c r="D3" t="str">
        <v>AREA</v>
      </c>
      <c r="E3" t="str">
        <v>x</v>
      </c>
      <c r="F3" t="str">
        <v>M2</v>
      </c>
    </row>
    <row r="5">
      <c r="D5" t="str">
        <v>TOPOGRAFIA</v>
      </c>
      <c r="E5" t="str">
        <v>10% -15%</v>
      </c>
    </row>
    <row r="6">
      <c r="D6" t="str">
        <v>ÁREA LIBRE MÍNIMA</v>
      </c>
      <c r="E6">
        <v>0.4</v>
      </c>
      <c r="F6" t="str">
        <v>(60% RECOMENDABLE)</v>
      </c>
    </row>
    <row r="7">
      <c r="D7" t="str">
        <v>ALTURA MINIMA DE AULA</v>
      </c>
      <c r="E7">
        <v>2.5</v>
      </c>
      <c r="F7" t="str">
        <v>M</v>
      </c>
      <c r="G7" t="str">
        <v>**</v>
      </c>
    </row>
    <row r="8">
      <c r="D8" t="str">
        <v>LARGO RECOMENDADO</v>
      </c>
      <c r="E8">
        <v>8</v>
      </c>
      <c r="F8" t="str">
        <v>M</v>
      </c>
      <c r="G8" t="str">
        <v>**</v>
      </c>
    </row>
    <row r="9">
      <c r="D9" t="str">
        <v>ÁREA DE VANOS POR AULA</v>
      </c>
      <c r="E9">
        <v>0.2</v>
      </c>
      <c r="F9" t="str">
        <v>DE SUPERFICIE DEL AMBIENTE</v>
      </c>
    </row>
    <row r="10">
      <c r="D10" t="str">
        <v>MIN DISTANCIA VENTANA Y PARED</v>
      </c>
      <c r="E10">
        <v>6.5</v>
      </c>
      <c r="F10" t="str">
        <v>M</v>
      </c>
    </row>
    <row r="11">
      <c r="D11" t="str">
        <v>ESTACIONAMIENTOS</v>
      </c>
      <c r="E11">
        <v>40</v>
      </c>
      <c r="F11" t="str">
        <v>M2 USO ADMINISTRATIVO</v>
      </c>
    </row>
    <row r="12">
      <c r="F12" t="str">
        <v>2 SECCIONES PARA FAMILIARES</v>
      </c>
    </row>
    <row r="14">
      <c r="D14" t="str">
        <v>PASILLOS</v>
      </c>
      <c r="E14">
        <v>1.8</v>
      </c>
      <c r="F14" t="str">
        <v>ANCHO MÍNIMO hasta 5 aulas</v>
      </c>
    </row>
    <row r="15">
      <c r="E15">
        <v>2.4</v>
      </c>
      <c r="F15" t="str">
        <v>ANCHO MÍNIO hasta 6 o mas aulas</v>
      </c>
    </row>
    <row r="16">
      <c r="E16">
        <v>2.4</v>
      </c>
      <c r="F16" t="str">
        <v>ANCHO MÁXIMO (APERTURA DE PUERTAS HACIA AFUERA)</v>
      </c>
    </row>
    <row r="17">
      <c r="E17" t="str">
        <v>1.20M</v>
      </c>
      <c r="F17" t="str">
        <v>ZONA OFICINAS</v>
      </c>
    </row>
    <row r="20">
      <c r="C20" t="str">
        <v>VANOS</v>
      </c>
    </row>
    <row r="22">
      <c r="C22" t="str">
        <v>PUERTAS</v>
      </c>
      <c r="D22" t="str">
        <v>APERTURA</v>
      </c>
      <c r="F22" t="str">
        <v>EXTERIOR</v>
      </c>
    </row>
    <row r="23">
      <c r="D23" t="str">
        <v>ANCHO</v>
      </c>
      <c r="E23">
        <v>1</v>
      </c>
      <c r="F23" t="str">
        <v>1 HOJA</v>
      </c>
    </row>
    <row r="24">
      <c r="E24">
        <v>1.8</v>
      </c>
      <c r="F24" t="str">
        <v>2 HOJAS</v>
      </c>
      <c r="H24" t="str">
        <v>(1) - falta dato de ancho de la columna</v>
      </c>
    </row>
    <row r="25">
      <c r="E25">
        <v>3</v>
      </c>
      <c r="F25" t="str">
        <v>PORTÓN DE ACCESO AL EDIFICIO</v>
      </c>
    </row>
    <row r="26">
      <c r="D26" t="str">
        <v>AFORO MENOR DE 50 ESTUDIANTES</v>
      </c>
      <c r="E26">
        <v>1</v>
      </c>
      <c r="F26" t="str">
        <v>UNID</v>
      </c>
    </row>
    <row r="27">
      <c r="D27" t="str">
        <v>MAS DE 50 ESTUDIANTES</v>
      </c>
      <c r="E27">
        <v>2</v>
      </c>
      <c r="F27" t="str">
        <v>UNID</v>
      </c>
    </row>
    <row r="29">
      <c r="Q29" t="str">
        <v>Nnivel 1</v>
      </c>
    </row>
    <row r="30">
      <c r="C30" t="str">
        <v>VENTANAS</v>
      </c>
      <c r="D30" t="str">
        <v>APERTURA</v>
      </c>
      <c r="F30" t="str">
        <v>N-S</v>
      </c>
      <c r="P30" t="str">
        <v xml:space="preserve"> </v>
      </c>
    </row>
    <row r="31">
      <c r="D31" t="str">
        <v>ALTURA</v>
      </c>
      <c r="E31">
        <v>70</v>
      </c>
      <c r="F31" t="str">
        <v>CM</v>
      </c>
    </row>
    <row r="32">
      <c r="D32" t="str">
        <v>ANCHO</v>
      </c>
      <c r="E32">
        <v>75</v>
      </c>
      <c r="F32" t="str">
        <v>CM</v>
      </c>
      <c r="L32" t="str">
        <v>Hospitales</v>
      </c>
    </row>
    <row r="33">
      <c r="P33" t="str">
        <v>posta</v>
      </c>
      <c r="Q33">
        <v>1.1</v>
      </c>
    </row>
    <row r="34">
      <c r="C34" t="str">
        <v>CIRCULACIÓN</v>
      </c>
    </row>
    <row r="35">
      <c r="C35" t="str">
        <v>ESCALERAS</v>
      </c>
      <c r="D35" t="str">
        <v>CANT. MÍNIMA</v>
      </c>
      <c r="E35">
        <v>2</v>
      </c>
      <c r="F35" t="str">
        <v>(excluyente para aforos menores a 100 usuarios  por piso)</v>
      </c>
    </row>
    <row r="36">
      <c r="D36" t="str">
        <v>RECORRIDO MAX CON ROCIADOR</v>
      </c>
      <c r="E36">
        <v>60</v>
      </c>
      <c r="F36" t="str">
        <v>ML (CONSIDERAR CANTIDAD MÁXIMA DE AULAS EN EL RECORRIDO PARA LAS RUTAS DE EVACUACIÓN)</v>
      </c>
    </row>
    <row r="37">
      <c r="D37" t="str">
        <v>RECORRIDO MAX SIN ROCIADOR</v>
      </c>
      <c r="E37">
        <v>45</v>
      </c>
      <c r="F37" t="str">
        <v>ML</v>
      </c>
    </row>
    <row r="38">
      <c r="D38" t="str">
        <v>PASO</v>
      </c>
      <c r="E38">
        <v>28</v>
      </c>
      <c r="F38" t="str">
        <v>CM</v>
      </c>
      <c r="L38" t="str">
        <v>Vias</v>
      </c>
      <c r="P38" t="str">
        <v>perfiles</v>
      </c>
    </row>
    <row r="39">
      <c r="D39" t="str">
        <v>CONTRAPASO</v>
      </c>
      <c r="E39">
        <v>17</v>
      </c>
      <c r="F39" t="str">
        <v>CM</v>
      </c>
    </row>
    <row r="40">
      <c r="D40" t="str">
        <v>ANCHO MINIMO</v>
      </c>
      <c r="E40">
        <v>1.2</v>
      </c>
      <c r="F40" t="str">
        <v xml:space="preserve">M </v>
      </c>
    </row>
    <row r="41">
      <c r="D41" t="str">
        <v>MAXIMO DE CONTRAPASOS</v>
      </c>
      <c r="E41">
        <v>16</v>
      </c>
      <c r="F41" t="str">
        <v>SIN DESCANSO</v>
      </c>
    </row>
    <row r="42">
      <c r="D42" t="str">
        <v>DIMENSIÓN DE MÓDULO</v>
      </c>
      <c r="E42">
        <v>4.2</v>
      </c>
      <c r="F42" t="str">
        <v>LARGO</v>
      </c>
    </row>
    <row r="43">
      <c r="E43">
        <v>2.4</v>
      </c>
      <c r="F43" t="str">
        <v>ANCHO</v>
      </c>
    </row>
    <row r="45">
      <c r="C45" t="str">
        <v>REQUERIMIENTOS FUNCIONALES</v>
      </c>
      <c r="I45" t="str">
        <v>AFORO ALUMNOS</v>
      </c>
    </row>
    <row r="46" xml:space="preserve">
      <c r="C46" t="str">
        <v>SS.HH.</v>
      </c>
      <c r="D46" t="str" xml:space="preserve">
        <v xml:space="preserve">                                                             APARATO_x000d_
NIVEL</v>
      </c>
      <c r="F46" t="str">
        <v>INODOROS</v>
      </c>
      <c r="G46" t="str">
        <v>LAVATORIOS</v>
      </c>
      <c r="H46" t="str">
        <v>URINARIOS</v>
      </c>
      <c r="I46" t="str">
        <v>SE CONSIDERARÁ LA MITAD PARA NIÑOS Y NIÑAS</v>
      </c>
      <c r="K46" t="str">
        <v>* No mas de 6 inodoros por ss.hh</v>
      </c>
    </row>
    <row r="47">
      <c r="D47" t="str">
        <v>INICIAL</v>
      </c>
      <c r="E47" t="str">
        <v>NIÑOS</v>
      </c>
      <c r="F47" t="str">
        <v xml:space="preserve"> 1 C/25</v>
      </c>
      <c r="G47" t="str">
        <v>1 C/25</v>
      </c>
      <c r="H47" t="str">
        <v>1 C/25</v>
      </c>
      <c r="I47">
        <f>H53/25</f>
        <v>1.8</v>
      </c>
      <c r="J47" t="str">
        <v>Agrupar en 1 servicio higiénico</v>
      </c>
      <c r="K47" t="str">
        <v>* Si sale mas de 6 distribuir equitativamente entre los niveles del proyecto.</v>
      </c>
    </row>
    <row r="48">
      <c r="E48" t="str">
        <v>NIÑAS</v>
      </c>
      <c r="F48" t="str">
        <v xml:space="preserve"> 1 C/25</v>
      </c>
      <c r="G48" t="str">
        <v>1 C/25</v>
      </c>
      <c r="H48" t="str">
        <v>-</v>
      </c>
      <c r="I48">
        <f>H53/25</f>
        <v>1.8</v>
      </c>
    </row>
    <row r="49">
      <c r="D49" t="str">
        <v>PRIMARIA</v>
      </c>
      <c r="E49" t="str">
        <v>NIÑOS</v>
      </c>
      <c r="F49" t="str">
        <v>1 C/60</v>
      </c>
      <c r="G49" t="str">
        <v>1 C/60</v>
      </c>
      <c r="H49" t="str">
        <v>1 C/60</v>
      </c>
      <c r="I49">
        <f>H54/60</f>
        <v>0.5</v>
      </c>
      <c r="J49" t="str">
        <v>Agrupar en 1 servicio higiénico</v>
      </c>
    </row>
    <row r="50">
      <c r="D50" t="str">
        <v>SECUNDARIA</v>
      </c>
      <c r="E50" t="str">
        <v>NIÑAS</v>
      </c>
      <c r="F50" t="str">
        <v>1 C/60</v>
      </c>
      <c r="G50" t="str">
        <v>1 C/60</v>
      </c>
      <c r="H50" t="str">
        <v>-</v>
      </c>
      <c r="I50">
        <f>H55/60</f>
        <v>0</v>
      </c>
    </row>
    <row r="51">
      <c r="C51" t="str">
        <v>CONSIDERACIONES</v>
      </c>
      <c r="D51" t="str">
        <v>A 50 M DEL ÁREA DE TRABAJO MAS LEJANA</v>
      </c>
    </row>
    <row r="53">
      <c r="G53" t="str">
        <v>INICIAL</v>
      </c>
      <c r="H53">
        <f>'PROGRAMA ARQUITECTÓNICO'!D7/2</f>
        <v>45</v>
      </c>
    </row>
    <row r="54">
      <c r="G54" t="str">
        <v>PRIMARIA</v>
      </c>
      <c r="H54">
        <f>'PROGRAMA ARQUITECTÓNICO'!D16/2</f>
        <v>30</v>
      </c>
    </row>
    <row r="55">
      <c r="G55" t="str">
        <v>SECUNDARIA</v>
      </c>
      <c r="H55">
        <f>'PROGRAMA ARQUITECTÓNICO'!D25/2</f>
        <v>0</v>
      </c>
    </row>
    <row r="61">
      <c r="C61" t="str">
        <v>TERRENO</v>
      </c>
    </row>
    <row r="63">
      <c r="C63" t="str">
        <v>CUADRO DE DATOS TÉCNICOS UTM</v>
      </c>
    </row>
    <row r="64">
      <c r="C64" t="str">
        <v>VÉRTICE</v>
      </c>
      <c r="D64" t="str">
        <v>LADO</v>
      </c>
      <c r="E64" t="str">
        <v>DIST(M)</v>
      </c>
      <c r="F64" t="str">
        <v>ÁNGULO(°)</v>
      </c>
      <c r="G64" t="str">
        <v>ESTE</v>
      </c>
      <c r="H64" t="str">
        <v>NORTE</v>
      </c>
    </row>
    <row r="65">
      <c r="C65" t="str">
        <v>P1</v>
      </c>
      <c r="D65" t="str">
        <v>P1-P2</v>
      </c>
    </row>
    <row r="66">
      <c r="C66" t="str">
        <v>P2</v>
      </c>
      <c r="D66" t="str">
        <v>P2-P3</v>
      </c>
    </row>
    <row r="67">
      <c r="C67" t="str">
        <v>P3</v>
      </c>
      <c r="D67" t="str">
        <v>P3-P4</v>
      </c>
    </row>
    <row r="68">
      <c r="C68" t="str">
        <v>P4</v>
      </c>
      <c r="D68" t="str">
        <v>PA-P1</v>
      </c>
    </row>
    <row r="73">
      <c r="C73" t="str">
        <v>FUENTES CONSULTADAS:</v>
      </c>
    </row>
    <row r="74">
      <c r="D74" t="str">
        <v>Guía de diseño de espacios educativos, GDE 002-2015</v>
      </c>
    </row>
    <row r="75">
      <c r="D75" t="str">
        <v>RNE 2020</v>
      </c>
      <c r="E75" t="str">
        <v>chrome-extension://cbnaodkpfinfiipjblikofhlhlcickei/src/pdfviewer/web/viewer.html?file=https://waltervillavicencio.com/wp-content/uploads/2019/01/A.040-1.pdf</v>
      </c>
    </row>
    <row r="77">
      <c r="D77" t="str">
        <v>https://issuu.com/romina.portilla/docs/memoria_completa-comprimido</v>
      </c>
    </row>
    <row r="78">
      <c r="D78" t="str">
        <v>http://www.minedu.gob.pe/p/pdf/guia-ebr-jec-2015.pdf</v>
      </c>
    </row>
    <row r="79">
      <c r="D79" t="str">
        <v>https://www.drelm.gob.pe/drelm/wp-content/uploads/2015/06/Educacion_Primaria.pdf</v>
      </c>
    </row>
  </sheetData>
  <mergeCells count="20">
    <mergeCell ref="V42:AC42"/>
    <mergeCell ref="C45:H45"/>
    <mergeCell ref="Z45:AC45"/>
    <mergeCell ref="D47:D48"/>
    <mergeCell ref="C61:F61"/>
    <mergeCell ref="C63:H63"/>
    <mergeCell ref="E75:G76"/>
    <mergeCell ref="D23:D24"/>
    <mergeCell ref="C34:F34"/>
    <mergeCell ref="D14:D17"/>
    <mergeCell ref="C20:F20"/>
    <mergeCell ref="J47:J48"/>
    <mergeCell ref="K47:K50"/>
    <mergeCell ref="J49:J50"/>
    <mergeCell ref="K42:R42"/>
    <mergeCell ref="D2:F2"/>
    <mergeCell ref="H2:M2"/>
    <mergeCell ref="N2:Q2"/>
    <mergeCell ref="R2:V2"/>
    <mergeCell ref="D11:D12"/>
  </mergeCells>
  <hyperlinks>
    <hyperlink ref="D78" r:id="rId1"/>
  </hyperlinks>
  <pageMargins left="0.7" right="0.7" top="0.75" bottom="0.75" header="0" footer="0"/>
  <ignoredErrors>
    <ignoredError numberStoredAsText="1" sqref="C1:AJ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A1:AM1000"/>
  <sheetViews>
    <sheetView workbookViewId="0" rightToLeft="0"/>
  </sheetViews>
  <sheetData>
    <row r="7">
      <c r="AB7" t="str">
        <v>CÓDIGO</v>
      </c>
      <c r="AC7" t="str">
        <v>AMBIENTE</v>
      </c>
      <c r="AG7" t="str">
        <v>EDUCACIÓN NIVEL DE INICIAL</v>
      </c>
    </row>
    <row r="8">
      <c r="AB8" t="str">
        <v>001</v>
      </c>
      <c r="AC8" t="str">
        <v>ACCESO</v>
      </c>
      <c r="AG8" t="str">
        <v>001</v>
      </c>
      <c r="AH8" t="str">
        <v>DEBE TENER CONEXIÓN CON</v>
      </c>
      <c r="AI8" t="str">
        <v>002</v>
      </c>
      <c r="AJ8" t="str">
        <v>003</v>
      </c>
      <c r="AK8" t="str">
        <v>003</v>
      </c>
    </row>
    <row r="9">
      <c r="AB9" t="str">
        <v>002</v>
      </c>
      <c r="AC9" t="str">
        <v>AVISOS</v>
      </c>
      <c r="AG9" t="str">
        <v>003</v>
      </c>
      <c r="AH9" t="str">
        <v>DEBE TENER CONEXIÓN CON</v>
      </c>
      <c r="AI9" t="str">
        <v>005</v>
      </c>
    </row>
    <row r="10">
      <c r="AB10" t="str">
        <v>003</v>
      </c>
      <c r="AC10" t="str">
        <v>PLAZA</v>
      </c>
      <c r="AG10" t="str">
        <v>005</v>
      </c>
      <c r="AH10" t="str">
        <v>DEBE TENER CONEXIÓN CON</v>
      </c>
      <c r="AI10" t="str">
        <v>021</v>
      </c>
    </row>
    <row r="11">
      <c r="AB11" t="str">
        <v>004</v>
      </c>
      <c r="AC11" t="str">
        <v>ESTACIONAMIENTO FAMILIARES</v>
      </c>
      <c r="AG11" t="str">
        <v>021</v>
      </c>
      <c r="AH11" t="str">
        <v>DEBE TENER CONEXIÓN CON</v>
      </c>
      <c r="AI11" t="str">
        <v>007</v>
      </c>
      <c r="AJ11" t="str">
        <v>008</v>
      </c>
    </row>
    <row r="12">
      <c r="AB12" t="str">
        <v>005</v>
      </c>
      <c r="AC12" t="str">
        <v>PUERTA DE ACCESO, RECEPCIÓN Y ENTREGA DE NIÑOS</v>
      </c>
      <c r="AG12" t="str">
        <v>004</v>
      </c>
      <c r="AH12" t="str">
        <v>DEBE TENER CONEXIÓN CON</v>
      </c>
      <c r="AI12" t="str">
        <v>006</v>
      </c>
    </row>
    <row r="13">
      <c r="AB13" t="str">
        <v>006</v>
      </c>
      <c r="AC13" t="str">
        <v>ESTACIONAMIENTO DE PERSONAL</v>
      </c>
      <c r="AG13" t="str">
        <v>007</v>
      </c>
      <c r="AH13" t="str">
        <v>DEBE TENER CONEXIÓN CON</v>
      </c>
      <c r="AI13" t="str">
        <v>009</v>
      </c>
      <c r="AJ13" t="str">
        <v>011</v>
      </c>
      <c r="AK13" t="str">
        <v>026</v>
      </c>
      <c r="AL13" t="str">
        <v>027</v>
      </c>
    </row>
    <row r="14">
      <c r="AB14" t="str">
        <v>007</v>
      </c>
      <c r="AC14" t="str">
        <v>AULAS DE INICIAL</v>
      </c>
      <c r="AG14" t="str">
        <v>008</v>
      </c>
      <c r="AH14" t="str">
        <v>DEBE TENER CONEXIÓN CON</v>
      </c>
      <c r="AI14" t="str">
        <v>009</v>
      </c>
    </row>
    <row r="15">
      <c r="AB15" t="str">
        <v>008</v>
      </c>
      <c r="AC15" t="str">
        <v>ZONA ADMINISTRATIVA</v>
      </c>
      <c r="AG15" t="str">
        <v>009</v>
      </c>
      <c r="AH15" t="str">
        <v>DEBE TENER CONEXIÓN CON</v>
      </c>
      <c r="AI15" t="str">
        <v>010</v>
      </c>
    </row>
    <row r="16">
      <c r="AB16" t="str">
        <v>009</v>
      </c>
      <c r="AC16" t="str">
        <v>PATIO CÍVICO RECREATIVO</v>
      </c>
      <c r="AG16" t="str">
        <v>010</v>
      </c>
      <c r="AH16" t="str">
        <v>DEBE TENER CONEXIÓN CON</v>
      </c>
      <c r="AI16" t="str">
        <v>006</v>
      </c>
    </row>
    <row r="17">
      <c r="AB17" t="str">
        <v>010</v>
      </c>
      <c r="AC17" t="str">
        <v>AMBIENTES COMPLEMENTÁRIOS</v>
      </c>
      <c r="AG17" t="str">
        <v>006</v>
      </c>
      <c r="AH17" t="str">
        <v>DEBE TENER CONEXIÓN CON</v>
      </c>
      <c r="AI17" t="str">
        <v>008</v>
      </c>
    </row>
    <row r="18">
      <c r="AB18" t="str">
        <v>011</v>
      </c>
      <c r="AC18" t="str">
        <v>JUEGOS Y DEPORTES</v>
      </c>
    </row>
    <row r="19">
      <c r="AB19" t="str">
        <v>012</v>
      </c>
      <c r="AC19" t="str">
        <v>TALLERES</v>
      </c>
    </row>
    <row r="20">
      <c r="AB20" t="str">
        <v>013</v>
      </c>
      <c r="AC20" t="str">
        <v>AULAS DE SECUNDARIA</v>
      </c>
    </row>
    <row r="21">
      <c r="AB21" t="str">
        <v>014</v>
      </c>
      <c r="AC21" t="str">
        <v>COMEDOR</v>
      </c>
    </row>
    <row r="22">
      <c r="AB22" t="str">
        <v>015</v>
      </c>
      <c r="AC22" t="str">
        <v>CUARTO DE MÁQUINA Y BODEGA</v>
      </c>
      <c r="AG22" t="str">
        <v>EDUCACIÓN PRIMARIA</v>
      </c>
    </row>
    <row r="23">
      <c r="AB23" t="str">
        <v>016</v>
      </c>
      <c r="AC23" t="str">
        <v>CONSEJO ESTUDIANTIL</v>
      </c>
      <c r="AG23" t="str">
        <v>022</v>
      </c>
      <c r="AH23" t="str">
        <v>DEBE TENER CONEXIÓN CON</v>
      </c>
      <c r="AI23" t="str">
        <v>024</v>
      </c>
      <c r="AJ23" t="str">
        <v>025</v>
      </c>
    </row>
    <row r="24">
      <c r="AB24" t="str">
        <v>017</v>
      </c>
      <c r="AC24" t="str">
        <v>LABORATORIOS</v>
      </c>
      <c r="AG24" t="str">
        <v>024</v>
      </c>
      <c r="AH24" t="str">
        <v>DEBE TENER CONEXIÓN CON</v>
      </c>
      <c r="AI24" t="str">
        <v>011</v>
      </c>
      <c r="AJ24" t="str">
        <v>010</v>
      </c>
      <c r="AK24" t="str">
        <v>025</v>
      </c>
    </row>
    <row r="25">
      <c r="AB25" t="str">
        <v>018</v>
      </c>
      <c r="AC25" t="str">
        <v>BIBLIOTECA</v>
      </c>
      <c r="AG25" t="str">
        <v>010</v>
      </c>
      <c r="AH25" t="str">
        <v>DEBE TENER CONEXIÓN CON</v>
      </c>
      <c r="AI25" t="str">
        <v>026</v>
      </c>
      <c r="AJ25" t="str">
        <v>009</v>
      </c>
    </row>
    <row r="26">
      <c r="AB26" t="str">
        <v>019</v>
      </c>
      <c r="AC26" t="str">
        <v>TÓPICO</v>
      </c>
      <c r="AG26" t="str">
        <v>023</v>
      </c>
      <c r="AH26" t="str">
        <v>DEBE TENER CONEXIÓN CON</v>
      </c>
      <c r="AI26" t="str">
        <v>018</v>
      </c>
      <c r="AJ26" t="str">
        <v>009</v>
      </c>
      <c r="AK26" t="str">
        <v>028</v>
      </c>
    </row>
    <row r="27">
      <c r="AB27" t="str">
        <v>020</v>
      </c>
      <c r="AC27" t="str">
        <v>AUDITORIO</v>
      </c>
      <c r="AG27" t="str">
        <v>018</v>
      </c>
      <c r="AH27" t="str">
        <v>DEBE TENER CONEXIÓN CON</v>
      </c>
      <c r="AI27" t="str">
        <v>010</v>
      </c>
      <c r="AJ27" t="str">
        <v>005</v>
      </c>
    </row>
    <row r="28">
      <c r="AB28" t="str">
        <v>021</v>
      </c>
      <c r="AC28" t="str">
        <v>VESTÍBULO DE CONTROL</v>
      </c>
      <c r="AG28" t="str">
        <v>005</v>
      </c>
      <c r="AH28" t="str">
        <v>DEBE TENER CONEXIÓN CON</v>
      </c>
      <c r="AI28" t="str">
        <v>009</v>
      </c>
      <c r="AJ28" t="str">
        <v>008</v>
      </c>
    </row>
    <row r="29">
      <c r="AB29" t="str">
        <v>022</v>
      </c>
      <c r="AC29" t="str">
        <v>ACCESO DE SERVICIO</v>
      </c>
      <c r="AG29" t="str">
        <v>001</v>
      </c>
      <c r="AH29" t="str">
        <v>DEBE TENER CONEXIÓN CON</v>
      </c>
      <c r="AI29" t="str">
        <v>005</v>
      </c>
      <c r="AJ29" t="str">
        <v>008</v>
      </c>
    </row>
    <row r="30">
      <c r="AB30" t="str">
        <v>023</v>
      </c>
      <c r="AC30" t="str">
        <v>AULAS DE PRIMARIA</v>
      </c>
      <c r="AG30" t="str">
        <v>001</v>
      </c>
      <c r="AH30" t="str">
        <v>DEBE TENER CONEXIÓN CON</v>
      </c>
      <c r="AI30" t="str">
        <v>004</v>
      </c>
    </row>
    <row r="31">
      <c r="AB31" t="str">
        <v>024</v>
      </c>
      <c r="AC31" t="str">
        <v>CAFETERÍA</v>
      </c>
      <c r="AG31" t="str">
        <v>009</v>
      </c>
      <c r="AH31" t="str">
        <v>DEBE TENER CONEXIÓN CON</v>
      </c>
      <c r="AI31" t="str">
        <v>023</v>
      </c>
      <c r="AJ31" t="str">
        <v>010</v>
      </c>
    </row>
    <row r="32">
      <c r="AB32" t="str">
        <v>025</v>
      </c>
      <c r="AC32" t="str">
        <v>PATIO DE SERVICIO</v>
      </c>
    </row>
    <row r="33">
      <c r="AB33" t="str">
        <v>026</v>
      </c>
      <c r="AC33" t="str">
        <v>SALA PZICOMOTRIZ</v>
      </c>
    </row>
    <row r="34">
      <c r="AB34" t="str">
        <v>027</v>
      </c>
      <c r="AC34" t="str">
        <v>SALA DE COMPUTO</v>
      </c>
      <c r="AG34" t="str">
        <v>EDUCACIÓN SECUNDARIA</v>
      </c>
    </row>
    <row r="35">
      <c r="AG35" t="str">
        <v>001</v>
      </c>
      <c r="AH35" t="str">
        <v>DEBE TENER CONEXIÓN CON</v>
      </c>
      <c r="AI35" t="str">
        <v>005</v>
      </c>
    </row>
    <row r="36">
      <c r="AG36" t="str">
        <v>005</v>
      </c>
      <c r="AH36" t="str">
        <v>DEBE TENER CONEXIÓN CON</v>
      </c>
      <c r="AI36" t="str">
        <v>009</v>
      </c>
    </row>
    <row r="37">
      <c r="AG37" t="str">
        <v>009</v>
      </c>
      <c r="AH37" t="str">
        <v>DEBE TENER CONEXIÓN CON</v>
      </c>
      <c r="AI37" t="str">
        <v>010</v>
      </c>
      <c r="AJ37" t="str">
        <v>008</v>
      </c>
      <c r="AK37" t="str">
        <v>014</v>
      </c>
    </row>
    <row r="38">
      <c r="AG38" t="str">
        <v>009</v>
      </c>
      <c r="AH38" t="str">
        <v>DEBE TENER CONEXIÓN CON</v>
      </c>
      <c r="AI38" t="str">
        <v>013</v>
      </c>
      <c r="AJ38" t="str">
        <v>019</v>
      </c>
      <c r="AK38" t="str">
        <v>020</v>
      </c>
      <c r="AL38" t="str">
        <v>018</v>
      </c>
    </row>
    <row r="39">
      <c r="AG39" t="str">
        <v>013</v>
      </c>
      <c r="AH39" t="str">
        <v>DEBE TENER CONEXIÓN CON</v>
      </c>
      <c r="AI39" t="str">
        <v>011</v>
      </c>
      <c r="AJ39" t="str">
        <v>017</v>
      </c>
      <c r="AK39" t="str">
        <v>012</v>
      </c>
    </row>
    <row r="40">
      <c r="AG40" t="str">
        <v>008</v>
      </c>
      <c r="AH40" t="str">
        <v>DEBE TENER CONEXIÓN CON</v>
      </c>
      <c r="AI40" t="str">
        <v>006</v>
      </c>
    </row>
    <row r="41">
      <c r="AG41" t="str">
        <v>006</v>
      </c>
      <c r="AH41" t="str">
        <v>DEBE TENER CONEXIÓN CON</v>
      </c>
      <c r="AI41" t="str">
        <v>011</v>
      </c>
      <c r="AJ41" t="str">
        <v>010</v>
      </c>
    </row>
    <row r="42">
      <c r="AG42" t="str">
        <v>022</v>
      </c>
      <c r="AH42" t="str">
        <v>DEBE TENER CONEXIÓN CON</v>
      </c>
      <c r="AI42" t="str">
        <v>006</v>
      </c>
    </row>
    <row r="51">
      <c r="AG51" t="str">
        <v>EDUCACIÓN NIVEL DE INICIAL - PRIMARIA</v>
      </c>
    </row>
    <row r="52">
      <c r="AG52" t="str">
        <v>001</v>
      </c>
      <c r="AH52" t="str">
        <v>DEBE TENER CONEXIÓN CON</v>
      </c>
      <c r="AI52" t="str">
        <v>002</v>
      </c>
      <c r="AJ52" t="str">
        <v>003</v>
      </c>
      <c r="AK52" t="str">
        <v>003</v>
      </c>
    </row>
    <row r="53">
      <c r="AG53" t="str">
        <v>003</v>
      </c>
      <c r="AH53" t="str">
        <v>DEBE TENER CONEXIÓN CON</v>
      </c>
      <c r="AI53" t="str">
        <v>005</v>
      </c>
    </row>
    <row r="54">
      <c r="AG54" t="str">
        <v>005</v>
      </c>
      <c r="AH54" t="str">
        <v>DEBE TENER CONEXIÓN CON</v>
      </c>
      <c r="AI54" t="str">
        <v>021</v>
      </c>
    </row>
    <row r="55">
      <c r="AG55" t="str">
        <v>021</v>
      </c>
      <c r="AH55" t="str">
        <v>DEBE TENER CONEXIÓN CON</v>
      </c>
      <c r="AI55" t="str">
        <v>007</v>
      </c>
      <c r="AJ55" t="str">
        <v>008</v>
      </c>
    </row>
    <row r="56">
      <c r="AG56" t="str">
        <v>004</v>
      </c>
      <c r="AH56" t="str">
        <v>DEBE TENER CONEXIÓN CON</v>
      </c>
      <c r="AI56" t="str">
        <v>006</v>
      </c>
    </row>
    <row r="57">
      <c r="AG57" t="str">
        <v>007</v>
      </c>
      <c r="AH57" t="str">
        <v>DEBE TENER CONEXIÓN CON</v>
      </c>
      <c r="AI57" t="str">
        <v>009</v>
      </c>
      <c r="AJ57" t="str">
        <v>011</v>
      </c>
      <c r="AK57" t="str">
        <v>026</v>
      </c>
      <c r="AL57" t="str">
        <v>027</v>
      </c>
    </row>
    <row r="58">
      <c r="AG58" t="str">
        <v>008</v>
      </c>
      <c r="AH58" t="str">
        <v>DEBE TENER CONEXIÓN CON</v>
      </c>
      <c r="AI58" t="str">
        <v>007</v>
      </c>
      <c r="AJ58" t="str">
        <v>005</v>
      </c>
    </row>
    <row r="59">
      <c r="AG59" t="str">
        <v>009</v>
      </c>
      <c r="AH59" t="str">
        <v>DEBE TENER CONEXIÓN CON</v>
      </c>
      <c r="AI59" t="str">
        <v>010</v>
      </c>
      <c r="AJ59" t="str">
        <v>023</v>
      </c>
    </row>
    <row r="60">
      <c r="AG60" t="str">
        <v>010</v>
      </c>
      <c r="AH60" t="str">
        <v>DEBE TENER CONEXIÓN CON</v>
      </c>
      <c r="AI60" t="str">
        <v>006</v>
      </c>
    </row>
    <row r="61">
      <c r="AG61" t="str">
        <v>006</v>
      </c>
      <c r="AH61" t="str">
        <v>DEBE TENER CONEXIÓN CON</v>
      </c>
      <c r="AI61" t="str">
        <v>008</v>
      </c>
    </row>
    <row r="62">
      <c r="AG62" t="str">
        <v>007</v>
      </c>
      <c r="AH62" t="str">
        <v>DEBE TENER CONEXIÓN CON</v>
      </c>
      <c r="AI62" t="str">
        <v>009</v>
      </c>
      <c r="AJ62" t="str">
        <v>011</v>
      </c>
      <c r="AK62" t="str">
        <v>026</v>
      </c>
      <c r="AL62" t="str">
        <v>027</v>
      </c>
    </row>
    <row r="67">
      <c r="AG67" t="str">
        <v>EDUCACIÓN PRIMARIA - SECUNDARIA</v>
      </c>
    </row>
    <row r="68">
      <c r="AG68" t="str">
        <v>022</v>
      </c>
      <c r="AH68" t="str">
        <v>DEBE TENER CONEXIÓN CON</v>
      </c>
      <c r="AI68" t="str">
        <v>024</v>
      </c>
      <c r="AJ68" t="str">
        <v>025</v>
      </c>
    </row>
    <row r="69">
      <c r="AG69" t="str">
        <v>024</v>
      </c>
      <c r="AH69" t="str">
        <v>DEBE TENER CONEXIÓN CON</v>
      </c>
      <c r="AI69" t="str">
        <v>011</v>
      </c>
      <c r="AJ69" t="str">
        <v>010</v>
      </c>
      <c r="AK69" t="str">
        <v>025</v>
      </c>
    </row>
    <row r="70">
      <c r="AG70" t="str">
        <v>010</v>
      </c>
      <c r="AH70" t="str">
        <v>DEBE TENER CONEXIÓN CON</v>
      </c>
      <c r="AI70" t="str">
        <v>026</v>
      </c>
      <c r="AJ70" t="str">
        <v>009</v>
      </c>
    </row>
    <row r="71">
      <c r="AG71" t="str">
        <v>023</v>
      </c>
      <c r="AH71" t="str">
        <v>DEBE TENER CONEXIÓN CON</v>
      </c>
      <c r="AI71" t="str">
        <v>018</v>
      </c>
      <c r="AJ71" t="str">
        <v>009</v>
      </c>
      <c r="AK71" t="str">
        <v>028</v>
      </c>
    </row>
    <row r="72">
      <c r="AG72" t="str">
        <v>018</v>
      </c>
      <c r="AH72" t="str">
        <v>DEBE TENER CONEXIÓN CON</v>
      </c>
      <c r="AI72" t="str">
        <v>010</v>
      </c>
      <c r="AJ72" t="str">
        <v>005</v>
      </c>
    </row>
    <row r="73">
      <c r="AG73" t="str">
        <v>005</v>
      </c>
      <c r="AH73" t="str">
        <v>DEBE TENER CONEXIÓN CON</v>
      </c>
      <c r="AI73" t="str">
        <v>009</v>
      </c>
      <c r="AJ73" t="str">
        <v>008</v>
      </c>
    </row>
    <row r="74">
      <c r="AG74" t="str">
        <v>001</v>
      </c>
      <c r="AH74" t="str">
        <v>DEBE TENER CONEXIÓN CON</v>
      </c>
      <c r="AI74" t="str">
        <v>005</v>
      </c>
      <c r="AJ74" t="str">
        <v>008</v>
      </c>
    </row>
    <row r="75">
      <c r="AG75" t="str">
        <v>001</v>
      </c>
      <c r="AH75" t="str">
        <v>DEBE TENER CONEXIÓN CON</v>
      </c>
      <c r="AI75" t="str">
        <v>004</v>
      </c>
    </row>
    <row r="76">
      <c r="AG76" t="str">
        <v>009</v>
      </c>
      <c r="AH76" t="str">
        <v>DEBE TENER CONEXIÓN CON</v>
      </c>
      <c r="AI76" t="str">
        <v>023</v>
      </c>
      <c r="AJ76" t="str">
        <v>010</v>
      </c>
      <c r="AK76" t="str">
        <v>013</v>
      </c>
    </row>
    <row r="77">
      <c r="AG77" t="str">
        <v>013</v>
      </c>
      <c r="AH77" t="str">
        <v>DEBE TENER CONEXIÓN CON</v>
      </c>
      <c r="AI77" t="str">
        <v>011</v>
      </c>
      <c r="AJ77" t="str">
        <v>017</v>
      </c>
      <c r="AK77" t="str">
        <v>012</v>
      </c>
    </row>
    <row r="81">
      <c r="AG81" t="str">
        <v>EDUCACIÓN INICIAL - PRIMARIA - SECUNDARIA</v>
      </c>
    </row>
    <row r="82">
      <c r="AG82" t="str">
        <v>022</v>
      </c>
      <c r="AH82" t="str">
        <v>DEBE TENER CONEXIÓN CON</v>
      </c>
      <c r="AI82" t="str">
        <v>024</v>
      </c>
      <c r="AJ82" t="str">
        <v>025</v>
      </c>
    </row>
    <row r="83">
      <c r="AG83" t="str">
        <v>024</v>
      </c>
      <c r="AH83" t="str">
        <v>DEBE TENER CONEXIÓN CON</v>
      </c>
      <c r="AI83" t="str">
        <v>011</v>
      </c>
      <c r="AJ83" t="str">
        <v>010</v>
      </c>
      <c r="AK83" t="str">
        <v>025</v>
      </c>
    </row>
    <row r="84">
      <c r="AG84" t="str">
        <v>010</v>
      </c>
      <c r="AH84" t="str">
        <v>DEBE TENER CONEXIÓN CON</v>
      </c>
      <c r="AI84" t="str">
        <v>026</v>
      </c>
      <c r="AJ84" t="str">
        <v>009</v>
      </c>
    </row>
    <row r="85">
      <c r="AG85" t="str">
        <v>023</v>
      </c>
      <c r="AH85" t="str">
        <v>DEBE TENER CONEXIÓN CON</v>
      </c>
      <c r="AI85" t="str">
        <v>018</v>
      </c>
      <c r="AJ85" t="str">
        <v>009</v>
      </c>
      <c r="AK85" t="str">
        <v>028</v>
      </c>
    </row>
    <row r="86">
      <c r="AG86" t="str">
        <v>018</v>
      </c>
      <c r="AH86" t="str">
        <v>DEBE TENER CONEXIÓN CON</v>
      </c>
      <c r="AI86" t="str">
        <v>010</v>
      </c>
      <c r="AJ86" t="str">
        <v>005</v>
      </c>
    </row>
    <row r="87">
      <c r="AG87" t="str">
        <v>005</v>
      </c>
      <c r="AH87" t="str">
        <v>DEBE TENER CONEXIÓN CON</v>
      </c>
      <c r="AI87" t="str">
        <v>009</v>
      </c>
      <c r="AJ87" t="str">
        <v>008</v>
      </c>
    </row>
    <row r="88">
      <c r="AG88" t="str">
        <v>001</v>
      </c>
      <c r="AH88" t="str">
        <v>DEBE TENER CONEXIÓN CON</v>
      </c>
      <c r="AI88" t="str">
        <v>005</v>
      </c>
      <c r="AJ88" t="str">
        <v>008</v>
      </c>
    </row>
    <row r="89">
      <c r="AG89" t="str">
        <v>001</v>
      </c>
      <c r="AH89" t="str">
        <v>DEBE TENER CONEXIÓN CON</v>
      </c>
      <c r="AI89" t="str">
        <v>004</v>
      </c>
    </row>
    <row r="90">
      <c r="AG90" t="str">
        <v>009</v>
      </c>
      <c r="AH90" t="str">
        <v>DEBE TENER CONEXIÓN CON</v>
      </c>
      <c r="AI90" t="str">
        <v>023</v>
      </c>
      <c r="AJ90" t="str">
        <v>010</v>
      </c>
      <c r="AK90" t="str">
        <v>013</v>
      </c>
    </row>
    <row r="91">
      <c r="AG91" t="str">
        <v>013</v>
      </c>
      <c r="AH91" t="str">
        <v>DEBE TENER CONEXIÓN CON</v>
      </c>
      <c r="AI91" t="str">
        <v>011</v>
      </c>
      <c r="AJ91" t="str">
        <v>017</v>
      </c>
      <c r="AK91" t="str">
        <v>012</v>
      </c>
    </row>
    <row r="92">
      <c r="AG92" t="str">
        <v>008</v>
      </c>
      <c r="AH92" t="str">
        <v>DEBE TENER CONEXIÓN CON</v>
      </c>
      <c r="AI92" t="str">
        <v>007</v>
      </c>
      <c r="AJ92" t="str">
        <v>005</v>
      </c>
    </row>
    <row r="93">
      <c r="AG93" t="str">
        <v>007</v>
      </c>
      <c r="AH93" t="str">
        <v>DEBE TENER CONEXIÓN CON</v>
      </c>
      <c r="AI93" t="str">
        <v>009</v>
      </c>
      <c r="AJ93" t="str">
        <v>011</v>
      </c>
      <c r="AK93" t="str">
        <v>026</v>
      </c>
      <c r="AL93" t="str">
        <v>027</v>
      </c>
    </row>
  </sheetData>
  <pageMargins left="0.7" right="0.7" top="0.75" bottom="0.75" header="0" footer="0"/>
  <ignoredErrors>
    <ignoredError numberStoredAsText="1" sqref="AA1:AM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0"/>
  <sheetViews>
    <sheetView workbookViewId="0" rightToLeft="0"/>
  </sheetViews>
  <sheetData>
    <row r="1">
      <c r="B1" t="str">
        <v>CENTROS DE EDUCACIÓN BÁSICA REGULAR: INICIAL, PRIMARIA, SECUNDARIA</v>
      </c>
    </row>
    <row r="3">
      <c r="D3" t="str">
        <v>*FACTOR EDITABLE POR EL USUARIO</v>
      </c>
    </row>
    <row r="5">
      <c r="B5" t="str">
        <v>AMBIENTES POSIBLES</v>
      </c>
    </row>
    <row r="6">
      <c r="B6" t="str">
        <v>PISO   -    AMBIENTES Y OTROS</v>
      </c>
      <c r="C6" t="str">
        <v>COEFICIENTE (m2 / persona)</v>
      </c>
      <c r="D6" t="str">
        <v>AFORO DE ALUMNOS</v>
      </c>
      <c r="E6" t="str">
        <v>AMBIENTE(M2)</v>
      </c>
      <c r="F6" t="str">
        <v>MAX AFORO POR AMBIENTE</v>
      </c>
      <c r="G6" t="str">
        <v>ÁREA MAX.</v>
      </c>
      <c r="H6" t="str">
        <v>CANTIDAD DE AULAS</v>
      </c>
    </row>
    <row r="7">
      <c r="B7" t="str">
        <v>EDUCACION INICIAL</v>
      </c>
      <c r="D7">
        <f>SUM(D8:D10)</f>
        <v>90</v>
      </c>
      <c r="E7">
        <f>SUM(E8:E14)</f>
        <v>262.8</v>
      </c>
      <c r="H7">
        <f>SUM(H8:H14)</f>
        <v>6.114285714285714</v>
      </c>
    </row>
    <row r="8">
      <c r="B8" t="str">
        <v>AULA DE INICIAL  3 AÑOS</v>
      </c>
      <c r="C8">
        <v>2</v>
      </c>
      <c r="D8">
        <v>60</v>
      </c>
      <c r="E8">
        <f>C8*D8</f>
        <v>120</v>
      </c>
      <c r="F8">
        <v>25</v>
      </c>
      <c r="G8">
        <f>F8*C8</f>
        <v>50</v>
      </c>
      <c r="H8">
        <f>E8/G8</f>
        <v>2.4</v>
      </c>
    </row>
    <row r="9">
      <c r="B9" t="str">
        <v>AULA DE INICIAL 4 AÑOS</v>
      </c>
      <c r="C9">
        <v>2</v>
      </c>
      <c r="D9">
        <v>15</v>
      </c>
      <c r="E9">
        <f>C9*D9</f>
        <v>30</v>
      </c>
      <c r="F9">
        <v>25</v>
      </c>
      <c r="G9">
        <f>F9*C9</f>
        <v>50</v>
      </c>
      <c r="H9">
        <f>E9/G9</f>
        <v>0.6</v>
      </c>
    </row>
    <row r="10">
      <c r="B10" t="str">
        <v>AULA DE INICIAL 5 AÑOS</v>
      </c>
      <c r="C10">
        <v>2</v>
      </c>
      <c r="D10">
        <v>15</v>
      </c>
      <c r="E10">
        <f>C10*D10</f>
        <v>30</v>
      </c>
      <c r="F10">
        <v>25</v>
      </c>
      <c r="G10">
        <f>F10*C10</f>
        <v>50</v>
      </c>
      <c r="H10">
        <f>E10/G10</f>
        <v>0.6</v>
      </c>
    </row>
    <row r="11">
      <c r="B11" t="str">
        <v>SALA PSICOMOTRIZ</v>
      </c>
      <c r="C11">
        <v>2</v>
      </c>
      <c r="D11">
        <v>15</v>
      </c>
      <c r="E11">
        <f>C11*D11</f>
        <v>30</v>
      </c>
      <c r="F11">
        <v>25</v>
      </c>
      <c r="G11">
        <f>F11*C11</f>
        <v>50</v>
      </c>
      <c r="H11">
        <f>E11/G11</f>
        <v>0.6</v>
      </c>
    </row>
    <row r="12">
      <c r="B12" t="str">
        <v>SALA DE COMPUTO</v>
      </c>
      <c r="C12">
        <v>1.5</v>
      </c>
      <c r="D12">
        <v>15</v>
      </c>
      <c r="E12">
        <f>C12*D12</f>
        <v>22.5</v>
      </c>
      <c r="F12">
        <v>25</v>
      </c>
      <c r="G12">
        <f>F12*C12</f>
        <v>37.5</v>
      </c>
      <c r="H12">
        <f>E12/G12</f>
        <v>0.6</v>
      </c>
    </row>
    <row r="13">
      <c r="B13" t="str">
        <v>DEPÓSITO</v>
      </c>
      <c r="C13">
        <v>1.5</v>
      </c>
      <c r="D13">
        <v>5</v>
      </c>
      <c r="E13">
        <f>C13*D13</f>
        <v>7.5</v>
      </c>
      <c r="F13">
        <v>7</v>
      </c>
      <c r="G13">
        <f>F13*C13</f>
        <v>10.5</v>
      </c>
      <c r="H13">
        <f>E13/G13</f>
        <v>0.7142857142857143</v>
      </c>
    </row>
    <row r="14">
      <c r="B14" t="str">
        <v>COMEDOR</v>
      </c>
      <c r="C14">
        <v>1.52</v>
      </c>
      <c r="D14">
        <v>15</v>
      </c>
      <c r="E14">
        <f>C14*D14</f>
        <v>22.8</v>
      </c>
      <c r="F14">
        <v>25</v>
      </c>
      <c r="G14">
        <f>F14*C14</f>
        <v>38</v>
      </c>
      <c r="H14">
        <f>E14/G14</f>
        <v>0.6</v>
      </c>
    </row>
    <row r="15">
      <c r="B15" t="str">
        <v>OTROS AMBIENTES ADM, SERV.</v>
      </c>
      <c r="C15" t="str">
        <v>* Completar la sección de ambientes complementarios</v>
      </c>
    </row>
    <row r="16">
      <c r="B16" t="str">
        <v>EDUCACION PRIMARIA</v>
      </c>
      <c r="D16">
        <f>SUM(D17:D22)</f>
        <v>60</v>
      </c>
      <c r="E16">
        <f>SUM(E17:E22)</f>
        <v>78</v>
      </c>
      <c r="H16">
        <f>SUM(H17:H24)</f>
        <v>2.5</v>
      </c>
    </row>
    <row r="17">
      <c r="B17" t="str">
        <v>AULA 1º PRIM</v>
      </c>
      <c r="C17">
        <v>1.3</v>
      </c>
      <c r="D17">
        <v>0</v>
      </c>
      <c r="E17">
        <f>C17*D17</f>
        <v>0</v>
      </c>
      <c r="F17">
        <v>25</v>
      </c>
      <c r="G17">
        <f>F17*C17</f>
        <v>32.5</v>
      </c>
      <c r="H17">
        <f>E17/G17</f>
        <v>0</v>
      </c>
    </row>
    <row r="18">
      <c r="B18" t="str">
        <v>AULA 2º PRIM</v>
      </c>
      <c r="C18">
        <v>1.3</v>
      </c>
      <c r="D18">
        <v>50</v>
      </c>
      <c r="E18">
        <f>C18*D18</f>
        <v>65</v>
      </c>
      <c r="F18">
        <v>25</v>
      </c>
      <c r="G18">
        <f>F18*C18</f>
        <v>32.5</v>
      </c>
      <c r="H18">
        <f>E18/G18</f>
        <v>2</v>
      </c>
    </row>
    <row r="19">
      <c r="B19" t="str">
        <v>AULA 3º PRIM</v>
      </c>
      <c r="C19">
        <v>1.3</v>
      </c>
      <c r="D19">
        <v>10</v>
      </c>
      <c r="E19">
        <f>C19*D19</f>
        <v>13</v>
      </c>
      <c r="F19">
        <v>20</v>
      </c>
      <c r="G19">
        <f>F19*C19</f>
        <v>26</v>
      </c>
      <c r="H19">
        <f>E19/G19</f>
        <v>0.5</v>
      </c>
    </row>
    <row r="20">
      <c r="B20" t="str">
        <v>AULA 4º PRIM</v>
      </c>
      <c r="C20">
        <v>1.3</v>
      </c>
      <c r="D20">
        <v>0</v>
      </c>
      <c r="E20">
        <f>C20*D20</f>
        <v>0</v>
      </c>
      <c r="F20">
        <v>25</v>
      </c>
      <c r="G20">
        <f>F20*C20</f>
        <v>32.5</v>
      </c>
      <c r="H20">
        <f>E20/G20</f>
        <v>0</v>
      </c>
    </row>
    <row r="21">
      <c r="B21" t="str">
        <v>AULA 5º PRIM</v>
      </c>
      <c r="C21">
        <v>1.3</v>
      </c>
      <c r="D21">
        <v>0</v>
      </c>
      <c r="E21">
        <f>C21*D21</f>
        <v>0</v>
      </c>
      <c r="F21">
        <v>25</v>
      </c>
      <c r="G21">
        <f>F21*C21</f>
        <v>32.5</v>
      </c>
      <c r="H21">
        <f>E21/G21</f>
        <v>0</v>
      </c>
    </row>
    <row r="22">
      <c r="B22" t="str">
        <v>AULA 6º PRIM</v>
      </c>
      <c r="C22">
        <v>1.3</v>
      </c>
      <c r="D22">
        <v>0</v>
      </c>
      <c r="E22">
        <f>C22*D22</f>
        <v>0</v>
      </c>
      <c r="F22">
        <v>25</v>
      </c>
      <c r="G22">
        <f>F22*C22</f>
        <v>32.5</v>
      </c>
      <c r="H22">
        <f>E22/G22</f>
        <v>0</v>
      </c>
    </row>
    <row r="23">
      <c r="B23" t="str">
        <v>SALA DE COMPUTO</v>
      </c>
      <c r="C23">
        <v>1.5</v>
      </c>
      <c r="D23">
        <v>0</v>
      </c>
      <c r="E23">
        <f>C23*D23</f>
        <v>0</v>
      </c>
      <c r="F23">
        <v>25</v>
      </c>
      <c r="G23">
        <f>F23*C23</f>
        <v>37.5</v>
      </c>
      <c r="H23">
        <f>E23/G23</f>
        <v>0</v>
      </c>
    </row>
    <row r="24">
      <c r="B24" t="str">
        <v>OTROS AMBIENTES ADM, SERV.</v>
      </c>
      <c r="C24" t="str">
        <v>* Completar la sección de ambientes complementarios</v>
      </c>
    </row>
    <row r="25">
      <c r="B25" t="str">
        <v>EDUCACION SECUNDARIA</v>
      </c>
      <c r="D25">
        <f>SUM(D26:D30)</f>
        <v>0</v>
      </c>
      <c r="E25">
        <f>SUM(E26:E31)</f>
        <v>0</v>
      </c>
      <c r="H25">
        <f>SUM(H26:H37)</f>
        <v>0</v>
      </c>
    </row>
    <row r="26">
      <c r="B26" t="str">
        <v>AULA 1º SEC</v>
      </c>
      <c r="C26">
        <v>1.4</v>
      </c>
      <c r="D26">
        <v>0</v>
      </c>
      <c r="E26">
        <f>C26*D26</f>
        <v>0</v>
      </c>
      <c r="F26">
        <v>25</v>
      </c>
      <c r="G26">
        <f>F26*C26</f>
        <v>35</v>
      </c>
      <c r="H26">
        <f>E26/G26</f>
        <v>0</v>
      </c>
    </row>
    <row r="27">
      <c r="B27" t="str">
        <v>AULA 2º SEC</v>
      </c>
      <c r="C27">
        <v>1.4</v>
      </c>
      <c r="D27">
        <v>0</v>
      </c>
      <c r="E27">
        <f>C27*D27</f>
        <v>0</v>
      </c>
      <c r="F27">
        <v>25</v>
      </c>
      <c r="G27">
        <f>F27*C27</f>
        <v>35</v>
      </c>
      <c r="H27">
        <f>E27/G27</f>
        <v>0</v>
      </c>
    </row>
    <row r="28">
      <c r="B28" t="str">
        <v>AULA 3º SEC</v>
      </c>
      <c r="C28">
        <v>1.4</v>
      </c>
      <c r="D28">
        <v>0</v>
      </c>
      <c r="E28">
        <f>C28*D28</f>
        <v>0</v>
      </c>
      <c r="F28">
        <v>25</v>
      </c>
      <c r="G28">
        <f>F28*C28</f>
        <v>35</v>
      </c>
      <c r="H28">
        <f>E28/G28</f>
        <v>0</v>
      </c>
    </row>
    <row r="29">
      <c r="B29" t="str">
        <v>AULA 4º SEC</v>
      </c>
      <c r="C29">
        <v>1.4</v>
      </c>
      <c r="D29">
        <v>0</v>
      </c>
      <c r="E29">
        <f>C29*D29</f>
        <v>0</v>
      </c>
      <c r="F29">
        <v>25</v>
      </c>
      <c r="G29">
        <f>F29*C29</f>
        <v>35</v>
      </c>
      <c r="H29">
        <f>E29/G29</f>
        <v>0</v>
      </c>
    </row>
    <row r="30">
      <c r="B30" t="str">
        <v>AULA 5º SEC</v>
      </c>
      <c r="C30">
        <v>1.4</v>
      </c>
      <c r="D30">
        <v>0</v>
      </c>
      <c r="E30">
        <f>C30*D30</f>
        <v>0</v>
      </c>
      <c r="F30">
        <v>25</v>
      </c>
      <c r="G30">
        <f>F30*C30</f>
        <v>35</v>
      </c>
      <c r="H30">
        <f>E30/G30</f>
        <v>0</v>
      </c>
    </row>
    <row r="31">
      <c r="B31" t="str">
        <v>SALA DE COMPUTO</v>
      </c>
      <c r="C31">
        <v>1.5</v>
      </c>
      <c r="D31">
        <v>0</v>
      </c>
      <c r="E31">
        <f>C31*D31</f>
        <v>0</v>
      </c>
      <c r="F31">
        <v>25</v>
      </c>
      <c r="G31">
        <f>F31*C31</f>
        <v>37.5</v>
      </c>
      <c r="H31">
        <f>E31/G31</f>
        <v>0</v>
      </c>
    </row>
    <row r="32">
      <c r="B32" t="str">
        <v>DOCENTES + ADM + OTROS</v>
      </c>
      <c r="C32">
        <v>1</v>
      </c>
      <c r="D32">
        <v>0</v>
      </c>
      <c r="E32">
        <f>C32*D32</f>
        <v>0</v>
      </c>
      <c r="F32">
        <v>25</v>
      </c>
      <c r="G32">
        <f>F32*C32</f>
        <v>25</v>
      </c>
      <c r="H32">
        <f>E32/G32</f>
        <v>0</v>
      </c>
    </row>
    <row r="33">
      <c r="B33" t="str">
        <v>SALA DE COMPUTO</v>
      </c>
      <c r="C33">
        <v>1.5</v>
      </c>
      <c r="D33">
        <v>0</v>
      </c>
      <c r="E33">
        <f>C33*D33</f>
        <v>0</v>
      </c>
      <c r="F33">
        <v>25</v>
      </c>
      <c r="G33">
        <f>F33*C33</f>
        <v>37.5</v>
      </c>
      <c r="H33">
        <f>E33/G33</f>
        <v>0</v>
      </c>
    </row>
    <row r="34">
      <c r="B34" t="str">
        <v>LABORATORIO</v>
      </c>
      <c r="C34">
        <v>1.5</v>
      </c>
      <c r="D34">
        <v>0</v>
      </c>
      <c r="E34">
        <f>C34*D34</f>
        <v>0</v>
      </c>
      <c r="F34">
        <v>30</v>
      </c>
      <c r="G34">
        <f>F34*C34</f>
        <v>45</v>
      </c>
      <c r="H34">
        <f>E34/G34</f>
        <v>0</v>
      </c>
    </row>
    <row r="35">
      <c r="B35" t="str">
        <v>BIBLIOTECA</v>
      </c>
      <c r="C35">
        <v>3</v>
      </c>
      <c r="D35">
        <v>0</v>
      </c>
      <c r="E35">
        <f>C35*D35</f>
        <v>0</v>
      </c>
      <c r="F35">
        <v>30</v>
      </c>
      <c r="G35">
        <f>F35*C35</f>
        <v>90</v>
      </c>
      <c r="H35">
        <f>E35/G35</f>
        <v>0</v>
      </c>
    </row>
    <row r="36">
      <c r="B36" t="str">
        <v>TALLERES</v>
      </c>
      <c r="C36">
        <v>3</v>
      </c>
      <c r="D36">
        <v>0</v>
      </c>
      <c r="E36">
        <f>C36*D36</f>
        <v>0</v>
      </c>
      <c r="F36">
        <v>25</v>
      </c>
      <c r="G36">
        <f>F36*C36</f>
        <v>75</v>
      </c>
      <c r="H36">
        <f>E36/G36</f>
        <v>0</v>
      </c>
    </row>
    <row r="37">
      <c r="B37" t="str">
        <v>COMEDOR</v>
      </c>
      <c r="C37">
        <v>1.5</v>
      </c>
      <c r="D37">
        <v>0</v>
      </c>
      <c r="E37">
        <f>C37*D37</f>
        <v>0</v>
      </c>
      <c r="F37">
        <v>25</v>
      </c>
      <c r="G37">
        <f>F37*C37</f>
        <v>37.5</v>
      </c>
      <c r="H37">
        <f>E37/G37</f>
        <v>0</v>
      </c>
    </row>
    <row r="38">
      <c r="B38" t="str">
        <v>COCINA</v>
      </c>
    </row>
    <row r="39">
      <c r="B39" t="str">
        <v>OTROS AMBIENTES ADM, SERV.</v>
      </c>
      <c r="C39" t="str">
        <v>* Completar la sección de ambientes complementarios</v>
      </c>
    </row>
    <row r="40">
      <c r="B40" t="str">
        <v>AMBIENTES COMPLEMENTARIOS</v>
      </c>
      <c r="D40">
        <f>SUM(D41:D56)</f>
        <v>168</v>
      </c>
      <c r="E40">
        <f>SUM(E41:E58)</f>
        <v>1672.1</v>
      </c>
      <c r="F40" t="str">
        <v>* A DEFINIR POR EL USUARIO EN BASE A LA CANTIDAD DE AULAS Y AFORO POR NIVEL EDUCATIVO</v>
      </c>
    </row>
    <row r="41">
      <c r="B41" t="str">
        <v>AUDITORIO</v>
      </c>
      <c r="C41">
        <v>0.5</v>
      </c>
      <c r="D41">
        <v>30</v>
      </c>
      <c r="E41">
        <f>D41*C41</f>
        <v>15</v>
      </c>
    </row>
    <row r="42">
      <c r="B42" t="str">
        <v>COLISEO</v>
      </c>
      <c r="C42">
        <v>0.5</v>
      </c>
      <c r="D42">
        <v>30</v>
      </c>
      <c r="E42">
        <f>D42*C42</f>
        <v>15</v>
      </c>
    </row>
    <row r="43">
      <c r="B43" t="str">
        <v>SUM(1)</v>
      </c>
      <c r="C43">
        <v>1</v>
      </c>
      <c r="D43">
        <v>30</v>
      </c>
      <c r="E43">
        <f>D43*C43</f>
        <v>30</v>
      </c>
    </row>
    <row r="44">
      <c r="B44" t="str">
        <v>PISCINA</v>
      </c>
      <c r="C44">
        <v>4.5</v>
      </c>
      <c r="D44">
        <v>0</v>
      </c>
      <c r="E44">
        <f>D44*C44</f>
        <v>0</v>
      </c>
    </row>
    <row r="45">
      <c r="B45" t="str">
        <v>GIMNASIO - CAMERINES</v>
      </c>
      <c r="C45">
        <v>4</v>
      </c>
      <c r="D45">
        <v>0</v>
      </c>
      <c r="E45">
        <f>D45*C45</f>
        <v>0</v>
      </c>
    </row>
    <row r="46">
      <c r="B46" t="str">
        <v>DEPOSITOS</v>
      </c>
      <c r="C46">
        <v>40</v>
      </c>
      <c r="D46">
        <v>1</v>
      </c>
      <c r="E46">
        <f>D46*C46</f>
        <v>40</v>
      </c>
    </row>
    <row r="47">
      <c r="B47" t="str">
        <v>GUARDIANIA</v>
      </c>
      <c r="C47">
        <v>1</v>
      </c>
      <c r="D47">
        <v>2</v>
      </c>
      <c r="E47">
        <f>D47*C47</f>
        <v>2</v>
      </c>
    </row>
    <row r="48">
      <c r="B48" t="str">
        <v>TOPICO</v>
      </c>
      <c r="C48">
        <v>7</v>
      </c>
      <c r="D48">
        <v>1</v>
      </c>
      <c r="E48">
        <f>D48*C48</f>
        <v>7</v>
      </c>
    </row>
    <row r="49">
      <c r="B49" t="str">
        <v>ZONA ADMINISTRATIVA</v>
      </c>
    </row>
    <row r="50">
      <c r="B50" t="str">
        <v>SALA DE PROFESORES</v>
      </c>
      <c r="C50">
        <v>1.5</v>
      </c>
      <c r="D50">
        <v>10</v>
      </c>
      <c r="E50">
        <f>D50*C50</f>
        <v>15</v>
      </c>
    </row>
    <row r="51">
      <c r="B51" t="str">
        <v>ÁREA DE ESTAR</v>
      </c>
      <c r="C51">
        <v>4</v>
      </c>
      <c r="D51">
        <v>1</v>
      </c>
      <c r="E51">
        <f>D51*C51</f>
        <v>4</v>
      </c>
    </row>
    <row r="52">
      <c r="B52" t="str">
        <v>ÁREA DE KITCHENET</v>
      </c>
      <c r="C52">
        <v>6</v>
      </c>
      <c r="D52">
        <v>1</v>
      </c>
      <c r="E52">
        <f>D52*C52</f>
        <v>6</v>
      </c>
    </row>
    <row r="53">
      <c r="B53" t="str">
        <v>SALA ESPERA-RECEPCION</v>
      </c>
      <c r="C53">
        <v>0.47</v>
      </c>
      <c r="D53">
        <v>30</v>
      </c>
      <c r="E53">
        <f>D53*C53</f>
        <v>14.1</v>
      </c>
    </row>
    <row r="54">
      <c r="B54" t="str">
        <v xml:space="preserve">OFICINAS </v>
      </c>
      <c r="C54">
        <v>10</v>
      </c>
      <c r="D54">
        <v>30</v>
      </c>
      <c r="E54">
        <f>D54*C54</f>
        <v>300</v>
      </c>
    </row>
    <row r="55">
      <c r="B55" t="str">
        <v>VISITANTE OFICINA</v>
      </c>
      <c r="C55">
        <v>2</v>
      </c>
      <c r="D55">
        <v>2</v>
      </c>
      <c r="E55">
        <f>D55*C55</f>
        <v>4</v>
      </c>
    </row>
    <row r="56">
      <c r="B56" t="str">
        <v>CAMPO DEPORTIVO MULTIUSOS</v>
      </c>
      <c r="C56" t="str">
        <v>*Seleccionar el tipo de campo deportivo</v>
      </c>
    </row>
    <row r="57">
      <c r="B57" t="str">
        <v>TIPO 1(15*28)</v>
      </c>
      <c r="C57">
        <v>420</v>
      </c>
      <c r="D57">
        <v>1</v>
      </c>
      <c r="E57">
        <f>D57*C57</f>
        <v>420</v>
      </c>
    </row>
    <row r="58">
      <c r="B58" t="str">
        <v>TIPO 2(20*40)</v>
      </c>
      <c r="C58">
        <v>800</v>
      </c>
      <c r="D58">
        <v>1</v>
      </c>
      <c r="E58">
        <f>D58*C58</f>
        <v>800</v>
      </c>
    </row>
    <row r="59">
      <c r="B59" t="str">
        <v>ÁREA PÁRCIAL</v>
      </c>
      <c r="C59">
        <f>E40+E25+E7+E16</f>
        <v>2012.8999999999999</v>
      </c>
    </row>
    <row r="60">
      <c r="B60" t="str">
        <v>CIRCULACION(30% DEL AREA)</v>
      </c>
      <c r="C60">
        <f>C59*0.3</f>
        <v>603.8699999999999</v>
      </c>
    </row>
    <row r="61">
      <c r="B61" t="str">
        <v>ÁREA TOTAL</v>
      </c>
      <c r="C61">
        <f>C59+C60</f>
        <v>2616.7699999999995</v>
      </c>
    </row>
    <row r="62">
      <c r="B62" t="str">
        <v>AFORO MÁXIMO DE ESTUDIANTES</v>
      </c>
      <c r="E62">
        <f>D40+D25+D16+D7</f>
        <v>318</v>
      </c>
    </row>
    <row r="63">
      <c r="B63" t="str">
        <v>ÁREA DE TERRENO(mínima)*En base al cuadro de áreas referentes por cantidad de alumnos en la hoja de capacidad de aula</v>
      </c>
      <c r="C63">
        <v>4550</v>
      </c>
    </row>
    <row r="64">
      <c r="B64" t="str">
        <v>ÁREA LIBRE(40% ÁREA DEL TERRENO)</v>
      </c>
      <c r="C64">
        <f>0.4*C63</f>
        <v>1820</v>
      </c>
    </row>
    <row r="65">
      <c r="B65" t="str">
        <v>ÁREA CONSTRUIBLE</v>
      </c>
      <c r="C65">
        <f>C63-C64</f>
        <v>2730</v>
      </c>
    </row>
    <row r="67">
      <c r="B67" t="str">
        <v>(1)A partir de 5 secciones</v>
      </c>
    </row>
    <row r="69">
      <c r="D69" t="str">
        <v>NOTA 2: CONSIDERAR AFORO EN CASO DE AMBIENTES QUE SE ATIENDE A EXTERNOS QUE NO TRABAJAN EN LA EDIFICACION</v>
      </c>
    </row>
    <row r="70">
      <c r="D70" t="str">
        <v>NOTA 3: EN CASO DE MOBILIARIO SE DEBE CUMPLIR CON LOS ANCHOS PARA CIRCULACION (1 CRUJIA, 2 CRUJIAS)</v>
      </c>
    </row>
    <row r="71">
      <c r="D71" t="str">
        <v>NOTA 4: CONSIDERAR VISITANTE A OFICINA SOLO SI NO ES UN TRABAJADOR DE LA EDIFICACION</v>
      </c>
    </row>
    <row r="72">
      <c r="D72" t="str">
        <v>NOTA 5: REDONDEAR LAS CANTIDADES AL ENTERO MAYOR</v>
      </c>
    </row>
    <row r="73">
      <c r="D73" t="str">
        <v>NOTA 6:   (*) =    ELEGIR EL MAYOR AFORO, CUANDO HAY VARIOS AFOROS PARA UN MISMO AMBIENTE.</v>
      </c>
    </row>
    <row r="74">
      <c r="D74" t="str">
        <v xml:space="preserve">AFORO CERO CUANDO ES UTILIZADO POR LOS MISMOS USUARIOS, </v>
      </c>
    </row>
    <row r="75">
      <c r="D75" t="str">
        <v xml:space="preserve"> INDICAR AFORO DE AMBIENTES UTILIZADOS  POR LOS MISMOS USUARIOS</v>
      </c>
    </row>
    <row r="76">
      <c r="D76" t="str">
        <v>NOTA 7: CONSIDERAR EL MAXIMO AFORO PARA EL AFORO TOTAL PERMITIDO</v>
      </c>
    </row>
  </sheetData>
  <mergeCells count="21">
    <mergeCell ref="I40:I43"/>
    <mergeCell ref="C56:E56"/>
    <mergeCell ref="C59:H59"/>
    <mergeCell ref="C60:H60"/>
    <mergeCell ref="C61:H61"/>
    <mergeCell ref="C64:H64"/>
    <mergeCell ref="C65:H65"/>
    <mergeCell ref="D68:H68"/>
    <mergeCell ref="D69:H69"/>
    <mergeCell ref="C39:E39"/>
    <mergeCell ref="F40:H58"/>
    <mergeCell ref="C15:E15"/>
    <mergeCell ref="C24:E24"/>
    <mergeCell ref="C62:D62"/>
    <mergeCell ref="F62:H62"/>
    <mergeCell ref="C63:H63"/>
    <mergeCell ref="B1:H1"/>
    <mergeCell ref="B2:C2"/>
    <mergeCell ref="B3:C3"/>
    <mergeCell ref="D3:D4"/>
    <mergeCell ref="B5:E5"/>
  </mergeCells>
  <pageMargins left="0.11811023622047245" right="0.11811023622047245" top="0.35433070866141736" bottom="0.15748031496062992" header="0" footer="0"/>
  <ignoredErrors>
    <ignoredError numberStoredAsText="1" sqref="A1:I10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1:I1000"/>
  <sheetViews>
    <sheetView workbookViewId="0" rightToLeft="0"/>
  </sheetViews>
  <sheetData>
    <row r="3">
      <c r="B3" t="str">
        <v>CALCULO DE AULAS ZONA URBANA</v>
      </c>
      <c r="G3" t="str">
        <v>ÁREA(M2) /PERSONA</v>
      </c>
    </row>
    <row r="4">
      <c r="B4" t="str">
        <v>AFORO ESTIMADO</v>
      </c>
      <c r="C4">
        <v>150</v>
      </c>
      <c r="G4">
        <v>2</v>
      </c>
      <c r="H4" t="str">
        <v>INICIAL</v>
      </c>
    </row>
    <row r="5">
      <c r="C5" t="str">
        <v>INICIAL</v>
      </c>
      <c r="D5" t="str">
        <v>PRIMARIA</v>
      </c>
      <c r="E5" t="str">
        <v>SECUNDARIA</v>
      </c>
      <c r="G5">
        <v>1.3</v>
      </c>
      <c r="H5" t="str">
        <v>PRIMARIA</v>
      </c>
    </row>
    <row r="6">
      <c r="C6" t="str">
        <v>Polidocente Completo</v>
      </c>
      <c r="D6" t="str">
        <v>Polidocente Completo</v>
      </c>
      <c r="E6" t="str">
        <v>-</v>
      </c>
      <c r="G6">
        <v>1.4</v>
      </c>
      <c r="H6" t="str">
        <v>SECUNDARIA</v>
      </c>
    </row>
    <row r="7">
      <c r="B7" t="str">
        <v>CAPACIDAD POR AULA</v>
      </c>
      <c r="C7">
        <v>25</v>
      </c>
      <c r="D7">
        <v>30</v>
      </c>
      <c r="E7">
        <v>30</v>
      </c>
    </row>
    <row r="8">
      <c r="B8" t="str">
        <v>N° AULAS</v>
      </c>
      <c r="C8">
        <f>C4/C7</f>
        <v>6</v>
      </c>
      <c r="D8">
        <f>C4/D7</f>
        <v>5</v>
      </c>
      <c r="E8">
        <f>C4/E7</f>
        <v>5</v>
      </c>
    </row>
    <row r="9">
      <c r="B9" t="str">
        <v>DIMENSIONES(M2)</v>
      </c>
      <c r="C9">
        <f>C7*G4</f>
        <v>50</v>
      </c>
      <c r="D9">
        <f>D7*G5</f>
        <v>39</v>
      </c>
      <c r="E9">
        <f>E7*G6</f>
        <v>42</v>
      </c>
    </row>
    <row r="13">
      <c r="B13" t="str">
        <v>CALCULO DE AULAS ZONA RURAL</v>
      </c>
    </row>
    <row r="14">
      <c r="B14" t="str">
        <v>AFORO ESTIMADO</v>
      </c>
      <c r="C14">
        <v>200</v>
      </c>
    </row>
    <row r="15">
      <c r="C15" t="str">
        <v>INICIAL</v>
      </c>
      <c r="D15" t="str">
        <v>PRIMARIA</v>
      </c>
      <c r="E15" t="str">
        <v>SECUNDARIA</v>
      </c>
    </row>
    <row r="16">
      <c r="C16" t="str">
        <v>Polidocente Completo</v>
      </c>
      <c r="D16" t="str">
        <v>Polidocente Completo</v>
      </c>
      <c r="E16" t="str">
        <v>-</v>
      </c>
    </row>
    <row r="17">
      <c r="B17" t="str">
        <v>CAPACIDAD POR AULA</v>
      </c>
      <c r="C17">
        <v>20</v>
      </c>
      <c r="D17">
        <v>25</v>
      </c>
      <c r="E17">
        <v>25</v>
      </c>
    </row>
    <row r="18">
      <c r="B18" t="str">
        <v>N° AULAS</v>
      </c>
      <c r="C18">
        <f>C14/C17</f>
        <v>10</v>
      </c>
      <c r="D18">
        <f>C14/D17</f>
        <v>8</v>
      </c>
      <c r="E18">
        <f>C14/E17</f>
        <v>8</v>
      </c>
    </row>
    <row r="19">
      <c r="B19" t="str">
        <v>DIMENSIONES(M2)</v>
      </c>
      <c r="C19">
        <f>C17*G4</f>
        <v>40</v>
      </c>
      <c r="D19">
        <f>D17*G5</f>
        <v>32.5</v>
      </c>
      <c r="E19">
        <f>E17*G6</f>
        <v>35</v>
      </c>
    </row>
    <row r="22">
      <c r="B22" t="str">
        <v>ÁREAS REFERENTES DE TERRENOS TIPO II PARA IIEE POLIDOCENTE COMPLETO</v>
      </c>
    </row>
    <row r="23">
      <c r="B23" t="str">
        <v>TAMAÑO IIEE</v>
      </c>
      <c r="C23" t="str">
        <v>NÚMERO DE SECCIÓNES</v>
      </c>
      <c r="D23" t="str">
        <v>NÚMERO DE ESTUDIANTES</v>
      </c>
      <c r="E23" t="str">
        <v>ÁREAS DE TERRENOS</v>
      </c>
    </row>
    <row r="24">
      <c r="E24" t="str">
        <v>1 PISO</v>
      </c>
      <c r="F24" t="str">
        <v>2 PISOS</v>
      </c>
      <c r="G24" t="str">
        <v>3 PISOS</v>
      </c>
      <c r="H24" t="str">
        <v>4 PISOS</v>
      </c>
    </row>
    <row r="25">
      <c r="B25" t="str">
        <v>PEQUEÑAS</v>
      </c>
      <c r="C25">
        <v>5</v>
      </c>
      <c r="D25">
        <v>150</v>
      </c>
      <c r="E25">
        <v>5100</v>
      </c>
      <c r="F25">
        <v>3200</v>
      </c>
      <c r="G25">
        <v>2500</v>
      </c>
      <c r="H25">
        <v>2200</v>
      </c>
    </row>
    <row r="26">
      <c r="C26">
        <v>10</v>
      </c>
      <c r="D26">
        <v>300</v>
      </c>
      <c r="E26">
        <v>6100</v>
      </c>
      <c r="F26">
        <v>3900</v>
      </c>
      <c r="G26">
        <v>3150</v>
      </c>
      <c r="H26">
        <v>2800</v>
      </c>
    </row>
    <row r="27">
      <c r="B27" t="str">
        <v>MEDIANAS</v>
      </c>
      <c r="C27">
        <v>15</v>
      </c>
      <c r="D27">
        <v>450</v>
      </c>
      <c r="E27">
        <v>7100</v>
      </c>
      <c r="F27">
        <v>4400</v>
      </c>
      <c r="G27">
        <v>3500</v>
      </c>
      <c r="H27">
        <v>3050</v>
      </c>
    </row>
    <row r="28">
      <c r="C28">
        <v>20</v>
      </c>
      <c r="D28">
        <v>600</v>
      </c>
      <c r="E28">
        <v>8300</v>
      </c>
      <c r="F28">
        <v>5000</v>
      </c>
      <c r="G28">
        <v>3900</v>
      </c>
      <c r="H28">
        <v>3400</v>
      </c>
    </row>
    <row r="29">
      <c r="C29">
        <v>25</v>
      </c>
      <c r="D29">
        <v>750</v>
      </c>
      <c r="E29">
        <v>9350</v>
      </c>
      <c r="F29">
        <v>5550</v>
      </c>
      <c r="G29">
        <v>4300</v>
      </c>
      <c r="H29">
        <v>3700</v>
      </c>
    </row>
    <row r="30">
      <c r="B30" t="str">
        <v>GRANDES</v>
      </c>
      <c r="C30">
        <v>30</v>
      </c>
      <c r="D30">
        <v>900</v>
      </c>
      <c r="E30" t="str">
        <v>-</v>
      </c>
      <c r="F30" t="str">
        <v>-</v>
      </c>
      <c r="G30">
        <v>4550</v>
      </c>
      <c r="H30">
        <v>3900</v>
      </c>
    </row>
    <row r="31">
      <c r="C31">
        <v>35</v>
      </c>
      <c r="D31">
        <v>1050</v>
      </c>
      <c r="E31" t="str">
        <v>-</v>
      </c>
      <c r="F31" t="str">
        <v>-</v>
      </c>
      <c r="G31">
        <v>6100</v>
      </c>
      <c r="H31">
        <v>5250</v>
      </c>
    </row>
    <row r="32">
      <c r="C32">
        <v>40</v>
      </c>
      <c r="D32">
        <v>1200</v>
      </c>
      <c r="E32" t="str">
        <v>-</v>
      </c>
      <c r="F32" t="str">
        <v>-</v>
      </c>
      <c r="G32">
        <v>6200</v>
      </c>
      <c r="H32">
        <v>5300</v>
      </c>
    </row>
    <row r="33">
      <c r="C33">
        <v>45</v>
      </c>
      <c r="D33">
        <v>1350</v>
      </c>
      <c r="E33" t="str">
        <v>-</v>
      </c>
      <c r="F33" t="str">
        <v>-</v>
      </c>
      <c r="G33">
        <v>6500</v>
      </c>
      <c r="H33">
        <v>5600</v>
      </c>
    </row>
    <row r="34">
      <c r="C34">
        <v>50</v>
      </c>
      <c r="D34">
        <v>1500</v>
      </c>
      <c r="E34" t="str">
        <v>-</v>
      </c>
      <c r="F34" t="str">
        <v>-</v>
      </c>
      <c r="G34">
        <v>7400</v>
      </c>
      <c r="H34">
        <v>6400</v>
      </c>
    </row>
    <row r="35">
      <c r="C35">
        <v>55</v>
      </c>
      <c r="D35">
        <v>1650</v>
      </c>
      <c r="E35" t="str">
        <v>-</v>
      </c>
      <c r="F35" t="str">
        <v>-</v>
      </c>
      <c r="G35">
        <v>7800</v>
      </c>
      <c r="H35">
        <v>6650</v>
      </c>
    </row>
  </sheetData>
  <mergeCells count="12">
    <mergeCell ref="B3:E3"/>
    <mergeCell ref="C4:E4"/>
    <mergeCell ref="B13:E13"/>
    <mergeCell ref="C14:E14"/>
    <mergeCell ref="B23:B24"/>
    <mergeCell ref="C23:C24"/>
    <mergeCell ref="D23:D24"/>
    <mergeCell ref="B22:H22"/>
    <mergeCell ref="E23:H23"/>
    <mergeCell ref="B25:B26"/>
    <mergeCell ref="B27:B29"/>
    <mergeCell ref="B30:B35"/>
  </mergeCells>
  <pageMargins left="0.7" right="0.7" top="0.75" bottom="0.75" header="0" footer="0"/>
  <ignoredErrors>
    <ignoredError numberStoredAsText="1" sqref="B1:I10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3">
      <c r="B3" t="str">
        <v>AULAS</v>
      </c>
    </row>
    <row r="4">
      <c r="B4" t="str">
        <v>AFORO TOTAL</v>
      </c>
      <c r="C4">
        <v>200</v>
      </c>
    </row>
    <row r="5">
      <c r="B5" t="str">
        <v>Zona</v>
      </c>
      <c r="C5" t="str">
        <v>Urbano</v>
      </c>
    </row>
    <row r="6">
      <c r="B6" t="str">
        <v>Nivel</v>
      </c>
      <c r="C6" t="str">
        <v>Primaria</v>
      </c>
    </row>
    <row r="7">
      <c r="B7" t="str">
        <v>Tipo</v>
      </c>
      <c r="C7" t="str">
        <v>Polidocente Completo</v>
      </c>
    </row>
    <row r="8">
      <c r="B8" t="str">
        <v>Aforo por aula</v>
      </c>
      <c r="C8">
        <f>IFERROR(VLOOKUP(C5&amp;"_"&amp;C6&amp;"_"&amp;C7,DATOS!I3:O16,5,0),"-")</f>
        <v>30</v>
      </c>
    </row>
    <row r="9">
      <c r="B9" t="str">
        <v>mt2 por alumno</v>
      </c>
      <c r="C9">
        <v>1.3</v>
      </c>
    </row>
    <row r="10">
      <c r="B10" t="str">
        <v>Área aula (m2)</v>
      </c>
      <c r="C10">
        <f>C8*C9</f>
        <v>39</v>
      </c>
    </row>
    <row r="11">
      <c r="B11" t="str">
        <v>Ancho del aula (m)</v>
      </c>
      <c r="C11">
        <v>8.4</v>
      </c>
      <c r="D11" t="str">
        <v>hallar dimenciones de aula</v>
      </c>
    </row>
    <row r="12">
      <c r="B12" t="str">
        <v>Pisos</v>
      </c>
      <c r="C12">
        <f>IFERROR(VLOOKUP(C5&amp;"_"&amp;C6&amp;"_"&amp;C7,DATOS!I3:O16,7,0),"-")</f>
        <v>2</v>
      </c>
    </row>
    <row r="13">
      <c r="B13" t="str">
        <v>Cantidad de Aulas</v>
      </c>
      <c r="C13">
        <f>C4/C8</f>
        <v>6.666666666666667</v>
      </c>
    </row>
    <row r="16">
      <c r="B16" t="str">
        <v>*REVISAR SECUNDARIA</v>
      </c>
    </row>
  </sheetData>
  <mergeCells count="1">
    <mergeCell ref="B3:C3"/>
  </mergeCells>
  <pageMargins left="0.7" right="0.7" top="0.75" bottom="0.75" header="0" footer="0"/>
  <ignoredErrors>
    <ignoredError numberStoredAsText="1" sqref="A1:D1000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/>
  <pageMargins left="0.7" right="0.7" top="0.75" bottom="0.75" header="0" footer="0"/>
  <ignoredErrors>
    <ignoredError numberStoredAsText="1" sqref="A1:Z100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0"/>
  <sheetViews>
    <sheetView workbookViewId="0" rightToLeft="0"/>
  </sheetViews>
  <sheetData>
    <row r="1">
      <c r="A1" t="str">
        <v>AREA PARCIAL</v>
      </c>
      <c r="B1">
        <f>B44+L45</f>
        <v>2656.7</v>
      </c>
      <c r="D1" t="str">
        <v>AREA DE TERRENO</v>
      </c>
      <c r="E1">
        <f>H10+H19+H28</f>
        <v>66300</v>
      </c>
      <c r="I1" t="str">
        <v>Módulo:</v>
      </c>
      <c r="K1" t="str">
        <v>Baños</v>
      </c>
      <c r="O1" t="str">
        <v>PASO</v>
      </c>
      <c r="P1">
        <v>28</v>
      </c>
      <c r="Q1" t="str">
        <v>CM</v>
      </c>
    </row>
    <row r="2">
      <c r="A2" t="str">
        <v>CIRCULACION(30% DEL AREA)</v>
      </c>
      <c r="B2">
        <f>B1*30%</f>
        <v>797.0099999999999</v>
      </c>
      <c r="D2" t="str">
        <v>Zona</v>
      </c>
      <c r="E2" t="str">
        <v>Urbano</v>
      </c>
      <c r="I2" t="str">
        <v>Columna (m)</v>
      </c>
      <c r="J2">
        <v>0.25</v>
      </c>
      <c r="K2" t="str">
        <v>Inicial</v>
      </c>
      <c r="L2">
        <v>25</v>
      </c>
      <c r="O2" t="str">
        <v>CONTRAPASO</v>
      </c>
      <c r="P2">
        <v>17</v>
      </c>
      <c r="Q2" t="str">
        <v>CM</v>
      </c>
    </row>
    <row r="3">
      <c r="A3" t="str">
        <v>ÁREA TOTAL</v>
      </c>
      <c r="B3">
        <f>SUM(B1,B2)</f>
        <v>3453.7099999999996</v>
      </c>
      <c r="D3" t="str">
        <v>Tipo</v>
      </c>
      <c r="E3" t="str">
        <v>Polidocente Completo</v>
      </c>
      <c r="I3" t="str">
        <v>Lado vertical</v>
      </c>
      <c r="J3">
        <f>F11/8</f>
        <v>6.25</v>
      </c>
      <c r="K3" t="str">
        <v>Primaria</v>
      </c>
      <c r="L3">
        <v>60</v>
      </c>
      <c r="O3" t="str">
        <v>ANCHO MINIMO</v>
      </c>
      <c r="P3">
        <v>1.2</v>
      </c>
      <c r="Q3" t="str">
        <v xml:space="preserve">M </v>
      </c>
    </row>
    <row r="4">
      <c r="A4" t="str">
        <v>AFORO MÁXIMO DE ESTUDIANTES</v>
      </c>
      <c r="B4">
        <f>B47</f>
        <v>480</v>
      </c>
      <c r="D4" t="str">
        <v>Mts x aula</v>
      </c>
      <c r="E4" t="str">
        <f>IF(G28&gt;0,E2&amp;"_"&amp;A28&amp;"_"&amp;"",IF(G19&gt;0,E2&amp;"_"&amp;A19&amp;"_"&amp;E3,IF(G10&gt;0,E2&amp;"_"&amp;A10&amp;"_"&amp;E3,"-")))</f>
        <v>Urbano_SECUNDARIA_</v>
      </c>
      <c r="I4" t="str">
        <v>Lado horizontal</v>
      </c>
      <c r="J4">
        <f>F11/J3</f>
        <v>8</v>
      </c>
      <c r="K4" t="str">
        <v>Secundaria</v>
      </c>
      <c r="L4">
        <v>60</v>
      </c>
      <c r="O4" t="str">
        <v>MAXIMO DE CONTRAPASOS</v>
      </c>
      <c r="P4">
        <v>16</v>
      </c>
      <c r="Q4" t="str">
        <v>SIN DESCANSO</v>
      </c>
    </row>
    <row r="5">
      <c r="A5" t="str">
        <v>NRO DE AULAS</v>
      </c>
      <c r="B5">
        <f>G10+G19+G28</f>
        <v>17</v>
      </c>
      <c r="D5" t="str">
        <v>Pisos</v>
      </c>
      <c r="E5">
        <f>VLOOKUP(E4,DATOS!I3:$O$16,7,0)</f>
        <v>3</v>
      </c>
      <c r="I5" t="str">
        <v>RECORRIDO MAX CON ROCIADOR</v>
      </c>
      <c r="J5">
        <v>60</v>
      </c>
      <c r="O5" t="str">
        <v>DIMENSIÓN DE MÓDULO</v>
      </c>
      <c r="P5">
        <v>4.2</v>
      </c>
      <c r="Q5" t="str">
        <v>LARGO</v>
      </c>
    </row>
    <row r="6">
      <c r="D6" t="str">
        <v>Area general</v>
      </c>
      <c r="E6">
        <f>IF(E5=3,VLOOKUP(B5,DATOS!$C$139:$D$194,2,FALSE),IF(E5=2,VLOOKUP(B5,DATOS!$C$81:$D$136,2,FALSE),VLOOKUP(B5,DATOS!$C$23:$D$78,2,FALSE)))</f>
        <v>3900</v>
      </c>
      <c r="F6" t="str">
        <v>*</v>
      </c>
      <c r="P6">
        <v>2.4</v>
      </c>
      <c r="Q6" t="str">
        <v>ANCHO</v>
      </c>
    </row>
    <row r="8">
      <c r="A8" t="str">
        <v>AMBIENTES POSIBLES</v>
      </c>
      <c r="J8" t="str">
        <v>PISO   -    AMBIENTES Y OTROS</v>
      </c>
      <c r="K8" t="str">
        <v>COEFICIENTE (m2 / persona)</v>
      </c>
      <c r="L8" t="str">
        <v>AFORO DE ALUMNOS</v>
      </c>
      <c r="M8" t="str">
        <v>AMBIENTE(M2)</v>
      </c>
    </row>
    <row r="9">
      <c r="A9" t="str">
        <v>PISO   -    AMBIENTES Y OTROS</v>
      </c>
      <c r="B9" t="str">
        <v>COEFICIENTE (m2 / persona)</v>
      </c>
      <c r="C9" t="str">
        <v>AFORO DE ALUMNOS</v>
      </c>
      <c r="D9" t="str">
        <v>AMBIENTE(M2)</v>
      </c>
      <c r="E9" t="str">
        <v>MAX AFORO POR AMBIENTE</v>
      </c>
      <c r="F9" t="str">
        <v>ÁREA MAX.</v>
      </c>
      <c r="G9" t="str">
        <v>CANTIDAD DE AULAS</v>
      </c>
      <c r="H9" t="str">
        <v>AREA</v>
      </c>
      <c r="J9" t="str">
        <v>AMBIENTES COMPLEMENTARIOS</v>
      </c>
      <c r="L9">
        <f>SUM(L10:L25)</f>
        <v>168</v>
      </c>
      <c r="M9">
        <f>SUM(M10:M27)</f>
        <v>1672.1</v>
      </c>
      <c r="P9" t="str">
        <v>INODOROS</v>
      </c>
    </row>
    <row r="10">
      <c r="A10" t="str">
        <v>INICIAL</v>
      </c>
      <c r="C10">
        <v>NaN</v>
      </c>
      <c r="D10">
        <f>SUM(D11:D17)</f>
        <v>495.6</v>
      </c>
      <c r="G10">
        <f>SUM(G11:G13)</f>
        <v>6</v>
      </c>
      <c r="H10">
        <f>SUM(H11:H18)</f>
        <v>23400</v>
      </c>
      <c r="J10" t="str">
        <v>AUDITORIO</v>
      </c>
      <c r="K10">
        <v>0.5</v>
      </c>
      <c r="L10">
        <v>30</v>
      </c>
      <c r="M10">
        <f>L10*K10</f>
        <v>15</v>
      </c>
      <c r="O10" t="str">
        <v>NIÑOS</v>
      </c>
      <c r="P10" t="str">
        <v xml:space="preserve"> 1 C/25</v>
      </c>
    </row>
    <row r="11">
      <c r="A11" t="str">
        <v>AULA DE INICIAL  3 AÑOS</v>
      </c>
      <c r="B11">
        <f>IFERROR(VLOOKUP($E$2&amp;"_"&amp;$A$10&amp;"_"&amp;$E$3,DATOS!$I$3:$O$16,6,0),"-")</f>
        <v>2</v>
      </c>
      <c r="C11">
        <v>130</v>
      </c>
      <c r="D11">
        <f>B11*C11</f>
        <v>100</v>
      </c>
      <c r="E11">
        <f>IFERROR(VLOOKUP($E$2&amp;"_"&amp;$A$10&amp;"_"&amp;$E$3,DATOS!$I$3:$O$16,5,0),"-")</f>
        <v>25</v>
      </c>
      <c r="F11">
        <f>E11*B11</f>
        <v>50</v>
      </c>
      <c r="G11">
        <f>ROUNDUP(D11/F11,0)</f>
        <v>2</v>
      </c>
      <c r="H11">
        <f>IF(LEFT(A11,4)&lt;&gt;"AULA",0,G11*$E$6)</f>
        <v>7800</v>
      </c>
      <c r="J11" t="str">
        <v>COLISEO</v>
      </c>
      <c r="K11">
        <v>0.5</v>
      </c>
      <c r="L11">
        <v>30</v>
      </c>
      <c r="M11">
        <f>L11*K11</f>
        <v>15</v>
      </c>
      <c r="O11" t="str">
        <v>NIÑAS</v>
      </c>
      <c r="P11" t="str">
        <v xml:space="preserve"> 1 C/25</v>
      </c>
    </row>
    <row r="12">
      <c r="A12" t="str">
        <v>AULA DE INICIAL 4 AÑOS</v>
      </c>
      <c r="B12">
        <f>IFERROR(VLOOKUP($E$2&amp;"_"&amp;$A$10&amp;"_"&amp;$E$3,DATOS!$I$3:$O$16,6,0),"-")</f>
        <v>2</v>
      </c>
      <c r="C12">
        <v>130</v>
      </c>
      <c r="D12">
        <f>B12*C12</f>
        <v>100</v>
      </c>
      <c r="E12">
        <f>IFERROR(VLOOKUP($E$2&amp;"_"&amp;$A$10&amp;"_"&amp;$E$3,DATOS!$I$3:$O$16,5,0),"-")</f>
        <v>25</v>
      </c>
      <c r="F12">
        <f>E12*B12</f>
        <v>50</v>
      </c>
      <c r="G12">
        <f>ROUNDUP(D12/F12,0)</f>
        <v>2</v>
      </c>
      <c r="H12">
        <f>IF(LEFT(A12,4)&lt;&gt;"AULA",0,G12*$E$6)</f>
        <v>7800</v>
      </c>
      <c r="J12" t="str">
        <v>SUM(1)</v>
      </c>
      <c r="K12">
        <v>1</v>
      </c>
      <c r="L12">
        <v>30</v>
      </c>
      <c r="M12">
        <f>L12*K12</f>
        <v>30</v>
      </c>
      <c r="O12" t="str">
        <v>NIÑOS</v>
      </c>
      <c r="P12" t="str">
        <v>1 C/60</v>
      </c>
    </row>
    <row r="13">
      <c r="A13" t="str">
        <v>AULA DE INICIAL 5 AÑOS</v>
      </c>
      <c r="B13">
        <f>IFERROR(VLOOKUP($E$2&amp;"_"&amp;$A$10&amp;"_"&amp;$E$3,DATOS!$I$3:$O$16,6,0),"-")</f>
        <v>2</v>
      </c>
      <c r="C13">
        <v>130</v>
      </c>
      <c r="D13">
        <f>B13*C13</f>
        <v>100</v>
      </c>
      <c r="E13">
        <f>IFERROR(VLOOKUP($E$2&amp;"_"&amp;$A$10&amp;"_"&amp;$E$3,DATOS!$I$3:$O$16,5,0),"-")</f>
        <v>25</v>
      </c>
      <c r="F13">
        <f>E13*B13</f>
        <v>50</v>
      </c>
      <c r="G13">
        <f>ROUNDUP(D13/F13,0)</f>
        <v>2</v>
      </c>
      <c r="H13">
        <f>IF(LEFT(A13,4)&lt;&gt;"AULA",0,G13*$E$6)</f>
        <v>7800</v>
      </c>
      <c r="J13" t="str">
        <v>PISCINA</v>
      </c>
      <c r="K13">
        <v>4.5</v>
      </c>
      <c r="L13">
        <v>0</v>
      </c>
      <c r="M13">
        <f>L13*K13</f>
        <v>0</v>
      </c>
      <c r="O13" t="str">
        <v>NIÑAS</v>
      </c>
      <c r="P13" t="str">
        <v>1 C/60</v>
      </c>
    </row>
    <row r="14">
      <c r="A14" t="str">
        <v>SALA PSICOMOTRIZ</v>
      </c>
      <c r="B14">
        <v>2</v>
      </c>
      <c r="C14">
        <v>30</v>
      </c>
      <c r="D14">
        <f>B14*C14</f>
        <v>60</v>
      </c>
      <c r="E14">
        <v>25</v>
      </c>
      <c r="F14">
        <f>E14*B14</f>
        <v>50</v>
      </c>
      <c r="G14">
        <f>ROUNDUP(D14/F14,0)</f>
        <v>2</v>
      </c>
      <c r="H14">
        <f>IF(LEFT(A14,4)&lt;&gt;"AULA",0,G14*$E$6)</f>
        <v>0</v>
      </c>
      <c r="J14" t="str">
        <v>GIMNASIO - CAMERINES</v>
      </c>
      <c r="K14">
        <v>4</v>
      </c>
      <c r="L14">
        <v>0</v>
      </c>
      <c r="M14">
        <f>L14*K14</f>
        <v>0</v>
      </c>
    </row>
    <row r="15">
      <c r="A15" t="str">
        <v>SALA DE COMPUTO</v>
      </c>
      <c r="B15">
        <v>1.5</v>
      </c>
      <c r="C15">
        <v>30</v>
      </c>
      <c r="D15">
        <f>B15*C15</f>
        <v>45</v>
      </c>
      <c r="E15">
        <v>25</v>
      </c>
      <c r="F15">
        <f>E15*B15</f>
        <v>37.5</v>
      </c>
      <c r="G15">
        <f>ROUNDUP(D15/F15,0)</f>
        <v>2</v>
      </c>
      <c r="H15">
        <f>IF(LEFT(A15,4)&lt;&gt;"AULA",0,G15*$E$6)</f>
        <v>0</v>
      </c>
      <c r="J15" t="str">
        <v>DEPOSITOS</v>
      </c>
      <c r="K15">
        <v>40</v>
      </c>
      <c r="L15">
        <v>1</v>
      </c>
      <c r="M15">
        <f>L15*K15</f>
        <v>40</v>
      </c>
    </row>
    <row r="16">
      <c r="A16" t="str">
        <v>DEPÓSITO</v>
      </c>
      <c r="B16">
        <v>1.5</v>
      </c>
      <c r="C16">
        <v>30</v>
      </c>
      <c r="D16">
        <f>B16*C16</f>
        <v>45</v>
      </c>
      <c r="E16">
        <v>7</v>
      </c>
      <c r="F16">
        <f>E16*B16</f>
        <v>10.5</v>
      </c>
      <c r="G16">
        <f>ROUNDUP(D16/F16,0)</f>
        <v>5</v>
      </c>
      <c r="H16">
        <f>IF(LEFT(A16,4)&lt;&gt;"AULA",0,G16*$E$6)</f>
        <v>0</v>
      </c>
      <c r="J16" t="str">
        <v>GUARDIANIA</v>
      </c>
      <c r="K16">
        <v>1</v>
      </c>
      <c r="L16">
        <v>2</v>
      </c>
      <c r="M16">
        <f>L16*K16</f>
        <v>2</v>
      </c>
    </row>
    <row r="17">
      <c r="A17" t="str">
        <v>COMEDOR</v>
      </c>
      <c r="B17">
        <v>1.52</v>
      </c>
      <c r="C17">
        <v>30</v>
      </c>
      <c r="D17">
        <f>B17*C17</f>
        <v>45.6</v>
      </c>
      <c r="E17">
        <v>25</v>
      </c>
      <c r="F17">
        <f>E17*B17</f>
        <v>38</v>
      </c>
      <c r="G17">
        <f>ROUNDUP(D17/F17,0)</f>
        <v>2</v>
      </c>
      <c r="H17">
        <f>IF(LEFT(A17,4)&lt;&gt;"AULA",0,G17*$E$6)</f>
        <v>0</v>
      </c>
      <c r="J17" t="str">
        <v>TOPICO</v>
      </c>
      <c r="K17">
        <v>7</v>
      </c>
      <c r="L17">
        <v>1</v>
      </c>
      <c r="M17">
        <f>L17*K17</f>
        <v>7</v>
      </c>
    </row>
    <row r="18">
      <c r="A18" t="str">
        <v>OTROS AMBIENTES ADM, SERV.</v>
      </c>
      <c r="B18" t="str">
        <v>* Completar la sección de ambientes complementarios</v>
      </c>
      <c r="J18" t="str">
        <v>ZONA ADMINISTRATIVA</v>
      </c>
    </row>
    <row r="19">
      <c r="A19" t="str">
        <v>PRIMARIA</v>
      </c>
      <c r="C19">
        <v>130</v>
      </c>
      <c r="D19">
        <f>SUM(D20:D25)</f>
        <v>234</v>
      </c>
      <c r="G19">
        <f>SUM(G20:G25)</f>
        <v>6</v>
      </c>
      <c r="H19">
        <f>SUM(H20:H27)</f>
        <v>23400</v>
      </c>
      <c r="J19" t="str">
        <v>SALA DE PROFESORES</v>
      </c>
      <c r="K19">
        <v>1.5</v>
      </c>
      <c r="L19">
        <v>10</v>
      </c>
      <c r="M19">
        <f>L19*K19</f>
        <v>15</v>
      </c>
    </row>
    <row r="20">
      <c r="A20" t="str">
        <v>AULA 1º PRIM</v>
      </c>
      <c r="B20">
        <f>IFERROR(VLOOKUP($E$2&amp;"_"&amp;$A$19&amp;"_"&amp;$E$3,DATOS!$I$3:$O$16,6,0),"-")</f>
        <v>1.3</v>
      </c>
      <c r="C20">
        <v>240</v>
      </c>
      <c r="D20">
        <f>B20*C20</f>
        <v>39</v>
      </c>
      <c r="E20">
        <f>IFERROR(VLOOKUP($E$2&amp;"_"&amp;$A$19&amp;"_"&amp;$E$3,DATOS!$I$3:$O$16,5,0),"-")</f>
        <v>30</v>
      </c>
      <c r="F20">
        <f>E20*B20</f>
        <v>39</v>
      </c>
      <c r="G20">
        <f>ROUNDUP(D20/F20,0)</f>
        <v>1</v>
      </c>
      <c r="H20">
        <f>IF(LEFT(A20,4)&lt;&gt;"AULA",0,G20*$E$6)</f>
        <v>3900</v>
      </c>
      <c r="J20" t="str">
        <v>ÁREA DE ESTAR</v>
      </c>
      <c r="K20">
        <v>4</v>
      </c>
      <c r="L20">
        <v>1</v>
      </c>
      <c r="M20">
        <f>L20*K20</f>
        <v>4</v>
      </c>
    </row>
    <row r="21">
      <c r="A21" t="str">
        <v>AULA 2º PRIM</v>
      </c>
      <c r="B21">
        <f>IFERROR(VLOOKUP($E$2&amp;"_"&amp;$A$19&amp;"_"&amp;$E$3,DATOS!$I$3:$O$16,6,0),"-")</f>
        <v>1.3</v>
      </c>
      <c r="C21">
        <v>240</v>
      </c>
      <c r="D21">
        <f>B21*C21</f>
        <v>39</v>
      </c>
      <c r="E21">
        <f>IFERROR(VLOOKUP($E$2&amp;"_"&amp;$A$19&amp;"_"&amp;$E$3,DATOS!$I$3:$O$16,5,0),"-")</f>
        <v>30</v>
      </c>
      <c r="F21">
        <f>E21*B21</f>
        <v>39</v>
      </c>
      <c r="G21">
        <f>ROUNDUP(D21/F21,0)</f>
        <v>1</v>
      </c>
      <c r="H21">
        <f>IF(LEFT(A21,4)&lt;&gt;"AULA",0,G21*$E$6)</f>
        <v>3900</v>
      </c>
      <c r="J21" t="str">
        <v>ÁREA DE KITCHENET</v>
      </c>
      <c r="K21">
        <v>6</v>
      </c>
      <c r="L21">
        <v>1</v>
      </c>
      <c r="M21">
        <f>L21*K21</f>
        <v>6</v>
      </c>
    </row>
    <row r="22">
      <c r="A22" t="str">
        <v>AULA 3º PRIM</v>
      </c>
      <c r="B22">
        <f>IFERROR(VLOOKUP($E$2&amp;"_"&amp;$A$19&amp;"_"&amp;$E$3,DATOS!$I$3:$O$16,6,0),"-")</f>
        <v>1.3</v>
      </c>
      <c r="C22">
        <v>240</v>
      </c>
      <c r="D22">
        <f>B22*C22</f>
        <v>39</v>
      </c>
      <c r="E22">
        <f>IFERROR(VLOOKUP($E$2&amp;"_"&amp;$A$19&amp;"_"&amp;$E$3,DATOS!$I$3:$O$16,5,0),"-")</f>
        <v>30</v>
      </c>
      <c r="F22">
        <f>E22*B22</f>
        <v>39</v>
      </c>
      <c r="G22">
        <f>ROUNDUP(D22/F22,0)</f>
        <v>1</v>
      </c>
      <c r="H22">
        <f>IF(LEFT(A22,4)&lt;&gt;"AULA",0,G22*$E$6)</f>
        <v>3900</v>
      </c>
      <c r="J22" t="str">
        <v>SALA ESPERA-RECEPCION</v>
      </c>
      <c r="K22">
        <v>0.47</v>
      </c>
      <c r="L22">
        <v>30</v>
      </c>
      <c r="M22">
        <f>L22*K22</f>
        <v>14.1</v>
      </c>
    </row>
    <row r="23">
      <c r="A23" t="str">
        <v>AULA 4º PRIM</v>
      </c>
      <c r="B23">
        <f>IFERROR(VLOOKUP($E$2&amp;"_"&amp;$A$19&amp;"_"&amp;$E$3,DATOS!$I$3:$O$16,6,0),"-")</f>
        <v>1.3</v>
      </c>
      <c r="C23">
        <v>240</v>
      </c>
      <c r="D23">
        <f>B23*C23</f>
        <v>39</v>
      </c>
      <c r="E23">
        <f>IFERROR(VLOOKUP($E$2&amp;"_"&amp;$A$19&amp;"_"&amp;$E$3,DATOS!$I$3:$O$16,5,0),"-")</f>
        <v>30</v>
      </c>
      <c r="F23">
        <f>E23*B23</f>
        <v>39</v>
      </c>
      <c r="G23">
        <f>ROUNDUP(D23/F23,0)</f>
        <v>1</v>
      </c>
      <c r="H23">
        <f>IF(LEFT(A23,4)&lt;&gt;"AULA",0,G23*$E$6)</f>
        <v>3900</v>
      </c>
      <c r="J23" t="str">
        <v xml:space="preserve">OFICINAS </v>
      </c>
      <c r="K23">
        <v>10</v>
      </c>
      <c r="L23">
        <v>30</v>
      </c>
      <c r="M23">
        <f>L23*K23</f>
        <v>300</v>
      </c>
    </row>
    <row r="24">
      <c r="A24" t="str">
        <v>AULA 5º PRIM</v>
      </c>
      <c r="B24">
        <f>IFERROR(VLOOKUP($E$2&amp;"_"&amp;$A$19&amp;"_"&amp;$E$3,DATOS!$I$3:$O$16,6,0),"-")</f>
        <v>1.3</v>
      </c>
      <c r="C24">
        <v>240</v>
      </c>
      <c r="D24">
        <f>B24*C24</f>
        <v>39</v>
      </c>
      <c r="E24">
        <f>IFERROR(VLOOKUP($E$2&amp;"_"&amp;$A$19&amp;"_"&amp;$E$3,DATOS!$I$3:$O$16,5,0),"-")</f>
        <v>30</v>
      </c>
      <c r="F24">
        <f>E24*B24</f>
        <v>39</v>
      </c>
      <c r="G24">
        <f>ROUNDUP(D24/F24,0)</f>
        <v>1</v>
      </c>
      <c r="H24">
        <f>IF(LEFT(A24,4)&lt;&gt;"AULA",0,G24*$E$6)</f>
        <v>3900</v>
      </c>
      <c r="J24" t="str">
        <v>VISITANTE OFICINA</v>
      </c>
      <c r="K24">
        <v>2</v>
      </c>
      <c r="L24">
        <v>2</v>
      </c>
      <c r="M24">
        <f>L24*K24</f>
        <v>4</v>
      </c>
    </row>
    <row r="25">
      <c r="A25" t="str">
        <v>AULA 6º PRIM</v>
      </c>
      <c r="B25">
        <f>IFERROR(VLOOKUP($E$2&amp;"_"&amp;$A$19&amp;"_"&amp;$E$3,DATOS!$I$3:$O$16,6,0),"-")</f>
        <v>1.3</v>
      </c>
      <c r="C25">
        <v>240</v>
      </c>
      <c r="D25">
        <f>B25*C25</f>
        <v>39</v>
      </c>
      <c r="E25">
        <f>IFERROR(VLOOKUP($E$2&amp;"_"&amp;$A$19&amp;"_"&amp;$E$3,DATOS!$I$3:$O$16,5,0),"-")</f>
        <v>30</v>
      </c>
      <c r="F25">
        <f>E25*B25</f>
        <v>39</v>
      </c>
      <c r="G25">
        <f>ROUNDUP(D25/F25,0)</f>
        <v>1</v>
      </c>
      <c r="H25">
        <f>IF(LEFT(A25,4)&lt;&gt;"AULA",0,G25*$E$6)</f>
        <v>3900</v>
      </c>
      <c r="J25" t="str">
        <v>CAMPO DEPORTIVO MULTIUSOS</v>
      </c>
      <c r="K25" t="str">
        <v>*Seleccionar el tipo de campo deportivo</v>
      </c>
    </row>
    <row r="26">
      <c r="A26" t="str">
        <v>SALA DE COMPUTO</v>
      </c>
      <c r="B26">
        <v>1.5</v>
      </c>
      <c r="C26">
        <v>30</v>
      </c>
      <c r="D26">
        <f>B26*C26</f>
        <v>45</v>
      </c>
      <c r="E26">
        <v>25</v>
      </c>
      <c r="F26">
        <f>E26*B26</f>
        <v>37.5</v>
      </c>
      <c r="G26">
        <f>ROUNDUP(D26/F26,0)</f>
        <v>2</v>
      </c>
      <c r="H26">
        <f>IF(LEFT(A26,4)&lt;&gt;"AULA",0,G26*$E$6)</f>
        <v>0</v>
      </c>
      <c r="J26" t="str">
        <v>TIPO 1(15*28)</v>
      </c>
      <c r="K26">
        <v>420</v>
      </c>
      <c r="L26">
        <v>1</v>
      </c>
      <c r="M26">
        <f>L26*K26</f>
        <v>420</v>
      </c>
    </row>
    <row r="27">
      <c r="A27" t="str">
        <v>OTROS AMBIENTES ADM, SERV.</v>
      </c>
      <c r="B27" t="str">
        <v>* Completar la sección de ambientes complementarios</v>
      </c>
      <c r="J27" t="str">
        <v>TIPO 2(20*40)</v>
      </c>
      <c r="K27">
        <v>800</v>
      </c>
      <c r="L27">
        <v>1</v>
      </c>
      <c r="M27">
        <f>L27*K27</f>
        <v>800</v>
      </c>
    </row>
    <row r="28">
      <c r="A28" t="str">
        <v>SECUNDARIA</v>
      </c>
      <c r="C28">
        <v>50</v>
      </c>
      <c r="D28">
        <f>SUM(D29:D34)</f>
        <v>255</v>
      </c>
      <c r="G28">
        <f>SUM(G29:G33)</f>
        <v>5</v>
      </c>
      <c r="H28">
        <f>SUM(H29:H41)</f>
        <v>19500</v>
      </c>
    </row>
    <row r="29">
      <c r="A29" t="str">
        <v>AULA 1º SEC</v>
      </c>
      <c r="B29">
        <f>IFERROR(VLOOKUP($E$2&amp;"_"&amp;$A$28&amp;"_",DATOS!$I$3:$O$16,6,0),"-")</f>
        <v>1.4</v>
      </c>
      <c r="C29">
        <v>300</v>
      </c>
      <c r="D29">
        <f>B29*C29</f>
        <v>42</v>
      </c>
      <c r="E29">
        <f>IFERROR(VLOOKUP($E$2&amp;"_"&amp;$A$28&amp;"_",DATOS!$I$3:$O$16,5,0),"-")</f>
        <v>30</v>
      </c>
      <c r="F29">
        <f>E29*B29</f>
        <v>42</v>
      </c>
      <c r="G29">
        <f>ROUNDUP(D29/F29,0)</f>
        <v>1</v>
      </c>
      <c r="H29">
        <f>IF(LEFT(A29,4)&lt;&gt;"AULA",0,G29*$E$6)</f>
        <v>3900</v>
      </c>
    </row>
    <row r="30">
      <c r="A30" t="str">
        <v>AULA 2º SEC</v>
      </c>
      <c r="B30">
        <f>IFERROR(VLOOKUP($E$2&amp;"_"&amp;$A$28&amp;"_",DATOS!$I$3:$O$16,6,0),"-")</f>
        <v>1.4</v>
      </c>
      <c r="C30">
        <v>300</v>
      </c>
      <c r="D30">
        <f>B30*C30</f>
        <v>42</v>
      </c>
      <c r="E30">
        <f>IFERROR(VLOOKUP($E$2&amp;"_"&amp;$A$28&amp;"_",DATOS!$I$3:$O$16,5,0),"-")</f>
        <v>30</v>
      </c>
      <c r="F30">
        <f>E30*B30</f>
        <v>42</v>
      </c>
      <c r="G30">
        <f>ROUNDUP(D30/F30,0)</f>
        <v>1</v>
      </c>
      <c r="H30">
        <f>IF(LEFT(A30,4)&lt;&gt;"AULA",0,G30*$E$6)</f>
        <v>3900</v>
      </c>
    </row>
    <row r="31">
      <c r="A31" t="str">
        <v>AULA 3º SEC</v>
      </c>
      <c r="B31">
        <f>IFERROR(VLOOKUP($E$2&amp;"_"&amp;$A$28&amp;"_",DATOS!$I$3:$O$16,6,0),"-")</f>
        <v>1.4</v>
      </c>
      <c r="C31">
        <v>300</v>
      </c>
      <c r="D31">
        <f>B31*C31</f>
        <v>42</v>
      </c>
      <c r="E31">
        <f>IFERROR(VLOOKUP($E$2&amp;"_"&amp;$A$28&amp;"_",DATOS!$I$3:$O$16,5,0),"-")</f>
        <v>30</v>
      </c>
      <c r="F31">
        <f>E31*B31</f>
        <v>42</v>
      </c>
      <c r="G31">
        <f>ROUNDUP(D31/F31,0)</f>
        <v>1</v>
      </c>
      <c r="H31">
        <f>IF(LEFT(A31,4)&lt;&gt;"AULA",0,G31*$E$6)</f>
        <v>3900</v>
      </c>
    </row>
    <row r="32">
      <c r="A32" t="str">
        <v>AULA 4º SEC</v>
      </c>
      <c r="B32">
        <f>IFERROR(VLOOKUP($E$2&amp;"_"&amp;$A$28&amp;"_",DATOS!$I$3:$O$16,6,0),"-")</f>
        <v>1.4</v>
      </c>
      <c r="C32">
        <v>300</v>
      </c>
      <c r="D32">
        <f>B32*C32</f>
        <v>42</v>
      </c>
      <c r="E32">
        <f>IFERROR(VLOOKUP($E$2&amp;"_"&amp;$A$28&amp;"_",DATOS!$I$3:$O$16,5,0),"-")</f>
        <v>30</v>
      </c>
      <c r="F32">
        <f>E32*B32</f>
        <v>42</v>
      </c>
      <c r="G32">
        <f>ROUNDUP(D32/F32,0)</f>
        <v>1</v>
      </c>
      <c r="H32">
        <f>IF(LEFT(A32,4)&lt;&gt;"AULA",0,G32*$E$6)</f>
        <v>3900</v>
      </c>
    </row>
    <row r="33">
      <c r="A33" t="str">
        <v>AULA 5º SEC</v>
      </c>
      <c r="B33">
        <f>IFERROR(VLOOKUP($E$2&amp;"_"&amp;$A$28&amp;"_",DATOS!$I$3:$O$16,6,0),"-")</f>
        <v>1.4</v>
      </c>
      <c r="C33">
        <v>300</v>
      </c>
      <c r="D33">
        <f>B33*C33</f>
        <v>42</v>
      </c>
      <c r="E33">
        <f>IFERROR(VLOOKUP($E$2&amp;"_"&amp;$A$28&amp;"_",DATOS!$I$3:$O$16,5,0),"-")</f>
        <v>30</v>
      </c>
      <c r="F33">
        <f>E33*B33</f>
        <v>42</v>
      </c>
      <c r="G33">
        <f>ROUNDUP(D33/F33,0)</f>
        <v>1</v>
      </c>
      <c r="H33">
        <f>IF(LEFT(A33,4)&lt;&gt;"AULA",0,G33*$E$6)</f>
        <v>3900</v>
      </c>
    </row>
    <row r="34">
      <c r="A34" t="str">
        <v>SALA DE COMPUTO</v>
      </c>
      <c r="B34">
        <v>1.5</v>
      </c>
      <c r="C34">
        <v>30</v>
      </c>
      <c r="D34">
        <f>B34*C34</f>
        <v>45</v>
      </c>
      <c r="E34">
        <v>25</v>
      </c>
      <c r="F34">
        <f>E34*B34</f>
        <v>37.5</v>
      </c>
      <c r="G34">
        <f>ROUNDUP(D34/F34,0)</f>
        <v>2</v>
      </c>
      <c r="H34">
        <f>IF(LEFT(A34,4)&lt;&gt;"AULA",0,G34*$E$6)</f>
        <v>0</v>
      </c>
    </row>
    <row r="35">
      <c r="A35" t="str">
        <v>DOCENTES + ADM + OTROS</v>
      </c>
      <c r="B35">
        <v>1</v>
      </c>
      <c r="C35">
        <v>30</v>
      </c>
      <c r="D35">
        <f>B35*C35</f>
        <v>30</v>
      </c>
      <c r="E35">
        <v>25</v>
      </c>
      <c r="F35">
        <f>E35*B35</f>
        <v>25</v>
      </c>
      <c r="G35">
        <f>ROUNDUP(D35/F35,0)</f>
        <v>2</v>
      </c>
      <c r="H35">
        <f>IF(LEFT(A35,4)&lt;&gt;"AULA",0,G35*$E$6)</f>
        <v>0</v>
      </c>
    </row>
    <row r="36">
      <c r="A36" t="str">
        <v>SALA DE COMPUTO</v>
      </c>
      <c r="B36">
        <v>1.5</v>
      </c>
      <c r="C36">
        <v>30</v>
      </c>
      <c r="D36">
        <f>B36*C36</f>
        <v>45</v>
      </c>
      <c r="E36">
        <v>25</v>
      </c>
      <c r="F36">
        <f>E36*B36</f>
        <v>37.5</v>
      </c>
      <c r="G36">
        <f>ROUNDUP(D36/F36,0)</f>
        <v>2</v>
      </c>
      <c r="H36">
        <f>IF(LEFT(A36,4)&lt;&gt;"AULA",0,G36*$E$6)</f>
        <v>0</v>
      </c>
    </row>
    <row r="37">
      <c r="A37" t="str">
        <v>LABORATORIO</v>
      </c>
      <c r="B37">
        <v>1.5</v>
      </c>
      <c r="C37">
        <v>30</v>
      </c>
      <c r="D37">
        <f>B37*C37</f>
        <v>45</v>
      </c>
      <c r="E37">
        <v>30</v>
      </c>
      <c r="F37">
        <f>E37*B37</f>
        <v>45</v>
      </c>
      <c r="G37">
        <f>ROUNDUP(D37/F37,0)</f>
        <v>1</v>
      </c>
      <c r="H37">
        <f>IF(LEFT(A37,4)&lt;&gt;"AULA",0,G37*$E$6)</f>
        <v>0</v>
      </c>
    </row>
    <row r="38">
      <c r="A38" t="str">
        <v>BIBLIOTECA</v>
      </c>
      <c r="B38">
        <v>3</v>
      </c>
      <c r="C38">
        <v>30</v>
      </c>
      <c r="D38">
        <f>B38*C38</f>
        <v>90</v>
      </c>
      <c r="E38">
        <v>30</v>
      </c>
      <c r="F38">
        <f>E38*B38</f>
        <v>90</v>
      </c>
      <c r="G38">
        <f>ROUNDUP(D38/F38,0)</f>
        <v>1</v>
      </c>
      <c r="H38">
        <f>IF(LEFT(A38,4)&lt;&gt;"AULA",0,G38*$E$6)</f>
        <v>0</v>
      </c>
    </row>
    <row r="39">
      <c r="A39" t="str">
        <v>TALLERES</v>
      </c>
      <c r="B39">
        <v>3</v>
      </c>
      <c r="C39">
        <v>30</v>
      </c>
      <c r="D39">
        <f>B39*C39</f>
        <v>90</v>
      </c>
      <c r="E39">
        <v>25</v>
      </c>
      <c r="F39">
        <f>E39*B39</f>
        <v>75</v>
      </c>
      <c r="G39">
        <f>ROUNDUP(D39/F39,0)</f>
        <v>2</v>
      </c>
      <c r="H39">
        <f>IF(LEFT(A39,4)&lt;&gt;"AULA",0,G39*$E$6)</f>
        <v>0</v>
      </c>
    </row>
    <row r="40">
      <c r="A40" t="str">
        <v>COMEDOR</v>
      </c>
      <c r="B40">
        <v>1.5</v>
      </c>
      <c r="C40">
        <v>30</v>
      </c>
      <c r="D40">
        <f>B40*C40</f>
        <v>45</v>
      </c>
      <c r="E40">
        <v>25</v>
      </c>
      <c r="F40">
        <f>E40*B40</f>
        <v>37.5</v>
      </c>
      <c r="G40">
        <f>ROUNDUP(D40/F40,0)</f>
        <v>2</v>
      </c>
      <c r="H40">
        <f>IF(LEFT(A40,4)&lt;&gt;"AULA",0,G40*$E$6)</f>
        <v>0</v>
      </c>
    </row>
    <row r="41">
      <c r="A41" t="str">
        <v>COCINA</v>
      </c>
    </row>
    <row r="42">
      <c r="A42" t="str">
        <v>OTROS AMBIENTES ADM, SERV.</v>
      </c>
      <c r="B42" t="str">
        <v>* Completar la sección de ambientes complementarios</v>
      </c>
    </row>
    <row r="44">
      <c r="A44" t="str">
        <v>AREA PARCIAL</v>
      </c>
      <c r="B44">
        <f>SUM(D10,D19,D28)</f>
        <v>984.6</v>
      </c>
    </row>
    <row r="45">
      <c r="A45" t="str">
        <v>CIRCULACION(30% DEL AREA)</v>
      </c>
      <c r="B45">
        <f>B44*30%</f>
        <v>295.38</v>
      </c>
      <c r="J45" t="str">
        <v>AREA PARCIAL</v>
      </c>
      <c r="L45">
        <f>M9</f>
        <v>1672.1</v>
      </c>
    </row>
    <row r="46">
      <c r="A46" t="str">
        <v>ÁREA TOTAL</v>
      </c>
      <c r="B46">
        <f>SUM(B44,B45)</f>
        <v>1279.98</v>
      </c>
      <c r="J46" t="str">
        <v>CIRCULACION(30% DEL AREA)</v>
      </c>
      <c r="L46">
        <f>L45*30%</f>
        <v>501.62999999999994</v>
      </c>
    </row>
    <row r="47">
      <c r="A47" t="str">
        <v>AFORO MÁXIMO DE ESTUDIANTES</v>
      </c>
      <c r="B47">
        <f>SUM(C10,C19,C28)</f>
        <v>480</v>
      </c>
      <c r="J47" t="str">
        <v>ÁREA TOTAL</v>
      </c>
      <c r="L47">
        <f>SUM(L45,L46)</f>
        <v>2173.73</v>
      </c>
    </row>
    <row r="48">
      <c r="J48" t="str">
        <v>AFORO MÁXIMO DE ESTUDIANTES</v>
      </c>
      <c r="L48">
        <f>L9</f>
        <v>168</v>
      </c>
    </row>
  </sheetData>
  <mergeCells count="7">
    <mergeCell ref="B27:D27"/>
    <mergeCell ref="B42:D42"/>
    <mergeCell ref="O5:O6"/>
    <mergeCell ref="A8:D8"/>
    <mergeCell ref="B18:D18"/>
    <mergeCell ref="J18:M18"/>
    <mergeCell ref="K25:M25"/>
  </mergeCells>
  <pageMargins left="0.7" right="0.7" top="0.75" bottom="0.75" header="0" footer="0"/>
  <ignoredErrors>
    <ignoredError numberStoredAsText="1" sqref="A1:Q10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/>
  <pageMargins left="0.7" right="0.7" top="0.75" bottom="0.75" header="0" footer="0"/>
  <ignoredErrors>
    <ignoredError numberStoredAsText="1" sqref="A1:A10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/>
  <pageMargins left="0.7" right="0.7" top="0.75" bottom="0.75" header="0" footer="0"/>
  <ignoredErrors>
    <ignoredError numberStoredAsText="1" sqref="A1:A100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00"/>
  <sheetViews>
    <sheetView workbookViewId="0" rightToLeft="0"/>
  </sheetViews>
  <sheetData>
    <row r="2">
      <c r="A2" t="str">
        <v>ÁREAS REFERENTES DE TERRENOS TIPO II PARA IIEE POLIDOCENTE COMPLETO</v>
      </c>
      <c r="I2" t="str">
        <v>ID</v>
      </c>
      <c r="J2" t="str">
        <v>Zona</v>
      </c>
      <c r="K2" t="str">
        <v>Nivel</v>
      </c>
      <c r="L2" t="str">
        <v>Tipo</v>
      </c>
      <c r="M2" t="str">
        <v>Alumnos/Aula</v>
      </c>
      <c r="N2" t="str">
        <v>mt2/alumno</v>
      </c>
      <c r="O2" t="str">
        <v>Pisos</v>
      </c>
      <c r="Q2" t="str">
        <v>ZONAS</v>
      </c>
      <c r="R2" t="str">
        <v>Nivel</v>
      </c>
      <c r="S2" t="str">
        <v>Tipo</v>
      </c>
    </row>
    <row r="3">
      <c r="A3" t="str">
        <v>TAMAÑO IIEE</v>
      </c>
      <c r="B3" t="str">
        <v>NÚMERO DE AULAS</v>
      </c>
      <c r="C3" t="str">
        <v>NÚMERO DE ESTUDIANTES</v>
      </c>
      <c r="D3" t="str">
        <v>ÁREAS DE TERRENOS</v>
      </c>
      <c r="I3" t="str">
        <f>J3&amp;"_"&amp;K3&amp;"_"&amp;L3</f>
        <v>Urbano_Inicial_Unidocente</v>
      </c>
      <c r="J3" t="str">
        <v>Urbano</v>
      </c>
      <c r="K3" t="str">
        <v>Inicial</v>
      </c>
      <c r="L3" t="str">
        <v>Unidocente</v>
      </c>
      <c r="M3">
        <v>25</v>
      </c>
      <c r="N3">
        <v>2</v>
      </c>
      <c r="O3">
        <v>1</v>
      </c>
      <c r="Q3" t="str">
        <v>Rural</v>
      </c>
      <c r="R3" t="str">
        <v>Inicial</v>
      </c>
      <c r="S3" t="str">
        <v>Unidocente</v>
      </c>
    </row>
    <row r="4">
      <c r="D4" t="str">
        <v>1 PISO</v>
      </c>
      <c r="E4" t="str">
        <v>2 PISOS</v>
      </c>
      <c r="F4" t="str">
        <v>3 PISOS</v>
      </c>
      <c r="G4" t="str">
        <v>4 PISOS</v>
      </c>
      <c r="I4" t="str">
        <f>J3&amp;"_"&amp;K4&amp;"_"&amp;L4</f>
        <v>Urbano_Inicial_Polidocente Multigrado</v>
      </c>
      <c r="J4" t="str">
        <v>Urbano</v>
      </c>
      <c r="K4" t="str">
        <v>Inicial</v>
      </c>
      <c r="L4" t="str">
        <v>Polidocente Multigrado</v>
      </c>
      <c r="M4">
        <v>25</v>
      </c>
      <c r="N4">
        <v>2</v>
      </c>
      <c r="O4">
        <v>1</v>
      </c>
      <c r="Q4" t="str">
        <v>Urbano</v>
      </c>
      <c r="R4" t="str">
        <v>Primaria</v>
      </c>
      <c r="S4" t="str">
        <v>Polidocente Completo</v>
      </c>
    </row>
    <row r="5">
      <c r="A5" t="str">
        <v>PEQUEÑAS</v>
      </c>
      <c r="B5">
        <v>5</v>
      </c>
      <c r="C5">
        <v>150</v>
      </c>
      <c r="D5">
        <v>5100</v>
      </c>
      <c r="E5">
        <v>3200</v>
      </c>
      <c r="F5">
        <v>2500</v>
      </c>
      <c r="G5">
        <v>2200</v>
      </c>
      <c r="I5" t="str">
        <f>J3&amp;"_"&amp;K5&amp;"_"&amp;L5</f>
        <v>Urbano_Inicial_Polidocente Completo</v>
      </c>
      <c r="J5" t="str">
        <v>Urbano</v>
      </c>
      <c r="K5" t="str">
        <v>Inicial</v>
      </c>
      <c r="L5" t="str">
        <v>Polidocente Completo</v>
      </c>
      <c r="M5">
        <v>25</v>
      </c>
      <c r="N5">
        <v>2</v>
      </c>
      <c r="O5">
        <v>1</v>
      </c>
      <c r="R5" t="str">
        <v>Secundaria</v>
      </c>
      <c r="S5" t="str">
        <v>Polidocente Multigrado</v>
      </c>
    </row>
    <row r="6">
      <c r="B6">
        <v>10</v>
      </c>
      <c r="C6">
        <v>300</v>
      </c>
      <c r="D6">
        <v>6100</v>
      </c>
      <c r="E6">
        <v>3900</v>
      </c>
      <c r="F6">
        <v>3150</v>
      </c>
      <c r="G6">
        <v>2800</v>
      </c>
      <c r="I6" t="str">
        <f>J3&amp;"_"&amp;K6&amp;"_"&amp;L6</f>
        <v>Urbano_Primaria_Unidocente</v>
      </c>
      <c r="J6" t="str">
        <v>Urbano</v>
      </c>
      <c r="K6" t="str">
        <v>Primaria</v>
      </c>
      <c r="L6" t="str">
        <v>Unidocente</v>
      </c>
      <c r="M6">
        <v>20</v>
      </c>
      <c r="N6">
        <v>1.3</v>
      </c>
      <c r="O6">
        <v>2</v>
      </c>
    </row>
    <row r="7">
      <c r="A7" t="str">
        <v>MEDIANAS</v>
      </c>
      <c r="B7">
        <v>15</v>
      </c>
      <c r="C7">
        <v>450</v>
      </c>
      <c r="D7">
        <v>7100</v>
      </c>
      <c r="E7">
        <v>4400</v>
      </c>
      <c r="F7">
        <v>3500</v>
      </c>
      <c r="G7">
        <v>3050</v>
      </c>
      <c r="I7" t="str">
        <f>J3&amp;"_"&amp;K7&amp;"_"&amp;L7</f>
        <v>Urbano_Primaria_Polidocente Multigrado</v>
      </c>
      <c r="J7" t="str">
        <v>Urbano</v>
      </c>
      <c r="K7" t="str">
        <v>Primaria</v>
      </c>
      <c r="L7" t="str">
        <v>Polidocente Multigrado</v>
      </c>
      <c r="M7">
        <v>25</v>
      </c>
      <c r="N7">
        <v>1.3</v>
      </c>
      <c r="O7">
        <v>2</v>
      </c>
      <c r="Q7" t="str">
        <v>PUERTAS:</v>
      </c>
    </row>
    <row r="8">
      <c r="B8">
        <v>20</v>
      </c>
      <c r="C8">
        <v>600</v>
      </c>
      <c r="D8">
        <v>8300</v>
      </c>
      <c r="E8">
        <v>5000</v>
      </c>
      <c r="F8">
        <v>3900</v>
      </c>
      <c r="G8">
        <v>3400</v>
      </c>
      <c r="I8" t="str">
        <f>J3&amp;"_"&amp;K8&amp;"_"&amp;L8</f>
        <v>Urbano_Primaria_Polidocente Completo</v>
      </c>
      <c r="J8" t="str">
        <v>Urbano</v>
      </c>
      <c r="K8" t="str">
        <v>Primaria</v>
      </c>
      <c r="L8" t="str">
        <v>Polidocente Completo</v>
      </c>
      <c r="M8">
        <v>30</v>
      </c>
      <c r="N8">
        <v>1.3</v>
      </c>
      <c r="O8">
        <v>2</v>
      </c>
      <c r="Q8" t="str">
        <v>ANCHO</v>
      </c>
      <c r="R8">
        <v>1</v>
      </c>
      <c r="S8" t="str">
        <v>1 HOJA</v>
      </c>
    </row>
    <row r="9">
      <c r="B9">
        <v>25</v>
      </c>
      <c r="C9">
        <v>750</v>
      </c>
      <c r="D9">
        <v>9350</v>
      </c>
      <c r="E9">
        <v>5550</v>
      </c>
      <c r="F9">
        <v>4300</v>
      </c>
      <c r="G9">
        <v>3700</v>
      </c>
      <c r="I9" t="str">
        <f>J3&amp;"_"&amp;K9&amp;"_"&amp;L9</f>
        <v>Urbano_Secundaria_</v>
      </c>
      <c r="J9" t="str">
        <v>Urbano</v>
      </c>
      <c r="K9" t="str">
        <v>Secundaria</v>
      </c>
      <c r="M9">
        <v>30</v>
      </c>
      <c r="N9">
        <v>1.4</v>
      </c>
      <c r="O9">
        <v>3</v>
      </c>
      <c r="R9">
        <v>1.8</v>
      </c>
      <c r="S9" t="str">
        <v>2 HOJAS</v>
      </c>
    </row>
    <row r="10">
      <c r="A10" t="str">
        <v>GRANDES</v>
      </c>
      <c r="B10">
        <v>30</v>
      </c>
      <c r="C10">
        <v>900</v>
      </c>
      <c r="D10" t="str">
        <v>-</v>
      </c>
      <c r="E10" t="str">
        <v>-</v>
      </c>
      <c r="F10">
        <v>4550</v>
      </c>
      <c r="G10">
        <v>3900</v>
      </c>
      <c r="I10" t="str">
        <f>J10&amp;"_"&amp;K10&amp;"_"&amp;L10</f>
        <v>Rural_Inicial_Unidocente</v>
      </c>
      <c r="J10" t="str">
        <v>Rural</v>
      </c>
      <c r="K10" t="str">
        <v>Inicial</v>
      </c>
      <c r="L10" t="str">
        <v>Unidocente</v>
      </c>
      <c r="M10">
        <v>20</v>
      </c>
      <c r="N10">
        <v>2</v>
      </c>
      <c r="O10">
        <v>1</v>
      </c>
      <c r="Q10" t="str">
        <v>AFORO MENOR DE 50 ESTUDIANTES</v>
      </c>
      <c r="R10">
        <v>1</v>
      </c>
      <c r="S10" t="str">
        <v>UNID</v>
      </c>
    </row>
    <row r="11">
      <c r="B11">
        <v>35</v>
      </c>
      <c r="C11">
        <v>1050</v>
      </c>
      <c r="D11" t="str">
        <v>-</v>
      </c>
      <c r="E11" t="str">
        <v>-</v>
      </c>
      <c r="F11">
        <v>6100</v>
      </c>
      <c r="G11">
        <v>5250</v>
      </c>
      <c r="I11" t="str">
        <f>J10&amp;"_"&amp;K11&amp;"_"&amp;L11</f>
        <v>Rural_Inicial_Polidocente Multigrado</v>
      </c>
      <c r="J11" t="str">
        <v>Rural</v>
      </c>
      <c r="K11" t="str">
        <v>Inicial</v>
      </c>
      <c r="L11" t="str">
        <v>Polidocente Multigrado</v>
      </c>
      <c r="M11">
        <v>20</v>
      </c>
      <c r="N11">
        <v>2</v>
      </c>
      <c r="O11">
        <v>1</v>
      </c>
      <c r="Q11" t="str">
        <v>MAS DE 50 ESTUDIANTES</v>
      </c>
      <c r="R11">
        <v>2</v>
      </c>
      <c r="S11" t="str">
        <v>UNID</v>
      </c>
    </row>
    <row r="12">
      <c r="B12">
        <v>40</v>
      </c>
      <c r="C12">
        <v>1200</v>
      </c>
      <c r="D12" t="str">
        <v>-</v>
      </c>
      <c r="E12" t="str">
        <v>-</v>
      </c>
      <c r="F12">
        <v>6200</v>
      </c>
      <c r="G12">
        <v>5300</v>
      </c>
      <c r="I12" t="str">
        <f>J10&amp;"_"&amp;K12&amp;"_"&amp;L12</f>
        <v>Rural_Inicial_Polidocente Completo</v>
      </c>
      <c r="J12" t="str">
        <v>Rural</v>
      </c>
      <c r="K12" t="str">
        <v>Inicial</v>
      </c>
      <c r="L12" t="str">
        <v>Polidocente Completo</v>
      </c>
      <c r="M12">
        <v>20</v>
      </c>
      <c r="N12">
        <v>2</v>
      </c>
      <c r="O12">
        <v>1</v>
      </c>
    </row>
    <row r="13">
      <c r="B13">
        <v>45</v>
      </c>
      <c r="C13">
        <v>1350</v>
      </c>
      <c r="D13" t="str">
        <v>-</v>
      </c>
      <c r="E13" t="str">
        <v>-</v>
      </c>
      <c r="F13">
        <v>6500</v>
      </c>
      <c r="G13">
        <v>5600</v>
      </c>
      <c r="I13" t="str">
        <f>J10&amp;"_"&amp;K13&amp;"_"&amp;L13</f>
        <v>Rural_Primaria_Unidocente</v>
      </c>
      <c r="J13" t="str">
        <v>Rural</v>
      </c>
      <c r="K13" t="str">
        <v>Primaria</v>
      </c>
      <c r="L13" t="str">
        <v>Unidocente</v>
      </c>
      <c r="M13">
        <v>20</v>
      </c>
      <c r="N13">
        <v>1.3</v>
      </c>
      <c r="O13">
        <v>1</v>
      </c>
      <c r="Q13" t="str">
        <v>VENTANAS:</v>
      </c>
    </row>
    <row r="14">
      <c r="B14">
        <v>50</v>
      </c>
      <c r="C14">
        <v>1500</v>
      </c>
      <c r="D14" t="str">
        <v>-</v>
      </c>
      <c r="E14" t="str">
        <v>-</v>
      </c>
      <c r="F14">
        <v>7400</v>
      </c>
      <c r="G14">
        <v>6400</v>
      </c>
      <c r="I14" t="str">
        <f>J10&amp;"_"&amp;K14&amp;"_"&amp;L14</f>
        <v>Rural_Primaria_Polidocente Multigrado</v>
      </c>
      <c r="J14" t="str">
        <v>Rural</v>
      </c>
      <c r="K14" t="str">
        <v>Primaria</v>
      </c>
      <c r="L14" t="str">
        <v>Polidocente Multigrado</v>
      </c>
      <c r="M14">
        <v>25</v>
      </c>
      <c r="N14">
        <v>1.3</v>
      </c>
      <c r="O14">
        <v>1</v>
      </c>
      <c r="Q14" t="str">
        <v>ALTURA</v>
      </c>
      <c r="R14">
        <v>70</v>
      </c>
      <c r="S14" t="str">
        <v>CM</v>
      </c>
    </row>
    <row r="15">
      <c r="B15">
        <v>55</v>
      </c>
      <c r="C15">
        <v>1650</v>
      </c>
      <c r="D15" t="str">
        <v>-</v>
      </c>
      <c r="E15" t="str">
        <v>-</v>
      </c>
      <c r="F15">
        <v>7800</v>
      </c>
      <c r="G15">
        <v>6650</v>
      </c>
      <c r="I15" t="str">
        <f>J10&amp;"_"&amp;K15&amp;"_"&amp;L15</f>
        <v>Rural_Primaria_Polidocente Completo</v>
      </c>
      <c r="J15" t="str">
        <v>Rural</v>
      </c>
      <c r="K15" t="str">
        <v>Primaria</v>
      </c>
      <c r="L15" t="str">
        <v>Polidocente Completo</v>
      </c>
      <c r="M15">
        <v>25</v>
      </c>
      <c r="N15">
        <v>1.3</v>
      </c>
      <c r="O15">
        <v>1</v>
      </c>
      <c r="Q15" t="str">
        <v>ANCHO</v>
      </c>
      <c r="R15">
        <v>75</v>
      </c>
      <c r="S15" t="str">
        <v>CM</v>
      </c>
    </row>
    <row r="16">
      <c r="I16" t="str">
        <f>J10&amp;"_"&amp;K16&amp;"_"&amp;L16</f>
        <v>Rural_Secundaria_</v>
      </c>
      <c r="J16" t="str">
        <v>Rural</v>
      </c>
      <c r="K16" t="str">
        <v>Secundaria</v>
      </c>
      <c r="M16">
        <v>25</v>
      </c>
      <c r="N16">
        <v>1.4</v>
      </c>
      <c r="O16">
        <v>2</v>
      </c>
    </row>
    <row r="19">
      <c r="I19" t="str">
        <v>FUENTES:</v>
      </c>
    </row>
    <row r="20">
      <c r="I20" t="str">
        <v>http://www.msi.gob.pe/portal/wp-content/uploads/2011/09/ITDC-GUIA-DE-CALCULO-DE-AFORO.pdf</v>
      </c>
      <c r="Q20" t="str">
        <v>Si el recorrido maximo en las aulas que conforman el peine superan los 60 metros se debe incluir una escalera a la mitad de cada pabellon que conforman el peine.</v>
      </c>
    </row>
    <row r="22">
      <c r="K22" t="str">
        <v>Zona</v>
      </c>
      <c r="L22" t="str">
        <v>Nivel</v>
      </c>
      <c r="M22" t="str">
        <v>Tipo</v>
      </c>
      <c r="N22" t="str">
        <v>Alumnos/Aula</v>
      </c>
      <c r="O22" t="str">
        <v>mt2/alumno</v>
      </c>
      <c r="P22" t="str">
        <v>Pisos</v>
      </c>
    </row>
    <row r="23">
      <c r="C23" t="str">
        <v>INICIO</v>
      </c>
      <c r="D23" t="str">
        <v>1 PISO</v>
      </c>
      <c r="J23" t="str">
        <v>Urbano</v>
      </c>
      <c r="K23" t="str">
        <v>Inicial</v>
      </c>
      <c r="L23" t="str">
        <v>Unidocente</v>
      </c>
      <c r="M23">
        <v>25</v>
      </c>
      <c r="N23">
        <v>2</v>
      </c>
      <c r="O23">
        <v>1</v>
      </c>
    </row>
    <row r="24">
      <c r="C24">
        <v>1</v>
      </c>
      <c r="D24">
        <v>5100</v>
      </c>
      <c r="J24" t="str">
        <v>Urbano</v>
      </c>
      <c r="K24" t="str">
        <v>Inicial</v>
      </c>
      <c r="L24" t="str">
        <v>Polidocente Multigrado</v>
      </c>
      <c r="M24">
        <v>25</v>
      </c>
      <c r="N24">
        <v>2</v>
      </c>
      <c r="O24">
        <v>1</v>
      </c>
    </row>
    <row r="25">
      <c r="C25">
        <v>2</v>
      </c>
      <c r="D25">
        <v>5100</v>
      </c>
      <c r="J25" t="str">
        <v>Urbano</v>
      </c>
      <c r="K25" t="str">
        <v>Inicial</v>
      </c>
      <c r="L25" t="str">
        <v>Polidocente Completo</v>
      </c>
      <c r="M25">
        <v>25</v>
      </c>
      <c r="N25">
        <v>2</v>
      </c>
      <c r="O25">
        <v>1</v>
      </c>
    </row>
    <row r="26">
      <c r="C26">
        <v>3</v>
      </c>
      <c r="D26">
        <v>5100</v>
      </c>
      <c r="J26" t="str">
        <v>Urbano</v>
      </c>
      <c r="K26" t="str">
        <v>Primaria</v>
      </c>
      <c r="L26" t="str">
        <v>Unidocente</v>
      </c>
      <c r="M26">
        <v>20</v>
      </c>
      <c r="N26">
        <v>1.3</v>
      </c>
      <c r="O26">
        <v>2</v>
      </c>
      <c r="R26" t="str">
        <v>70cm</v>
      </c>
    </row>
    <row r="27">
      <c r="C27">
        <v>4</v>
      </c>
      <c r="D27">
        <v>5100</v>
      </c>
      <c r="J27" t="str">
        <v>Urbano</v>
      </c>
      <c r="K27" t="str">
        <v>Primaria</v>
      </c>
      <c r="L27" t="str">
        <v>Polidocente Multigrado</v>
      </c>
      <c r="M27">
        <v>25</v>
      </c>
      <c r="N27">
        <v>1.3</v>
      </c>
      <c r="O27">
        <v>2</v>
      </c>
      <c r="R27" t="str">
        <v>1.20m</v>
      </c>
    </row>
    <row r="28">
      <c r="C28">
        <v>5</v>
      </c>
      <c r="D28">
        <v>5100</v>
      </c>
      <c r="J28" t="str">
        <v>Urbano</v>
      </c>
      <c r="K28" t="str">
        <v>Primaria</v>
      </c>
      <c r="L28" t="str">
        <v>Polidocente Completo</v>
      </c>
      <c r="M28">
        <v>30</v>
      </c>
      <c r="N28">
        <v>1.3</v>
      </c>
      <c r="O28">
        <v>2</v>
      </c>
    </row>
    <row r="29">
      <c r="C29">
        <v>6</v>
      </c>
      <c r="D29">
        <v>6100</v>
      </c>
      <c r="J29" t="str">
        <v>Urbano</v>
      </c>
      <c r="K29" t="str">
        <v>Secundaria</v>
      </c>
      <c r="M29">
        <v>30</v>
      </c>
      <c r="N29">
        <v>1.4</v>
      </c>
      <c r="O29">
        <v>3</v>
      </c>
    </row>
    <row r="30">
      <c r="C30">
        <v>7</v>
      </c>
      <c r="D30">
        <v>6100</v>
      </c>
      <c r="J30" t="str">
        <v>Rural</v>
      </c>
      <c r="K30" t="str">
        <v>Inicial</v>
      </c>
      <c r="L30" t="str">
        <v>Unidocente</v>
      </c>
      <c r="M30">
        <v>20</v>
      </c>
      <c r="N30">
        <v>2</v>
      </c>
      <c r="O30">
        <v>1</v>
      </c>
    </row>
    <row r="31">
      <c r="C31">
        <v>8</v>
      </c>
      <c r="D31">
        <v>6100</v>
      </c>
      <c r="J31" t="str">
        <v>Rural</v>
      </c>
      <c r="K31" t="str">
        <v>Inicial</v>
      </c>
      <c r="L31" t="str">
        <v>Polidocente Multigrado</v>
      </c>
      <c r="M31">
        <v>20</v>
      </c>
      <c r="N31">
        <v>2</v>
      </c>
      <c r="O31">
        <v>1</v>
      </c>
    </row>
    <row r="32">
      <c r="C32">
        <v>9</v>
      </c>
      <c r="D32">
        <v>6100</v>
      </c>
      <c r="J32" t="str">
        <v>Rural</v>
      </c>
      <c r="K32" t="str">
        <v>Inicial</v>
      </c>
      <c r="L32" t="str">
        <v>Polidocente Completo</v>
      </c>
      <c r="M32">
        <v>20</v>
      </c>
      <c r="N32">
        <v>2</v>
      </c>
      <c r="O32">
        <v>1</v>
      </c>
    </row>
    <row r="33">
      <c r="C33">
        <v>10</v>
      </c>
      <c r="D33">
        <v>6100</v>
      </c>
      <c r="J33" t="str">
        <v>Rural</v>
      </c>
      <c r="K33" t="str">
        <v>Primaria</v>
      </c>
      <c r="L33" t="str">
        <v>Unidocente</v>
      </c>
      <c r="M33">
        <v>20</v>
      </c>
      <c r="N33">
        <v>1.3</v>
      </c>
      <c r="O33">
        <v>1</v>
      </c>
    </row>
    <row r="34">
      <c r="C34">
        <v>11</v>
      </c>
      <c r="D34">
        <v>7100</v>
      </c>
      <c r="J34" t="str">
        <v>Rural</v>
      </c>
      <c r="K34" t="str">
        <v>Primaria</v>
      </c>
      <c r="L34" t="str">
        <v>Polidocente Multigrado</v>
      </c>
      <c r="M34">
        <v>25</v>
      </c>
      <c r="N34">
        <v>1.3</v>
      </c>
      <c r="O34">
        <v>1</v>
      </c>
    </row>
    <row r="35">
      <c r="C35">
        <v>12</v>
      </c>
      <c r="D35">
        <v>7100</v>
      </c>
      <c r="J35" t="str">
        <v>Rural</v>
      </c>
      <c r="K35" t="str">
        <v>Primaria</v>
      </c>
      <c r="L35" t="str">
        <v>Polidocente Completo</v>
      </c>
      <c r="M35">
        <v>25</v>
      </c>
      <c r="N35">
        <v>1.3</v>
      </c>
      <c r="O35">
        <v>1</v>
      </c>
    </row>
    <row r="36">
      <c r="C36">
        <v>13</v>
      </c>
      <c r="D36">
        <v>7100</v>
      </c>
      <c r="J36" t="str">
        <v>Rural</v>
      </c>
      <c r="K36" t="str">
        <v>Secundaria</v>
      </c>
      <c r="M36">
        <v>25</v>
      </c>
      <c r="N36">
        <v>1.4</v>
      </c>
      <c r="O36">
        <v>2</v>
      </c>
    </row>
    <row r="37">
      <c r="C37">
        <v>14</v>
      </c>
      <c r="D37">
        <v>7100</v>
      </c>
    </row>
    <row r="38">
      <c r="C38">
        <v>15</v>
      </c>
      <c r="D38">
        <v>7100</v>
      </c>
    </row>
    <row r="39">
      <c r="C39">
        <v>16</v>
      </c>
      <c r="D39">
        <v>8300</v>
      </c>
    </row>
    <row r="40">
      <c r="C40">
        <v>17</v>
      </c>
      <c r="D40">
        <v>8300</v>
      </c>
    </row>
    <row r="41">
      <c r="C41">
        <v>18</v>
      </c>
      <c r="D41">
        <v>8300</v>
      </c>
    </row>
    <row r="42">
      <c r="C42">
        <v>19</v>
      </c>
      <c r="D42">
        <v>8300</v>
      </c>
    </row>
    <row r="43">
      <c r="C43">
        <v>20</v>
      </c>
      <c r="D43">
        <v>8300</v>
      </c>
    </row>
    <row r="44">
      <c r="C44">
        <v>21</v>
      </c>
      <c r="D44">
        <v>9350</v>
      </c>
    </row>
    <row r="45">
      <c r="C45">
        <v>22</v>
      </c>
      <c r="D45">
        <v>9350</v>
      </c>
    </row>
    <row r="46">
      <c r="C46">
        <v>23</v>
      </c>
      <c r="D46">
        <v>9350</v>
      </c>
    </row>
    <row r="47">
      <c r="C47">
        <v>24</v>
      </c>
      <c r="D47">
        <v>9350</v>
      </c>
    </row>
    <row r="48">
      <c r="C48">
        <v>25</v>
      </c>
      <c r="D48">
        <v>9350</v>
      </c>
    </row>
    <row r="49">
      <c r="C49">
        <v>26</v>
      </c>
      <c r="D49" t="str">
        <v>-</v>
      </c>
    </row>
    <row r="50">
      <c r="C50">
        <v>27</v>
      </c>
      <c r="D50" t="str">
        <v>-</v>
      </c>
    </row>
    <row r="51">
      <c r="C51">
        <v>28</v>
      </c>
      <c r="D51" t="str">
        <v>-</v>
      </c>
    </row>
    <row r="52">
      <c r="C52">
        <v>29</v>
      </c>
      <c r="D52" t="str">
        <v>-</v>
      </c>
    </row>
    <row r="53">
      <c r="C53">
        <v>30</v>
      </c>
      <c r="D53" t="str">
        <v>-</v>
      </c>
    </row>
    <row r="54">
      <c r="C54">
        <v>31</v>
      </c>
      <c r="D54" t="str">
        <v>-</v>
      </c>
    </row>
    <row r="55">
      <c r="C55">
        <v>32</v>
      </c>
      <c r="D55" t="str">
        <v>-</v>
      </c>
    </row>
    <row r="56">
      <c r="C56">
        <v>33</v>
      </c>
      <c r="D56" t="str">
        <v>-</v>
      </c>
    </row>
    <row r="57">
      <c r="C57">
        <v>34</v>
      </c>
      <c r="D57" t="str">
        <v>-</v>
      </c>
    </row>
    <row r="58">
      <c r="C58">
        <v>35</v>
      </c>
      <c r="D58" t="str">
        <v>-</v>
      </c>
    </row>
    <row r="59">
      <c r="C59">
        <v>36</v>
      </c>
      <c r="D59" t="str">
        <v>-</v>
      </c>
    </row>
    <row r="60">
      <c r="C60">
        <v>37</v>
      </c>
      <c r="D60" t="str">
        <v>-</v>
      </c>
    </row>
    <row r="61">
      <c r="C61">
        <v>38</v>
      </c>
      <c r="D61" t="str">
        <v>-</v>
      </c>
    </row>
    <row r="62">
      <c r="C62">
        <v>39</v>
      </c>
      <c r="D62" t="str">
        <v>-</v>
      </c>
    </row>
    <row r="63">
      <c r="C63">
        <v>40</v>
      </c>
      <c r="D63" t="str">
        <v>-</v>
      </c>
    </row>
    <row r="64">
      <c r="C64">
        <v>41</v>
      </c>
      <c r="D64" t="str">
        <v>-</v>
      </c>
    </row>
    <row r="65">
      <c r="C65">
        <v>42</v>
      </c>
      <c r="D65" t="str">
        <v>-</v>
      </c>
    </row>
    <row r="66">
      <c r="C66">
        <v>43</v>
      </c>
      <c r="D66" t="str">
        <v>-</v>
      </c>
    </row>
    <row r="67">
      <c r="C67">
        <v>44</v>
      </c>
      <c r="D67" t="str">
        <v>-</v>
      </c>
    </row>
    <row r="68">
      <c r="C68">
        <v>45</v>
      </c>
      <c r="D68" t="str">
        <v>-</v>
      </c>
    </row>
    <row r="69">
      <c r="C69">
        <v>46</v>
      </c>
      <c r="D69" t="str">
        <v>-</v>
      </c>
    </row>
    <row r="70">
      <c r="C70">
        <v>47</v>
      </c>
      <c r="D70" t="str">
        <v>-</v>
      </c>
    </row>
    <row r="71">
      <c r="C71">
        <v>48</v>
      </c>
      <c r="D71" t="str">
        <v>-</v>
      </c>
    </row>
    <row r="72">
      <c r="C72">
        <v>49</v>
      </c>
      <c r="D72" t="str">
        <v>-</v>
      </c>
    </row>
    <row r="73">
      <c r="C73">
        <v>50</v>
      </c>
      <c r="D73" t="str">
        <v>-</v>
      </c>
    </row>
    <row r="74">
      <c r="C74">
        <v>51</v>
      </c>
      <c r="D74" t="str">
        <v>-</v>
      </c>
    </row>
    <row r="75">
      <c r="C75">
        <v>52</v>
      </c>
      <c r="D75" t="str">
        <v>-</v>
      </c>
    </row>
    <row r="76">
      <c r="C76">
        <v>53</v>
      </c>
      <c r="D76" t="str">
        <v>-</v>
      </c>
    </row>
    <row r="77">
      <c r="C77">
        <v>54</v>
      </c>
      <c r="D77" t="str">
        <v>-</v>
      </c>
    </row>
    <row r="78">
      <c r="C78">
        <v>55</v>
      </c>
      <c r="D78" t="str">
        <v>-</v>
      </c>
    </row>
    <row r="81">
      <c r="C81" t="str">
        <v>INICIO</v>
      </c>
      <c r="D81" t="str">
        <v>2 PISOS</v>
      </c>
    </row>
    <row r="82">
      <c r="C82">
        <v>1</v>
      </c>
      <c r="D82">
        <v>3200</v>
      </c>
    </row>
    <row r="83">
      <c r="C83">
        <v>2</v>
      </c>
      <c r="D83">
        <v>3200</v>
      </c>
    </row>
    <row r="84">
      <c r="C84">
        <v>3</v>
      </c>
      <c r="D84">
        <v>3200</v>
      </c>
    </row>
    <row r="85">
      <c r="C85">
        <v>4</v>
      </c>
      <c r="D85">
        <v>3200</v>
      </c>
    </row>
    <row r="86">
      <c r="C86">
        <v>5</v>
      </c>
      <c r="D86">
        <v>3200</v>
      </c>
    </row>
    <row r="87">
      <c r="C87">
        <v>6</v>
      </c>
      <c r="D87">
        <v>3900</v>
      </c>
    </row>
    <row r="88">
      <c r="C88">
        <v>7</v>
      </c>
      <c r="D88">
        <v>3900</v>
      </c>
    </row>
    <row r="89">
      <c r="C89">
        <v>8</v>
      </c>
      <c r="D89">
        <v>3900</v>
      </c>
    </row>
    <row r="90">
      <c r="C90">
        <v>9</v>
      </c>
      <c r="D90">
        <v>3900</v>
      </c>
    </row>
    <row r="91">
      <c r="C91">
        <v>10</v>
      </c>
      <c r="D91">
        <v>3900</v>
      </c>
    </row>
    <row r="92">
      <c r="C92">
        <v>11</v>
      </c>
      <c r="D92">
        <v>4400</v>
      </c>
    </row>
    <row r="93">
      <c r="C93">
        <v>12</v>
      </c>
      <c r="D93">
        <v>4400</v>
      </c>
    </row>
    <row r="94">
      <c r="C94">
        <v>13</v>
      </c>
      <c r="D94">
        <v>4400</v>
      </c>
    </row>
    <row r="95">
      <c r="C95">
        <v>14</v>
      </c>
      <c r="D95">
        <v>4400</v>
      </c>
    </row>
    <row r="96">
      <c r="C96">
        <v>15</v>
      </c>
      <c r="D96">
        <v>4400</v>
      </c>
    </row>
    <row r="97">
      <c r="C97">
        <v>16</v>
      </c>
      <c r="D97">
        <v>5000</v>
      </c>
    </row>
    <row r="98">
      <c r="C98">
        <v>17</v>
      </c>
      <c r="D98">
        <v>5000</v>
      </c>
    </row>
    <row r="99">
      <c r="C99">
        <v>18</v>
      </c>
      <c r="D99">
        <v>5000</v>
      </c>
    </row>
    <row r="100">
      <c r="C100">
        <v>19</v>
      </c>
      <c r="D100">
        <v>5000</v>
      </c>
    </row>
    <row r="101">
      <c r="C101">
        <v>20</v>
      </c>
      <c r="D101">
        <v>5000</v>
      </c>
    </row>
    <row r="102">
      <c r="C102">
        <v>21</v>
      </c>
      <c r="D102">
        <v>5550</v>
      </c>
    </row>
    <row r="103">
      <c r="C103">
        <v>22</v>
      </c>
      <c r="D103">
        <v>5550</v>
      </c>
    </row>
    <row r="104">
      <c r="C104">
        <v>23</v>
      </c>
      <c r="D104">
        <v>5550</v>
      </c>
    </row>
    <row r="105">
      <c r="C105">
        <v>24</v>
      </c>
      <c r="D105">
        <v>5550</v>
      </c>
    </row>
    <row r="106">
      <c r="C106">
        <v>25</v>
      </c>
      <c r="D106">
        <v>5550</v>
      </c>
    </row>
    <row r="107">
      <c r="C107">
        <v>26</v>
      </c>
      <c r="D107" t="str">
        <v>-</v>
      </c>
    </row>
    <row r="108">
      <c r="C108">
        <v>27</v>
      </c>
      <c r="D108" t="str">
        <v>-</v>
      </c>
    </row>
    <row r="109">
      <c r="C109">
        <v>28</v>
      </c>
      <c r="D109" t="str">
        <v>-</v>
      </c>
    </row>
    <row r="110">
      <c r="C110">
        <v>29</v>
      </c>
      <c r="D110" t="str">
        <v>-</v>
      </c>
    </row>
    <row r="111">
      <c r="C111">
        <v>30</v>
      </c>
      <c r="D111" t="str">
        <v>-</v>
      </c>
    </row>
    <row r="112">
      <c r="C112">
        <v>31</v>
      </c>
      <c r="D112" t="str">
        <v>-</v>
      </c>
    </row>
    <row r="113">
      <c r="C113">
        <v>32</v>
      </c>
      <c r="D113" t="str">
        <v>-</v>
      </c>
    </row>
    <row r="114">
      <c r="C114">
        <v>33</v>
      </c>
      <c r="D114" t="str">
        <v>-</v>
      </c>
    </row>
    <row r="115">
      <c r="C115">
        <v>34</v>
      </c>
      <c r="D115" t="str">
        <v>-</v>
      </c>
    </row>
    <row r="116">
      <c r="C116">
        <v>35</v>
      </c>
      <c r="D116" t="str">
        <v>-</v>
      </c>
    </row>
    <row r="117">
      <c r="C117">
        <v>36</v>
      </c>
      <c r="D117" t="str">
        <v>-</v>
      </c>
    </row>
    <row r="118">
      <c r="C118">
        <v>37</v>
      </c>
      <c r="D118" t="str">
        <v>-</v>
      </c>
    </row>
    <row r="119">
      <c r="C119">
        <v>38</v>
      </c>
      <c r="D119" t="str">
        <v>-</v>
      </c>
    </row>
    <row r="120">
      <c r="C120">
        <v>39</v>
      </c>
      <c r="D120" t="str">
        <v>-</v>
      </c>
    </row>
    <row r="121">
      <c r="C121">
        <v>40</v>
      </c>
      <c r="D121" t="str">
        <v>-</v>
      </c>
    </row>
    <row r="122">
      <c r="C122">
        <v>41</v>
      </c>
      <c r="D122" t="str">
        <v>-</v>
      </c>
    </row>
    <row r="123">
      <c r="C123">
        <v>42</v>
      </c>
      <c r="D123" t="str">
        <v>-</v>
      </c>
    </row>
    <row r="124">
      <c r="C124">
        <v>43</v>
      </c>
      <c r="D124" t="str">
        <v>-</v>
      </c>
    </row>
    <row r="125">
      <c r="C125">
        <v>44</v>
      </c>
      <c r="D125" t="str">
        <v>-</v>
      </c>
    </row>
    <row r="126">
      <c r="C126">
        <v>45</v>
      </c>
      <c r="D126" t="str">
        <v>-</v>
      </c>
    </row>
    <row r="127">
      <c r="C127">
        <v>46</v>
      </c>
      <c r="D127" t="str">
        <v>-</v>
      </c>
    </row>
    <row r="128">
      <c r="C128">
        <v>47</v>
      </c>
      <c r="D128" t="str">
        <v>-</v>
      </c>
    </row>
    <row r="129">
      <c r="C129">
        <v>48</v>
      </c>
      <c r="D129" t="str">
        <v>-</v>
      </c>
    </row>
    <row r="130">
      <c r="C130">
        <v>49</v>
      </c>
      <c r="D130" t="str">
        <v>-</v>
      </c>
    </row>
    <row r="131">
      <c r="C131">
        <v>50</v>
      </c>
      <c r="D131" t="str">
        <v>-</v>
      </c>
    </row>
    <row r="132">
      <c r="C132">
        <v>51</v>
      </c>
      <c r="D132" t="str">
        <v>-</v>
      </c>
    </row>
    <row r="133">
      <c r="C133">
        <v>52</v>
      </c>
      <c r="D133" t="str">
        <v>-</v>
      </c>
    </row>
    <row r="134">
      <c r="C134">
        <v>53</v>
      </c>
      <c r="D134" t="str">
        <v>-</v>
      </c>
    </row>
    <row r="135">
      <c r="C135">
        <v>54</v>
      </c>
      <c r="D135" t="str">
        <v>-</v>
      </c>
    </row>
    <row r="136">
      <c r="C136">
        <v>55</v>
      </c>
      <c r="D136" t="str">
        <v>-</v>
      </c>
    </row>
    <row r="139">
      <c r="C139" t="str">
        <v>INICIO</v>
      </c>
      <c r="D139" t="str">
        <v>3 PISOS</v>
      </c>
    </row>
    <row r="140">
      <c r="C140">
        <v>1</v>
      </c>
      <c r="D140">
        <v>2500</v>
      </c>
    </row>
    <row r="141">
      <c r="C141">
        <v>2</v>
      </c>
      <c r="D141">
        <v>2500</v>
      </c>
    </row>
    <row r="142">
      <c r="C142">
        <v>3</v>
      </c>
      <c r="D142">
        <v>2500</v>
      </c>
    </row>
    <row r="143">
      <c r="C143">
        <v>4</v>
      </c>
      <c r="D143">
        <v>2500</v>
      </c>
    </row>
    <row r="144">
      <c r="C144">
        <v>5</v>
      </c>
      <c r="D144">
        <v>2500</v>
      </c>
    </row>
    <row r="145">
      <c r="C145">
        <v>6</v>
      </c>
      <c r="D145">
        <v>3150</v>
      </c>
    </row>
    <row r="146">
      <c r="C146">
        <v>7</v>
      </c>
      <c r="D146">
        <v>3150</v>
      </c>
    </row>
    <row r="147">
      <c r="C147">
        <v>8</v>
      </c>
      <c r="D147">
        <v>3150</v>
      </c>
    </row>
    <row r="148">
      <c r="C148">
        <v>9</v>
      </c>
      <c r="D148">
        <v>3150</v>
      </c>
    </row>
    <row r="149">
      <c r="C149">
        <v>10</v>
      </c>
      <c r="D149">
        <v>3150</v>
      </c>
    </row>
    <row r="150">
      <c r="C150">
        <v>11</v>
      </c>
      <c r="D150">
        <v>3500</v>
      </c>
    </row>
    <row r="151">
      <c r="C151">
        <v>12</v>
      </c>
      <c r="D151">
        <v>3500</v>
      </c>
    </row>
    <row r="152">
      <c r="C152">
        <v>13</v>
      </c>
      <c r="D152">
        <v>3500</v>
      </c>
    </row>
    <row r="153">
      <c r="C153">
        <v>14</v>
      </c>
      <c r="D153">
        <v>3500</v>
      </c>
    </row>
    <row r="154">
      <c r="C154">
        <v>15</v>
      </c>
      <c r="D154">
        <v>3500</v>
      </c>
    </row>
    <row r="155">
      <c r="C155">
        <v>16</v>
      </c>
      <c r="D155">
        <v>3900</v>
      </c>
    </row>
    <row r="156">
      <c r="C156">
        <v>17</v>
      </c>
      <c r="D156">
        <v>3900</v>
      </c>
    </row>
    <row r="157">
      <c r="C157">
        <v>18</v>
      </c>
      <c r="D157">
        <v>3900</v>
      </c>
    </row>
    <row r="158">
      <c r="C158">
        <v>19</v>
      </c>
      <c r="D158">
        <v>3900</v>
      </c>
    </row>
    <row r="159">
      <c r="C159">
        <v>20</v>
      </c>
      <c r="D159">
        <v>3900</v>
      </c>
    </row>
    <row r="160">
      <c r="C160">
        <v>21</v>
      </c>
      <c r="D160">
        <v>4300</v>
      </c>
    </row>
    <row r="161">
      <c r="C161">
        <v>22</v>
      </c>
      <c r="D161">
        <v>4300</v>
      </c>
    </row>
    <row r="162">
      <c r="C162">
        <v>23</v>
      </c>
      <c r="D162">
        <v>4300</v>
      </c>
    </row>
    <row r="163">
      <c r="C163">
        <v>24</v>
      </c>
      <c r="D163">
        <v>4300</v>
      </c>
    </row>
    <row r="164">
      <c r="C164">
        <v>25</v>
      </c>
      <c r="D164">
        <v>4300</v>
      </c>
    </row>
    <row r="165">
      <c r="C165">
        <v>26</v>
      </c>
      <c r="D165">
        <v>4550</v>
      </c>
    </row>
    <row r="166">
      <c r="C166">
        <v>27</v>
      </c>
      <c r="D166">
        <v>4550</v>
      </c>
    </row>
    <row r="167">
      <c r="C167">
        <v>28</v>
      </c>
      <c r="D167">
        <v>4550</v>
      </c>
    </row>
    <row r="168">
      <c r="C168">
        <v>29</v>
      </c>
      <c r="D168">
        <v>4550</v>
      </c>
    </row>
    <row r="169">
      <c r="C169">
        <v>30</v>
      </c>
      <c r="D169">
        <v>4550</v>
      </c>
    </row>
    <row r="170">
      <c r="C170">
        <v>31</v>
      </c>
      <c r="D170">
        <v>6100</v>
      </c>
    </row>
    <row r="171">
      <c r="C171">
        <v>32</v>
      </c>
      <c r="D171">
        <v>6100</v>
      </c>
    </row>
    <row r="172">
      <c r="C172">
        <v>33</v>
      </c>
      <c r="D172">
        <v>6100</v>
      </c>
    </row>
    <row r="173">
      <c r="C173">
        <v>34</v>
      </c>
      <c r="D173">
        <v>6100</v>
      </c>
    </row>
    <row r="174">
      <c r="C174">
        <v>35</v>
      </c>
      <c r="D174">
        <v>6100</v>
      </c>
    </row>
    <row r="175">
      <c r="C175">
        <v>36</v>
      </c>
      <c r="D175">
        <v>6200</v>
      </c>
    </row>
    <row r="176">
      <c r="C176">
        <v>37</v>
      </c>
      <c r="D176">
        <v>6200</v>
      </c>
    </row>
    <row r="177">
      <c r="C177">
        <v>38</v>
      </c>
      <c r="D177">
        <v>6200</v>
      </c>
    </row>
    <row r="178">
      <c r="C178">
        <v>39</v>
      </c>
      <c r="D178">
        <v>6200</v>
      </c>
    </row>
    <row r="179">
      <c r="C179">
        <v>40</v>
      </c>
      <c r="D179">
        <v>6200</v>
      </c>
    </row>
    <row r="180">
      <c r="C180">
        <v>41</v>
      </c>
      <c r="D180">
        <v>6500</v>
      </c>
    </row>
    <row r="181">
      <c r="C181">
        <v>42</v>
      </c>
      <c r="D181">
        <v>6500</v>
      </c>
    </row>
    <row r="182">
      <c r="C182">
        <v>43</v>
      </c>
      <c r="D182">
        <v>6500</v>
      </c>
    </row>
    <row r="183">
      <c r="C183">
        <v>44</v>
      </c>
      <c r="D183">
        <v>6500</v>
      </c>
    </row>
    <row r="184">
      <c r="C184">
        <v>45</v>
      </c>
      <c r="D184">
        <v>6500</v>
      </c>
    </row>
    <row r="185">
      <c r="C185">
        <v>46</v>
      </c>
      <c r="D185">
        <v>7400</v>
      </c>
    </row>
    <row r="186">
      <c r="C186">
        <v>47</v>
      </c>
      <c r="D186">
        <v>7400</v>
      </c>
    </row>
    <row r="187">
      <c r="C187">
        <v>48</v>
      </c>
      <c r="D187">
        <v>7400</v>
      </c>
    </row>
    <row r="188">
      <c r="C188">
        <v>49</v>
      </c>
      <c r="D188">
        <v>7400</v>
      </c>
    </row>
    <row r="189">
      <c r="C189">
        <v>50</v>
      </c>
      <c r="D189">
        <v>7400</v>
      </c>
    </row>
    <row r="190">
      <c r="C190">
        <v>51</v>
      </c>
      <c r="D190">
        <v>7800</v>
      </c>
    </row>
    <row r="191">
      <c r="C191">
        <v>52</v>
      </c>
      <c r="D191">
        <v>7800</v>
      </c>
    </row>
    <row r="192">
      <c r="C192">
        <v>53</v>
      </c>
      <c r="D192">
        <v>7800</v>
      </c>
    </row>
    <row r="193">
      <c r="C193">
        <v>54</v>
      </c>
      <c r="D193">
        <v>7800</v>
      </c>
    </row>
    <row r="194">
      <c r="C194">
        <v>55</v>
      </c>
      <c r="D194">
        <v>7800</v>
      </c>
    </row>
    <row r="197">
      <c r="C197" t="str">
        <v>INICIO</v>
      </c>
      <c r="D197" t="str">
        <v>4 PISOS</v>
      </c>
    </row>
    <row r="198">
      <c r="C198">
        <v>1</v>
      </c>
      <c r="D198">
        <v>2200</v>
      </c>
    </row>
    <row r="199">
      <c r="C199">
        <v>2</v>
      </c>
      <c r="D199">
        <v>2200</v>
      </c>
    </row>
    <row r="200">
      <c r="C200">
        <v>3</v>
      </c>
      <c r="D200">
        <v>2200</v>
      </c>
    </row>
    <row r="201">
      <c r="C201">
        <v>4</v>
      </c>
      <c r="D201">
        <v>2200</v>
      </c>
    </row>
    <row r="202">
      <c r="C202">
        <v>5</v>
      </c>
      <c r="D202">
        <v>2200</v>
      </c>
    </row>
    <row r="203">
      <c r="C203">
        <v>6</v>
      </c>
      <c r="D203">
        <v>2800</v>
      </c>
    </row>
    <row r="204">
      <c r="C204">
        <v>7</v>
      </c>
      <c r="D204">
        <v>2800</v>
      </c>
    </row>
    <row r="205">
      <c r="C205">
        <v>8</v>
      </c>
      <c r="D205">
        <v>2800</v>
      </c>
    </row>
    <row r="206">
      <c r="C206">
        <v>9</v>
      </c>
      <c r="D206">
        <v>2800</v>
      </c>
    </row>
    <row r="207">
      <c r="C207">
        <v>10</v>
      </c>
      <c r="D207">
        <v>2800</v>
      </c>
    </row>
    <row r="208">
      <c r="C208">
        <v>11</v>
      </c>
      <c r="D208">
        <v>3050</v>
      </c>
    </row>
    <row r="209">
      <c r="C209">
        <v>12</v>
      </c>
      <c r="D209">
        <v>3050</v>
      </c>
    </row>
    <row r="210">
      <c r="C210">
        <v>13</v>
      </c>
      <c r="D210">
        <v>3050</v>
      </c>
    </row>
    <row r="211">
      <c r="C211">
        <v>14</v>
      </c>
      <c r="D211">
        <v>3050</v>
      </c>
    </row>
    <row r="212">
      <c r="C212">
        <v>15</v>
      </c>
      <c r="D212">
        <v>3050</v>
      </c>
    </row>
    <row r="213">
      <c r="C213">
        <v>16</v>
      </c>
      <c r="D213">
        <v>3400</v>
      </c>
    </row>
    <row r="214">
      <c r="C214">
        <v>17</v>
      </c>
      <c r="D214">
        <v>3400</v>
      </c>
    </row>
    <row r="215">
      <c r="C215">
        <v>18</v>
      </c>
      <c r="D215">
        <v>3400</v>
      </c>
    </row>
    <row r="216">
      <c r="C216">
        <v>19</v>
      </c>
      <c r="D216">
        <v>3400</v>
      </c>
    </row>
    <row r="217">
      <c r="C217">
        <v>20</v>
      </c>
      <c r="D217">
        <v>3400</v>
      </c>
    </row>
    <row r="218">
      <c r="C218">
        <v>21</v>
      </c>
      <c r="D218">
        <v>3700</v>
      </c>
    </row>
    <row r="219">
      <c r="C219">
        <v>22</v>
      </c>
      <c r="D219">
        <v>3700</v>
      </c>
    </row>
    <row r="220">
      <c r="C220">
        <v>23</v>
      </c>
      <c r="D220">
        <v>3700</v>
      </c>
    </row>
    <row r="221">
      <c r="C221">
        <v>24</v>
      </c>
      <c r="D221">
        <v>3700</v>
      </c>
    </row>
    <row r="222">
      <c r="C222">
        <v>25</v>
      </c>
      <c r="D222">
        <v>3700</v>
      </c>
    </row>
    <row r="223">
      <c r="C223">
        <v>26</v>
      </c>
      <c r="D223">
        <v>3900</v>
      </c>
    </row>
    <row r="224">
      <c r="C224">
        <v>27</v>
      </c>
      <c r="D224">
        <v>3900</v>
      </c>
    </row>
    <row r="225">
      <c r="C225">
        <v>28</v>
      </c>
      <c r="D225">
        <v>3900</v>
      </c>
    </row>
    <row r="226">
      <c r="C226">
        <v>29</v>
      </c>
      <c r="D226">
        <v>3900</v>
      </c>
    </row>
    <row r="227">
      <c r="C227">
        <v>30</v>
      </c>
      <c r="D227">
        <v>3900</v>
      </c>
    </row>
    <row r="228">
      <c r="C228">
        <v>31</v>
      </c>
      <c r="D228">
        <v>5250</v>
      </c>
    </row>
    <row r="229">
      <c r="C229">
        <v>32</v>
      </c>
      <c r="D229">
        <v>5250</v>
      </c>
    </row>
    <row r="230">
      <c r="C230">
        <v>33</v>
      </c>
      <c r="D230">
        <v>5250</v>
      </c>
    </row>
    <row r="231">
      <c r="C231">
        <v>34</v>
      </c>
      <c r="D231">
        <v>5250</v>
      </c>
    </row>
    <row r="232">
      <c r="C232">
        <v>35</v>
      </c>
      <c r="D232">
        <v>5250</v>
      </c>
    </row>
    <row r="233">
      <c r="C233">
        <v>36</v>
      </c>
      <c r="D233">
        <v>5300</v>
      </c>
    </row>
    <row r="234">
      <c r="C234">
        <v>37</v>
      </c>
      <c r="D234">
        <v>5300</v>
      </c>
    </row>
    <row r="235">
      <c r="C235">
        <v>38</v>
      </c>
      <c r="D235">
        <v>5300</v>
      </c>
    </row>
    <row r="236">
      <c r="C236">
        <v>39</v>
      </c>
      <c r="D236">
        <v>5300</v>
      </c>
    </row>
    <row r="237">
      <c r="C237">
        <v>40</v>
      </c>
      <c r="D237">
        <v>5300</v>
      </c>
    </row>
    <row r="238">
      <c r="C238">
        <v>41</v>
      </c>
      <c r="D238">
        <v>5600</v>
      </c>
    </row>
    <row r="239">
      <c r="C239">
        <v>42</v>
      </c>
      <c r="D239">
        <v>5600</v>
      </c>
    </row>
    <row r="240">
      <c r="C240">
        <v>43</v>
      </c>
      <c r="D240">
        <v>5600</v>
      </c>
    </row>
    <row r="241">
      <c r="C241">
        <v>44</v>
      </c>
      <c r="D241">
        <v>5600</v>
      </c>
    </row>
    <row r="242">
      <c r="C242">
        <v>45</v>
      </c>
      <c r="D242">
        <v>5600</v>
      </c>
    </row>
    <row r="243">
      <c r="C243">
        <v>46</v>
      </c>
      <c r="D243">
        <v>6400</v>
      </c>
    </row>
    <row r="244">
      <c r="C244">
        <v>47</v>
      </c>
      <c r="D244">
        <v>6400</v>
      </c>
    </row>
    <row r="245">
      <c r="C245">
        <v>48</v>
      </c>
      <c r="D245">
        <v>6400</v>
      </c>
    </row>
    <row r="246">
      <c r="C246">
        <v>49</v>
      </c>
      <c r="D246">
        <v>6400</v>
      </c>
    </row>
    <row r="247">
      <c r="C247">
        <v>50</v>
      </c>
      <c r="D247">
        <v>6400</v>
      </c>
    </row>
    <row r="248">
      <c r="C248">
        <v>51</v>
      </c>
      <c r="D248">
        <v>6650</v>
      </c>
    </row>
    <row r="249">
      <c r="C249">
        <v>52</v>
      </c>
      <c r="D249">
        <v>6650</v>
      </c>
    </row>
    <row r="250">
      <c r="C250">
        <v>53</v>
      </c>
      <c r="D250">
        <v>6650</v>
      </c>
    </row>
    <row r="251">
      <c r="C251">
        <v>54</v>
      </c>
      <c r="D251">
        <v>6650</v>
      </c>
    </row>
    <row r="252">
      <c r="C252">
        <v>55</v>
      </c>
      <c r="D252">
        <v>6650</v>
      </c>
    </row>
  </sheetData>
  <mergeCells count="9">
    <mergeCell ref="Q8:Q9"/>
    <mergeCell ref="A7:A9"/>
    <mergeCell ref="A10:A15"/>
    <mergeCell ref="A2:G2"/>
    <mergeCell ref="A3:A4"/>
    <mergeCell ref="B3:B4"/>
    <mergeCell ref="C3:C4"/>
    <mergeCell ref="D3:G3"/>
    <mergeCell ref="A5:A6"/>
  </mergeCells>
  <pageMargins left="0.7" right="0.7" top="0.75" bottom="0.75" header="0" footer="0"/>
  <ignoredErrors>
    <ignoredError numberStoredAsText="1" sqref="A1:T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MATRIZ 1</vt:lpstr>
      <vt:lpstr>ORGANIGRAMAS</vt:lpstr>
      <vt:lpstr>PROGRAMA ARQUITECTÓNICO</vt:lpstr>
      <vt:lpstr>CAPACIDAD DE AULA</vt:lpstr>
      <vt:lpstr>AULA</vt:lpstr>
      <vt:lpstr>ID</vt:lpstr>
      <vt:lpstr>CALCULO AFORO</vt:lpstr>
      <vt:lpstr>Hoja1</vt:lpstr>
      <vt:lpstr>Hoja2</vt:lpstr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2021-09-28T18:09:52Z</dcterms:created>
  <dcterms:modified xsi:type="dcterms:W3CDTF">2024-07-31T14:33:10Z</dcterms:modified>
  <cp:lastModifiedBy>YOPLA PORRAS,Annel Yadhira</cp:lastModifiedBy>
  <dc:creator>USER</dc:creator>
</cp:coreProperties>
</file>