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checkCompatibility="1" autoCompressPictures="0"/>
  <workbookProtection workbookPassword="8F5D" lockStructure="1"/>
  <bookViews>
    <workbookView xWindow="0" yWindow="0" windowWidth="28800" windowHeight="16500" tabRatio="500" activeTab="1"/>
  </bookViews>
  <sheets>
    <sheet name="Expected_Results_calculations" sheetId="1" r:id="rId1"/>
    <sheet name="TRR1" sheetId="2" r:id="rId2"/>
    <sheet name="TRR8" sheetId="3" r:id="rId3"/>
    <sheet name="TRR5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3" i="1" l="1"/>
  <c r="L124" i="1"/>
  <c r="L125" i="1"/>
  <c r="L126" i="1"/>
  <c r="L127" i="1"/>
  <c r="L128" i="1"/>
  <c r="L129" i="1"/>
  <c r="L130" i="1"/>
  <c r="L131" i="1"/>
  <c r="L132" i="1"/>
  <c r="L133" i="1"/>
  <c r="L134" i="1"/>
  <c r="P121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N121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P106" i="1"/>
  <c r="N106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R91" i="1"/>
  <c r="L93" i="1"/>
  <c r="L94" i="1"/>
  <c r="L95" i="1"/>
  <c r="L96" i="1"/>
  <c r="L97" i="1"/>
  <c r="L98" i="1"/>
  <c r="L99" i="1"/>
  <c r="L100" i="1"/>
  <c r="L101" i="1"/>
  <c r="L102" i="1"/>
  <c r="L103" i="1"/>
  <c r="L104" i="1"/>
  <c r="P91" i="1"/>
  <c r="N91" i="1"/>
  <c r="M104" i="1"/>
  <c r="O104" i="1"/>
  <c r="M103" i="1"/>
  <c r="O103" i="1"/>
  <c r="M102" i="1"/>
  <c r="O102" i="1"/>
  <c r="M101" i="1"/>
  <c r="O101" i="1"/>
  <c r="M100" i="1"/>
  <c r="O100" i="1"/>
  <c r="M99" i="1"/>
  <c r="O99" i="1"/>
  <c r="M98" i="1"/>
  <c r="O98" i="1"/>
  <c r="M97" i="1"/>
  <c r="O97" i="1"/>
  <c r="M96" i="1"/>
  <c r="O96" i="1"/>
  <c r="M95" i="1"/>
  <c r="O95" i="1"/>
  <c r="M94" i="1"/>
  <c r="O94" i="1"/>
  <c r="M93" i="1"/>
  <c r="O93" i="1"/>
  <c r="M89" i="1"/>
  <c r="M88" i="1"/>
  <c r="M87" i="1"/>
  <c r="M86" i="1"/>
  <c r="M85" i="1"/>
  <c r="M84" i="1"/>
  <c r="M83" i="1"/>
  <c r="M82" i="1"/>
  <c r="M81" i="1"/>
  <c r="M80" i="1"/>
  <c r="M79" i="1"/>
  <c r="R76" i="1"/>
  <c r="L78" i="1"/>
  <c r="L79" i="1"/>
  <c r="L80" i="1"/>
  <c r="L81" i="1"/>
  <c r="L82" i="1"/>
  <c r="L83" i="1"/>
  <c r="L84" i="1"/>
  <c r="L85" i="1"/>
  <c r="L86" i="1"/>
  <c r="L87" i="1"/>
  <c r="L88" i="1"/>
  <c r="L89" i="1"/>
  <c r="P76" i="1"/>
  <c r="M78" i="1"/>
  <c r="O78" i="1"/>
  <c r="R16" i="1"/>
  <c r="L23" i="1"/>
  <c r="R26" i="1"/>
  <c r="L28" i="1"/>
  <c r="L18" i="1"/>
  <c r="L19" i="1"/>
  <c r="L20" i="1"/>
  <c r="L21" i="1"/>
  <c r="L22" i="1"/>
  <c r="L24" i="1"/>
  <c r="N16" i="1"/>
  <c r="P16" i="1"/>
  <c r="M28" i="1"/>
  <c r="O89" i="1"/>
  <c r="O88" i="1"/>
  <c r="O87" i="1"/>
  <c r="O86" i="1"/>
  <c r="O85" i="1"/>
  <c r="O84" i="1"/>
  <c r="O83" i="1"/>
  <c r="O82" i="1"/>
  <c r="O81" i="1"/>
  <c r="O80" i="1"/>
  <c r="O79" i="1"/>
  <c r="N76" i="1"/>
  <c r="E53" i="1"/>
  <c r="E54" i="1"/>
  <c r="E55" i="1"/>
  <c r="R61" i="1"/>
  <c r="L74" i="1"/>
  <c r="L63" i="1"/>
  <c r="L64" i="1"/>
  <c r="L65" i="1"/>
  <c r="L66" i="1"/>
  <c r="L67" i="1"/>
  <c r="L68" i="1"/>
  <c r="L69" i="1"/>
  <c r="L70" i="1"/>
  <c r="L71" i="1"/>
  <c r="L72" i="1"/>
  <c r="L73" i="1"/>
  <c r="N61" i="1"/>
  <c r="P61" i="1"/>
  <c r="M74" i="1"/>
  <c r="O74" i="1"/>
  <c r="M73" i="1"/>
  <c r="O73" i="1"/>
  <c r="M72" i="1"/>
  <c r="O72" i="1"/>
  <c r="M71" i="1"/>
  <c r="O71" i="1"/>
  <c r="M70" i="1"/>
  <c r="O70" i="1"/>
  <c r="M69" i="1"/>
  <c r="O69" i="1"/>
  <c r="M68" i="1"/>
  <c r="O68" i="1"/>
  <c r="M67" i="1"/>
  <c r="O67" i="1"/>
  <c r="M66" i="1"/>
  <c r="O66" i="1"/>
  <c r="M65" i="1"/>
  <c r="O65" i="1"/>
  <c r="M64" i="1"/>
  <c r="O64" i="1"/>
  <c r="M63" i="1"/>
  <c r="O63" i="1"/>
  <c r="F74" i="1"/>
  <c r="G73" i="1"/>
  <c r="G72" i="1"/>
  <c r="G71" i="1"/>
  <c r="G77" i="1"/>
  <c r="G68" i="1"/>
  <c r="G70" i="1"/>
  <c r="G69" i="1"/>
  <c r="M18" i="1"/>
  <c r="O18" i="1"/>
  <c r="F25" i="1"/>
  <c r="G24" i="1"/>
  <c r="L39" i="1"/>
  <c r="O28" i="1"/>
  <c r="G23" i="1"/>
  <c r="M39" i="1"/>
  <c r="N39" i="1"/>
  <c r="AM13" i="1"/>
  <c r="I37" i="1"/>
  <c r="G22" i="1"/>
  <c r="AM14" i="1"/>
  <c r="AA18" i="1"/>
  <c r="U20" i="1"/>
  <c r="U21" i="1"/>
  <c r="W18" i="1"/>
  <c r="Y18" i="1"/>
  <c r="V20" i="1"/>
  <c r="X20" i="1"/>
  <c r="F31" i="1"/>
  <c r="G30" i="1"/>
  <c r="U40" i="1"/>
  <c r="AA23" i="1"/>
  <c r="U25" i="1"/>
  <c r="U26" i="1"/>
  <c r="Y23" i="1"/>
  <c r="V25" i="1"/>
  <c r="X25" i="1"/>
  <c r="G27" i="1"/>
  <c r="V40" i="1"/>
  <c r="AA28" i="1"/>
  <c r="U30" i="1"/>
  <c r="U31" i="1"/>
  <c r="Y28" i="1"/>
  <c r="V30" i="1"/>
  <c r="X30" i="1"/>
  <c r="G28" i="1"/>
  <c r="W40" i="1"/>
  <c r="AA33" i="1"/>
  <c r="U35" i="1"/>
  <c r="U36" i="1"/>
  <c r="W33" i="1"/>
  <c r="Y33" i="1"/>
  <c r="V35" i="1"/>
  <c r="X35" i="1"/>
  <c r="G29" i="1"/>
  <c r="X40" i="1"/>
  <c r="Y40" i="1"/>
  <c r="AN13" i="1"/>
  <c r="G26" i="1"/>
  <c r="AN14" i="1"/>
  <c r="AJ16" i="1"/>
  <c r="AD19" i="1"/>
  <c r="AD18" i="1"/>
  <c r="AD20" i="1"/>
  <c r="AF16" i="1"/>
  <c r="AH16" i="1"/>
  <c r="AE19" i="1"/>
  <c r="AG19" i="1"/>
  <c r="F35" i="1"/>
  <c r="G34" i="1"/>
  <c r="AD32" i="1"/>
  <c r="AJ23" i="1"/>
  <c r="AD26" i="1"/>
  <c r="AD27" i="1"/>
  <c r="AF23" i="1"/>
  <c r="AD25" i="1"/>
  <c r="AH23" i="1"/>
  <c r="AE26" i="1"/>
  <c r="AG26" i="1"/>
  <c r="G33" i="1"/>
  <c r="AE32" i="1"/>
  <c r="AF32" i="1"/>
  <c r="AO13" i="1"/>
  <c r="G32" i="1"/>
  <c r="AO14" i="1"/>
  <c r="AM16" i="1"/>
  <c r="AE27" i="1"/>
  <c r="AG27" i="1"/>
  <c r="AE33" i="1"/>
  <c r="AE25" i="1"/>
  <c r="AG25" i="1"/>
  <c r="AE31" i="1"/>
  <c r="AE20" i="1"/>
  <c r="AG20" i="1"/>
  <c r="AD33" i="1"/>
  <c r="AE18" i="1"/>
  <c r="AG18" i="1"/>
  <c r="AD31" i="1"/>
  <c r="AF31" i="1"/>
  <c r="AF33" i="1"/>
  <c r="W23" i="1"/>
  <c r="W28" i="1"/>
  <c r="V36" i="1"/>
  <c r="X36" i="1"/>
  <c r="X41" i="1"/>
  <c r="V31" i="1"/>
  <c r="X31" i="1"/>
  <c r="W41" i="1"/>
  <c r="V26" i="1"/>
  <c r="X26" i="1"/>
  <c r="V41" i="1"/>
  <c r="V21" i="1"/>
  <c r="X21" i="1"/>
  <c r="U41" i="1"/>
  <c r="Y41" i="1"/>
  <c r="L34" i="1"/>
  <c r="M34" i="1"/>
  <c r="O34" i="1"/>
  <c r="L33" i="1"/>
  <c r="M33" i="1"/>
  <c r="O33" i="1"/>
  <c r="L32" i="1"/>
  <c r="M32" i="1"/>
  <c r="O32" i="1"/>
  <c r="L31" i="1"/>
  <c r="M31" i="1"/>
  <c r="O31" i="1"/>
  <c r="L30" i="1"/>
  <c r="M30" i="1"/>
  <c r="O30" i="1"/>
  <c r="L29" i="1"/>
  <c r="M29" i="1"/>
  <c r="O29" i="1"/>
  <c r="M24" i="1"/>
  <c r="O24" i="1"/>
  <c r="L45" i="1"/>
  <c r="M45" i="1"/>
  <c r="N45" i="1"/>
  <c r="M23" i="1"/>
  <c r="O23" i="1"/>
  <c r="L44" i="1"/>
  <c r="M44" i="1"/>
  <c r="N44" i="1"/>
  <c r="M22" i="1"/>
  <c r="O22" i="1"/>
  <c r="L43" i="1"/>
  <c r="M43" i="1"/>
  <c r="N43" i="1"/>
  <c r="M21" i="1"/>
  <c r="O21" i="1"/>
  <c r="L42" i="1"/>
  <c r="M42" i="1"/>
  <c r="N42" i="1"/>
  <c r="M20" i="1"/>
  <c r="O20" i="1"/>
  <c r="L41" i="1"/>
  <c r="M41" i="1"/>
  <c r="N41" i="1"/>
  <c r="M19" i="1"/>
  <c r="O19" i="1"/>
  <c r="L40" i="1"/>
  <c r="M40" i="1"/>
  <c r="N40" i="1"/>
  <c r="P26" i="1"/>
  <c r="N26" i="1"/>
  <c r="F12" i="1"/>
  <c r="F11" i="1"/>
</calcChain>
</file>

<file path=xl/sharedStrings.xml><?xml version="1.0" encoding="utf-8"?>
<sst xmlns="http://schemas.openxmlformats.org/spreadsheetml/2006/main" count="697" uniqueCount="212">
  <si>
    <t>Heroku Database Service</t>
  </si>
  <si>
    <t>Crane</t>
  </si>
  <si>
    <t>Kappa</t>
  </si>
  <si>
    <t>Ronin</t>
  </si>
  <si>
    <t>Fugu</t>
  </si>
  <si>
    <t>Ika</t>
  </si>
  <si>
    <t>Zilla</t>
  </si>
  <si>
    <t>Baku</t>
  </si>
  <si>
    <t>Mecha</t>
  </si>
  <si>
    <t>Price</t>
  </si>
  <si>
    <t>Cache</t>
  </si>
  <si>
    <t>Price(€)</t>
  </si>
  <si>
    <t>Cache(Gb)</t>
  </si>
  <si>
    <t>Availability(%)</t>
  </si>
  <si>
    <t>Storage</t>
  </si>
  <si>
    <t>Storage(Gb)</t>
  </si>
  <si>
    <t>Service Templates</t>
  </si>
  <si>
    <t>Database</t>
  </si>
  <si>
    <t>Weight</t>
  </si>
  <si>
    <t>Database2</t>
  </si>
  <si>
    <t>Database3</t>
  </si>
  <si>
    <t>Criteria</t>
  </si>
  <si>
    <t>Normalized</t>
  </si>
  <si>
    <t>Availability</t>
  </si>
  <si>
    <t>Total</t>
  </si>
  <si>
    <t>ServiceTemplate Total:</t>
  </si>
  <si>
    <t>ServiceTemplate:</t>
  </si>
  <si>
    <t>Requirements</t>
  </si>
  <si>
    <t>Direction</t>
  </si>
  <si>
    <t>MIN</t>
  </si>
  <si>
    <t>MAX</t>
  </si>
  <si>
    <t>Alternatives</t>
  </si>
  <si>
    <t>Distances</t>
  </si>
  <si>
    <t>Normalization</t>
  </si>
  <si>
    <t>Criterion:</t>
  </si>
  <si>
    <t>MIN:</t>
  </si>
  <si>
    <t>MAX:</t>
  </si>
  <si>
    <t>Preference:</t>
  </si>
  <si>
    <t>Preference</t>
  </si>
  <si>
    <t>Method:</t>
  </si>
  <si>
    <t>SAW</t>
  </si>
  <si>
    <t>Alternatives/Criteria</t>
  </si>
  <si>
    <t>Best Solution:</t>
  </si>
  <si>
    <t>Value:</t>
  </si>
  <si>
    <t>Weighted Value</t>
  </si>
  <si>
    <t>Solution Total:</t>
  </si>
  <si>
    <t>Project Name: CloudAid</t>
  </si>
  <si>
    <t>Test case ID:</t>
  </si>
  <si>
    <t>Test Designed By;</t>
  </si>
  <si>
    <t>Jorge Araújo</t>
  </si>
  <si>
    <t>Module Name:</t>
  </si>
  <si>
    <t>Test Designed Date:</t>
  </si>
  <si>
    <t>Test Title:</t>
  </si>
  <si>
    <t>Test Executed By:</t>
  </si>
  <si>
    <t>Test Description:</t>
  </si>
  <si>
    <t>Test Executed Date:</t>
  </si>
  <si>
    <t>Pre-Conditions:</t>
  </si>
  <si>
    <t>Dependencies:</t>
  </si>
  <si>
    <t>Post-Consitions:</t>
  </si>
  <si>
    <t>Step</t>
  </si>
  <si>
    <t>Test Step</t>
  </si>
  <si>
    <t>Test Data</t>
  </si>
  <si>
    <t>Expected Results</t>
  </si>
  <si>
    <t>Actual Results</t>
  </si>
  <si>
    <t>Status (Pass/Fail)</t>
  </si>
  <si>
    <t>Notes</t>
  </si>
  <si>
    <t>"y"</t>
  </si>
  <si>
    <t>Pass</t>
  </si>
  <si>
    <t>Insert Decision weight for general price</t>
  </si>
  <si>
    <t>"4"</t>
  </si>
  <si>
    <t>Insert preference direction for price criterion</t>
  </si>
  <si>
    <t>"n"</t>
  </si>
  <si>
    <t>Insert Decision weight for database StorageCapacity</t>
  </si>
  <si>
    <t>"3"</t>
  </si>
  <si>
    <t>Run the prototype with the Heroku simulation data and Heroku ServiceSet</t>
  </si>
  <si>
    <t>It depends on the Controller module and UI for data insertion</t>
  </si>
  <si>
    <t>Insert preference direction for StorageCapacity criterion in Database2</t>
  </si>
  <si>
    <t>Insert Decision weight for Database2 StorageCapacity</t>
  </si>
  <si>
    <t>Insert preference direction for StorageCapacity criterion in Database</t>
  </si>
  <si>
    <t>"2"</t>
  </si>
  <si>
    <t>Insert Decision weight for Database2 Availability</t>
  </si>
  <si>
    <t>Insert preference direction for Availability criterion in Database2</t>
  </si>
  <si>
    <t>Insert Decision weight for Database2 CacheSize</t>
  </si>
  <si>
    <t>Insert preference direction for CacheSize criterion in Database2</t>
  </si>
  <si>
    <t>Insert Decision weight for Database3 CacheSize</t>
  </si>
  <si>
    <t>Insert preference direction for CacheSize criterion in Database3</t>
  </si>
  <si>
    <t>"5"</t>
  </si>
  <si>
    <t xml:space="preserve">SYSTEM: Normalizing Service Template Weights    
SYSTEM: Total: 6.0 || value: 2.0|| res: 0.3333333333333333    
SYSTEM: Total: 6.0 || value: 3.0|| res: 0.5    
SYSTEM: Total: 6.0 || value: 1.0|| res: 0.16666666666666666    </t>
  </si>
  <si>
    <t>(Background Service Template normalization)</t>
  </si>
  <si>
    <t>Service Template:Database    Weight=2     Normalized=0.333333333
Service Template:Database2     Weight=3      Normalized=0.5
Service Template:Database3     Weight=1      Normalized=0.166666667</t>
  </si>
  <si>
    <t>Inserted Data</t>
  </si>
  <si>
    <t>Validates TRR1</t>
  </si>
  <si>
    <t>(Background Criteria normalization)</t>
  </si>
  <si>
    <t>SYSTEM: Normalizing general criteria
SYSTEM: Total: 4.0 || value: 4.0|| res: 1.0
SYSTEM: Normalizing criteria of the serviceTemplate: Comp0
SYSTEM: Total: 7.0 || value: 3.0|| res: 0.42857142857142855
SYSTEM: Total: 7.0 || value: 4.0|| res: 0.5714285714285714
SYSTEM: Normalizing criteria of the serviceTemplate: Comp1
SYSTEM: Total: 12.0 || value: 2.0|| res: 0.16666666666666666
SYSTEM: Total: 12.0 || value: 2.0|| res: 0.16666666666666666
SYSTEM: Total: 12.0 || value: 4.0|| res: 0.3333333333333333
SYSTEM: Total: 12.0 || value: 4.0|| res: 0.3333333333333333
SYSTEM: Normalizing criteria of the serviceTemplate: Comp2
SYSTEM: Total: 9.0 || value: 5.0|| res: 0.5555555555555556
SYSTEM: Total: 9.0 || value: 4.0|| res: 0.4444444444444444</t>
  </si>
  <si>
    <t>Validates TRR2</t>
  </si>
  <si>
    <r>
      <rPr>
        <b/>
        <sz val="12"/>
        <color theme="1"/>
        <rFont val="Calibri"/>
        <family val="2"/>
        <scheme val="minor"/>
      </rPr>
      <t>ServiceTemplate: Database</t>
    </r>
    <r>
      <rPr>
        <sz val="12"/>
        <color theme="1"/>
        <rFont val="Calibri"/>
        <family val="2"/>
        <scheme val="minor"/>
      </rPr>
      <t xml:space="preserve">  
Criterion: Storage     Weight=3      Normalized=0.428571429
Criterion: Price     Weight=4      Normalized=0.571428571
</t>
    </r>
    <r>
      <rPr>
        <b/>
        <sz val="12"/>
        <color theme="1"/>
        <rFont val="Calibri"/>
        <family val="2"/>
        <scheme val="minor"/>
      </rPr>
      <t>ServiceTemplate: Database2</t>
    </r>
    <r>
      <rPr>
        <sz val="12"/>
        <color theme="1"/>
        <rFont val="Calibri"/>
        <family val="2"/>
        <scheme val="minor"/>
      </rPr>
      <t xml:space="preserve">  
Criterion: Storage     Weight=2      Normalized=0.166666667
Criterion: Availability     Weight=2      Normalized=0.166666667
Criterion: Cache     Weight=4      Normalized=0.333333333
Criterion: Price     Weight=4      Normalized=0.333333333
</t>
    </r>
    <r>
      <rPr>
        <b/>
        <sz val="12"/>
        <color theme="1"/>
        <rFont val="Calibri"/>
        <family val="2"/>
        <scheme val="minor"/>
      </rPr>
      <t>ServiceTemplate: Database3</t>
    </r>
    <r>
      <rPr>
        <sz val="12"/>
        <color theme="1"/>
        <rFont val="Calibri"/>
        <family val="2"/>
        <scheme val="minor"/>
      </rPr>
      <t xml:space="preserve">  
Criterion: Cache     Weight=5      Normalized=0.555555556
Criterion: Price     Weight=4      Normalized=0.444444444</t>
    </r>
  </si>
  <si>
    <t>CSAEvaluator, SeachEngine, DecisionEngine</t>
  </si>
  <si>
    <t>This test validates the data calculated and extracted from Linked USDL and XMCDA in the system</t>
  </si>
  <si>
    <t>System calulations and data extration</t>
  </si>
  <si>
    <t>SYSTEM - Offering_Heroku_Crane_Database = 50.0
SYSTEM - Offering_Heroku_Zilla_Database = 1600.0
SYSTEM - Offering_Heroku_Kappa_Database = 100.0
SYSTEM - Offering_Heroku_Fugu_Database = 400.0
SYSTEM - Offering_Heroku_Baku_Database = 3200.0
SYSTEM - Offering_Heroku_Ronin_Database = 200.0
SYSTEM - Offering_Heroku_Ika_Database = 800.0</t>
  </si>
  <si>
    <t>(Background linked USDL ServiceOffering Price calculations)</t>
  </si>
  <si>
    <t>Heroku Database Crane Price = 50
Heroku Database Kappa Price =  100
Heroku Database Ronin Price =  200
Heroku Database Fugu Price =  400
Heroku Database Ika Price =  800
Heroku Database Zilla Price =  1600
Heroku Database Baku Price =  3200</t>
  </si>
  <si>
    <t>Validates TRF9</t>
  </si>
  <si>
    <t>Validates TRR4 sice the prices match the service price in the Herolu website. Also validates the correct reading of PriceComponents of Linked USDL descriptions as stated in TFR9</t>
  </si>
  <si>
    <t>(Background linked USDL Qualitative and Quantitative Properties extraction)</t>
  </si>
  <si>
    <t>List of features from the Heroku Linked USDL description in file heroku_v5.ttl</t>
  </si>
  <si>
    <t>ReliabilityTest_Step16_Results.txt</t>
  </si>
  <si>
    <t>Validates TRF7</t>
  </si>
  <si>
    <t xml:space="preserve">ALTERNATIVE: Offering Heroku Crane Databases
- Attributes
        - price = 50
        - StorageCapacity = 1024 
ALTERNATIVE: Offering Heroku Zilla Databases
- Attributes
        - price = 1600
        - StorageCapacity = 1024 
ALTERNATIVE: Offering Heroku Kappa Databases
- Attributes
        - price = 100
        - StorageCapacity = 1024 
ALTERNATIVE: Offering Heroku Fugu Databases
- Attributes
        - price = 400
        - StorageCapacity = 1024 
ALTERNATIVE: Offering Heroku Baku Databases
- Attributes
        - price = 3200
        - StorageCapacity = 1024 
ALTERNATIVE: Offering Heroku Ronin Databases
- Attributes
        - price = 200
        - StorageCapacity = 1024 
ALTERNATIVE: Offering Heroku Ika Databases
- Attributes
        - price = 800
        - StorageCapacity = 1024 </t>
  </si>
  <si>
    <t>(Background criterion values extraction for Service Temploate: Database)</t>
  </si>
  <si>
    <r>
      <rPr>
        <b/>
        <sz val="12"/>
        <color theme="1"/>
        <rFont val="Calibri"/>
        <family val="2"/>
        <scheme val="minor"/>
      </rPr>
      <t>Heroku Database Crane</t>
    </r>
    <r>
      <rPr>
        <sz val="12"/>
        <color theme="1"/>
        <rFont val="Calibri"/>
        <family val="2"/>
        <scheme val="minor"/>
      </rPr>
      <t xml:space="preserve"> 
        Price = 50 Storage = 1024
</t>
    </r>
    <r>
      <rPr>
        <b/>
        <sz val="12"/>
        <color theme="1"/>
        <rFont val="Calibri"/>
        <family val="2"/>
        <scheme val="minor"/>
      </rPr>
      <t>Heroku Database Kappa</t>
    </r>
    <r>
      <rPr>
        <sz val="12"/>
        <color theme="1"/>
        <rFont val="Calibri"/>
        <family val="2"/>
        <scheme val="minor"/>
      </rPr>
      <t xml:space="preserve"> 
        Price = 100 Storage = 1024
</t>
    </r>
    <r>
      <rPr>
        <b/>
        <sz val="12"/>
        <color theme="1"/>
        <rFont val="Calibri"/>
        <family val="2"/>
        <scheme val="minor"/>
      </rPr>
      <t xml:space="preserve">Heroku Database Ronin </t>
    </r>
    <r>
      <rPr>
        <sz val="12"/>
        <color theme="1"/>
        <rFont val="Calibri"/>
        <family val="2"/>
        <scheme val="minor"/>
      </rPr>
      <t xml:space="preserve">
        Price = 200 Storage = 1024
</t>
    </r>
    <r>
      <rPr>
        <b/>
        <sz val="12"/>
        <color theme="1"/>
        <rFont val="Calibri"/>
        <family val="2"/>
        <scheme val="minor"/>
      </rPr>
      <t xml:space="preserve">Heroku Database Fugu </t>
    </r>
    <r>
      <rPr>
        <sz val="12"/>
        <color theme="1"/>
        <rFont val="Calibri"/>
        <family val="2"/>
        <scheme val="minor"/>
      </rPr>
      <t xml:space="preserve">
        Price = 400 Storage = 1024
</t>
    </r>
    <r>
      <rPr>
        <b/>
        <sz val="12"/>
        <color theme="1"/>
        <rFont val="Calibri"/>
        <family val="2"/>
        <scheme val="minor"/>
      </rPr>
      <t xml:space="preserve">Heroku Database Ika </t>
    </r>
    <r>
      <rPr>
        <sz val="12"/>
        <color theme="1"/>
        <rFont val="Calibri"/>
        <family val="2"/>
        <scheme val="minor"/>
      </rPr>
      <t xml:space="preserve">
        Price = 800 Storage = 1024
</t>
    </r>
    <r>
      <rPr>
        <b/>
        <sz val="12"/>
        <color theme="1"/>
        <rFont val="Calibri"/>
        <family val="2"/>
        <scheme val="minor"/>
      </rPr>
      <t xml:space="preserve">Heroku Database Zilla </t>
    </r>
    <r>
      <rPr>
        <sz val="12"/>
        <color theme="1"/>
        <rFont val="Calibri"/>
        <family val="2"/>
        <scheme val="minor"/>
      </rPr>
      <t xml:space="preserve">
        Price = 1600 Storage = 1024
</t>
    </r>
    <r>
      <rPr>
        <b/>
        <sz val="12"/>
        <color theme="1"/>
        <rFont val="Calibri"/>
        <family val="2"/>
        <scheme val="minor"/>
      </rPr>
      <t xml:space="preserve">Heroku Database Baku </t>
    </r>
    <r>
      <rPr>
        <sz val="12"/>
        <color theme="1"/>
        <rFont val="Calibri"/>
        <family val="2"/>
        <scheme val="minor"/>
      </rPr>
      <t xml:space="preserve">
        Price = 3200 Storage = 1024</t>
    </r>
  </si>
  <si>
    <t>(Background convertion of the decision data to XMCDA)</t>
  </si>
  <si>
    <t>(Background convertion of decision results from XMCDA)</t>
  </si>
  <si>
    <t>(Background decision results sorting)</t>
  </si>
  <si>
    <t>Especify if the Price criterion has a Preference value in Service Template Database</t>
  </si>
  <si>
    <t>Especify if the StorageCapacity criterion has a Preference value in Service Template Database</t>
  </si>
  <si>
    <t>Validates the decision results sort TFR12</t>
  </si>
  <si>
    <t>Validates the XMCDA decision results import for TRR3 and TFR11</t>
  </si>
  <si>
    <t>XMCDA_To_Decide_1370911573437.xml</t>
  </si>
  <si>
    <t>Validates the XMCDA decision Problem export for TRR3 and TFR11
The XMCDA file was validated againt the XMCDA_Schema_2.2.0.xsd file using the online tool: http://www.utilities-online.info/xsdvalidation/#.UbZ1nmTwJRk</t>
  </si>
  <si>
    <t>See the Excel Sheet "Expected_results_calculation" for a detailed overview of the expected data to be stored in the XMCDA</t>
  </si>
  <si>
    <t>XMCDA Decision Data</t>
  </si>
  <si>
    <t>Background</t>
  </si>
  <si>
    <t>Description</t>
  </si>
  <si>
    <t>This should be the data represented in the XMCDA file</t>
  </si>
  <si>
    <t>Decision Results</t>
  </si>
  <si>
    <t>This should be the data read from the XMCDA with the decision results</t>
  </si>
  <si>
    <t>Heroku Databases Data</t>
  </si>
  <si>
    <t>See the Excel Sheet "Expected_results_calculation" for a detailed overview of the expected decision results extracted from XMCDA file</t>
  </si>
  <si>
    <r>
      <rPr>
        <b/>
        <sz val="12"/>
        <color theme="1"/>
        <rFont val="Calibri"/>
        <family val="2"/>
        <scheme val="minor"/>
      </rPr>
      <t>Decision Results for Service Template: Comp0</t>
    </r>
    <r>
      <rPr>
        <sz val="12"/>
        <color theme="1"/>
        <rFont val="Calibri"/>
        <family val="2"/>
        <scheme val="minor"/>
      </rPr>
      <t xml:space="preserve">
    ALTERNATIVE1: Offering Heroku Crane Databases---&gt;1.0
    ALTERNATIVE2: Offering Heroku Zilla Databases---&gt;0.7188208699226379
    ALTERNATIVE3: Offering Heroku Kappa Databases---&gt;0.9909297227859497
    ALTERNATIVE4: Offering Heroku Fugu Databases---&gt;0.9365079402923584
    ALTERNATIVE5: Offering Heroku Baku Databases---&gt;0.4285714328289032
    ALTERNATIVE6: Offering Heroku Ronin Databases---&gt;0.9727891683578491
    ALTERNATIVE7: Offering Heroku Ika Databases---&gt;0.8639456033706665</t>
    </r>
  </si>
  <si>
    <t>Crane = 1
Kappa = 0.990929705
Ronin = 0.972789116
Fugu = 0.936507937
Ika = 0.863945578
Zilla = 0.718820862
Baku = 0.428571429</t>
  </si>
  <si>
    <r>
      <rPr>
        <b/>
        <sz val="12"/>
        <color theme="1"/>
        <rFont val="Calibri"/>
        <family val="2"/>
        <scheme val="minor"/>
      </rPr>
      <t>Ordered Decision Results for Service Template: Comp0</t>
    </r>
    <r>
      <rPr>
        <sz val="12"/>
        <color theme="1"/>
        <rFont val="Calibri"/>
        <family val="2"/>
        <scheme val="minor"/>
      </rPr>
      <t xml:space="preserve">
    ALTERNATIVE1:Offering Heroku Crane Databases---&gt;1.0
    ALTERNATIVE2:Offering Heroku Kappa Databases---&gt;0.9909297227859497
    ALTERNATIVE3:Offering Heroku Ronin Databases---&gt;0.9727891683578491
    ALTERNATIVE4:Offering Heroku Fugu Databases---&gt;0.9365079402923584
    ALTERNATIVE5:Offering Heroku Ika Databases---&gt;0.8639456033706665
    ALTERNATIVE6:Offering Heroku Zilla Databases---&gt;0.7188208699226379
    ALTERNATIVE7:Offering Heroku Baku Databases---&gt;0.4285714328289032</t>
    </r>
  </si>
  <si>
    <t>TRR1, TRR2, TRR3, TRR4, TFR7, TFR9, TFR11, TFR12</t>
  </si>
  <si>
    <t>TRR8</t>
  </si>
  <si>
    <t>DecisionEngine</t>
  </si>
  <si>
    <t>Correct normalization of Decision Characteristics</t>
  </si>
  <si>
    <t>Validate the result values for the normalization of decision characteritics.</t>
  </si>
  <si>
    <t>It depends on the Controller module, the SerachEngine for the alternatives and UI for data insertion</t>
  </si>
  <si>
    <t>Decision characteristics correctly normalized for decision problem export to XMCDA</t>
  </si>
  <si>
    <t xml:space="preserve">Amazon EC2 small instance </t>
  </si>
  <si>
    <t>DataOutExternal(GB)</t>
  </si>
  <si>
    <t>Performance</t>
  </si>
  <si>
    <t>StorageType</t>
  </si>
  <si>
    <t>HardDisk</t>
  </si>
  <si>
    <t>DataOutExternal</t>
  </si>
  <si>
    <t>AmazonEC2_small_586</t>
  </si>
  <si>
    <t>Low</t>
  </si>
  <si>
    <t>AmazonEC2_small_555</t>
  </si>
  <si>
    <t>High</t>
  </si>
  <si>
    <t>AmazonEC2_small_619</t>
  </si>
  <si>
    <t>AmazonEC2_small_587</t>
  </si>
  <si>
    <t>AmazonEC2_small_590</t>
  </si>
  <si>
    <t>AmazonEC2_small_623</t>
  </si>
  <si>
    <t>AmazonEC2_small_622</t>
  </si>
  <si>
    <t>AmazonEC2_small_558</t>
  </si>
  <si>
    <t>AmazonEC2_small_618</t>
  </si>
  <si>
    <t>AmazonEC2_small_554</t>
  </si>
  <si>
    <t>AmazonEC2_small_591</t>
  </si>
  <si>
    <t>AmazonEC2_small_559</t>
  </si>
  <si>
    <t>Server</t>
  </si>
  <si>
    <t>Distance:</t>
  </si>
  <si>
    <t>Low -&gt; High:</t>
  </si>
  <si>
    <t>SSD</t>
  </si>
  <si>
    <t>Binary:</t>
  </si>
  <si>
    <t>Medium -&gt; High</t>
  </si>
  <si>
    <t>Amazon EC2 Small Instance Data</t>
  </si>
  <si>
    <t>This represents the data from the alternaives when running the normalization simulation</t>
  </si>
  <si>
    <t>Normalization Simulation calculations</t>
  </si>
  <si>
    <t>This should be the normalization results of the decision characteristics in the normalization simulation</t>
  </si>
  <si>
    <t>Insert Decision weight for server StorageCapacity</t>
  </si>
  <si>
    <t>Insert preference direction for StorageCapacity criterion in server</t>
  </si>
  <si>
    <t>Insert Decision weight for Server DataOutExternal</t>
  </si>
  <si>
    <t>Insert preference direction for DataOutExternal criterion in Server</t>
  </si>
  <si>
    <t>Insert Decision weight for Server Performance</t>
  </si>
  <si>
    <t>Insert preference direction for Performance criterion in Server</t>
  </si>
  <si>
    <t>Is StorageType a 2 option criterion?</t>
  </si>
  <si>
    <t>Insert preferable value for criterion StorageType in Server</t>
  </si>
  <si>
    <t>"SSD"</t>
  </si>
  <si>
    <t>Especify if the StorageCapacity criterion has a Preference value in Service Template Server</t>
  </si>
  <si>
    <t>SYSTEM: AmazonEC2_small_586 : StorageCapacity=0.0
SYSTEM: AmazonEC2_small_555 : StorageCapacity=0.0
SYSTEM: AmazonEC2_small_619 : StorageCapacity=0.0
SYSTEM: AmazonEC2_small_587 : StorageCapacity=0.0
SYSTEM: AmazonEC2_small_590 : StorageCapacity=0.0
SYSTEM: AmazonEC2_small_623 : StorageCapacity=0.0
SYSTEM: AmazonEC2_small_622 : StorageCapacity=0.0
SYSTEM: AmazonEC2_small_558 : StorageCapacity=0.0
SYSTEM: AmazonEC2_small_618 : StorageCapacity=0.0
SYSTEM: AmazonEC2_small_554 : StorageCapacity=0.0
SYSTEM: AmazonEC2_small_591 : StorageCapacity=0.0
SYSTEM: AmazonEC2_small_559 : StorageCapacity=0.0
SYSTEM: NORMALIZING---
SYSTEM: min: 0.0|| max: 0.0|| value: 0.0|| res: 1.0
SYSTEM: min: 0.0|| max: 0.0|| value: 0.0|| res: 1.0
SYSTEM: min: 0.0|| max: 0.0|| value: 0.0|| res: 1.0
SYSTEM: min: 0.0|| max: 0.0|| value: 0.0|| res: 1.0
SYSTEM: min: 0.0|| max: 0.0|| value: 0.0|| res: 1.0
SYSTEM: min: 0.0|| max: 0.0|| value: 0.0|| res: 1.0
SYSTEM: min: 0.0|| max: 0.0|| value: 0.0|| res: 1.0
SYSTEM: min: 0.0|| max: 0.0|| value: 0.0|| res: 1.0
SYSTEM: min: 0.0|| max: 0.0|| value: 0.0|| res: 1.0
SYSTEM: min: 0.0|| max: 0.0|| value: 0.0|| res: 1.0
SYSTEM: min: 0.0|| max: 0.0|| value: 0.0|| res: 1.0
SYSTEM: min: 0.0|| max: 0.0|| value: 0.0|| res: 1.0</t>
  </si>
  <si>
    <t>Especify if the DataOutExternal criterion has a Preference value in Service Template Server</t>
  </si>
  <si>
    <t>SYSTEM: AmazonEC2_small_586 : DataOUTExternal=358400.0
SYSTEM: AmazonEC2_small_555 : DataOUTExternal=460800.0
SYSTEM: AmazonEC2_small_619 : DataOUTExternal=0.0
SYSTEM: AmazonEC2_small_587 : DataOUTExternal=358400.0
SYSTEM: AmazonEC2_small_590 : DataOUTExternal=358400.0
SYSTEM: AmazonEC2_small_623 : DataOUTExternal=0.0
SYSTEM: AmazonEC2_small_622 : DataOUTExternal=0.0
SYSTEM: AmazonEC2_small_558 : DataOUTExternal=460800.0
SYSTEM: AmazonEC2_small_618 : DataOUTExternal=0.0
SYSTEM: AmazonEC2_small_554 : DataOUTExternal=460800.0
SYSTEM: AmazonEC2_small_591 : DataOUTExternal=358400.0
SYSTEM: AmazonEC2_small_559 : DataOUTExternal=460800.0
SYSTEM: NORMALIZING---
SYSTEM: min: 0.0|| max: 460800.0|| value: 358400.0|| res: 0.2222222222222222
SYSTEM: min: 0.0|| max: 460800.0|| value: 460800.0|| res: 0.0
SYSTEM: min: 0.0|| max: 460800.0|| value: 0.0|| res: 1.0
SYSTEM: min: 0.0|| max: 460800.0|| value: 358400.0|| res: 0.2222222222222222
SYSTEM: min: 0.0|| max: 460800.0|| value: 358400.0|| res: 0.2222222222222222
SYSTEM: min: 0.0|| max: 460800.0|| value: 0.0|| res: 1.0
SYSTEM: min: 0.0|| max: 460800.0|| value: 0.0|| res: 1.0
SYSTEM: min: 0.0|| max: 460800.0|| value: 460800.0|| res: 0.0
SYSTEM: min: 0.0|| max: 460800.0|| value: 0.0|| res: 1.0
SYSTEM: min: 0.0|| max: 460800.0|| value: 460800.0|| res: 0.0
SYSTEM: min: 0.0|| max: 460800.0|| value: 358400.0|| res: 0.2222222222222222
SYSTEM: min: 0.0|| max: 460800.0|| value: 460800.0|| res: 0.0</t>
  </si>
  <si>
    <t>Is Performance a 2 option criterion?</t>
  </si>
  <si>
    <t>Insert preferable value for criterion Performance in Server</t>
  </si>
  <si>
    <t>"High"</t>
  </si>
  <si>
    <t>Insert distance between value Network Low and Preferable value High.</t>
  </si>
  <si>
    <t>Insert distance between value Network High and Preferable value High.</t>
  </si>
  <si>
    <t>"0"</t>
  </si>
  <si>
    <t>SYSTEM: NORMALIZING---
SYSTEM: min: 0.0|| max: 3.0|| value: 3.0|| res: 0.0
SYSTEM: min: 0.0|| max: 3.0|| value: 0.0|| res: 1.0
SYSTEM: min: 0.0|| max: 3.0|| value: 0.0|| res: 1.0
SYSTEM: min: 0.0|| max: 3.0|| value: 0.0|| res: 1.0
SYSTEM: min: 0.0|| max: 3.0|| value: 3.0|| res: 0.0
SYSTEM: min: 0.0|| max: 3.0|| value: 0.0|| res: 1.0
SYSTEM: min: 0.0|| max: 3.0|| value: 3.0|| res: 0.0
SYSTEM: min: 0.0|| max: 3.0|| value: 3.0|| res: 0.0
SYSTEM: min: 0.0|| max: 3.0|| value: 3.0|| res: 0.0
SYSTEM: min: 0.0|| max: 3.0|| value: 3.0|| res: 0.0
SYSTEM: min: 0.0|| max: 3.0|| value: 0.0|| res: 1.0
SYSTEM: min: 0.0|| max: 3.0|| value: 0.0|| res: 1.0</t>
  </si>
  <si>
    <t>Especify if the Price criterion has a Preference value in Service Template Server</t>
  </si>
  <si>
    <t>SYSTEM: AmazonEC2_small_586 : price=0.01999999999999999
SYSTEM: AmazonEC2_small_555 : price=5.04
SYSTEM: AmazonEC2_small_619 : price=5.0
SYSTEM: AmazonEC2_small_587 : price=5.0200002999999995
SYSTEM: AmazonEC2_small_590 : price=0.05099999999999999
SYSTEM: AmazonEC2_small_623 : price=5.0310005
SYSTEM: AmazonEC2_small_622 : price=0.031
SYSTEM: AmazonEC2_small_558 : price=0.07099998999999999
SYSTEM: AmazonEC2_small_618 : price=0.0
SYSTEM: AmazonEC2_small_554 : price=0.04000000000000001
SYSTEM: AmazonEC2_small_591 : price=5.0510003999999995
SYSTEM: AmazonEC2_small_559 : price=5.071
SYSTEM: NORMALIZING---
SYSTEM: min: 0.0|| max: 5.071|| value: 0.01999999999999999|| res: 0.9960560047327943
SYSTEM: min: 0.0|| max: 5.071|| value: 5.04|| res: 0.006113192664168765
SYSTEM: min: 0.0|| max: 5.071|| value: 5.0|| res: 0.014001183198580125
SYSTEM: min: 0.0|| max: 5.071|| value: 5.0200002999999995|| res: 0.01005712877144549
SYSTEM: min: 0.0|| max: 5.071|| value: 0.05099999999999999|| res: 0.9899428120686256
SYSTEM: min: 0.0|| max: 5.071|| value: 5.0310005|| res: 0.007887891934529545
SYSTEM: min: 0.0|| max: 5.071|| value: 0.031|| res: 0.9938868073358312
SYSTEM: min: 0.0|| max: 5.071|| value: 0.07099998999999999|| res: 0.9859988187734174
SYSTEM: min: 0.0|| max: 5.071|| value: 0.0|| res: 1.0
SYSTEM: min: 0.0|| max: 5.071|| value: 0.04000000000000001|| res: 0.9921120094655886
SYSTEM: min: 0.0|| max: 5.071|| value: 5.0510003999999995|| res: 0.003943916387300406
SYSTEM: min: 0.0|| max: 5.071|| value: 5.071|| res: 0.0</t>
  </si>
  <si>
    <t>See the Excel Sheet "Expected_results_calculation" for a detailed overview of the expected values for the normalization of the characteristics</t>
  </si>
  <si>
    <t>Validates numerical normalization calculation of TRR8</t>
  </si>
  <si>
    <t>Validates non-numerical normalization calculation of TRR8</t>
  </si>
  <si>
    <t>AmazonEC2_small_586 : StorageType=0.0
AmazonEC2_small_555 : StorageType=0.0
AmazonEC2_small_619 : StorageType=0.0
AmazonEC2_small_587 : StorageType=0.0
AmazonEC2_small_590 : StorageType=0.0
AmazonEC2_small_623 : StorageType=0.0
AmazonEC2_small_622 : StorageType=0.0
AmazonEC2_small_558 : StorageType=0.0
AmazonEC2_small_618 : StorageType=0.0
AmazonEC2_small_554 : StorageType=0.0
AmazonEC2_small_591 : StorageType=0.0
AmazonEC2_small_559 : StorageType=0.0</t>
  </si>
  <si>
    <t>Validates binary normalization calculation of TRR8</t>
  </si>
  <si>
    <t>Run the prototype with the Normalization simulation data and NormTesting ServiceSet</t>
  </si>
  <si>
    <t>AggregationEngine</t>
  </si>
  <si>
    <t>Correct decision on the Admissible Solutions Algorithm</t>
  </si>
  <si>
    <t>Validate theresults obtained with Admissible Solutions Algorithm.</t>
  </si>
  <si>
    <t>List of admissible solutions to present to the suer</t>
  </si>
  <si>
    <t>Caption</t>
  </si>
  <si>
    <t>Run Combinations Class</t>
  </si>
  <si>
    <t>See Algorithm_Tree_scenario2.pdf Initial data for details on the simulation data</t>
  </si>
  <si>
    <t>See Algorithm_Tree_scenario2.pdf</t>
  </si>
  <si>
    <t>Validates the calculation of the admissible solution and the results of the admissible algorithm as stated in TRR5 and TFR15</t>
  </si>
  <si>
    <t>TRR5, TFR15</t>
  </si>
  <si>
    <t>See Algorithm_Tree_scenario1.pdf</t>
  </si>
  <si>
    <t>TestResults_AdmissibleSolutionsAlgorithm_WithInc.txt</t>
  </si>
  <si>
    <t>TestResults_AdmissibleSolutionsAlgorithm_NoInc.txt</t>
  </si>
  <si>
    <t>Run the Combination class with the simulation scenario pre-defined (With the Incomparability algorithm and delta = 0.1)</t>
  </si>
  <si>
    <t>Run the Combination class with the simulation scenario pre-defined (With the No Incomparability algorithm)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</si>
</sst>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7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1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4" fillId="3" borderId="0" xfId="0" applyFont="1" applyFill="1"/>
    <xf numFmtId="0" fontId="1" fillId="2" borderId="1" xfId="0" applyFont="1" applyFill="1" applyBorder="1"/>
    <xf numFmtId="0" fontId="1" fillId="4" borderId="2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0" borderId="4" xfId="0" applyFont="1" applyBorder="1"/>
    <xf numFmtId="0" fontId="1" fillId="0" borderId="0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5" fillId="6" borderId="0" xfId="183"/>
    <xf numFmtId="0" fontId="0" fillId="0" borderId="0" xfId="0" applyAlignment="1">
      <alignment horizontal="center"/>
    </xf>
    <xf numFmtId="0" fontId="1" fillId="2" borderId="10" xfId="0" applyFont="1" applyFill="1" applyBorder="1"/>
    <xf numFmtId="0" fontId="1" fillId="2" borderId="9" xfId="0" applyFont="1" applyFill="1" applyBorder="1"/>
    <xf numFmtId="0" fontId="0" fillId="0" borderId="0" xfId="0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5" fillId="6" borderId="9" xfId="183" applyBorder="1" applyAlignment="1">
      <alignment horizontal="center" wrapText="1"/>
    </xf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1" fillId="7" borderId="4" xfId="0" applyFont="1" applyFill="1" applyBorder="1"/>
    <xf numFmtId="0" fontId="1" fillId="8" borderId="1" xfId="0" applyFont="1" applyFill="1" applyBorder="1"/>
    <xf numFmtId="0" fontId="1" fillId="8" borderId="2" xfId="0" applyFont="1" applyFill="1" applyBorder="1"/>
    <xf numFmtId="0" fontId="1" fillId="8" borderId="4" xfId="0" applyFont="1" applyFill="1" applyBorder="1"/>
    <xf numFmtId="0" fontId="1" fillId="8" borderId="0" xfId="0" applyFont="1" applyFill="1" applyBorder="1"/>
    <xf numFmtId="0" fontId="1" fillId="0" borderId="0" xfId="0" applyFont="1" applyFill="1" applyBorder="1"/>
    <xf numFmtId="0" fontId="0" fillId="7" borderId="12" xfId="0" applyFill="1" applyBorder="1"/>
    <xf numFmtId="0" fontId="0" fillId="0" borderId="12" xfId="0" applyBorder="1"/>
    <xf numFmtId="0" fontId="0" fillId="0" borderId="12" xfId="0" applyBorder="1" applyAlignment="1"/>
    <xf numFmtId="0" fontId="1" fillId="9" borderId="4" xfId="0" applyFont="1" applyFill="1" applyBorder="1"/>
    <xf numFmtId="0" fontId="0" fillId="9" borderId="0" xfId="0" applyFill="1" applyBorder="1"/>
    <xf numFmtId="0" fontId="1" fillId="9" borderId="6" xfId="0" applyFont="1" applyFill="1" applyBorder="1"/>
    <xf numFmtId="0" fontId="0" fillId="9" borderId="7" xfId="0" applyFill="1" applyBorder="1"/>
    <xf numFmtId="0" fontId="1" fillId="10" borderId="4" xfId="0" applyFont="1" applyFill="1" applyBorder="1"/>
    <xf numFmtId="0" fontId="1" fillId="10" borderId="0" xfId="0" applyFont="1" applyFill="1" applyBorder="1"/>
    <xf numFmtId="0" fontId="1" fillId="11" borderId="0" xfId="0" applyFont="1" applyFill="1"/>
    <xf numFmtId="0" fontId="0" fillId="11" borderId="0" xfId="0" applyFill="1"/>
    <xf numFmtId="0" fontId="1" fillId="12" borderId="11" xfId="0" applyFont="1" applyFill="1" applyBorder="1"/>
    <xf numFmtId="0" fontId="1" fillId="12" borderId="12" xfId="0" applyFont="1" applyFill="1" applyBorder="1"/>
    <xf numFmtId="0" fontId="1" fillId="12" borderId="13" xfId="0" applyFont="1" applyFill="1" applyBorder="1"/>
    <xf numFmtId="0" fontId="1" fillId="11" borderId="12" xfId="0" applyFont="1" applyFill="1" applyBorder="1"/>
    <xf numFmtId="0" fontId="0" fillId="0" borderId="12" xfId="0" applyFont="1" applyBorder="1"/>
    <xf numFmtId="0" fontId="0" fillId="9" borderId="12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0" xfId="0" applyFill="1" applyBorder="1"/>
    <xf numFmtId="0" fontId="0" fillId="13" borderId="5" xfId="0" applyFill="1" applyBorder="1"/>
    <xf numFmtId="0" fontId="1" fillId="13" borderId="4" xfId="0" applyFont="1" applyFill="1" applyBorder="1"/>
    <xf numFmtId="0" fontId="1" fillId="14" borderId="1" xfId="0" applyFont="1" applyFill="1" applyBorder="1"/>
    <xf numFmtId="0" fontId="1" fillId="14" borderId="2" xfId="0" applyFont="1" applyFill="1" applyBorder="1"/>
    <xf numFmtId="0" fontId="1" fillId="14" borderId="4" xfId="0" applyFont="1" applyFill="1" applyBorder="1"/>
    <xf numFmtId="0" fontId="1" fillId="14" borderId="0" xfId="0" applyFont="1" applyFill="1" applyBorder="1"/>
    <xf numFmtId="0" fontId="0" fillId="14" borderId="0" xfId="0" applyFill="1" applyBorder="1"/>
    <xf numFmtId="0" fontId="1" fillId="15" borderId="0" xfId="0" applyFont="1" applyFill="1"/>
    <xf numFmtId="0" fontId="0" fillId="15" borderId="0" xfId="0" applyFill="1"/>
    <xf numFmtId="0" fontId="1" fillId="16" borderId="11" xfId="0" applyFont="1" applyFill="1" applyBorder="1"/>
    <xf numFmtId="0" fontId="1" fillId="16" borderId="12" xfId="0" applyFont="1" applyFill="1" applyBorder="1"/>
    <xf numFmtId="0" fontId="1" fillId="16" borderId="13" xfId="0" applyFont="1" applyFill="1" applyBorder="1"/>
    <xf numFmtId="0" fontId="0" fillId="15" borderId="12" xfId="0" applyFill="1" applyBorder="1"/>
    <xf numFmtId="0" fontId="0" fillId="13" borderId="12" xfId="0" applyFill="1" applyBorder="1"/>
    <xf numFmtId="0" fontId="0" fillId="0" borderId="0" xfId="0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ont="1" applyBorder="1" applyAlignment="1">
      <alignment horizontal="center" wrapText="1"/>
    </xf>
    <xf numFmtId="0" fontId="5" fillId="6" borderId="9" xfId="183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0" fillId="13" borderId="0" xfId="0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6" fillId="0" borderId="9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11" xfId="0" applyFont="1" applyBorder="1" applyAlignment="1">
      <alignment horizontal="left" wrapText="1"/>
    </xf>
    <xf numFmtId="0" fontId="0" fillId="0" borderId="12" xfId="0" applyFont="1" applyBorder="1" applyAlignment="1">
      <alignment horizontal="left" wrapText="1"/>
    </xf>
    <xf numFmtId="0" fontId="0" fillId="0" borderId="13" xfId="0" applyFont="1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1" fillId="2" borderId="9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7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Good" xfId="18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135"/>
  <sheetViews>
    <sheetView topLeftCell="D40" workbookViewId="0">
      <selection activeCell="L52" sqref="L52"/>
    </sheetView>
  </sheetViews>
  <sheetFormatPr baseColWidth="10" defaultRowHeight="15" x14ac:dyDescent="0"/>
  <cols>
    <col min="3" max="3" width="12.6640625" customWidth="1"/>
    <col min="4" max="4" width="31.83203125" customWidth="1"/>
    <col min="5" max="5" width="14.5" customWidth="1"/>
    <col min="6" max="7" width="20" customWidth="1"/>
    <col min="8" max="8" width="31.33203125" customWidth="1"/>
    <col min="9" max="9" width="13.33203125" customWidth="1"/>
    <col min="11" max="11" width="22.5" customWidth="1"/>
    <col min="12" max="12" width="14.83203125" customWidth="1"/>
    <col min="17" max="17" width="16.6640625" customWidth="1"/>
    <col min="20" max="20" width="19.33203125" customWidth="1"/>
    <col min="29" max="29" width="18.33203125" customWidth="1"/>
    <col min="38" max="38" width="16.33203125" customWidth="1"/>
  </cols>
  <sheetData>
    <row r="2" spans="2:41">
      <c r="B2" s="41" t="s">
        <v>201</v>
      </c>
      <c r="C2" s="15" t="s">
        <v>122</v>
      </c>
      <c r="D2" s="15" t="s">
        <v>123</v>
      </c>
      <c r="E2" s="15" t="s">
        <v>65</v>
      </c>
      <c r="F2" s="10"/>
      <c r="G2" s="10"/>
      <c r="H2" s="10"/>
    </row>
    <row r="3" spans="2:41">
      <c r="B3" s="41"/>
      <c r="C3" s="56"/>
      <c r="D3" s="57" t="s">
        <v>127</v>
      </c>
      <c r="E3" s="91"/>
      <c r="F3" s="91"/>
      <c r="G3" s="91"/>
      <c r="H3" s="91"/>
    </row>
    <row r="4" spans="2:41">
      <c r="B4" s="10"/>
      <c r="C4" s="42"/>
      <c r="D4" s="43" t="s">
        <v>121</v>
      </c>
      <c r="E4" s="44" t="s">
        <v>124</v>
      </c>
      <c r="F4" s="44"/>
      <c r="G4" s="44"/>
      <c r="H4" s="43"/>
    </row>
    <row r="5" spans="2:41">
      <c r="B5" s="10"/>
      <c r="C5" s="58"/>
      <c r="D5" s="43" t="s">
        <v>125</v>
      </c>
      <c r="E5" s="92" t="s">
        <v>126</v>
      </c>
      <c r="F5" s="92"/>
      <c r="G5" s="92"/>
      <c r="H5" s="92"/>
    </row>
    <row r="6" spans="2:41">
      <c r="B6" s="10"/>
      <c r="C6" s="75"/>
      <c r="D6" s="43" t="s">
        <v>165</v>
      </c>
      <c r="E6" s="92" t="s">
        <v>166</v>
      </c>
      <c r="F6" s="92"/>
      <c r="G6" s="92"/>
      <c r="H6" s="92"/>
    </row>
    <row r="7" spans="2:41">
      <c r="B7" s="10"/>
      <c r="C7" s="76"/>
      <c r="D7" s="43" t="s">
        <v>167</v>
      </c>
      <c r="E7" s="92" t="s">
        <v>168</v>
      </c>
      <c r="F7" s="92"/>
      <c r="G7" s="92"/>
      <c r="H7" s="92"/>
    </row>
    <row r="8" spans="2:41">
      <c r="B8" s="10"/>
      <c r="C8" s="10"/>
      <c r="D8" s="10"/>
      <c r="E8" s="10"/>
    </row>
    <row r="10" spans="2:41">
      <c r="D10" s="53" t="s">
        <v>0</v>
      </c>
      <c r="E10" s="54" t="s">
        <v>11</v>
      </c>
      <c r="F10" s="54" t="s">
        <v>12</v>
      </c>
      <c r="G10" s="54" t="s">
        <v>13</v>
      </c>
      <c r="H10" s="55" t="s">
        <v>15</v>
      </c>
      <c r="K10" s="37" t="s">
        <v>26</v>
      </c>
      <c r="L10" s="38" t="s">
        <v>17</v>
      </c>
      <c r="M10" s="31"/>
      <c r="N10" s="31"/>
      <c r="O10" s="31"/>
      <c r="P10" s="31"/>
      <c r="Q10" s="31"/>
      <c r="R10" s="32"/>
      <c r="T10" s="5" t="s">
        <v>26</v>
      </c>
      <c r="U10" s="6" t="s">
        <v>19</v>
      </c>
      <c r="V10" s="7"/>
      <c r="W10" s="7"/>
      <c r="X10" s="7"/>
      <c r="Y10" s="7"/>
      <c r="Z10" s="7"/>
      <c r="AA10" s="8"/>
      <c r="AC10" s="5" t="s">
        <v>26</v>
      </c>
      <c r="AD10" s="6" t="s">
        <v>19</v>
      </c>
      <c r="AE10" s="7"/>
      <c r="AF10" s="7"/>
      <c r="AG10" s="7"/>
      <c r="AH10" s="7"/>
      <c r="AI10" s="7"/>
      <c r="AJ10" s="8"/>
    </row>
    <row r="11" spans="2:41">
      <c r="D11" s="51" t="s">
        <v>1</v>
      </c>
      <c r="E11" s="52">
        <v>50</v>
      </c>
      <c r="F11" s="52">
        <f>400/1024</f>
        <v>0.390625</v>
      </c>
      <c r="G11" s="52">
        <v>99.95</v>
      </c>
      <c r="H11" s="52">
        <v>1024</v>
      </c>
      <c r="K11" s="33"/>
      <c r="L11" s="34"/>
      <c r="M11" s="34"/>
      <c r="N11" s="34"/>
      <c r="O11" s="34"/>
      <c r="P11" s="34"/>
      <c r="Q11" s="34"/>
      <c r="R11" s="35"/>
      <c r="T11" s="9"/>
      <c r="U11" s="10"/>
      <c r="V11" s="10"/>
      <c r="W11" s="10"/>
      <c r="X11" s="10"/>
      <c r="Y11" s="10"/>
      <c r="Z11" s="10"/>
      <c r="AA11" s="11"/>
      <c r="AC11" s="9"/>
      <c r="AD11" s="10"/>
      <c r="AE11" s="10"/>
      <c r="AF11" s="10"/>
      <c r="AG11" s="10"/>
      <c r="AH11" s="10"/>
      <c r="AI11" s="10"/>
      <c r="AJ11" s="11"/>
      <c r="AL11" s="2" t="s">
        <v>26</v>
      </c>
      <c r="AM11" s="3" t="s">
        <v>17</v>
      </c>
      <c r="AN11" s="3" t="s">
        <v>19</v>
      </c>
      <c r="AO11" s="3" t="s">
        <v>20</v>
      </c>
    </row>
    <row r="12" spans="2:41">
      <c r="D12" s="51" t="s">
        <v>2</v>
      </c>
      <c r="E12" s="52">
        <v>100</v>
      </c>
      <c r="F12" s="52">
        <f>800/1024</f>
        <v>0.78125</v>
      </c>
      <c r="G12" s="52">
        <v>99.95</v>
      </c>
      <c r="H12" s="52">
        <v>1024</v>
      </c>
      <c r="K12" s="39" t="s">
        <v>27</v>
      </c>
      <c r="L12" s="40" t="s">
        <v>28</v>
      </c>
      <c r="M12" s="40" t="s">
        <v>29</v>
      </c>
      <c r="N12" s="40" t="s">
        <v>30</v>
      </c>
      <c r="O12" s="34"/>
      <c r="P12" s="34"/>
      <c r="Q12" s="34"/>
      <c r="R12" s="35"/>
      <c r="T12" s="12" t="s">
        <v>27</v>
      </c>
      <c r="U12" s="13" t="s">
        <v>28</v>
      </c>
      <c r="V12" s="13" t="s">
        <v>29</v>
      </c>
      <c r="W12" s="13" t="s">
        <v>30</v>
      </c>
      <c r="X12" s="10"/>
      <c r="Y12" s="10"/>
      <c r="Z12" s="10"/>
      <c r="AA12" s="11"/>
      <c r="AC12" s="12" t="s">
        <v>27</v>
      </c>
      <c r="AD12" s="13" t="s">
        <v>28</v>
      </c>
      <c r="AE12" s="13" t="s">
        <v>29</v>
      </c>
      <c r="AF12" s="13" t="s">
        <v>30</v>
      </c>
      <c r="AG12" s="10"/>
      <c r="AH12" s="10"/>
      <c r="AI12" s="10"/>
      <c r="AJ12" s="11"/>
      <c r="AL12" s="2" t="s">
        <v>42</v>
      </c>
      <c r="AM12" s="3" t="s">
        <v>1</v>
      </c>
      <c r="AN12" s="3" t="s">
        <v>6</v>
      </c>
      <c r="AO12" s="3" t="s">
        <v>6</v>
      </c>
    </row>
    <row r="13" spans="2:41">
      <c r="D13" s="51" t="s">
        <v>3</v>
      </c>
      <c r="E13" s="52">
        <v>200</v>
      </c>
      <c r="F13" s="52">
        <v>1.7</v>
      </c>
      <c r="G13" s="52">
        <v>99.95</v>
      </c>
      <c r="H13" s="52">
        <v>1024</v>
      </c>
      <c r="K13" s="33" t="s">
        <v>9</v>
      </c>
      <c r="L13" s="34" t="s">
        <v>29</v>
      </c>
      <c r="M13" s="34"/>
      <c r="N13" s="34">
        <v>4000</v>
      </c>
      <c r="O13" s="34"/>
      <c r="P13" s="34"/>
      <c r="Q13" s="34"/>
      <c r="R13" s="35"/>
      <c r="T13" s="9" t="s">
        <v>9</v>
      </c>
      <c r="U13" s="10" t="s">
        <v>29</v>
      </c>
      <c r="V13" s="10"/>
      <c r="W13" s="10">
        <v>4000</v>
      </c>
      <c r="X13" s="10"/>
      <c r="Y13" s="10"/>
      <c r="Z13" s="10"/>
      <c r="AA13" s="11"/>
      <c r="AC13" s="9" t="s">
        <v>9</v>
      </c>
      <c r="AD13" s="10" t="s">
        <v>29</v>
      </c>
      <c r="AE13" s="10"/>
      <c r="AF13" s="10">
        <v>4000</v>
      </c>
      <c r="AG13" s="10"/>
      <c r="AH13" s="10"/>
      <c r="AI13" s="10"/>
      <c r="AJ13" s="11"/>
      <c r="AL13" s="2" t="s">
        <v>43</v>
      </c>
      <c r="AM13">
        <f>N39</f>
        <v>1</v>
      </c>
      <c r="AN13">
        <f>Y40</f>
        <v>0.66666666666666663</v>
      </c>
      <c r="AO13">
        <f>AF32</f>
        <v>0.49545772187281628</v>
      </c>
    </row>
    <row r="14" spans="2:41">
      <c r="D14" s="51" t="s">
        <v>4</v>
      </c>
      <c r="E14" s="52">
        <v>400</v>
      </c>
      <c r="F14" s="52">
        <v>3.75</v>
      </c>
      <c r="G14" s="52">
        <v>99.95</v>
      </c>
      <c r="H14" s="52">
        <v>1024</v>
      </c>
      <c r="K14" s="33" t="s">
        <v>14</v>
      </c>
      <c r="L14" s="34" t="s">
        <v>30</v>
      </c>
      <c r="M14" s="34">
        <v>500</v>
      </c>
      <c r="N14" s="34"/>
      <c r="O14" s="34"/>
      <c r="P14" s="34"/>
      <c r="Q14" s="34"/>
      <c r="R14" s="35"/>
      <c r="T14" s="9" t="s">
        <v>14</v>
      </c>
      <c r="U14" s="10" t="s">
        <v>30</v>
      </c>
      <c r="V14" s="10">
        <v>500</v>
      </c>
      <c r="W14" s="10"/>
      <c r="X14" s="10"/>
      <c r="Y14" s="10"/>
      <c r="Z14" s="10"/>
      <c r="AA14" s="11"/>
      <c r="AC14" s="9" t="s">
        <v>10</v>
      </c>
      <c r="AD14" s="19" t="s">
        <v>30</v>
      </c>
      <c r="AE14" s="10">
        <v>5</v>
      </c>
      <c r="AF14" s="10"/>
      <c r="AG14" s="10"/>
      <c r="AH14" s="10"/>
      <c r="AI14" s="10"/>
      <c r="AJ14" s="11"/>
      <c r="AL14" s="2" t="s">
        <v>44</v>
      </c>
      <c r="AM14">
        <f>AM13*G22</f>
        <v>0.33333333333333331</v>
      </c>
      <c r="AN14">
        <f>AN13*G26</f>
        <v>0.33333333333333331</v>
      </c>
      <c r="AO14">
        <f>AO13*G32</f>
        <v>8.2576286978802704E-2</v>
      </c>
    </row>
    <row r="15" spans="2:41">
      <c r="D15" s="51" t="s">
        <v>5</v>
      </c>
      <c r="E15" s="52">
        <v>800</v>
      </c>
      <c r="F15" s="52">
        <v>7.5</v>
      </c>
      <c r="G15" s="52">
        <v>99.95</v>
      </c>
      <c r="H15" s="52">
        <v>1024</v>
      </c>
      <c r="K15" s="33"/>
      <c r="L15" s="34"/>
      <c r="M15" s="34"/>
      <c r="N15" s="34"/>
      <c r="O15" s="34"/>
      <c r="P15" s="34"/>
      <c r="Q15" s="34"/>
      <c r="R15" s="35"/>
      <c r="T15" s="9" t="s">
        <v>23</v>
      </c>
      <c r="U15" s="19" t="s">
        <v>30</v>
      </c>
      <c r="V15" s="10">
        <v>99</v>
      </c>
      <c r="W15" s="10"/>
      <c r="X15" s="10"/>
      <c r="Y15" s="10"/>
      <c r="Z15" s="10"/>
      <c r="AA15" s="11"/>
      <c r="AC15" s="9"/>
      <c r="AD15" s="10"/>
      <c r="AE15" s="10"/>
      <c r="AF15" s="10"/>
      <c r="AG15" s="10"/>
      <c r="AH15" s="10"/>
      <c r="AI15" s="10"/>
      <c r="AJ15" s="11"/>
    </row>
    <row r="16" spans="2:41">
      <c r="D16" s="51" t="s">
        <v>6</v>
      </c>
      <c r="E16" s="52">
        <v>1600</v>
      </c>
      <c r="F16" s="52">
        <v>17</v>
      </c>
      <c r="G16" s="52">
        <v>99.95</v>
      </c>
      <c r="H16" s="52">
        <v>1024</v>
      </c>
      <c r="K16" s="39" t="s">
        <v>34</v>
      </c>
      <c r="L16" s="34" t="s">
        <v>9</v>
      </c>
      <c r="M16" s="40" t="s">
        <v>35</v>
      </c>
      <c r="N16" s="34">
        <f>MIN(L18:L24)</f>
        <v>0</v>
      </c>
      <c r="O16" s="40" t="s">
        <v>36</v>
      </c>
      <c r="P16" s="34">
        <f>MAX(L18:L24)</f>
        <v>3150</v>
      </c>
      <c r="Q16" s="40" t="s">
        <v>37</v>
      </c>
      <c r="R16" s="35">
        <f>IF(L13="MIN",MIN($E$11:$E$17),MAX($E$11:$E$17))</f>
        <v>50</v>
      </c>
      <c r="T16" s="9" t="s">
        <v>10</v>
      </c>
      <c r="U16" s="19" t="s">
        <v>30</v>
      </c>
      <c r="V16" s="10">
        <v>15</v>
      </c>
      <c r="W16" s="10"/>
      <c r="X16" s="10"/>
      <c r="Y16" s="10"/>
      <c r="Z16" s="10"/>
      <c r="AA16" s="11"/>
      <c r="AC16" s="12" t="s">
        <v>34</v>
      </c>
      <c r="AD16" s="10" t="s">
        <v>9</v>
      </c>
      <c r="AE16" s="13" t="s">
        <v>35</v>
      </c>
      <c r="AF16" s="10">
        <f>MIN(AD18:AD20)</f>
        <v>0</v>
      </c>
      <c r="AG16" s="13" t="s">
        <v>36</v>
      </c>
      <c r="AH16" s="10">
        <f>MAX(AD18:AD20)</f>
        <v>2400</v>
      </c>
      <c r="AI16" s="13" t="s">
        <v>37</v>
      </c>
      <c r="AJ16" s="11">
        <f>IF(AD13="MIN",MIN($E$15:$E$17),MAX($E$15:$E$17))</f>
        <v>800</v>
      </c>
      <c r="AL16" s="2" t="s">
        <v>45</v>
      </c>
      <c r="AM16" s="22">
        <f>SUM(AM14:AO14)</f>
        <v>0.74924295364546933</v>
      </c>
    </row>
    <row r="17" spans="4:36">
      <c r="D17" s="51" t="s">
        <v>7</v>
      </c>
      <c r="E17" s="52">
        <v>3200</v>
      </c>
      <c r="F17" s="52">
        <v>34</v>
      </c>
      <c r="G17" s="52">
        <v>99.95</v>
      </c>
      <c r="H17" s="52">
        <v>1024</v>
      </c>
      <c r="K17" s="39" t="s">
        <v>31</v>
      </c>
      <c r="L17" s="40" t="s">
        <v>32</v>
      </c>
      <c r="M17" s="90" t="s">
        <v>33</v>
      </c>
      <c r="N17" s="90"/>
      <c r="O17" s="40" t="s">
        <v>38</v>
      </c>
      <c r="P17" s="34"/>
      <c r="Q17" s="34"/>
      <c r="R17" s="35"/>
      <c r="T17" s="9"/>
      <c r="U17" s="10"/>
      <c r="V17" s="10"/>
      <c r="W17" s="10"/>
      <c r="X17" s="10"/>
      <c r="Y17" s="10"/>
      <c r="Z17" s="10"/>
      <c r="AA17" s="11"/>
      <c r="AC17" s="12" t="s">
        <v>31</v>
      </c>
      <c r="AD17" s="13" t="s">
        <v>32</v>
      </c>
      <c r="AE17" s="88" t="s">
        <v>33</v>
      </c>
      <c r="AF17" s="88"/>
      <c r="AG17" s="13" t="s">
        <v>38</v>
      </c>
      <c r="AH17" s="10"/>
      <c r="AI17" s="10"/>
      <c r="AJ17" s="11"/>
    </row>
    <row r="18" spans="4:36">
      <c r="D18" s="51" t="s">
        <v>8</v>
      </c>
      <c r="E18" s="52">
        <v>6400</v>
      </c>
      <c r="F18" s="52">
        <v>68</v>
      </c>
      <c r="G18" s="52">
        <v>99.95</v>
      </c>
      <c r="H18" s="52">
        <v>1024</v>
      </c>
      <c r="K18" s="36" t="s">
        <v>1</v>
      </c>
      <c r="L18" s="34">
        <f>E11-$R$16</f>
        <v>0</v>
      </c>
      <c r="M18" s="89">
        <f>(L18-$N$16)/($P$16-$N$16)</f>
        <v>0</v>
      </c>
      <c r="N18" s="89"/>
      <c r="O18" s="34">
        <f>IF($L$13="MIN",(M18*-1+1),M18)</f>
        <v>1</v>
      </c>
      <c r="P18" s="34"/>
      <c r="Q18" s="34"/>
      <c r="R18" s="35"/>
      <c r="T18" s="12" t="s">
        <v>34</v>
      </c>
      <c r="U18" s="10" t="s">
        <v>9</v>
      </c>
      <c r="V18" s="13" t="s">
        <v>35</v>
      </c>
      <c r="W18" s="10">
        <f>MIN(U20:U21)</f>
        <v>0</v>
      </c>
      <c r="X18" s="13" t="s">
        <v>36</v>
      </c>
      <c r="Y18" s="10">
        <f>MAX(U20:U21)</f>
        <v>1600</v>
      </c>
      <c r="Z18" s="13" t="s">
        <v>37</v>
      </c>
      <c r="AA18" s="11">
        <f>IF(U13="MIN",MIN($E$16:$E$17),MAX($E$16:$E$17))</f>
        <v>1600</v>
      </c>
      <c r="AC18" s="14" t="s">
        <v>5</v>
      </c>
      <c r="AD18" s="10">
        <f>E15-$AJ$16</f>
        <v>0</v>
      </c>
      <c r="AE18" s="87">
        <f>(AD18-$AF$16)/($AH$16-$AF$16)</f>
        <v>0</v>
      </c>
      <c r="AF18" s="87"/>
      <c r="AG18" s="10">
        <f>(AE18*-1+1)</f>
        <v>1</v>
      </c>
      <c r="AH18" s="10"/>
      <c r="AI18" s="10"/>
      <c r="AJ18" s="11"/>
    </row>
    <row r="19" spans="4:36">
      <c r="K19" s="36" t="s">
        <v>2</v>
      </c>
      <c r="L19" s="34">
        <f t="shared" ref="L19:L24" si="0">E12-$R$16</f>
        <v>50</v>
      </c>
      <c r="M19" s="89">
        <f t="shared" ref="M19:M24" si="1">(L19-$N$16)/($P$16-$N$16)</f>
        <v>1.5873015873015872E-2</v>
      </c>
      <c r="N19" s="89"/>
      <c r="O19" s="34">
        <f t="shared" ref="O19:O24" si="2">IF($L$13="MIN",(M19*-1+1),M19)</f>
        <v>0.98412698412698418</v>
      </c>
      <c r="P19" s="34"/>
      <c r="Q19" s="34"/>
      <c r="R19" s="35"/>
      <c r="T19" s="12" t="s">
        <v>31</v>
      </c>
      <c r="U19" s="13" t="s">
        <v>32</v>
      </c>
      <c r="V19" s="88" t="s">
        <v>33</v>
      </c>
      <c r="W19" s="88"/>
      <c r="X19" s="13" t="s">
        <v>38</v>
      </c>
      <c r="Y19" s="10"/>
      <c r="Z19" s="10"/>
      <c r="AA19" s="11"/>
      <c r="AC19" s="14" t="s">
        <v>6</v>
      </c>
      <c r="AD19" s="10">
        <f>E16-$AJ$16</f>
        <v>800</v>
      </c>
      <c r="AE19" s="87">
        <f>(AD19-$AF$16)/($AH$16-$AF$16)</f>
        <v>0.33333333333333331</v>
      </c>
      <c r="AF19" s="87"/>
      <c r="AG19" s="10">
        <f>(AE19*-1+1)</f>
        <v>0.66666666666666674</v>
      </c>
      <c r="AH19" s="10"/>
      <c r="AI19" s="10"/>
      <c r="AJ19" s="11"/>
    </row>
    <row r="20" spans="4:36">
      <c r="K20" s="36" t="s">
        <v>3</v>
      </c>
      <c r="L20" s="34">
        <f t="shared" si="0"/>
        <v>150</v>
      </c>
      <c r="M20" s="89">
        <f t="shared" si="1"/>
        <v>4.7619047619047616E-2</v>
      </c>
      <c r="N20" s="89"/>
      <c r="O20" s="34">
        <f t="shared" si="2"/>
        <v>0.95238095238095233</v>
      </c>
      <c r="P20" s="34"/>
      <c r="Q20" s="34"/>
      <c r="R20" s="35"/>
      <c r="T20" s="14" t="s">
        <v>6</v>
      </c>
      <c r="U20" s="10">
        <f>E16-$AA$18</f>
        <v>0</v>
      </c>
      <c r="V20" s="87">
        <f>(U20-$W$18)/($Y$18-$W$18)</f>
        <v>0</v>
      </c>
      <c r="W20" s="87"/>
      <c r="X20" s="10">
        <f>(V20*-1+1)</f>
        <v>1</v>
      </c>
      <c r="Y20" s="10"/>
      <c r="Z20" s="10"/>
      <c r="AA20" s="11"/>
      <c r="AC20" s="14" t="s">
        <v>7</v>
      </c>
      <c r="AD20" s="10">
        <f>E17-$AJ$16</f>
        <v>2400</v>
      </c>
      <c r="AE20" s="87">
        <f>(AD20-$AF$16)/($AH$16-$AF$16)</f>
        <v>1</v>
      </c>
      <c r="AF20" s="87"/>
      <c r="AG20" s="10">
        <f>(AE20*-1+1)</f>
        <v>0</v>
      </c>
      <c r="AH20" s="10"/>
      <c r="AI20" s="10"/>
      <c r="AJ20" s="11"/>
    </row>
    <row r="21" spans="4:36">
      <c r="D21" s="2" t="s">
        <v>16</v>
      </c>
      <c r="E21" s="2" t="s">
        <v>21</v>
      </c>
      <c r="F21" s="2" t="s">
        <v>18</v>
      </c>
      <c r="G21" s="2" t="s">
        <v>22</v>
      </c>
      <c r="K21" s="36" t="s">
        <v>4</v>
      </c>
      <c r="L21" s="34">
        <f t="shared" si="0"/>
        <v>350</v>
      </c>
      <c r="M21" s="89">
        <f t="shared" si="1"/>
        <v>0.1111111111111111</v>
      </c>
      <c r="N21" s="89"/>
      <c r="O21" s="34">
        <f t="shared" si="2"/>
        <v>0.88888888888888884</v>
      </c>
      <c r="P21" s="34"/>
      <c r="Q21" s="34"/>
      <c r="R21" s="35"/>
      <c r="T21" s="14" t="s">
        <v>7</v>
      </c>
      <c r="U21" s="10">
        <f>E17-$AA$18</f>
        <v>1600</v>
      </c>
      <c r="V21" s="87">
        <f>(U21-$W$18)/($Y$18-$W$18)</f>
        <v>1</v>
      </c>
      <c r="W21" s="87"/>
      <c r="X21" s="10">
        <f>(V21*-1+1)</f>
        <v>0</v>
      </c>
      <c r="Y21" s="10"/>
      <c r="Z21" s="10"/>
      <c r="AA21" s="11"/>
      <c r="AC21" s="9"/>
      <c r="AD21" s="10"/>
      <c r="AE21" s="10"/>
      <c r="AF21" s="10"/>
      <c r="AG21" s="10"/>
      <c r="AH21" s="10"/>
      <c r="AI21" s="10"/>
      <c r="AJ21" s="11"/>
    </row>
    <row r="22" spans="4:36">
      <c r="D22" s="3" t="s">
        <v>17</v>
      </c>
      <c r="E22" s="21"/>
      <c r="F22">
        <v>2</v>
      </c>
      <c r="G22">
        <f>F22/I37</f>
        <v>0.33333333333333331</v>
      </c>
      <c r="K22" s="36" t="s">
        <v>5</v>
      </c>
      <c r="L22" s="34">
        <f t="shared" si="0"/>
        <v>750</v>
      </c>
      <c r="M22" s="89">
        <f t="shared" si="1"/>
        <v>0.23809523809523808</v>
      </c>
      <c r="N22" s="89"/>
      <c r="O22" s="34">
        <f t="shared" si="2"/>
        <v>0.76190476190476186</v>
      </c>
      <c r="P22" s="34"/>
      <c r="Q22" s="34"/>
      <c r="R22" s="35"/>
      <c r="T22" s="9"/>
      <c r="U22" s="10"/>
      <c r="V22" s="10"/>
      <c r="W22" s="10"/>
      <c r="X22" s="10"/>
      <c r="Y22" s="10"/>
      <c r="Z22" s="10"/>
      <c r="AA22" s="11"/>
      <c r="AC22" s="14"/>
      <c r="AD22" s="10"/>
      <c r="AE22" s="20"/>
      <c r="AF22" s="20"/>
      <c r="AG22" s="10"/>
      <c r="AH22" s="10"/>
      <c r="AI22" s="10"/>
      <c r="AJ22" s="11"/>
    </row>
    <row r="23" spans="4:36">
      <c r="E23" t="s">
        <v>14</v>
      </c>
      <c r="F23">
        <v>3</v>
      </c>
      <c r="G23">
        <f>F23/F25</f>
        <v>0.42857142857142855</v>
      </c>
      <c r="K23" s="36" t="s">
        <v>6</v>
      </c>
      <c r="L23" s="34">
        <f t="shared" si="0"/>
        <v>1550</v>
      </c>
      <c r="M23" s="89">
        <f t="shared" si="1"/>
        <v>0.49206349206349204</v>
      </c>
      <c r="N23" s="89"/>
      <c r="O23" s="34">
        <f t="shared" si="2"/>
        <v>0.50793650793650791</v>
      </c>
      <c r="P23" s="34"/>
      <c r="Q23" s="34"/>
      <c r="R23" s="35"/>
      <c r="T23" s="12" t="s">
        <v>34</v>
      </c>
      <c r="U23" s="10" t="s">
        <v>14</v>
      </c>
      <c r="V23" s="13" t="s">
        <v>35</v>
      </c>
      <c r="W23" s="10">
        <f>MIN(U25:U26)</f>
        <v>0</v>
      </c>
      <c r="X23" s="13" t="s">
        <v>36</v>
      </c>
      <c r="Y23" s="10">
        <f>MAX(U25:U26)</f>
        <v>0</v>
      </c>
      <c r="Z23" s="13" t="s">
        <v>37</v>
      </c>
      <c r="AA23" s="11">
        <f>IF(U14="MIN",MIN($H$16:$H$17),MAX($H$16:$H$17))</f>
        <v>1024</v>
      </c>
      <c r="AC23" s="12" t="s">
        <v>34</v>
      </c>
      <c r="AD23" s="10" t="s">
        <v>10</v>
      </c>
      <c r="AE23" s="13" t="s">
        <v>35</v>
      </c>
      <c r="AF23" s="10">
        <f>MIN(AD26:AD27)</f>
        <v>0</v>
      </c>
      <c r="AG23" s="13" t="s">
        <v>36</v>
      </c>
      <c r="AH23" s="10">
        <f>MAX(AD25:AD27)</f>
        <v>26.5</v>
      </c>
      <c r="AI23" s="13" t="s">
        <v>37</v>
      </c>
      <c r="AJ23" s="11">
        <f>IF(AD14="MIN",MIN($F$15:$F$17),MAX($F$15:$F$17))</f>
        <v>34</v>
      </c>
    </row>
    <row r="24" spans="4:36">
      <c r="E24" t="s">
        <v>9</v>
      </c>
      <c r="F24">
        <v>4</v>
      </c>
      <c r="G24">
        <f>F24/F25</f>
        <v>0.5714285714285714</v>
      </c>
      <c r="K24" s="36" t="s">
        <v>7</v>
      </c>
      <c r="L24" s="34">
        <f t="shared" si="0"/>
        <v>3150</v>
      </c>
      <c r="M24" s="89">
        <f t="shared" si="1"/>
        <v>1</v>
      </c>
      <c r="N24" s="89"/>
      <c r="O24" s="34">
        <f t="shared" si="2"/>
        <v>0</v>
      </c>
      <c r="P24" s="34"/>
      <c r="Q24" s="34"/>
      <c r="R24" s="35"/>
      <c r="T24" s="12" t="s">
        <v>31</v>
      </c>
      <c r="U24" s="13" t="s">
        <v>32</v>
      </c>
      <c r="V24" s="88" t="s">
        <v>33</v>
      </c>
      <c r="W24" s="88"/>
      <c r="X24" s="13" t="s">
        <v>38</v>
      </c>
      <c r="Y24" s="10"/>
      <c r="Z24" s="10"/>
      <c r="AA24" s="11"/>
      <c r="AC24" s="12" t="s">
        <v>31</v>
      </c>
      <c r="AD24" s="13" t="s">
        <v>32</v>
      </c>
      <c r="AE24" s="88" t="s">
        <v>33</v>
      </c>
      <c r="AF24" s="88"/>
      <c r="AG24" s="13" t="s">
        <v>38</v>
      </c>
      <c r="AH24" s="10"/>
      <c r="AI24" s="10"/>
      <c r="AJ24" s="11"/>
    </row>
    <row r="25" spans="4:36">
      <c r="E25" s="2" t="s">
        <v>24</v>
      </c>
      <c r="F25">
        <f>SUM(F23:F24)</f>
        <v>7</v>
      </c>
      <c r="K25" s="33"/>
      <c r="L25" s="34"/>
      <c r="M25" s="34"/>
      <c r="N25" s="34"/>
      <c r="O25" s="34"/>
      <c r="P25" s="34"/>
      <c r="Q25" s="34"/>
      <c r="R25" s="35"/>
      <c r="T25" s="14" t="s">
        <v>6</v>
      </c>
      <c r="U25" s="10">
        <f>H16-$AA$23</f>
        <v>0</v>
      </c>
      <c r="V25" s="87">
        <f>IF(Y23=0,0,(U25-$W$18)/($Y$23-$W$23))</f>
        <v>0</v>
      </c>
      <c r="W25" s="87"/>
      <c r="X25" s="10">
        <f>(V25*-1+1)</f>
        <v>1</v>
      </c>
      <c r="Y25" s="10"/>
      <c r="Z25" s="10"/>
      <c r="AA25" s="11"/>
      <c r="AC25" s="14" t="s">
        <v>5</v>
      </c>
      <c r="AD25" s="10">
        <f>ABS(F15-$AJ$23)</f>
        <v>26.5</v>
      </c>
      <c r="AE25" s="87">
        <f>(AD25-$AF$23)/($AH$23-$AF$23)</f>
        <v>1</v>
      </c>
      <c r="AF25" s="87"/>
      <c r="AG25" s="10">
        <f>(AE25*-1+1)</f>
        <v>0</v>
      </c>
      <c r="AH25" s="10"/>
      <c r="AI25" s="10"/>
      <c r="AJ25" s="11"/>
    </row>
    <row r="26" spans="4:36">
      <c r="D26" s="3" t="s">
        <v>19</v>
      </c>
      <c r="E26" s="21"/>
      <c r="F26">
        <v>3</v>
      </c>
      <c r="G26">
        <f>F26/I37</f>
        <v>0.5</v>
      </c>
      <c r="K26" s="39" t="s">
        <v>34</v>
      </c>
      <c r="L26" s="34" t="s">
        <v>14</v>
      </c>
      <c r="M26" s="40" t="s">
        <v>35</v>
      </c>
      <c r="N26" s="34">
        <f>MIN(L28:L34)</f>
        <v>0</v>
      </c>
      <c r="O26" s="40" t="s">
        <v>36</v>
      </c>
      <c r="P26" s="34">
        <f>MAX(L28:L34)</f>
        <v>0</v>
      </c>
      <c r="Q26" s="40" t="s">
        <v>37</v>
      </c>
      <c r="R26" s="35">
        <f>IF(L23="MIN",MIN(H11:H17),MAX(H11:H17))</f>
        <v>1024</v>
      </c>
      <c r="T26" s="14" t="s">
        <v>7</v>
      </c>
      <c r="U26" s="10">
        <f>H17-$AA$23</f>
        <v>0</v>
      </c>
      <c r="V26" s="87">
        <f>IF(Y24=0,0,(U26-$W$18)/($Y$23-$W$23))</f>
        <v>0</v>
      </c>
      <c r="W26" s="87"/>
      <c r="X26" s="10">
        <f>(V26*-1+1)</f>
        <v>1</v>
      </c>
      <c r="Y26" s="10"/>
      <c r="Z26" s="10"/>
      <c r="AA26" s="11"/>
      <c r="AC26" s="14" t="s">
        <v>6</v>
      </c>
      <c r="AD26" s="10">
        <f>ABS(F16-$AJ$23)</f>
        <v>17</v>
      </c>
      <c r="AE26" s="87">
        <f>(AD26-$AF$23)/($AH$23-$AF$23)</f>
        <v>0.64150943396226412</v>
      </c>
      <c r="AF26" s="87"/>
      <c r="AG26" s="10">
        <f>(AE26*-1+1)</f>
        <v>0.35849056603773588</v>
      </c>
      <c r="AH26" s="10"/>
      <c r="AI26" s="10"/>
      <c r="AJ26" s="11"/>
    </row>
    <row r="27" spans="4:36">
      <c r="E27" t="s">
        <v>14</v>
      </c>
      <c r="F27">
        <v>2</v>
      </c>
      <c r="G27">
        <f>F27/F31</f>
        <v>0.16666666666666666</v>
      </c>
      <c r="K27" s="39" t="s">
        <v>31</v>
      </c>
      <c r="L27" s="40" t="s">
        <v>32</v>
      </c>
      <c r="M27" s="90" t="s">
        <v>33</v>
      </c>
      <c r="N27" s="90"/>
      <c r="O27" s="40" t="s">
        <v>38</v>
      </c>
      <c r="P27" s="34"/>
      <c r="Q27" s="34"/>
      <c r="R27" s="35"/>
      <c r="T27" s="9"/>
      <c r="U27" s="10"/>
      <c r="V27" s="10"/>
      <c r="W27" s="10"/>
      <c r="X27" s="10"/>
      <c r="Y27" s="10"/>
      <c r="Z27" s="10"/>
      <c r="AA27" s="11"/>
      <c r="AC27" s="14" t="s">
        <v>7</v>
      </c>
      <c r="AD27" s="10">
        <f>ABS(F17-$AJ$23)</f>
        <v>0</v>
      </c>
      <c r="AE27" s="87">
        <f>(AD27-$AF$23)/($AH$23-$AF$23)</f>
        <v>0</v>
      </c>
      <c r="AF27" s="87"/>
      <c r="AG27" s="10">
        <f>(AE27*-1+1)</f>
        <v>1</v>
      </c>
      <c r="AH27" s="10"/>
      <c r="AI27" s="10"/>
      <c r="AJ27" s="11"/>
    </row>
    <row r="28" spans="4:36">
      <c r="E28" t="s">
        <v>23</v>
      </c>
      <c r="F28">
        <v>2</v>
      </c>
      <c r="G28">
        <f>F28/F31</f>
        <v>0.16666666666666666</v>
      </c>
      <c r="K28" s="36" t="s">
        <v>1</v>
      </c>
      <c r="L28" s="34">
        <f>H11-$R$26</f>
        <v>0</v>
      </c>
      <c r="M28" s="89">
        <f>(L28-$N$16)/($P$16-$N$16)</f>
        <v>0</v>
      </c>
      <c r="N28" s="89"/>
      <c r="O28" s="34">
        <f t="shared" ref="O28:O34" si="3">(M28*-1+1)</f>
        <v>1</v>
      </c>
      <c r="P28" s="34"/>
      <c r="Q28" s="34"/>
      <c r="R28" s="35"/>
      <c r="T28" s="12" t="s">
        <v>34</v>
      </c>
      <c r="U28" s="10" t="s">
        <v>23</v>
      </c>
      <c r="V28" s="13" t="s">
        <v>35</v>
      </c>
      <c r="W28" s="10">
        <f>MIN(U30:U31)</f>
        <v>0</v>
      </c>
      <c r="X28" s="13" t="s">
        <v>36</v>
      </c>
      <c r="Y28" s="10">
        <f>MAX(U30:U31)</f>
        <v>0</v>
      </c>
      <c r="Z28" s="13" t="s">
        <v>37</v>
      </c>
      <c r="AA28" s="11">
        <f>IF(U15="MIN",MIN($G$16:$G$17),MAX($G$16:$G$17))</f>
        <v>99.95</v>
      </c>
      <c r="AC28" s="9"/>
      <c r="AD28" s="10"/>
      <c r="AE28" s="10"/>
      <c r="AF28" s="10"/>
      <c r="AG28" s="10"/>
      <c r="AH28" s="10"/>
      <c r="AI28" s="10"/>
      <c r="AJ28" s="11"/>
    </row>
    <row r="29" spans="4:36">
      <c r="E29" t="s">
        <v>10</v>
      </c>
      <c r="F29">
        <v>4</v>
      </c>
      <c r="G29">
        <f>F29/F31</f>
        <v>0.33333333333333331</v>
      </c>
      <c r="K29" s="36" t="s">
        <v>2</v>
      </c>
      <c r="L29" s="34">
        <f t="shared" ref="L29:L34" si="4">H12-$R$26</f>
        <v>0</v>
      </c>
      <c r="M29" s="89">
        <f t="shared" ref="M29:M34" si="5">(L29-$N$16)/($P$16-$N$16)</f>
        <v>0</v>
      </c>
      <c r="N29" s="89"/>
      <c r="O29" s="34">
        <f t="shared" si="3"/>
        <v>1</v>
      </c>
      <c r="P29" s="34"/>
      <c r="Q29" s="34"/>
      <c r="R29" s="35"/>
      <c r="T29" s="12" t="s">
        <v>31</v>
      </c>
      <c r="U29" s="13" t="s">
        <v>32</v>
      </c>
      <c r="V29" s="88" t="s">
        <v>33</v>
      </c>
      <c r="W29" s="88"/>
      <c r="X29" s="13" t="s">
        <v>38</v>
      </c>
      <c r="Y29" s="10"/>
      <c r="Z29" s="10"/>
      <c r="AA29" s="11"/>
      <c r="AC29" s="12" t="s">
        <v>39</v>
      </c>
      <c r="AD29" s="10" t="s">
        <v>40</v>
      </c>
      <c r="AE29" s="10"/>
      <c r="AF29" s="10"/>
      <c r="AG29" s="10"/>
      <c r="AH29" s="10"/>
      <c r="AI29" s="10"/>
      <c r="AJ29" s="11"/>
    </row>
    <row r="30" spans="4:36">
      <c r="E30" t="s">
        <v>9</v>
      </c>
      <c r="F30">
        <v>4</v>
      </c>
      <c r="G30">
        <f>F30/F31</f>
        <v>0.33333333333333331</v>
      </c>
      <c r="K30" s="36" t="s">
        <v>3</v>
      </c>
      <c r="L30" s="34">
        <f t="shared" si="4"/>
        <v>0</v>
      </c>
      <c r="M30" s="89">
        <f t="shared" si="5"/>
        <v>0</v>
      </c>
      <c r="N30" s="89"/>
      <c r="O30" s="34">
        <f t="shared" si="3"/>
        <v>1</v>
      </c>
      <c r="P30" s="34"/>
      <c r="Q30" s="34"/>
      <c r="R30" s="35"/>
      <c r="T30" s="14" t="s">
        <v>6</v>
      </c>
      <c r="U30" s="10">
        <f>G16-$AA$28</f>
        <v>0</v>
      </c>
      <c r="V30" s="87">
        <f>IF(Y28=0,0,(U30-W28)/($Y$28-$W$28))</f>
        <v>0</v>
      </c>
      <c r="W30" s="87"/>
      <c r="X30" s="10">
        <f>(V30*-1+1)</f>
        <v>1</v>
      </c>
      <c r="Y30" s="10"/>
      <c r="Z30" s="10"/>
      <c r="AA30" s="11"/>
      <c r="AC30" s="12" t="s">
        <v>41</v>
      </c>
      <c r="AD30" s="15" t="s">
        <v>9</v>
      </c>
      <c r="AE30" s="15" t="s">
        <v>10</v>
      </c>
      <c r="AF30" s="15" t="s">
        <v>24</v>
      </c>
      <c r="AG30" s="10"/>
      <c r="AH30" s="10"/>
      <c r="AI30" s="10"/>
      <c r="AJ30" s="11"/>
    </row>
    <row r="31" spans="4:36">
      <c r="E31" s="4" t="s">
        <v>24</v>
      </c>
      <c r="F31">
        <f>SUM(F27:F30)</f>
        <v>12</v>
      </c>
      <c r="K31" s="36" t="s">
        <v>4</v>
      </c>
      <c r="L31" s="34">
        <f t="shared" si="4"/>
        <v>0</v>
      </c>
      <c r="M31" s="89">
        <f t="shared" si="5"/>
        <v>0</v>
      </c>
      <c r="N31" s="89"/>
      <c r="O31" s="34">
        <f t="shared" si="3"/>
        <v>1</v>
      </c>
      <c r="P31" s="34"/>
      <c r="Q31" s="34"/>
      <c r="R31" s="35"/>
      <c r="T31" s="14" t="s">
        <v>7</v>
      </c>
      <c r="U31" s="10">
        <f>G17-$AA$28</f>
        <v>0</v>
      </c>
      <c r="V31" s="87">
        <f>IF(Y29=0,0,(U31-W29)/($Y$28-$W$28))</f>
        <v>0</v>
      </c>
      <c r="W31" s="87"/>
      <c r="X31" s="10">
        <f>(V31*-1+1)</f>
        <v>1</v>
      </c>
      <c r="Y31" s="10"/>
      <c r="Z31" s="10"/>
      <c r="AA31" s="11"/>
      <c r="AC31" s="14" t="s">
        <v>5</v>
      </c>
      <c r="AD31" s="10">
        <f>AG18*$G$34</f>
        <v>0.44444444444444442</v>
      </c>
      <c r="AE31" s="10">
        <f>AG25*$G$33</f>
        <v>0</v>
      </c>
      <c r="AF31" s="10">
        <f>SUM(AD31:AE31)</f>
        <v>0.44444444444444442</v>
      </c>
      <c r="AG31" s="10"/>
      <c r="AH31" s="10"/>
      <c r="AI31" s="10"/>
      <c r="AJ31" s="11"/>
    </row>
    <row r="32" spans="4:36">
      <c r="D32" s="3" t="s">
        <v>20</v>
      </c>
      <c r="E32" s="21"/>
      <c r="F32">
        <v>1</v>
      </c>
      <c r="G32">
        <f>F32/I37</f>
        <v>0.16666666666666666</v>
      </c>
      <c r="K32" s="36" t="s">
        <v>5</v>
      </c>
      <c r="L32" s="34">
        <f t="shared" si="4"/>
        <v>0</v>
      </c>
      <c r="M32" s="89">
        <f t="shared" si="5"/>
        <v>0</v>
      </c>
      <c r="N32" s="89"/>
      <c r="O32" s="34">
        <f t="shared" si="3"/>
        <v>1</v>
      </c>
      <c r="P32" s="34"/>
      <c r="Q32" s="34"/>
      <c r="R32" s="35"/>
      <c r="T32" s="14"/>
      <c r="U32" s="10"/>
      <c r="V32" s="20"/>
      <c r="W32" s="20"/>
      <c r="X32" s="10"/>
      <c r="Y32" s="10"/>
      <c r="Z32" s="10"/>
      <c r="AA32" s="11"/>
      <c r="AC32" s="14" t="s">
        <v>6</v>
      </c>
      <c r="AD32" s="10">
        <f>AG19*$G$34</f>
        <v>0.29629629629629634</v>
      </c>
      <c r="AE32" s="10">
        <f>AG26*$G$33</f>
        <v>0.19916142557651995</v>
      </c>
      <c r="AF32" s="10">
        <f>SUM(AD32:AE32)</f>
        <v>0.49545772187281628</v>
      </c>
      <c r="AG32" s="10"/>
      <c r="AH32" s="10"/>
      <c r="AI32" s="10"/>
      <c r="AJ32" s="11"/>
    </row>
    <row r="33" spans="4:36">
      <c r="D33" s="3"/>
      <c r="E33" t="s">
        <v>10</v>
      </c>
      <c r="F33">
        <v>5</v>
      </c>
      <c r="G33">
        <f>F33/F35</f>
        <v>0.55555555555555558</v>
      </c>
      <c r="K33" s="36" t="s">
        <v>6</v>
      </c>
      <c r="L33" s="34">
        <f t="shared" si="4"/>
        <v>0</v>
      </c>
      <c r="M33" s="89">
        <f t="shared" si="5"/>
        <v>0</v>
      </c>
      <c r="N33" s="89"/>
      <c r="O33" s="34">
        <f t="shared" si="3"/>
        <v>1</v>
      </c>
      <c r="P33" s="34"/>
      <c r="Q33" s="34"/>
      <c r="R33" s="35"/>
      <c r="T33" s="12" t="s">
        <v>34</v>
      </c>
      <c r="U33" s="10" t="s">
        <v>10</v>
      </c>
      <c r="V33" s="13" t="s">
        <v>35</v>
      </c>
      <c r="W33" s="10">
        <f>MIN(U35:U36)</f>
        <v>0</v>
      </c>
      <c r="X33" s="13" t="s">
        <v>36</v>
      </c>
      <c r="Y33" s="10">
        <f>MAX(U35:U36)</f>
        <v>17</v>
      </c>
      <c r="Z33" s="13" t="s">
        <v>37</v>
      </c>
      <c r="AA33" s="11">
        <f>IF(U16="MIN",MIN($F$16:$F$17),MAX($F$16:$F$17))</f>
        <v>34</v>
      </c>
      <c r="AC33" s="16" t="s">
        <v>7</v>
      </c>
      <c r="AD33" s="17">
        <f>AG20*$G$34</f>
        <v>0</v>
      </c>
      <c r="AE33" s="17">
        <f>AG27*$G$33</f>
        <v>0.55555555555555558</v>
      </c>
      <c r="AF33" s="17">
        <f>SUM(AD33:AE33)</f>
        <v>0.55555555555555558</v>
      </c>
      <c r="AG33" s="17"/>
      <c r="AH33" s="17"/>
      <c r="AI33" s="17"/>
      <c r="AJ33" s="18"/>
    </row>
    <row r="34" spans="4:36">
      <c r="D34" s="3"/>
      <c r="E34" t="s">
        <v>9</v>
      </c>
      <c r="F34">
        <v>4</v>
      </c>
      <c r="G34">
        <f>F34/F35</f>
        <v>0.44444444444444442</v>
      </c>
      <c r="K34" s="36" t="s">
        <v>7</v>
      </c>
      <c r="L34" s="34">
        <f t="shared" si="4"/>
        <v>0</v>
      </c>
      <c r="M34" s="89">
        <f t="shared" si="5"/>
        <v>0</v>
      </c>
      <c r="N34" s="89"/>
      <c r="O34" s="34">
        <f t="shared" si="3"/>
        <v>1</v>
      </c>
      <c r="P34" s="34"/>
      <c r="Q34" s="34"/>
      <c r="R34" s="35"/>
      <c r="T34" s="12" t="s">
        <v>31</v>
      </c>
      <c r="U34" s="13" t="s">
        <v>32</v>
      </c>
      <c r="V34" s="88" t="s">
        <v>33</v>
      </c>
      <c r="W34" s="88"/>
      <c r="X34" s="13" t="s">
        <v>38</v>
      </c>
      <c r="Y34" s="10"/>
      <c r="Z34" s="10"/>
      <c r="AA34" s="11"/>
    </row>
    <row r="35" spans="4:36">
      <c r="D35" s="3"/>
      <c r="E35" s="4" t="s">
        <v>24</v>
      </c>
      <c r="F35">
        <f>SUM(F33:F34)</f>
        <v>9</v>
      </c>
      <c r="K35" s="9"/>
      <c r="L35" s="10"/>
      <c r="M35" s="10"/>
      <c r="N35" s="10"/>
      <c r="O35" s="10"/>
      <c r="P35" s="10"/>
      <c r="Q35" s="10"/>
      <c r="R35" s="11"/>
      <c r="T35" s="14" t="s">
        <v>6</v>
      </c>
      <c r="U35" s="10">
        <f>ABS(F16-$AA$33)</f>
        <v>17</v>
      </c>
      <c r="V35" s="87">
        <f>(U35-$W$33)/($Y$33-$W$33)</f>
        <v>1</v>
      </c>
      <c r="W35" s="87"/>
      <c r="X35" s="10">
        <f>(V35*-1+1)</f>
        <v>0</v>
      </c>
      <c r="Y35" s="10"/>
      <c r="Z35" s="10"/>
      <c r="AA35" s="11"/>
    </row>
    <row r="36" spans="4:36">
      <c r="K36" s="9"/>
      <c r="L36" s="10"/>
      <c r="M36" s="10"/>
      <c r="N36" s="10"/>
      <c r="O36" s="10"/>
      <c r="P36" s="10"/>
      <c r="Q36" s="10"/>
      <c r="R36" s="11"/>
      <c r="T36" s="14" t="s">
        <v>7</v>
      </c>
      <c r="U36" s="10">
        <f>ABS(F17-$AA$33)</f>
        <v>0</v>
      </c>
      <c r="V36" s="87">
        <f>(U36-$W$33)/($Y$33-$W$33)</f>
        <v>0</v>
      </c>
      <c r="W36" s="87"/>
      <c r="X36" s="10">
        <f>(V36*-1+1)</f>
        <v>1</v>
      </c>
      <c r="Y36" s="10"/>
      <c r="Z36" s="10"/>
      <c r="AA36" s="11"/>
    </row>
    <row r="37" spans="4:36">
      <c r="H37" s="1" t="s">
        <v>25</v>
      </c>
      <c r="I37">
        <f>SUM(F22+F26+F32)</f>
        <v>6</v>
      </c>
      <c r="K37" s="49" t="s">
        <v>39</v>
      </c>
      <c r="L37" s="46" t="s">
        <v>40</v>
      </c>
      <c r="M37" s="46"/>
      <c r="N37" s="46"/>
      <c r="O37" s="10"/>
      <c r="P37" s="10"/>
      <c r="Q37" s="10"/>
      <c r="R37" s="11"/>
      <c r="T37" s="9"/>
      <c r="U37" s="10"/>
      <c r="V37" s="10"/>
      <c r="W37" s="10"/>
      <c r="X37" s="10"/>
      <c r="Y37" s="10"/>
      <c r="Z37" s="10"/>
      <c r="AA37" s="11"/>
    </row>
    <row r="38" spans="4:36">
      <c r="K38" s="49" t="s">
        <v>41</v>
      </c>
      <c r="L38" s="50" t="s">
        <v>9</v>
      </c>
      <c r="M38" s="50" t="s">
        <v>14</v>
      </c>
      <c r="N38" s="50" t="s">
        <v>24</v>
      </c>
      <c r="O38" s="10"/>
      <c r="P38" s="10"/>
      <c r="Q38" s="10"/>
      <c r="R38" s="11"/>
      <c r="T38" s="12" t="s">
        <v>39</v>
      </c>
      <c r="U38" s="10" t="s">
        <v>40</v>
      </c>
      <c r="V38" s="10"/>
      <c r="W38" s="10"/>
      <c r="X38" s="10"/>
      <c r="Y38" s="10"/>
      <c r="Z38" s="10"/>
      <c r="AA38" s="11"/>
    </row>
    <row r="39" spans="4:36">
      <c r="K39" s="45" t="s">
        <v>1</v>
      </c>
      <c r="L39" s="46">
        <f>O18*$G$24</f>
        <v>0.5714285714285714</v>
      </c>
      <c r="M39" s="46">
        <f>O28*$G$23</f>
        <v>0.42857142857142855</v>
      </c>
      <c r="N39" s="46">
        <f>SUM(L39:M39)</f>
        <v>1</v>
      </c>
      <c r="O39" s="10"/>
      <c r="P39" s="10"/>
      <c r="Q39" s="10"/>
      <c r="R39" s="11"/>
      <c r="T39" s="12" t="s">
        <v>41</v>
      </c>
      <c r="U39" s="15" t="s">
        <v>9</v>
      </c>
      <c r="V39" s="15" t="s">
        <v>14</v>
      </c>
      <c r="W39" s="15" t="s">
        <v>23</v>
      </c>
      <c r="X39" s="15" t="s">
        <v>10</v>
      </c>
      <c r="Y39" s="15" t="s">
        <v>24</v>
      </c>
      <c r="Z39" s="10"/>
      <c r="AA39" s="11"/>
    </row>
    <row r="40" spans="4:36">
      <c r="K40" s="45" t="s">
        <v>2</v>
      </c>
      <c r="L40" s="46">
        <f t="shared" ref="L40:L45" si="6">O19*$G$24</f>
        <v>0.56235827664399096</v>
      </c>
      <c r="M40" s="46">
        <f t="shared" ref="M40:M45" si="7">O29*$G$23</f>
        <v>0.42857142857142855</v>
      </c>
      <c r="N40" s="46">
        <f t="shared" ref="N40:N45" si="8">SUM(L40:M40)</f>
        <v>0.99092970521541957</v>
      </c>
      <c r="O40" s="10"/>
      <c r="P40" s="10"/>
      <c r="Q40" s="10"/>
      <c r="R40" s="11"/>
      <c r="T40" s="14" t="s">
        <v>6</v>
      </c>
      <c r="U40" s="10">
        <f>X20*$G$30</f>
        <v>0.33333333333333331</v>
      </c>
      <c r="V40" s="10">
        <f>X25*$G$27</f>
        <v>0.16666666666666666</v>
      </c>
      <c r="W40" s="10">
        <f>X30*$G$28</f>
        <v>0.16666666666666666</v>
      </c>
      <c r="X40" s="10">
        <f>X35*$G$29</f>
        <v>0</v>
      </c>
      <c r="Y40" s="10">
        <f>SUM(U40:X40)</f>
        <v>0.66666666666666663</v>
      </c>
      <c r="Z40" s="10"/>
      <c r="AA40" s="11"/>
    </row>
    <row r="41" spans="4:36">
      <c r="K41" s="45" t="s">
        <v>3</v>
      </c>
      <c r="L41" s="46">
        <f t="shared" si="6"/>
        <v>0.54421768707482987</v>
      </c>
      <c r="M41" s="46">
        <f t="shared" si="7"/>
        <v>0.42857142857142855</v>
      </c>
      <c r="N41" s="46">
        <f t="shared" si="8"/>
        <v>0.97278911564625847</v>
      </c>
      <c r="O41" s="10"/>
      <c r="P41" s="10"/>
      <c r="Q41" s="10"/>
      <c r="R41" s="11"/>
      <c r="T41" s="16" t="s">
        <v>7</v>
      </c>
      <c r="U41" s="17">
        <f>X21*$G$30</f>
        <v>0</v>
      </c>
      <c r="V41" s="17">
        <f>X26*$G$27</f>
        <v>0.16666666666666666</v>
      </c>
      <c r="W41" s="17">
        <f>X31*$G$28</f>
        <v>0.16666666666666666</v>
      </c>
      <c r="X41" s="17">
        <f>X36*$G$29</f>
        <v>0.33333333333333331</v>
      </c>
      <c r="Y41" s="17">
        <f>SUM(U41:X41)</f>
        <v>0.66666666666666663</v>
      </c>
      <c r="Z41" s="17"/>
      <c r="AA41" s="18"/>
    </row>
    <row r="42" spans="4:36">
      <c r="K42" s="45" t="s">
        <v>4</v>
      </c>
      <c r="L42" s="46">
        <f t="shared" si="6"/>
        <v>0.50793650793650791</v>
      </c>
      <c r="M42" s="46">
        <f t="shared" si="7"/>
        <v>0.42857142857142855</v>
      </c>
      <c r="N42" s="46">
        <f t="shared" si="8"/>
        <v>0.93650793650793651</v>
      </c>
      <c r="O42" s="10"/>
      <c r="P42" s="10"/>
      <c r="Q42" s="10"/>
      <c r="R42" s="11"/>
    </row>
    <row r="43" spans="4:36">
      <c r="K43" s="45" t="s">
        <v>5</v>
      </c>
      <c r="L43" s="46">
        <f t="shared" si="6"/>
        <v>0.43537414965986387</v>
      </c>
      <c r="M43" s="46">
        <f t="shared" si="7"/>
        <v>0.42857142857142855</v>
      </c>
      <c r="N43" s="46">
        <f t="shared" si="8"/>
        <v>0.86394557823129237</v>
      </c>
      <c r="O43" s="10"/>
      <c r="P43" s="10"/>
      <c r="Q43" s="10"/>
      <c r="R43" s="11"/>
    </row>
    <row r="44" spans="4:36">
      <c r="K44" s="45" t="s">
        <v>6</v>
      </c>
      <c r="L44" s="46">
        <f t="shared" si="6"/>
        <v>0.29024943310657592</v>
      </c>
      <c r="M44" s="46">
        <f t="shared" si="7"/>
        <v>0.42857142857142855</v>
      </c>
      <c r="N44" s="46">
        <f t="shared" si="8"/>
        <v>0.71882086167800452</v>
      </c>
      <c r="O44" s="10"/>
      <c r="P44" s="10"/>
      <c r="Q44" s="10"/>
      <c r="R44" s="11"/>
    </row>
    <row r="45" spans="4:36">
      <c r="K45" s="47" t="s">
        <v>7</v>
      </c>
      <c r="L45" s="48">
        <f t="shared" si="6"/>
        <v>0</v>
      </c>
      <c r="M45" s="48">
        <f t="shared" si="7"/>
        <v>0.42857142857142855</v>
      </c>
      <c r="N45" s="48">
        <f t="shared" si="8"/>
        <v>0.42857142857142855</v>
      </c>
      <c r="O45" s="17"/>
      <c r="P45" s="17"/>
      <c r="Q45" s="17"/>
      <c r="R45" s="18"/>
    </row>
    <row r="52" spans="4:18">
      <c r="D52" s="72" t="s">
        <v>139</v>
      </c>
      <c r="E52" s="73" t="s">
        <v>11</v>
      </c>
      <c r="F52" s="73" t="s">
        <v>141</v>
      </c>
      <c r="G52" s="73" t="s">
        <v>140</v>
      </c>
      <c r="H52" s="74" t="s">
        <v>15</v>
      </c>
      <c r="I52" s="74" t="s">
        <v>142</v>
      </c>
      <c r="K52" s="65" t="s">
        <v>26</v>
      </c>
      <c r="L52" s="66" t="s">
        <v>17</v>
      </c>
      <c r="M52" s="59"/>
      <c r="N52" s="59"/>
      <c r="O52" s="59"/>
      <c r="P52" s="59"/>
      <c r="Q52" s="59"/>
      <c r="R52" s="60"/>
    </row>
    <row r="53" spans="4:18">
      <c r="D53" s="70" t="s">
        <v>147</v>
      </c>
      <c r="E53" s="71">
        <f>0.09+0.06+5+0.05</f>
        <v>5.2</v>
      </c>
      <c r="F53" s="71" t="s">
        <v>148</v>
      </c>
      <c r="G53" s="71">
        <v>51200</v>
      </c>
      <c r="H53" s="71">
        <v>160</v>
      </c>
      <c r="I53" s="71" t="s">
        <v>143</v>
      </c>
      <c r="K53" s="61"/>
      <c r="L53" s="62"/>
      <c r="M53" s="62"/>
      <c r="N53" s="62"/>
      <c r="O53" s="62"/>
      <c r="P53" s="62"/>
      <c r="Q53" s="62"/>
      <c r="R53" s="63"/>
    </row>
    <row r="54" spans="4:18">
      <c r="D54" s="70" t="s">
        <v>158</v>
      </c>
      <c r="E54" s="71">
        <f>5+0.091+0.09+0.05</f>
        <v>5.2309999999999999</v>
      </c>
      <c r="F54" s="71" t="s">
        <v>148</v>
      </c>
      <c r="G54" s="71">
        <v>51200</v>
      </c>
      <c r="H54" s="71">
        <v>160</v>
      </c>
      <c r="I54" s="71" t="s">
        <v>143</v>
      </c>
      <c r="K54" s="67" t="s">
        <v>27</v>
      </c>
      <c r="L54" s="68" t="s">
        <v>28</v>
      </c>
      <c r="M54" s="68" t="s">
        <v>29</v>
      </c>
      <c r="N54" s="68" t="s">
        <v>30</v>
      </c>
      <c r="O54" s="62"/>
      <c r="P54" s="62"/>
      <c r="Q54" s="62"/>
      <c r="R54" s="63"/>
    </row>
    <row r="55" spans="4:18">
      <c r="D55" s="70" t="s">
        <v>150</v>
      </c>
      <c r="E55" s="71">
        <f>5+0.05+0.07+0.06</f>
        <v>5.18</v>
      </c>
      <c r="F55" s="71" t="s">
        <v>148</v>
      </c>
      <c r="G55" s="71">
        <v>153600</v>
      </c>
      <c r="H55" s="71">
        <v>160</v>
      </c>
      <c r="I55" s="71" t="s">
        <v>143</v>
      </c>
      <c r="K55" s="61" t="s">
        <v>9</v>
      </c>
      <c r="L55" s="62" t="s">
        <v>29</v>
      </c>
      <c r="M55" s="62"/>
      <c r="N55" s="62">
        <v>4000</v>
      </c>
      <c r="O55" s="62"/>
      <c r="P55" s="62"/>
      <c r="Q55" s="62"/>
      <c r="R55" s="63"/>
    </row>
    <row r="56" spans="4:18">
      <c r="D56" s="70" t="s">
        <v>157</v>
      </c>
      <c r="E56" s="71">
        <v>5.2110000000000003</v>
      </c>
      <c r="F56" s="71" t="s">
        <v>148</v>
      </c>
      <c r="G56" s="71">
        <v>153600</v>
      </c>
      <c r="H56" s="71">
        <v>160</v>
      </c>
      <c r="I56" s="71" t="s">
        <v>143</v>
      </c>
      <c r="K56" s="61" t="s">
        <v>14</v>
      </c>
      <c r="L56" s="62" t="s">
        <v>30</v>
      </c>
      <c r="M56" s="62">
        <v>150</v>
      </c>
      <c r="N56" s="62"/>
      <c r="O56" s="62"/>
      <c r="P56" s="62"/>
      <c r="Q56" s="62"/>
      <c r="R56" s="63"/>
    </row>
    <row r="57" spans="4:18">
      <c r="D57" s="70" t="s">
        <v>149</v>
      </c>
      <c r="E57" s="71">
        <v>5.16</v>
      </c>
      <c r="F57" s="71" t="s">
        <v>148</v>
      </c>
      <c r="G57" s="71">
        <v>512000</v>
      </c>
      <c r="H57" s="71">
        <v>160</v>
      </c>
      <c r="I57" s="71" t="s">
        <v>143</v>
      </c>
      <c r="K57" s="61" t="s">
        <v>144</v>
      </c>
      <c r="L57" s="62" t="s">
        <v>30</v>
      </c>
      <c r="M57" s="62">
        <v>40960</v>
      </c>
      <c r="N57" s="62"/>
      <c r="O57" s="62"/>
      <c r="P57" s="62"/>
      <c r="Q57" s="62"/>
      <c r="R57" s="63"/>
    </row>
    <row r="58" spans="4:18">
      <c r="D58" s="70" t="s">
        <v>152</v>
      </c>
      <c r="E58" s="71">
        <v>5.1909999999999998</v>
      </c>
      <c r="F58" s="71" t="s">
        <v>148</v>
      </c>
      <c r="G58" s="71">
        <v>512000</v>
      </c>
      <c r="H58" s="71">
        <v>160</v>
      </c>
      <c r="I58" s="71" t="s">
        <v>143</v>
      </c>
      <c r="K58" s="61" t="s">
        <v>141</v>
      </c>
      <c r="L58" s="62" t="s">
        <v>30</v>
      </c>
      <c r="M58" s="62"/>
      <c r="N58" s="62"/>
      <c r="O58" s="62"/>
      <c r="P58" s="62"/>
      <c r="Q58" s="62"/>
      <c r="R58" s="63"/>
    </row>
    <row r="59" spans="4:18">
      <c r="D59" s="70" t="s">
        <v>154</v>
      </c>
      <c r="E59" s="71">
        <v>0.23</v>
      </c>
      <c r="F59" s="71" t="s">
        <v>146</v>
      </c>
      <c r="G59" s="71">
        <v>51200</v>
      </c>
      <c r="H59" s="71">
        <v>160</v>
      </c>
      <c r="I59" s="71" t="s">
        <v>143</v>
      </c>
      <c r="K59" s="61" t="s">
        <v>142</v>
      </c>
      <c r="L59" s="62" t="s">
        <v>30</v>
      </c>
      <c r="M59" s="62"/>
      <c r="N59" s="62"/>
      <c r="O59" s="62"/>
      <c r="P59" s="62"/>
      <c r="Q59" s="62"/>
      <c r="R59" s="63"/>
    </row>
    <row r="60" spans="4:18">
      <c r="D60" s="70" t="s">
        <v>156</v>
      </c>
      <c r="E60" s="71">
        <v>0.2</v>
      </c>
      <c r="F60" s="71" t="s">
        <v>146</v>
      </c>
      <c r="G60" s="71">
        <v>51200</v>
      </c>
      <c r="H60" s="71">
        <v>160</v>
      </c>
      <c r="I60" s="71" t="s">
        <v>143</v>
      </c>
      <c r="K60" s="61"/>
      <c r="L60" s="62"/>
      <c r="M60" s="62"/>
      <c r="N60" s="62"/>
      <c r="O60" s="62"/>
      <c r="P60" s="62"/>
      <c r="Q60" s="62"/>
      <c r="R60" s="63"/>
    </row>
    <row r="61" spans="4:18">
      <c r="D61" s="70" t="s">
        <v>145</v>
      </c>
      <c r="E61" s="71">
        <v>0.18</v>
      </c>
      <c r="F61" s="71" t="s">
        <v>146</v>
      </c>
      <c r="G61" s="71">
        <v>153600</v>
      </c>
      <c r="H61" s="71">
        <v>160</v>
      </c>
      <c r="I61" s="71" t="s">
        <v>143</v>
      </c>
      <c r="K61" s="67" t="s">
        <v>34</v>
      </c>
      <c r="L61" s="62" t="s">
        <v>9</v>
      </c>
      <c r="M61" s="68" t="s">
        <v>35</v>
      </c>
      <c r="N61" s="62">
        <f>MIN(L63:L74)</f>
        <v>0</v>
      </c>
      <c r="O61" s="68" t="s">
        <v>36</v>
      </c>
      <c r="P61" s="62">
        <f>MAX(L63:L74)</f>
        <v>5.0709999999999997</v>
      </c>
      <c r="Q61" s="68" t="s">
        <v>37</v>
      </c>
      <c r="R61" s="63">
        <f>IF(L55="MIN",MIN($E$53:$E$64),MAX($E$53:$E$64))</f>
        <v>0.16</v>
      </c>
    </row>
    <row r="62" spans="4:18">
      <c r="D62" s="70" t="s">
        <v>151</v>
      </c>
      <c r="E62" s="71">
        <v>0.21099999999999999</v>
      </c>
      <c r="F62" s="71" t="s">
        <v>146</v>
      </c>
      <c r="G62" s="71">
        <v>153600</v>
      </c>
      <c r="H62" s="71">
        <v>160</v>
      </c>
      <c r="I62" s="71" t="s">
        <v>143</v>
      </c>
      <c r="K62" s="67" t="s">
        <v>31</v>
      </c>
      <c r="L62" s="68" t="s">
        <v>32</v>
      </c>
      <c r="M62" s="86" t="s">
        <v>33</v>
      </c>
      <c r="N62" s="86"/>
      <c r="O62" s="68" t="s">
        <v>38</v>
      </c>
      <c r="P62" s="62"/>
      <c r="Q62" s="62"/>
      <c r="R62" s="63"/>
    </row>
    <row r="63" spans="4:18">
      <c r="D63" s="70" t="s">
        <v>153</v>
      </c>
      <c r="E63" s="71">
        <v>0.191</v>
      </c>
      <c r="F63" s="71" t="s">
        <v>146</v>
      </c>
      <c r="G63" s="71">
        <v>512000</v>
      </c>
      <c r="H63" s="71">
        <v>160</v>
      </c>
      <c r="I63" s="71" t="s">
        <v>143</v>
      </c>
      <c r="K63" s="64" t="s">
        <v>147</v>
      </c>
      <c r="L63" s="62">
        <f>E53-$R$61</f>
        <v>5.04</v>
      </c>
      <c r="M63" s="85">
        <f>(L63-$N$61)/($P$61-$N$61)</f>
        <v>0.99388680733583123</v>
      </c>
      <c r="N63" s="85"/>
      <c r="O63" s="62">
        <f>IF($L$55="MIN",(M63*-1+1),M63)</f>
        <v>6.1131926641687651E-3</v>
      </c>
      <c r="P63" s="62"/>
      <c r="Q63" s="62"/>
      <c r="R63" s="63"/>
    </row>
    <row r="64" spans="4:18">
      <c r="D64" s="70" t="s">
        <v>155</v>
      </c>
      <c r="E64" s="71">
        <v>0.16</v>
      </c>
      <c r="F64" s="71" t="s">
        <v>146</v>
      </c>
      <c r="G64" s="71">
        <v>512000</v>
      </c>
      <c r="H64" s="71">
        <v>160</v>
      </c>
      <c r="I64" s="71" t="s">
        <v>143</v>
      </c>
      <c r="K64" s="64" t="s">
        <v>158</v>
      </c>
      <c r="L64" s="62">
        <f t="shared" ref="L64:L74" si="9">E54-$R$61</f>
        <v>5.0709999999999997</v>
      </c>
      <c r="M64" s="85">
        <f t="shared" ref="M64:M74" si="10">(L64-$N$61)/($P$61-$N$61)</f>
        <v>1</v>
      </c>
      <c r="N64" s="85"/>
      <c r="O64" s="62">
        <f t="shared" ref="O64:O74" si="11">IF($L$55="MIN",(M64*-1+1),M64)</f>
        <v>0</v>
      </c>
      <c r="P64" s="62"/>
      <c r="Q64" s="62"/>
      <c r="R64" s="63"/>
    </row>
    <row r="65" spans="4:18">
      <c r="K65" s="64" t="s">
        <v>150</v>
      </c>
      <c r="L65" s="62">
        <f t="shared" si="9"/>
        <v>5.0199999999999996</v>
      </c>
      <c r="M65" s="85">
        <f t="shared" si="10"/>
        <v>0.98994281206862544</v>
      </c>
      <c r="N65" s="85"/>
      <c r="O65" s="62">
        <f t="shared" si="11"/>
        <v>1.0057187931374556E-2</v>
      </c>
      <c r="P65" s="62"/>
      <c r="Q65" s="62"/>
      <c r="R65" s="63"/>
    </row>
    <row r="66" spans="4:18">
      <c r="K66" s="64" t="s">
        <v>157</v>
      </c>
      <c r="L66" s="62">
        <f t="shared" si="9"/>
        <v>5.0510000000000002</v>
      </c>
      <c r="M66" s="85">
        <f t="shared" si="10"/>
        <v>0.99605600473279443</v>
      </c>
      <c r="N66" s="85"/>
      <c r="O66" s="62">
        <f t="shared" si="11"/>
        <v>3.9439952672055689E-3</v>
      </c>
      <c r="P66" s="62"/>
      <c r="Q66" s="62"/>
      <c r="R66" s="63"/>
    </row>
    <row r="67" spans="4:18">
      <c r="D67" s="2" t="s">
        <v>16</v>
      </c>
      <c r="E67" s="2" t="s">
        <v>21</v>
      </c>
      <c r="F67" s="2" t="s">
        <v>18</v>
      </c>
      <c r="G67" s="2" t="s">
        <v>22</v>
      </c>
      <c r="K67" s="64" t="s">
        <v>149</v>
      </c>
      <c r="L67" s="62">
        <f t="shared" si="9"/>
        <v>5</v>
      </c>
      <c r="M67" s="85">
        <f t="shared" si="10"/>
        <v>0.98599881680141988</v>
      </c>
      <c r="N67" s="85"/>
      <c r="O67" s="62">
        <f t="shared" si="11"/>
        <v>1.4001183198580125E-2</v>
      </c>
      <c r="P67" s="62"/>
      <c r="Q67" s="62"/>
      <c r="R67" s="63"/>
    </row>
    <row r="68" spans="4:18">
      <c r="D68" s="3" t="s">
        <v>159</v>
      </c>
      <c r="E68" s="21"/>
      <c r="F68">
        <v>4</v>
      </c>
      <c r="G68">
        <f>F68/G77</f>
        <v>1</v>
      </c>
      <c r="K68" s="64" t="s">
        <v>152</v>
      </c>
      <c r="L68" s="62">
        <f t="shared" si="9"/>
        <v>5.0309999999999997</v>
      </c>
      <c r="M68" s="85">
        <f t="shared" si="10"/>
        <v>0.99211200946558864</v>
      </c>
      <c r="N68" s="85"/>
      <c r="O68" s="62">
        <f t="shared" si="11"/>
        <v>7.8879905344113599E-3</v>
      </c>
      <c r="P68" s="62"/>
      <c r="Q68" s="62"/>
      <c r="R68" s="63"/>
    </row>
    <row r="69" spans="4:18">
      <c r="E69" t="s">
        <v>14</v>
      </c>
      <c r="F69">
        <v>2</v>
      </c>
      <c r="G69">
        <f>F69/F74</f>
        <v>0.125</v>
      </c>
      <c r="K69" s="64" t="s">
        <v>154</v>
      </c>
      <c r="L69" s="62">
        <f t="shared" si="9"/>
        <v>7.0000000000000007E-2</v>
      </c>
      <c r="M69" s="85">
        <f t="shared" si="10"/>
        <v>1.380398343521988E-2</v>
      </c>
      <c r="N69" s="85"/>
      <c r="O69" s="62">
        <f t="shared" si="11"/>
        <v>0.98619601656478006</v>
      </c>
      <c r="P69" s="62"/>
      <c r="Q69" s="62"/>
      <c r="R69" s="63"/>
    </row>
    <row r="70" spans="4:18">
      <c r="E70" t="s">
        <v>9</v>
      </c>
      <c r="F70">
        <v>4</v>
      </c>
      <c r="G70">
        <f>F70/F74</f>
        <v>0.25</v>
      </c>
      <c r="K70" s="64" t="s">
        <v>156</v>
      </c>
      <c r="L70" s="62">
        <f t="shared" si="9"/>
        <v>4.0000000000000008E-2</v>
      </c>
      <c r="M70" s="85">
        <f t="shared" si="10"/>
        <v>7.8879905344113599E-3</v>
      </c>
      <c r="N70" s="85"/>
      <c r="O70" s="62">
        <f t="shared" si="11"/>
        <v>0.99211200946558864</v>
      </c>
      <c r="P70" s="62"/>
      <c r="Q70" s="62"/>
      <c r="R70" s="63"/>
    </row>
    <row r="71" spans="4:18">
      <c r="E71" t="s">
        <v>141</v>
      </c>
      <c r="F71">
        <v>3</v>
      </c>
      <c r="G71">
        <f>F71/F74</f>
        <v>0.1875</v>
      </c>
      <c r="K71" s="64" t="s">
        <v>145</v>
      </c>
      <c r="L71" s="62">
        <f t="shared" si="9"/>
        <v>1.999999999999999E-2</v>
      </c>
      <c r="M71" s="85">
        <f t="shared" si="10"/>
        <v>3.9439952672056773E-3</v>
      </c>
      <c r="N71" s="85"/>
      <c r="O71" s="62">
        <f t="shared" si="11"/>
        <v>0.99605600473279432</v>
      </c>
      <c r="P71" s="62"/>
      <c r="Q71" s="62"/>
      <c r="R71" s="63"/>
    </row>
    <row r="72" spans="4:18">
      <c r="E72" t="s">
        <v>144</v>
      </c>
      <c r="F72">
        <v>5</v>
      </c>
      <c r="G72">
        <f>F72/F74</f>
        <v>0.3125</v>
      </c>
      <c r="K72" s="64" t="s">
        <v>151</v>
      </c>
      <c r="L72" s="62">
        <f t="shared" si="9"/>
        <v>5.099999999999999E-2</v>
      </c>
      <c r="M72" s="85">
        <f t="shared" si="10"/>
        <v>1.0057187931374481E-2</v>
      </c>
      <c r="N72" s="85"/>
      <c r="O72" s="62">
        <f t="shared" si="11"/>
        <v>0.98994281206862555</v>
      </c>
      <c r="P72" s="62"/>
      <c r="Q72" s="62"/>
      <c r="R72" s="63"/>
    </row>
    <row r="73" spans="4:18">
      <c r="E73" t="s">
        <v>142</v>
      </c>
      <c r="F73">
        <v>2</v>
      </c>
      <c r="G73">
        <f>F73/F74</f>
        <v>0.125</v>
      </c>
      <c r="K73" s="64" t="s">
        <v>153</v>
      </c>
      <c r="L73" s="62">
        <f t="shared" si="9"/>
        <v>3.1E-2</v>
      </c>
      <c r="M73" s="85">
        <f t="shared" si="10"/>
        <v>6.1131926641688032E-3</v>
      </c>
      <c r="N73" s="85"/>
      <c r="O73" s="62">
        <f t="shared" si="11"/>
        <v>0.99388680733583123</v>
      </c>
      <c r="P73" s="62"/>
      <c r="Q73" s="62"/>
      <c r="R73" s="63"/>
    </row>
    <row r="74" spans="4:18">
      <c r="E74" s="2" t="s">
        <v>24</v>
      </c>
      <c r="F74">
        <f>SUM(F69:F73)</f>
        <v>16</v>
      </c>
      <c r="K74" s="64" t="s">
        <v>155</v>
      </c>
      <c r="L74" s="62">
        <f t="shared" si="9"/>
        <v>0</v>
      </c>
      <c r="M74" s="85">
        <f t="shared" si="10"/>
        <v>0</v>
      </c>
      <c r="N74" s="85"/>
      <c r="O74" s="62">
        <f t="shared" si="11"/>
        <v>1</v>
      </c>
      <c r="P74" s="62"/>
      <c r="Q74" s="62"/>
      <c r="R74" s="63"/>
    </row>
    <row r="75" spans="4:18">
      <c r="K75" s="61"/>
      <c r="L75" s="62"/>
      <c r="M75" s="62"/>
      <c r="N75" s="62"/>
      <c r="O75" s="62"/>
      <c r="P75" s="62"/>
      <c r="Q75" s="62"/>
      <c r="R75" s="63"/>
    </row>
    <row r="76" spans="4:18">
      <c r="K76" s="67" t="s">
        <v>34</v>
      </c>
      <c r="L76" s="62" t="s">
        <v>14</v>
      </c>
      <c r="M76" s="68" t="s">
        <v>35</v>
      </c>
      <c r="N76" s="62">
        <f>MIN(L78:L89)</f>
        <v>0</v>
      </c>
      <c r="O76" s="68" t="s">
        <v>36</v>
      </c>
      <c r="P76" s="62">
        <f>MAX(L78:L89)</f>
        <v>0</v>
      </c>
      <c r="Q76" s="68" t="s">
        <v>37</v>
      </c>
      <c r="R76" s="63">
        <f>IF(L56="MIN",MIN($H$53:$H$64),MAX($H$53:$H$64))</f>
        <v>160</v>
      </c>
    </row>
    <row r="77" spans="4:18">
      <c r="F77" s="1" t="s">
        <v>25</v>
      </c>
      <c r="G77">
        <f>SUM(F68)</f>
        <v>4</v>
      </c>
      <c r="K77" s="67" t="s">
        <v>31</v>
      </c>
      <c r="L77" s="68" t="s">
        <v>32</v>
      </c>
      <c r="M77" s="86" t="s">
        <v>33</v>
      </c>
      <c r="N77" s="86"/>
      <c r="O77" s="68" t="s">
        <v>38</v>
      </c>
      <c r="P77" s="62"/>
      <c r="Q77" s="62"/>
      <c r="R77" s="63"/>
    </row>
    <row r="78" spans="4:18">
      <c r="K78" s="64" t="s">
        <v>147</v>
      </c>
      <c r="L78" s="62">
        <f>H53-$R$76</f>
        <v>0</v>
      </c>
      <c r="M78" s="85">
        <f>IF(P76=0,0,(L78-N76)/($P$76-$N$76))</f>
        <v>0</v>
      </c>
      <c r="N78" s="85"/>
      <c r="O78" s="62">
        <f>IF($L$55="MIN",(M78*-1+1),M78)</f>
        <v>1</v>
      </c>
      <c r="P78" s="62"/>
      <c r="Q78" s="62"/>
      <c r="R78" s="63"/>
    </row>
    <row r="79" spans="4:18">
      <c r="K79" s="64" t="s">
        <v>158</v>
      </c>
      <c r="L79" s="62">
        <f t="shared" ref="L79:L89" si="12">H54-$R$76</f>
        <v>0</v>
      </c>
      <c r="M79" s="85">
        <f t="shared" ref="M79:M89" si="13">IF(P77=0,0,(L79-N77)/($P$76-$N$76))</f>
        <v>0</v>
      </c>
      <c r="N79" s="85"/>
      <c r="O79" s="62">
        <f t="shared" ref="O79:O89" si="14">IF($L$55="MIN",(M79*-1+1),M79)</f>
        <v>1</v>
      </c>
      <c r="P79" s="62"/>
      <c r="Q79" s="62"/>
      <c r="R79" s="63"/>
    </row>
    <row r="80" spans="4:18">
      <c r="K80" s="64" t="s">
        <v>150</v>
      </c>
      <c r="L80" s="62">
        <f t="shared" si="12"/>
        <v>0</v>
      </c>
      <c r="M80" s="85">
        <f t="shared" si="13"/>
        <v>0</v>
      </c>
      <c r="N80" s="85"/>
      <c r="O80" s="62">
        <f t="shared" si="14"/>
        <v>1</v>
      </c>
      <c r="P80" s="62"/>
      <c r="Q80" s="62"/>
      <c r="R80" s="63"/>
    </row>
    <row r="81" spans="11:18">
      <c r="K81" s="64" t="s">
        <v>157</v>
      </c>
      <c r="L81" s="62">
        <f t="shared" si="12"/>
        <v>0</v>
      </c>
      <c r="M81" s="85">
        <f t="shared" si="13"/>
        <v>0</v>
      </c>
      <c r="N81" s="85"/>
      <c r="O81" s="62">
        <f t="shared" si="14"/>
        <v>1</v>
      </c>
      <c r="P81" s="62"/>
      <c r="Q81" s="62"/>
      <c r="R81" s="63"/>
    </row>
    <row r="82" spans="11:18">
      <c r="K82" s="64" t="s">
        <v>149</v>
      </c>
      <c r="L82" s="62">
        <f t="shared" si="12"/>
        <v>0</v>
      </c>
      <c r="M82" s="85">
        <f t="shared" si="13"/>
        <v>0</v>
      </c>
      <c r="N82" s="85"/>
      <c r="O82" s="62">
        <f t="shared" si="14"/>
        <v>1</v>
      </c>
      <c r="P82" s="62"/>
      <c r="Q82" s="62"/>
      <c r="R82" s="63"/>
    </row>
    <row r="83" spans="11:18">
      <c r="K83" s="64" t="s">
        <v>152</v>
      </c>
      <c r="L83" s="62">
        <f t="shared" si="12"/>
        <v>0</v>
      </c>
      <c r="M83" s="85">
        <f t="shared" si="13"/>
        <v>0</v>
      </c>
      <c r="N83" s="85"/>
      <c r="O83" s="62">
        <f t="shared" si="14"/>
        <v>1</v>
      </c>
      <c r="P83" s="62"/>
      <c r="Q83" s="62"/>
      <c r="R83" s="63"/>
    </row>
    <row r="84" spans="11:18">
      <c r="K84" s="64" t="s">
        <v>154</v>
      </c>
      <c r="L84" s="62">
        <f t="shared" si="12"/>
        <v>0</v>
      </c>
      <c r="M84" s="85">
        <f t="shared" si="13"/>
        <v>0</v>
      </c>
      <c r="N84" s="85"/>
      <c r="O84" s="62">
        <f t="shared" si="14"/>
        <v>1</v>
      </c>
      <c r="P84" s="62"/>
      <c r="Q84" s="62"/>
      <c r="R84" s="63"/>
    </row>
    <row r="85" spans="11:18">
      <c r="K85" s="64" t="s">
        <v>156</v>
      </c>
      <c r="L85" s="62">
        <f t="shared" si="12"/>
        <v>0</v>
      </c>
      <c r="M85" s="85">
        <f t="shared" si="13"/>
        <v>0</v>
      </c>
      <c r="N85" s="85"/>
      <c r="O85" s="62">
        <f t="shared" si="14"/>
        <v>1</v>
      </c>
      <c r="P85" s="62"/>
      <c r="Q85" s="62"/>
      <c r="R85" s="63"/>
    </row>
    <row r="86" spans="11:18">
      <c r="K86" s="64" t="s">
        <v>145</v>
      </c>
      <c r="L86" s="62">
        <f t="shared" si="12"/>
        <v>0</v>
      </c>
      <c r="M86" s="85">
        <f t="shared" si="13"/>
        <v>0</v>
      </c>
      <c r="N86" s="85"/>
      <c r="O86" s="62">
        <f t="shared" si="14"/>
        <v>1</v>
      </c>
      <c r="P86" s="62"/>
      <c r="Q86" s="62"/>
      <c r="R86" s="63"/>
    </row>
    <row r="87" spans="11:18">
      <c r="K87" s="64" t="s">
        <v>151</v>
      </c>
      <c r="L87" s="62">
        <f t="shared" si="12"/>
        <v>0</v>
      </c>
      <c r="M87" s="85">
        <f t="shared" si="13"/>
        <v>0</v>
      </c>
      <c r="N87" s="85"/>
      <c r="O87" s="62">
        <f t="shared" si="14"/>
        <v>1</v>
      </c>
      <c r="P87" s="62"/>
      <c r="Q87" s="62"/>
      <c r="R87" s="63"/>
    </row>
    <row r="88" spans="11:18">
      <c r="K88" s="64" t="s">
        <v>153</v>
      </c>
      <c r="L88" s="62">
        <f t="shared" si="12"/>
        <v>0</v>
      </c>
      <c r="M88" s="85">
        <f t="shared" si="13"/>
        <v>0</v>
      </c>
      <c r="N88" s="85"/>
      <c r="O88" s="62">
        <f t="shared" si="14"/>
        <v>1</v>
      </c>
      <c r="P88" s="62"/>
      <c r="Q88" s="62"/>
      <c r="R88" s="63"/>
    </row>
    <row r="89" spans="11:18">
      <c r="K89" s="64" t="s">
        <v>155</v>
      </c>
      <c r="L89" s="62">
        <f t="shared" si="12"/>
        <v>0</v>
      </c>
      <c r="M89" s="85">
        <f t="shared" si="13"/>
        <v>0</v>
      </c>
      <c r="N89" s="85"/>
      <c r="O89" s="62">
        <f t="shared" si="14"/>
        <v>1</v>
      </c>
      <c r="P89" s="62"/>
      <c r="Q89" s="62"/>
      <c r="R89" s="63"/>
    </row>
    <row r="90" spans="11:18">
      <c r="K90" s="61"/>
      <c r="L90" s="62"/>
      <c r="M90" s="62"/>
      <c r="N90" s="62"/>
      <c r="O90" s="62"/>
      <c r="P90" s="62"/>
      <c r="Q90" s="62"/>
      <c r="R90" s="63"/>
    </row>
    <row r="91" spans="11:18">
      <c r="K91" s="67" t="s">
        <v>34</v>
      </c>
      <c r="L91" s="62" t="s">
        <v>144</v>
      </c>
      <c r="M91" s="68" t="s">
        <v>35</v>
      </c>
      <c r="N91" s="62">
        <f>MIN(L93:L104)</f>
        <v>0</v>
      </c>
      <c r="O91" s="68" t="s">
        <v>36</v>
      </c>
      <c r="P91" s="62">
        <f>MAX(L93:L104)</f>
        <v>460800</v>
      </c>
      <c r="Q91" s="68" t="s">
        <v>37</v>
      </c>
      <c r="R91" s="63">
        <f>IF(L57="MIN",MIN($G$53:$G$64),MAX($G$53:$G$64))</f>
        <v>512000</v>
      </c>
    </row>
    <row r="92" spans="11:18">
      <c r="K92" s="67" t="s">
        <v>31</v>
      </c>
      <c r="L92" s="68" t="s">
        <v>32</v>
      </c>
      <c r="M92" s="86" t="s">
        <v>33</v>
      </c>
      <c r="N92" s="86"/>
      <c r="O92" s="68" t="s">
        <v>38</v>
      </c>
      <c r="P92" s="62"/>
      <c r="Q92" s="62"/>
      <c r="R92" s="63"/>
    </row>
    <row r="93" spans="11:18">
      <c r="K93" s="64" t="s">
        <v>147</v>
      </c>
      <c r="L93" s="62">
        <f>ABS(G53-$R$91)</f>
        <v>460800</v>
      </c>
      <c r="M93" s="85">
        <f>IF($P$91=0,0,(L93-$N$91)/($P$91-$N$91))</f>
        <v>1</v>
      </c>
      <c r="N93" s="85"/>
      <c r="O93" s="62">
        <f>(M93*-1+1)</f>
        <v>0</v>
      </c>
      <c r="P93" s="62"/>
      <c r="Q93" s="62"/>
      <c r="R93" s="63"/>
    </row>
    <row r="94" spans="11:18">
      <c r="K94" s="64" t="s">
        <v>158</v>
      </c>
      <c r="L94" s="62">
        <f t="shared" ref="L94:L104" si="15">ABS(G54-$R$91)</f>
        <v>460800</v>
      </c>
      <c r="M94" s="85">
        <f t="shared" ref="M94:M104" si="16">IF($P$91=0,0,(L94-$N$91)/($P$91-$N$91))</f>
        <v>1</v>
      </c>
      <c r="N94" s="85"/>
      <c r="O94" s="62">
        <f t="shared" ref="O94:O104" si="17">(M94*-1+1)</f>
        <v>0</v>
      </c>
      <c r="P94" s="62"/>
      <c r="Q94" s="62"/>
      <c r="R94" s="63"/>
    </row>
    <row r="95" spans="11:18">
      <c r="K95" s="64" t="s">
        <v>150</v>
      </c>
      <c r="L95" s="62">
        <f t="shared" si="15"/>
        <v>358400</v>
      </c>
      <c r="M95" s="85">
        <f t="shared" si="16"/>
        <v>0.77777777777777779</v>
      </c>
      <c r="N95" s="85"/>
      <c r="O95" s="62">
        <f t="shared" si="17"/>
        <v>0.22222222222222221</v>
      </c>
      <c r="P95" s="62"/>
      <c r="Q95" s="62"/>
      <c r="R95" s="63"/>
    </row>
    <row r="96" spans="11:18">
      <c r="K96" s="64" t="s">
        <v>157</v>
      </c>
      <c r="L96" s="62">
        <f t="shared" si="15"/>
        <v>358400</v>
      </c>
      <c r="M96" s="85">
        <f t="shared" si="16"/>
        <v>0.77777777777777779</v>
      </c>
      <c r="N96" s="85"/>
      <c r="O96" s="62">
        <f t="shared" si="17"/>
        <v>0.22222222222222221</v>
      </c>
      <c r="P96" s="62"/>
      <c r="Q96" s="62"/>
      <c r="R96" s="63"/>
    </row>
    <row r="97" spans="11:18">
      <c r="K97" s="64" t="s">
        <v>149</v>
      </c>
      <c r="L97" s="62">
        <f t="shared" si="15"/>
        <v>0</v>
      </c>
      <c r="M97" s="85">
        <f t="shared" si="16"/>
        <v>0</v>
      </c>
      <c r="N97" s="85"/>
      <c r="O97" s="62">
        <f t="shared" si="17"/>
        <v>1</v>
      </c>
      <c r="P97" s="62"/>
      <c r="Q97" s="62"/>
      <c r="R97" s="63"/>
    </row>
    <row r="98" spans="11:18">
      <c r="K98" s="64" t="s">
        <v>152</v>
      </c>
      <c r="L98" s="62">
        <f t="shared" si="15"/>
        <v>0</v>
      </c>
      <c r="M98" s="85">
        <f t="shared" si="16"/>
        <v>0</v>
      </c>
      <c r="N98" s="85"/>
      <c r="O98" s="62">
        <f t="shared" si="17"/>
        <v>1</v>
      </c>
      <c r="P98" s="62"/>
      <c r="Q98" s="62"/>
      <c r="R98" s="63"/>
    </row>
    <row r="99" spans="11:18">
      <c r="K99" s="64" t="s">
        <v>154</v>
      </c>
      <c r="L99" s="62">
        <f t="shared" si="15"/>
        <v>460800</v>
      </c>
      <c r="M99" s="85">
        <f t="shared" si="16"/>
        <v>1</v>
      </c>
      <c r="N99" s="85"/>
      <c r="O99" s="62">
        <f t="shared" si="17"/>
        <v>0</v>
      </c>
      <c r="P99" s="62"/>
      <c r="Q99" s="62"/>
      <c r="R99" s="63"/>
    </row>
    <row r="100" spans="11:18">
      <c r="K100" s="64" t="s">
        <v>156</v>
      </c>
      <c r="L100" s="62">
        <f t="shared" si="15"/>
        <v>460800</v>
      </c>
      <c r="M100" s="85">
        <f t="shared" si="16"/>
        <v>1</v>
      </c>
      <c r="N100" s="85"/>
      <c r="O100" s="62">
        <f t="shared" si="17"/>
        <v>0</v>
      </c>
      <c r="P100" s="62"/>
      <c r="Q100" s="62"/>
      <c r="R100" s="63"/>
    </row>
    <row r="101" spans="11:18">
      <c r="K101" s="64" t="s">
        <v>145</v>
      </c>
      <c r="L101" s="62">
        <f t="shared" si="15"/>
        <v>358400</v>
      </c>
      <c r="M101" s="85">
        <f t="shared" si="16"/>
        <v>0.77777777777777779</v>
      </c>
      <c r="N101" s="85"/>
      <c r="O101" s="62">
        <f t="shared" si="17"/>
        <v>0.22222222222222221</v>
      </c>
      <c r="P101" s="62"/>
      <c r="Q101" s="62"/>
      <c r="R101" s="63"/>
    </row>
    <row r="102" spans="11:18">
      <c r="K102" s="64" t="s">
        <v>151</v>
      </c>
      <c r="L102" s="62">
        <f t="shared" si="15"/>
        <v>358400</v>
      </c>
      <c r="M102" s="85">
        <f t="shared" si="16"/>
        <v>0.77777777777777779</v>
      </c>
      <c r="N102" s="85"/>
      <c r="O102" s="62">
        <f t="shared" si="17"/>
        <v>0.22222222222222221</v>
      </c>
      <c r="P102" s="62"/>
      <c r="Q102" s="62"/>
      <c r="R102" s="63"/>
    </row>
    <row r="103" spans="11:18">
      <c r="K103" s="64" t="s">
        <v>153</v>
      </c>
      <c r="L103" s="62">
        <f t="shared" si="15"/>
        <v>0</v>
      </c>
      <c r="M103" s="85">
        <f t="shared" si="16"/>
        <v>0</v>
      </c>
      <c r="N103" s="85"/>
      <c r="O103" s="62">
        <f t="shared" si="17"/>
        <v>1</v>
      </c>
      <c r="P103" s="62"/>
      <c r="Q103" s="62"/>
      <c r="R103" s="63"/>
    </row>
    <row r="104" spans="11:18">
      <c r="K104" s="64" t="s">
        <v>155</v>
      </c>
      <c r="L104" s="62">
        <f t="shared" si="15"/>
        <v>0</v>
      </c>
      <c r="M104" s="85">
        <f t="shared" si="16"/>
        <v>0</v>
      </c>
      <c r="N104" s="85"/>
      <c r="O104" s="62">
        <f t="shared" si="17"/>
        <v>1</v>
      </c>
      <c r="P104" s="62"/>
      <c r="Q104" s="62"/>
      <c r="R104" s="63"/>
    </row>
    <row r="105" spans="11:18">
      <c r="K105" s="61"/>
      <c r="L105" s="62"/>
      <c r="M105" s="62"/>
      <c r="N105" s="62"/>
      <c r="O105" s="62"/>
      <c r="P105" s="62"/>
      <c r="Q105" s="62"/>
      <c r="R105" s="63"/>
    </row>
    <row r="106" spans="11:18">
      <c r="K106" s="67" t="s">
        <v>34</v>
      </c>
      <c r="L106" s="62" t="s">
        <v>141</v>
      </c>
      <c r="M106" s="68" t="s">
        <v>35</v>
      </c>
      <c r="N106" s="62">
        <f>MIN(L108:L119)</f>
        <v>0</v>
      </c>
      <c r="O106" s="68" t="s">
        <v>36</v>
      </c>
      <c r="P106" s="62">
        <f>MAX(L108:L119)</f>
        <v>3</v>
      </c>
      <c r="Q106" s="68" t="s">
        <v>37</v>
      </c>
      <c r="R106" s="63" t="s">
        <v>148</v>
      </c>
    </row>
    <row r="107" spans="11:18">
      <c r="K107" s="67" t="s">
        <v>31</v>
      </c>
      <c r="L107" s="68" t="s">
        <v>32</v>
      </c>
      <c r="M107" s="86" t="s">
        <v>33</v>
      </c>
      <c r="N107" s="86"/>
      <c r="O107" s="68" t="s">
        <v>38</v>
      </c>
      <c r="P107" s="69"/>
      <c r="Q107" s="68" t="s">
        <v>160</v>
      </c>
      <c r="R107" s="63"/>
    </row>
    <row r="108" spans="11:18">
      <c r="K108" s="64" t="s">
        <v>147</v>
      </c>
      <c r="L108" s="62">
        <f>IF(F53="High", 0,IF(F53="Low",$R$108,-1))</f>
        <v>0</v>
      </c>
      <c r="M108" s="85">
        <f>IF($P$106=0,0,(L108-$N$106)/($P$106-$N$106))</f>
        <v>0</v>
      </c>
      <c r="N108" s="85"/>
      <c r="O108" s="62">
        <f>(M108*-1+1)</f>
        <v>1</v>
      </c>
      <c r="P108" s="62"/>
      <c r="Q108" s="62" t="s">
        <v>161</v>
      </c>
      <c r="R108" s="63">
        <v>3</v>
      </c>
    </row>
    <row r="109" spans="11:18">
      <c r="K109" s="64" t="s">
        <v>158</v>
      </c>
      <c r="L109" s="62">
        <f t="shared" ref="L109:L119" si="18">IF(F54="High", 0,IF(F54="Low",$R$108,-1))</f>
        <v>0</v>
      </c>
      <c r="M109" s="85">
        <f t="shared" ref="M109:M119" si="19">IF($P$106=0,0,(L109-$N$106)/($P$106-$N$106))</f>
        <v>0</v>
      </c>
      <c r="N109" s="85"/>
      <c r="O109" s="62">
        <f t="shared" ref="O109:O119" si="20">(M109*-1+1)</f>
        <v>1</v>
      </c>
      <c r="P109" s="62"/>
      <c r="Q109" s="62" t="s">
        <v>164</v>
      </c>
      <c r="R109" s="63">
        <v>1</v>
      </c>
    </row>
    <row r="110" spans="11:18">
      <c r="K110" s="64" t="s">
        <v>150</v>
      </c>
      <c r="L110" s="62">
        <f t="shared" si="18"/>
        <v>0</v>
      </c>
      <c r="M110" s="85">
        <f t="shared" si="19"/>
        <v>0</v>
      </c>
      <c r="N110" s="85"/>
      <c r="O110" s="62">
        <f t="shared" si="20"/>
        <v>1</v>
      </c>
      <c r="P110" s="62"/>
      <c r="Q110" s="62"/>
      <c r="R110" s="63"/>
    </row>
    <row r="111" spans="11:18">
      <c r="K111" s="64" t="s">
        <v>157</v>
      </c>
      <c r="L111" s="62">
        <f t="shared" si="18"/>
        <v>0</v>
      </c>
      <c r="M111" s="85">
        <f t="shared" si="19"/>
        <v>0</v>
      </c>
      <c r="N111" s="85"/>
      <c r="O111" s="62">
        <f t="shared" si="20"/>
        <v>1</v>
      </c>
      <c r="P111" s="62"/>
      <c r="Q111" s="62"/>
      <c r="R111" s="63"/>
    </row>
    <row r="112" spans="11:18">
      <c r="K112" s="64" t="s">
        <v>149</v>
      </c>
      <c r="L112" s="62">
        <f t="shared" si="18"/>
        <v>0</v>
      </c>
      <c r="M112" s="85">
        <f t="shared" si="19"/>
        <v>0</v>
      </c>
      <c r="N112" s="85"/>
      <c r="O112" s="62">
        <f t="shared" si="20"/>
        <v>1</v>
      </c>
      <c r="P112" s="62"/>
      <c r="Q112" s="62"/>
      <c r="R112" s="63"/>
    </row>
    <row r="113" spans="11:18">
      <c r="K113" s="64" t="s">
        <v>152</v>
      </c>
      <c r="L113" s="62">
        <f t="shared" si="18"/>
        <v>0</v>
      </c>
      <c r="M113" s="85">
        <f t="shared" si="19"/>
        <v>0</v>
      </c>
      <c r="N113" s="85"/>
      <c r="O113" s="62">
        <f t="shared" si="20"/>
        <v>1</v>
      </c>
      <c r="P113" s="62"/>
      <c r="Q113" s="62"/>
      <c r="R113" s="63"/>
    </row>
    <row r="114" spans="11:18">
      <c r="K114" s="64" t="s">
        <v>154</v>
      </c>
      <c r="L114" s="62">
        <f t="shared" si="18"/>
        <v>3</v>
      </c>
      <c r="M114" s="85">
        <f t="shared" si="19"/>
        <v>1</v>
      </c>
      <c r="N114" s="85"/>
      <c r="O114" s="62">
        <f t="shared" si="20"/>
        <v>0</v>
      </c>
      <c r="P114" s="62"/>
      <c r="Q114" s="62"/>
      <c r="R114" s="63"/>
    </row>
    <row r="115" spans="11:18">
      <c r="K115" s="64" t="s">
        <v>156</v>
      </c>
      <c r="L115" s="62">
        <f t="shared" si="18"/>
        <v>3</v>
      </c>
      <c r="M115" s="85">
        <f t="shared" si="19"/>
        <v>1</v>
      </c>
      <c r="N115" s="85"/>
      <c r="O115" s="62">
        <f t="shared" si="20"/>
        <v>0</v>
      </c>
      <c r="P115" s="62"/>
      <c r="Q115" s="62"/>
      <c r="R115" s="63"/>
    </row>
    <row r="116" spans="11:18">
      <c r="K116" s="64" t="s">
        <v>145</v>
      </c>
      <c r="L116" s="62">
        <f t="shared" si="18"/>
        <v>3</v>
      </c>
      <c r="M116" s="85">
        <f t="shared" si="19"/>
        <v>1</v>
      </c>
      <c r="N116" s="85"/>
      <c r="O116" s="62">
        <f t="shared" si="20"/>
        <v>0</v>
      </c>
      <c r="P116" s="62"/>
      <c r="Q116" s="62"/>
      <c r="R116" s="63"/>
    </row>
    <row r="117" spans="11:18">
      <c r="K117" s="64" t="s">
        <v>151</v>
      </c>
      <c r="L117" s="62">
        <f t="shared" si="18"/>
        <v>3</v>
      </c>
      <c r="M117" s="85">
        <f t="shared" si="19"/>
        <v>1</v>
      </c>
      <c r="N117" s="85"/>
      <c r="O117" s="62">
        <f t="shared" si="20"/>
        <v>0</v>
      </c>
      <c r="P117" s="62"/>
      <c r="Q117" s="62"/>
      <c r="R117" s="63"/>
    </row>
    <row r="118" spans="11:18">
      <c r="K118" s="64" t="s">
        <v>153</v>
      </c>
      <c r="L118" s="62">
        <f t="shared" si="18"/>
        <v>3</v>
      </c>
      <c r="M118" s="85">
        <f t="shared" si="19"/>
        <v>1</v>
      </c>
      <c r="N118" s="85"/>
      <c r="O118" s="62">
        <f t="shared" si="20"/>
        <v>0</v>
      </c>
      <c r="P118" s="62"/>
      <c r="Q118" s="62"/>
      <c r="R118" s="63"/>
    </row>
    <row r="119" spans="11:18">
      <c r="K119" s="64" t="s">
        <v>155</v>
      </c>
      <c r="L119" s="62">
        <f t="shared" si="18"/>
        <v>3</v>
      </c>
      <c r="M119" s="85">
        <f t="shared" si="19"/>
        <v>1</v>
      </c>
      <c r="N119" s="85"/>
      <c r="O119" s="62">
        <f t="shared" si="20"/>
        <v>0</v>
      </c>
      <c r="P119" s="62"/>
      <c r="Q119" s="62"/>
      <c r="R119" s="63"/>
    </row>
    <row r="120" spans="11:18">
      <c r="K120" s="61"/>
      <c r="L120" s="62"/>
      <c r="M120" s="62"/>
      <c r="N120" s="62"/>
      <c r="O120" s="62"/>
      <c r="P120" s="62"/>
      <c r="Q120" s="62"/>
      <c r="R120" s="63"/>
    </row>
    <row r="121" spans="11:18">
      <c r="K121" s="67" t="s">
        <v>34</v>
      </c>
      <c r="L121" s="62" t="s">
        <v>142</v>
      </c>
      <c r="M121" s="68" t="s">
        <v>35</v>
      </c>
      <c r="N121" s="62">
        <f>MIN(L123:L134)</f>
        <v>0</v>
      </c>
      <c r="O121" s="68" t="s">
        <v>36</v>
      </c>
      <c r="P121" s="62">
        <f>MAX(L123:L134)</f>
        <v>0</v>
      </c>
      <c r="Q121" s="68" t="s">
        <v>37</v>
      </c>
      <c r="R121" s="63" t="s">
        <v>162</v>
      </c>
    </row>
    <row r="122" spans="11:18">
      <c r="K122" s="67" t="s">
        <v>31</v>
      </c>
      <c r="L122" s="68" t="s">
        <v>32</v>
      </c>
      <c r="M122" s="86" t="s">
        <v>33</v>
      </c>
      <c r="N122" s="86"/>
      <c r="O122" s="68" t="s">
        <v>38</v>
      </c>
      <c r="P122" s="69"/>
      <c r="Q122" s="68" t="s">
        <v>163</v>
      </c>
      <c r="R122" s="63"/>
    </row>
    <row r="123" spans="11:18">
      <c r="K123" s="64" t="s">
        <v>147</v>
      </c>
      <c r="L123" s="62">
        <f>IF(I53=$Q$124,$R$124,IF(I53=$Q$123,$R$123,-1))</f>
        <v>0</v>
      </c>
      <c r="M123" s="85">
        <f>IF($P$121=0,0,(L123-$N$121)/($P$121-$N$121))</f>
        <v>0</v>
      </c>
      <c r="N123" s="85"/>
      <c r="O123" s="62">
        <f>(M123*-1+1)</f>
        <v>1</v>
      </c>
      <c r="P123" s="62"/>
      <c r="Q123" s="62" t="s">
        <v>143</v>
      </c>
      <c r="R123" s="63">
        <v>0</v>
      </c>
    </row>
    <row r="124" spans="11:18">
      <c r="K124" s="64" t="s">
        <v>158</v>
      </c>
      <c r="L124" s="62">
        <f t="shared" ref="L124:L134" si="21">IF(I54=$Q$124,$R$124,IF(I54=$Q$123,$R$123,-1))</f>
        <v>0</v>
      </c>
      <c r="M124" s="85">
        <f t="shared" ref="M124:M134" si="22">IF($P$121=0,0,(L124-$N$121)/($P$121-$N$121))</f>
        <v>0</v>
      </c>
      <c r="N124" s="85"/>
      <c r="O124" s="62">
        <f t="shared" ref="O124:O134" si="23">(M124*-1+1)</f>
        <v>1</v>
      </c>
      <c r="P124" s="62"/>
      <c r="Q124" s="62" t="s">
        <v>162</v>
      </c>
      <c r="R124" s="63">
        <v>1</v>
      </c>
    </row>
    <row r="125" spans="11:18">
      <c r="K125" s="64" t="s">
        <v>150</v>
      </c>
      <c r="L125" s="62">
        <f t="shared" si="21"/>
        <v>0</v>
      </c>
      <c r="M125" s="85">
        <f t="shared" si="22"/>
        <v>0</v>
      </c>
      <c r="N125" s="85"/>
      <c r="O125" s="62">
        <f t="shared" si="23"/>
        <v>1</v>
      </c>
      <c r="P125" s="62"/>
      <c r="Q125" s="62"/>
      <c r="R125" s="63"/>
    </row>
    <row r="126" spans="11:18">
      <c r="K126" s="64" t="s">
        <v>157</v>
      </c>
      <c r="L126" s="62">
        <f t="shared" si="21"/>
        <v>0</v>
      </c>
      <c r="M126" s="85">
        <f t="shared" si="22"/>
        <v>0</v>
      </c>
      <c r="N126" s="85"/>
      <c r="O126" s="62">
        <f t="shared" si="23"/>
        <v>1</v>
      </c>
      <c r="P126" s="62"/>
      <c r="Q126" s="62"/>
      <c r="R126" s="63"/>
    </row>
    <row r="127" spans="11:18">
      <c r="K127" s="64" t="s">
        <v>149</v>
      </c>
      <c r="L127" s="62">
        <f t="shared" si="21"/>
        <v>0</v>
      </c>
      <c r="M127" s="85">
        <f t="shared" si="22"/>
        <v>0</v>
      </c>
      <c r="N127" s="85"/>
      <c r="O127" s="62">
        <f t="shared" si="23"/>
        <v>1</v>
      </c>
      <c r="P127" s="62"/>
      <c r="Q127" s="62"/>
      <c r="R127" s="63"/>
    </row>
    <row r="128" spans="11:18">
      <c r="K128" s="64" t="s">
        <v>152</v>
      </c>
      <c r="L128" s="62">
        <f t="shared" si="21"/>
        <v>0</v>
      </c>
      <c r="M128" s="85">
        <f t="shared" si="22"/>
        <v>0</v>
      </c>
      <c r="N128" s="85"/>
      <c r="O128" s="62">
        <f t="shared" si="23"/>
        <v>1</v>
      </c>
      <c r="P128" s="62"/>
      <c r="Q128" s="62"/>
      <c r="R128" s="63"/>
    </row>
    <row r="129" spans="11:18">
      <c r="K129" s="64" t="s">
        <v>154</v>
      </c>
      <c r="L129" s="62">
        <f t="shared" si="21"/>
        <v>0</v>
      </c>
      <c r="M129" s="85">
        <f t="shared" si="22"/>
        <v>0</v>
      </c>
      <c r="N129" s="85"/>
      <c r="O129" s="62">
        <f t="shared" si="23"/>
        <v>1</v>
      </c>
      <c r="P129" s="62"/>
      <c r="Q129" s="62"/>
      <c r="R129" s="63"/>
    </row>
    <row r="130" spans="11:18">
      <c r="K130" s="64" t="s">
        <v>156</v>
      </c>
      <c r="L130" s="62">
        <f t="shared" si="21"/>
        <v>0</v>
      </c>
      <c r="M130" s="85">
        <f t="shared" si="22"/>
        <v>0</v>
      </c>
      <c r="N130" s="85"/>
      <c r="O130" s="62">
        <f t="shared" si="23"/>
        <v>1</v>
      </c>
      <c r="P130" s="62"/>
      <c r="Q130" s="62"/>
      <c r="R130" s="63"/>
    </row>
    <row r="131" spans="11:18">
      <c r="K131" s="64" t="s">
        <v>145</v>
      </c>
      <c r="L131" s="62">
        <f t="shared" si="21"/>
        <v>0</v>
      </c>
      <c r="M131" s="85">
        <f t="shared" si="22"/>
        <v>0</v>
      </c>
      <c r="N131" s="85"/>
      <c r="O131" s="62">
        <f t="shared" si="23"/>
        <v>1</v>
      </c>
      <c r="P131" s="62"/>
      <c r="Q131" s="62"/>
      <c r="R131" s="63"/>
    </row>
    <row r="132" spans="11:18">
      <c r="K132" s="64" t="s">
        <v>151</v>
      </c>
      <c r="L132" s="62">
        <f t="shared" si="21"/>
        <v>0</v>
      </c>
      <c r="M132" s="85">
        <f t="shared" si="22"/>
        <v>0</v>
      </c>
      <c r="N132" s="85"/>
      <c r="O132" s="62">
        <f t="shared" si="23"/>
        <v>1</v>
      </c>
      <c r="P132" s="62"/>
      <c r="Q132" s="62"/>
      <c r="R132" s="63"/>
    </row>
    <row r="133" spans="11:18">
      <c r="K133" s="64" t="s">
        <v>153</v>
      </c>
      <c r="L133" s="62">
        <f t="shared" si="21"/>
        <v>0</v>
      </c>
      <c r="M133" s="85">
        <f t="shared" si="22"/>
        <v>0</v>
      </c>
      <c r="N133" s="85"/>
      <c r="O133" s="62">
        <f t="shared" si="23"/>
        <v>1</v>
      </c>
      <c r="P133" s="62"/>
      <c r="Q133" s="62"/>
      <c r="R133" s="63"/>
    </row>
    <row r="134" spans="11:18">
      <c r="K134" s="64" t="s">
        <v>155</v>
      </c>
      <c r="L134" s="62">
        <f t="shared" si="21"/>
        <v>0</v>
      </c>
      <c r="M134" s="85">
        <f t="shared" si="22"/>
        <v>0</v>
      </c>
      <c r="N134" s="85"/>
      <c r="O134" s="62">
        <f t="shared" si="23"/>
        <v>1</v>
      </c>
      <c r="P134" s="62"/>
      <c r="Q134" s="62"/>
      <c r="R134" s="63"/>
    </row>
    <row r="135" spans="11:18">
      <c r="K135" s="61"/>
      <c r="L135" s="62"/>
      <c r="M135" s="62"/>
      <c r="N135" s="62"/>
      <c r="O135" s="62"/>
      <c r="P135" s="62"/>
      <c r="Q135" s="62"/>
      <c r="R135" s="63"/>
    </row>
  </sheetData>
  <sortState ref="D51:I62">
    <sortCondition ref="F51:F62"/>
    <sortCondition ref="G51:G62"/>
  </sortState>
  <mergeCells count="105">
    <mergeCell ref="E3:H3"/>
    <mergeCell ref="E5:H5"/>
    <mergeCell ref="V19:W19"/>
    <mergeCell ref="AE25:AF25"/>
    <mergeCell ref="M18:N18"/>
    <mergeCell ref="M17:N17"/>
    <mergeCell ref="M24:N24"/>
    <mergeCell ref="AE17:AF17"/>
    <mergeCell ref="AE19:AF19"/>
    <mergeCell ref="AE20:AF20"/>
    <mergeCell ref="AE18:AF18"/>
    <mergeCell ref="V20:W20"/>
    <mergeCell ref="V21:W21"/>
    <mergeCell ref="V24:W24"/>
    <mergeCell ref="AE24:AF24"/>
    <mergeCell ref="E6:H6"/>
    <mergeCell ref="E7:H7"/>
    <mergeCell ref="M33:N33"/>
    <mergeCell ref="M34:N34"/>
    <mergeCell ref="M32:N32"/>
    <mergeCell ref="M19:N19"/>
    <mergeCell ref="M20:N20"/>
    <mergeCell ref="M21:N21"/>
    <mergeCell ref="M22:N22"/>
    <mergeCell ref="M23:N23"/>
    <mergeCell ref="M27:N27"/>
    <mergeCell ref="M28:N28"/>
    <mergeCell ref="M29:N29"/>
    <mergeCell ref="M30:N30"/>
    <mergeCell ref="M31:N31"/>
    <mergeCell ref="V35:W35"/>
    <mergeCell ref="V36:W36"/>
    <mergeCell ref="AE26:AF26"/>
    <mergeCell ref="AE27:AF27"/>
    <mergeCell ref="V25:W25"/>
    <mergeCell ref="V26:W26"/>
    <mergeCell ref="V29:W29"/>
    <mergeCell ref="V30:W30"/>
    <mergeCell ref="V31:W31"/>
    <mergeCell ref="V34:W34"/>
    <mergeCell ref="M83:N83"/>
    <mergeCell ref="M67:N67"/>
    <mergeCell ref="M68:N68"/>
    <mergeCell ref="M69:N69"/>
    <mergeCell ref="M70:N70"/>
    <mergeCell ref="M71:N71"/>
    <mergeCell ref="M62:N62"/>
    <mergeCell ref="M63:N63"/>
    <mergeCell ref="M64:N64"/>
    <mergeCell ref="M65:N65"/>
    <mergeCell ref="M66:N66"/>
    <mergeCell ref="M77:N77"/>
    <mergeCell ref="M78:N78"/>
    <mergeCell ref="M79:N79"/>
    <mergeCell ref="M80:N80"/>
    <mergeCell ref="M81:N81"/>
    <mergeCell ref="M72:N72"/>
    <mergeCell ref="M73:N73"/>
    <mergeCell ref="M74:N74"/>
    <mergeCell ref="M82:N82"/>
    <mergeCell ref="M89:N89"/>
    <mergeCell ref="M92:N92"/>
    <mergeCell ref="M93:N93"/>
    <mergeCell ref="M94:N94"/>
    <mergeCell ref="M95:N95"/>
    <mergeCell ref="M84:N84"/>
    <mergeCell ref="M85:N85"/>
    <mergeCell ref="M86:N86"/>
    <mergeCell ref="M87:N87"/>
    <mergeCell ref="M88:N88"/>
    <mergeCell ref="M132:N132"/>
    <mergeCell ref="M133:N133"/>
    <mergeCell ref="M134:N134"/>
    <mergeCell ref="M113:N113"/>
    <mergeCell ref="M114:N114"/>
    <mergeCell ref="M115:N115"/>
    <mergeCell ref="M116:N116"/>
    <mergeCell ref="M117:N117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12:N112"/>
    <mergeCell ref="M101:N101"/>
    <mergeCell ref="M102:N102"/>
    <mergeCell ref="M103:N103"/>
    <mergeCell ref="M104:N104"/>
    <mergeCell ref="M107:N107"/>
    <mergeCell ref="M130:N130"/>
    <mergeCell ref="M131:N131"/>
    <mergeCell ref="M118:N118"/>
    <mergeCell ref="M119:N119"/>
    <mergeCell ref="M96:N96"/>
    <mergeCell ref="M97:N97"/>
    <mergeCell ref="M98:N98"/>
    <mergeCell ref="M99:N99"/>
    <mergeCell ref="M100:N100"/>
    <mergeCell ref="M108:N108"/>
    <mergeCell ref="M109:N109"/>
    <mergeCell ref="M110:N110"/>
    <mergeCell ref="M111:N111"/>
  </mergeCells>
  <phoneticPr fontId="7" type="noConversion"/>
  <pageMargins left="0.75000000000000011" right="0.75000000000000011" top="1" bottom="1" header="0.5" footer="0.5"/>
  <pageSetup paperSize="9" scale="32" orientation="landscape" horizontalDpi="4294967292" verticalDpi="4294967292"/>
  <rowBreaks count="2" manualBreakCount="2">
    <brk id="45" max="16383" man="1"/>
    <brk id="136" max="16383" man="1"/>
  </rowBreaks>
  <colBreaks count="1" manualBreakCount="1">
    <brk id="9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topLeftCell="A30" zoomScale="75" zoomScaleNormal="75" zoomScalePageLayoutView="75" workbookViewId="0">
      <selection activeCell="N34" sqref="A1:Q34"/>
    </sheetView>
  </sheetViews>
  <sheetFormatPr baseColWidth="10" defaultRowHeight="15" x14ac:dyDescent="0"/>
  <cols>
    <col min="1" max="1" width="15" customWidth="1"/>
    <col min="3" max="3" width="10.83203125" customWidth="1"/>
    <col min="4" max="4" width="4.1640625" hidden="1" customWidth="1"/>
    <col min="6" max="6" width="17.1640625" customWidth="1"/>
    <col min="7" max="7" width="13" customWidth="1"/>
    <col min="9" max="9" width="42" customWidth="1"/>
    <col min="12" max="12" width="43.5" customWidth="1"/>
    <col min="15" max="15" width="17.6640625" customWidth="1"/>
    <col min="16" max="16" width="10.5" hidden="1" customWidth="1"/>
    <col min="17" max="17" width="25.6640625" hidden="1" customWidth="1"/>
  </cols>
  <sheetData>
    <row r="1" spans="1:17" ht="20">
      <c r="A1" s="96" t="s">
        <v>46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23"/>
    </row>
    <row r="2" spans="1:17">
      <c r="A2" s="24" t="s">
        <v>47</v>
      </c>
      <c r="B2" s="97" t="s">
        <v>132</v>
      </c>
      <c r="C2" s="97"/>
      <c r="D2" s="97"/>
      <c r="E2" s="97"/>
      <c r="F2" s="97"/>
      <c r="G2" s="24" t="s">
        <v>48</v>
      </c>
      <c r="H2" s="81" t="s">
        <v>49</v>
      </c>
      <c r="I2" s="79"/>
      <c r="M2" s="23"/>
    </row>
    <row r="3" spans="1:17">
      <c r="A3" s="25" t="s">
        <v>50</v>
      </c>
      <c r="B3" s="98" t="s">
        <v>96</v>
      </c>
      <c r="C3" s="98"/>
      <c r="D3" s="98"/>
      <c r="E3" s="98"/>
      <c r="F3" s="98"/>
      <c r="G3" s="25" t="s">
        <v>51</v>
      </c>
      <c r="H3" s="80">
        <v>41421</v>
      </c>
      <c r="I3" s="79"/>
      <c r="M3" s="23"/>
    </row>
    <row r="4" spans="1:17">
      <c r="A4" s="25" t="s">
        <v>52</v>
      </c>
      <c r="B4" s="98" t="s">
        <v>98</v>
      </c>
      <c r="C4" s="98"/>
      <c r="D4" s="98"/>
      <c r="E4" s="98"/>
      <c r="F4" s="98"/>
      <c r="G4" s="25" t="s">
        <v>53</v>
      </c>
      <c r="H4" s="81" t="s">
        <v>49</v>
      </c>
      <c r="I4" s="79"/>
      <c r="M4" s="23"/>
    </row>
    <row r="5" spans="1:17" ht="41" customHeight="1">
      <c r="A5" s="25" t="s">
        <v>54</v>
      </c>
      <c r="B5" s="93" t="s">
        <v>97</v>
      </c>
      <c r="C5" s="94"/>
      <c r="D5" s="94"/>
      <c r="E5" s="94"/>
      <c r="F5" s="95"/>
      <c r="G5" s="25" t="s">
        <v>55</v>
      </c>
      <c r="H5" s="80">
        <v>41421</v>
      </c>
      <c r="I5" s="79"/>
      <c r="M5" s="23"/>
    </row>
    <row r="6" spans="1:17">
      <c r="A6" s="99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23"/>
    </row>
    <row r="7" spans="1:17">
      <c r="A7" s="25" t="s">
        <v>56</v>
      </c>
      <c r="B7" s="98" t="s">
        <v>74</v>
      </c>
      <c r="C7" s="98"/>
      <c r="D7" s="98"/>
      <c r="E7" s="98"/>
      <c r="F7" s="98"/>
      <c r="M7" s="23"/>
    </row>
    <row r="8" spans="1:17">
      <c r="A8" s="25" t="s">
        <v>57</v>
      </c>
      <c r="B8" s="98" t="s">
        <v>75</v>
      </c>
      <c r="C8" s="98"/>
      <c r="D8" s="98"/>
      <c r="E8" s="98"/>
      <c r="F8" s="98"/>
      <c r="M8" s="23"/>
    </row>
    <row r="9" spans="1:17">
      <c r="A9" s="25" t="s">
        <v>58</v>
      </c>
      <c r="B9" s="98"/>
      <c r="C9" s="98"/>
      <c r="D9" s="98"/>
      <c r="E9" s="98"/>
      <c r="F9" s="98"/>
      <c r="M9" s="23"/>
    </row>
    <row r="10" spans="1:17">
      <c r="A10" s="99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23"/>
    </row>
    <row r="11" spans="1:17">
      <c r="A11" s="99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23"/>
    </row>
    <row r="12" spans="1:17">
      <c r="A12" s="27" t="s">
        <v>59</v>
      </c>
      <c r="B12" s="100" t="s">
        <v>60</v>
      </c>
      <c r="C12" s="100"/>
      <c r="D12" s="100"/>
      <c r="E12" s="100" t="s">
        <v>61</v>
      </c>
      <c r="F12" s="100"/>
      <c r="G12" s="100" t="s">
        <v>62</v>
      </c>
      <c r="H12" s="100"/>
      <c r="I12" s="100"/>
      <c r="J12" s="100" t="s">
        <v>63</v>
      </c>
      <c r="K12" s="100"/>
      <c r="L12" s="100"/>
      <c r="M12" s="27" t="s">
        <v>64</v>
      </c>
      <c r="N12" s="100" t="s">
        <v>65</v>
      </c>
      <c r="O12" s="100"/>
      <c r="P12" s="100"/>
      <c r="Q12" s="100"/>
    </row>
    <row r="13" spans="1:17" ht="31" customHeight="1">
      <c r="A13" s="29">
        <v>1</v>
      </c>
      <c r="B13" s="93" t="s">
        <v>68</v>
      </c>
      <c r="C13" s="94"/>
      <c r="D13" s="95"/>
      <c r="E13" s="93" t="s">
        <v>69</v>
      </c>
      <c r="F13" s="94"/>
      <c r="G13" s="93" t="s">
        <v>90</v>
      </c>
      <c r="H13" s="94"/>
      <c r="I13" s="95"/>
      <c r="J13" s="93" t="s">
        <v>90</v>
      </c>
      <c r="K13" s="94"/>
      <c r="L13" s="95"/>
      <c r="M13" s="30" t="s">
        <v>67</v>
      </c>
      <c r="N13" s="93"/>
      <c r="O13" s="94"/>
      <c r="P13" s="94"/>
      <c r="Q13" s="95"/>
    </row>
    <row r="14" spans="1:17" ht="29" customHeight="1">
      <c r="A14" s="29">
        <v>2</v>
      </c>
      <c r="B14" s="93" t="s">
        <v>70</v>
      </c>
      <c r="C14" s="94"/>
      <c r="D14" s="95"/>
      <c r="E14" s="93" t="s">
        <v>71</v>
      </c>
      <c r="F14" s="94"/>
      <c r="G14" s="93" t="s">
        <v>90</v>
      </c>
      <c r="H14" s="94"/>
      <c r="I14" s="95"/>
      <c r="J14" s="93" t="s">
        <v>90</v>
      </c>
      <c r="K14" s="94"/>
      <c r="L14" s="95"/>
      <c r="M14" s="30" t="s">
        <v>67</v>
      </c>
      <c r="N14" s="93"/>
      <c r="O14" s="94"/>
      <c r="P14" s="94"/>
      <c r="Q14" s="95"/>
    </row>
    <row r="15" spans="1:17" ht="30" customHeight="1">
      <c r="A15" s="29">
        <v>3</v>
      </c>
      <c r="B15" s="93" t="s">
        <v>72</v>
      </c>
      <c r="C15" s="94"/>
      <c r="D15" s="95"/>
      <c r="E15" s="93" t="s">
        <v>73</v>
      </c>
      <c r="F15" s="94"/>
      <c r="G15" s="93" t="s">
        <v>90</v>
      </c>
      <c r="H15" s="94"/>
      <c r="I15" s="95"/>
      <c r="J15" s="93" t="s">
        <v>90</v>
      </c>
      <c r="K15" s="94"/>
      <c r="L15" s="95"/>
      <c r="M15" s="30" t="s">
        <v>67</v>
      </c>
      <c r="N15" s="93"/>
      <c r="O15" s="94"/>
      <c r="P15" s="94"/>
      <c r="Q15" s="95"/>
    </row>
    <row r="16" spans="1:17" ht="29" customHeight="1">
      <c r="A16" s="29">
        <v>4</v>
      </c>
      <c r="B16" s="93" t="s">
        <v>78</v>
      </c>
      <c r="C16" s="94"/>
      <c r="D16" s="95"/>
      <c r="E16" s="93" t="s">
        <v>66</v>
      </c>
      <c r="F16" s="94"/>
      <c r="G16" s="93" t="s">
        <v>90</v>
      </c>
      <c r="H16" s="94"/>
      <c r="I16" s="95"/>
      <c r="J16" s="93" t="s">
        <v>90</v>
      </c>
      <c r="K16" s="94"/>
      <c r="L16" s="95"/>
      <c r="M16" s="30" t="s">
        <v>67</v>
      </c>
      <c r="N16" s="93"/>
      <c r="O16" s="94"/>
      <c r="P16" s="94"/>
      <c r="Q16" s="95"/>
    </row>
    <row r="17" spans="1:17" ht="30" customHeight="1">
      <c r="A17" s="29">
        <v>5</v>
      </c>
      <c r="B17" s="93" t="s">
        <v>77</v>
      </c>
      <c r="C17" s="94"/>
      <c r="D17" s="95"/>
      <c r="E17" s="93" t="s">
        <v>79</v>
      </c>
      <c r="F17" s="94"/>
      <c r="G17" s="93" t="s">
        <v>90</v>
      </c>
      <c r="H17" s="94"/>
      <c r="I17" s="95"/>
      <c r="J17" s="93" t="s">
        <v>90</v>
      </c>
      <c r="K17" s="94"/>
      <c r="L17" s="95"/>
      <c r="M17" s="30" t="s">
        <v>67</v>
      </c>
      <c r="N17" s="93"/>
      <c r="O17" s="94"/>
      <c r="P17" s="94"/>
      <c r="Q17" s="95"/>
    </row>
    <row r="18" spans="1:17" ht="30" customHeight="1">
      <c r="A18" s="29">
        <v>6</v>
      </c>
      <c r="B18" s="93" t="s">
        <v>76</v>
      </c>
      <c r="C18" s="94"/>
      <c r="D18" s="95"/>
      <c r="E18" s="93" t="s">
        <v>66</v>
      </c>
      <c r="F18" s="94"/>
      <c r="G18" s="93" t="s">
        <v>90</v>
      </c>
      <c r="H18" s="94"/>
      <c r="I18" s="95"/>
      <c r="J18" s="93" t="s">
        <v>90</v>
      </c>
      <c r="K18" s="94"/>
      <c r="L18" s="95"/>
      <c r="M18" s="30" t="s">
        <v>67</v>
      </c>
      <c r="N18" s="93"/>
      <c r="O18" s="94"/>
      <c r="P18" s="94"/>
      <c r="Q18" s="95"/>
    </row>
    <row r="19" spans="1:17" ht="30" customHeight="1">
      <c r="A19" s="29">
        <v>7</v>
      </c>
      <c r="B19" s="93" t="s">
        <v>80</v>
      </c>
      <c r="C19" s="94"/>
      <c r="D19" s="95"/>
      <c r="E19" s="93" t="s">
        <v>79</v>
      </c>
      <c r="F19" s="94"/>
      <c r="G19" s="93" t="s">
        <v>90</v>
      </c>
      <c r="H19" s="94"/>
      <c r="I19" s="95"/>
      <c r="J19" s="93" t="s">
        <v>90</v>
      </c>
      <c r="K19" s="94"/>
      <c r="L19" s="95"/>
      <c r="M19" s="30" t="s">
        <v>67</v>
      </c>
      <c r="N19" s="93"/>
      <c r="O19" s="94"/>
      <c r="P19" s="94"/>
      <c r="Q19" s="95"/>
    </row>
    <row r="20" spans="1:17" ht="29" customHeight="1">
      <c r="A20" s="29">
        <v>8</v>
      </c>
      <c r="B20" s="93" t="s">
        <v>81</v>
      </c>
      <c r="C20" s="94"/>
      <c r="D20" s="95"/>
      <c r="E20" s="93" t="s">
        <v>66</v>
      </c>
      <c r="F20" s="94"/>
      <c r="G20" s="93" t="s">
        <v>90</v>
      </c>
      <c r="H20" s="94"/>
      <c r="I20" s="95"/>
      <c r="J20" s="93" t="s">
        <v>90</v>
      </c>
      <c r="K20" s="94"/>
      <c r="L20" s="95"/>
      <c r="M20" s="30" t="s">
        <v>67</v>
      </c>
      <c r="N20" s="93"/>
      <c r="O20" s="94"/>
      <c r="P20" s="94"/>
      <c r="Q20" s="95"/>
    </row>
    <row r="21" spans="1:17" ht="30" customHeight="1">
      <c r="A21" s="29">
        <v>9</v>
      </c>
      <c r="B21" s="93" t="s">
        <v>82</v>
      </c>
      <c r="C21" s="94"/>
      <c r="D21" s="95"/>
      <c r="E21" s="93" t="s">
        <v>69</v>
      </c>
      <c r="F21" s="94"/>
      <c r="G21" s="93" t="s">
        <v>90</v>
      </c>
      <c r="H21" s="94"/>
      <c r="I21" s="95"/>
      <c r="J21" s="93" t="s">
        <v>90</v>
      </c>
      <c r="K21" s="94"/>
      <c r="L21" s="95"/>
      <c r="M21" s="30" t="s">
        <v>67</v>
      </c>
      <c r="N21" s="93"/>
      <c r="O21" s="94"/>
      <c r="P21" s="94"/>
      <c r="Q21" s="95"/>
    </row>
    <row r="22" spans="1:17" ht="29" customHeight="1">
      <c r="A22" s="29">
        <v>10</v>
      </c>
      <c r="B22" s="93" t="s">
        <v>83</v>
      </c>
      <c r="C22" s="94"/>
      <c r="D22" s="95"/>
      <c r="E22" s="93" t="s">
        <v>66</v>
      </c>
      <c r="F22" s="94"/>
      <c r="G22" s="93" t="s">
        <v>90</v>
      </c>
      <c r="H22" s="94"/>
      <c r="I22" s="95"/>
      <c r="J22" s="93" t="s">
        <v>90</v>
      </c>
      <c r="K22" s="94"/>
      <c r="L22" s="95"/>
      <c r="M22" s="30" t="s">
        <v>67</v>
      </c>
      <c r="N22" s="93"/>
      <c r="O22" s="94"/>
      <c r="P22" s="94"/>
      <c r="Q22" s="95"/>
    </row>
    <row r="23" spans="1:17" ht="30" customHeight="1">
      <c r="A23" s="29">
        <v>11</v>
      </c>
      <c r="B23" s="93" t="s">
        <v>84</v>
      </c>
      <c r="C23" s="94"/>
      <c r="D23" s="95"/>
      <c r="E23" s="93" t="s">
        <v>86</v>
      </c>
      <c r="F23" s="94"/>
      <c r="G23" s="93" t="s">
        <v>90</v>
      </c>
      <c r="H23" s="94"/>
      <c r="I23" s="95"/>
      <c r="J23" s="93" t="s">
        <v>90</v>
      </c>
      <c r="K23" s="94"/>
      <c r="L23" s="95"/>
      <c r="M23" s="30" t="s">
        <v>67</v>
      </c>
      <c r="N23" s="93"/>
      <c r="O23" s="94"/>
      <c r="P23" s="94"/>
      <c r="Q23" s="95"/>
    </row>
    <row r="24" spans="1:17" ht="68" customHeight="1">
      <c r="A24" s="29">
        <v>12</v>
      </c>
      <c r="B24" s="93" t="s">
        <v>85</v>
      </c>
      <c r="C24" s="94"/>
      <c r="D24" s="95"/>
      <c r="E24" s="93" t="s">
        <v>66</v>
      </c>
      <c r="F24" s="94"/>
      <c r="G24" s="93" t="s">
        <v>90</v>
      </c>
      <c r="H24" s="94"/>
      <c r="I24" s="95"/>
      <c r="J24" s="93" t="s">
        <v>90</v>
      </c>
      <c r="K24" s="94"/>
      <c r="L24" s="95"/>
      <c r="M24" s="30" t="s">
        <v>67</v>
      </c>
      <c r="N24" s="93"/>
      <c r="O24" s="94"/>
      <c r="P24" s="94"/>
      <c r="Q24" s="95"/>
    </row>
    <row r="25" spans="1:17" ht="68" customHeight="1">
      <c r="A25" s="29">
        <v>13</v>
      </c>
      <c r="B25" s="93" t="s">
        <v>88</v>
      </c>
      <c r="C25" s="94"/>
      <c r="D25" s="95"/>
      <c r="E25" s="93"/>
      <c r="F25" s="94"/>
      <c r="G25" s="93" t="s">
        <v>89</v>
      </c>
      <c r="H25" s="94"/>
      <c r="I25" s="95"/>
      <c r="J25" s="93" t="s">
        <v>87</v>
      </c>
      <c r="K25" s="94"/>
      <c r="L25" s="95"/>
      <c r="M25" s="30" t="s">
        <v>67</v>
      </c>
      <c r="N25" s="93" t="s">
        <v>91</v>
      </c>
      <c r="O25" s="94"/>
      <c r="P25" s="94"/>
      <c r="Q25" s="95"/>
    </row>
    <row r="26" spans="1:17" ht="205" customHeight="1">
      <c r="A26" s="29">
        <v>14</v>
      </c>
      <c r="B26" s="93" t="s">
        <v>92</v>
      </c>
      <c r="C26" s="94"/>
      <c r="D26" s="95"/>
      <c r="E26" s="93"/>
      <c r="F26" s="94"/>
      <c r="G26" s="93" t="s">
        <v>95</v>
      </c>
      <c r="H26" s="94"/>
      <c r="I26" s="95"/>
      <c r="J26" s="93" t="s">
        <v>93</v>
      </c>
      <c r="K26" s="94"/>
      <c r="L26" s="95"/>
      <c r="M26" s="30" t="s">
        <v>67</v>
      </c>
      <c r="N26" s="93" t="s">
        <v>94</v>
      </c>
      <c r="O26" s="94"/>
      <c r="P26" s="94"/>
      <c r="Q26" s="95"/>
    </row>
    <row r="27" spans="1:17" ht="103" customHeight="1">
      <c r="A27" s="29">
        <v>15</v>
      </c>
      <c r="B27" s="93" t="s">
        <v>100</v>
      </c>
      <c r="C27" s="94"/>
      <c r="D27" s="95"/>
      <c r="E27" s="93"/>
      <c r="F27" s="94"/>
      <c r="G27" s="93" t="s">
        <v>101</v>
      </c>
      <c r="H27" s="94"/>
      <c r="I27" s="95"/>
      <c r="J27" s="93" t="s">
        <v>99</v>
      </c>
      <c r="K27" s="94"/>
      <c r="L27" s="95"/>
      <c r="M27" s="30" t="s">
        <v>67</v>
      </c>
      <c r="N27" s="93" t="s">
        <v>103</v>
      </c>
      <c r="O27" s="94"/>
      <c r="P27" s="94"/>
      <c r="Q27" s="95"/>
    </row>
    <row r="28" spans="1:17" ht="27" customHeight="1">
      <c r="A28" s="29">
        <v>16</v>
      </c>
      <c r="B28" s="93" t="s">
        <v>104</v>
      </c>
      <c r="C28" s="94"/>
      <c r="D28" s="95"/>
      <c r="E28" s="93"/>
      <c r="F28" s="94"/>
      <c r="G28" s="93" t="s">
        <v>105</v>
      </c>
      <c r="H28" s="94"/>
      <c r="I28" s="95"/>
      <c r="J28" s="93" t="s">
        <v>106</v>
      </c>
      <c r="K28" s="94"/>
      <c r="L28" s="95"/>
      <c r="M28" s="30" t="s">
        <v>67</v>
      </c>
      <c r="N28" s="93" t="s">
        <v>102</v>
      </c>
      <c r="O28" s="94"/>
      <c r="P28" s="94"/>
      <c r="Q28" s="95"/>
    </row>
    <row r="29" spans="1:17" ht="409" customHeight="1">
      <c r="A29" s="29">
        <v>17</v>
      </c>
      <c r="B29" s="93" t="s">
        <v>109</v>
      </c>
      <c r="C29" s="94"/>
      <c r="D29" s="95"/>
      <c r="E29" s="93"/>
      <c r="F29" s="94"/>
      <c r="G29" s="93" t="s">
        <v>110</v>
      </c>
      <c r="H29" s="94"/>
      <c r="I29" s="95"/>
      <c r="J29" s="93" t="s">
        <v>108</v>
      </c>
      <c r="K29" s="94"/>
      <c r="L29" s="95"/>
      <c r="M29" s="30" t="s">
        <v>67</v>
      </c>
      <c r="N29" s="93" t="s">
        <v>107</v>
      </c>
      <c r="O29" s="94"/>
      <c r="P29" s="94"/>
      <c r="Q29" s="95"/>
    </row>
    <row r="30" spans="1:17" ht="33" customHeight="1">
      <c r="A30" s="29">
        <v>18</v>
      </c>
      <c r="B30" s="93" t="s">
        <v>115</v>
      </c>
      <c r="C30" s="94"/>
      <c r="D30" s="95"/>
      <c r="E30" s="93" t="s">
        <v>71</v>
      </c>
      <c r="F30" s="94"/>
      <c r="G30" s="93"/>
      <c r="H30" s="94"/>
      <c r="I30" s="95"/>
      <c r="J30" s="93"/>
      <c r="K30" s="94"/>
      <c r="L30" s="95"/>
      <c r="M30" s="30" t="s">
        <v>67</v>
      </c>
      <c r="N30" s="93"/>
      <c r="O30" s="94"/>
      <c r="P30" s="94"/>
      <c r="Q30" s="95"/>
    </row>
    <row r="31" spans="1:17" ht="33" customHeight="1">
      <c r="A31" s="29">
        <v>19</v>
      </c>
      <c r="B31" s="93" t="s">
        <v>114</v>
      </c>
      <c r="C31" s="94"/>
      <c r="D31" s="95"/>
      <c r="E31" s="93" t="s">
        <v>71</v>
      </c>
      <c r="F31" s="94"/>
      <c r="G31" s="93"/>
      <c r="H31" s="94"/>
      <c r="I31" s="95"/>
      <c r="J31" s="93"/>
      <c r="K31" s="94"/>
      <c r="L31" s="95"/>
      <c r="M31" s="30" t="s">
        <v>67</v>
      </c>
      <c r="N31" s="93"/>
      <c r="O31" s="94"/>
      <c r="P31" s="94"/>
      <c r="Q31" s="95"/>
    </row>
    <row r="32" spans="1:17" ht="55" customHeight="1">
      <c r="A32" s="29">
        <v>20</v>
      </c>
      <c r="B32" s="93" t="s">
        <v>111</v>
      </c>
      <c r="C32" s="94"/>
      <c r="D32" s="95"/>
      <c r="E32" s="93"/>
      <c r="F32" s="94"/>
      <c r="G32" s="93" t="s">
        <v>120</v>
      </c>
      <c r="H32" s="94"/>
      <c r="I32" s="95"/>
      <c r="J32" s="93" t="s">
        <v>118</v>
      </c>
      <c r="K32" s="94"/>
      <c r="L32" s="95"/>
      <c r="M32" s="30" t="s">
        <v>67</v>
      </c>
      <c r="N32" s="93" t="s">
        <v>119</v>
      </c>
      <c r="O32" s="94"/>
      <c r="P32" s="94"/>
      <c r="Q32" s="95"/>
    </row>
    <row r="33" spans="1:17" ht="128" customHeight="1">
      <c r="A33" s="29">
        <v>21</v>
      </c>
      <c r="B33" s="93" t="s">
        <v>112</v>
      </c>
      <c r="C33" s="94"/>
      <c r="D33" s="95"/>
      <c r="E33" s="93"/>
      <c r="F33" s="94"/>
      <c r="G33" s="93" t="s">
        <v>128</v>
      </c>
      <c r="H33" s="94"/>
      <c r="I33" s="95"/>
      <c r="J33" s="93" t="s">
        <v>129</v>
      </c>
      <c r="K33" s="94"/>
      <c r="L33" s="95"/>
      <c r="M33" s="30" t="s">
        <v>67</v>
      </c>
      <c r="N33" s="93" t="s">
        <v>117</v>
      </c>
      <c r="O33" s="94"/>
      <c r="P33" s="94"/>
      <c r="Q33" s="95"/>
    </row>
    <row r="34" spans="1:17" ht="124" customHeight="1">
      <c r="A34" s="29">
        <v>22</v>
      </c>
      <c r="B34" s="93" t="s">
        <v>113</v>
      </c>
      <c r="C34" s="94"/>
      <c r="D34" s="95"/>
      <c r="E34" s="93"/>
      <c r="F34" s="94"/>
      <c r="G34" s="93" t="s">
        <v>130</v>
      </c>
      <c r="H34" s="94"/>
      <c r="I34" s="95"/>
      <c r="J34" s="93" t="s">
        <v>131</v>
      </c>
      <c r="K34" s="94"/>
      <c r="L34" s="95"/>
      <c r="M34" s="30" t="s">
        <v>67</v>
      </c>
      <c r="N34" s="93" t="s">
        <v>116</v>
      </c>
      <c r="O34" s="94"/>
      <c r="P34" s="94"/>
      <c r="Q34" s="95"/>
    </row>
  </sheetData>
  <mergeCells count="125">
    <mergeCell ref="B33:D33"/>
    <mergeCell ref="E33:F33"/>
    <mergeCell ref="G33:I33"/>
    <mergeCell ref="J33:L33"/>
    <mergeCell ref="N33:Q33"/>
    <mergeCell ref="B34:D34"/>
    <mergeCell ref="E34:F34"/>
    <mergeCell ref="G34:I34"/>
    <mergeCell ref="J34:L34"/>
    <mergeCell ref="N34:Q34"/>
    <mergeCell ref="B29:D29"/>
    <mergeCell ref="E29:F29"/>
    <mergeCell ref="G29:I29"/>
    <mergeCell ref="J29:L29"/>
    <mergeCell ref="N29:Q29"/>
    <mergeCell ref="B32:D32"/>
    <mergeCell ref="E32:F32"/>
    <mergeCell ref="G32:I32"/>
    <mergeCell ref="J32:L32"/>
    <mergeCell ref="N32:Q32"/>
    <mergeCell ref="B30:D30"/>
    <mergeCell ref="E30:F30"/>
    <mergeCell ref="G30:I30"/>
    <mergeCell ref="J30:L30"/>
    <mergeCell ref="N30:Q30"/>
    <mergeCell ref="B31:D31"/>
    <mergeCell ref="E31:F31"/>
    <mergeCell ref="G31:I31"/>
    <mergeCell ref="J31:L31"/>
    <mergeCell ref="N31:Q31"/>
    <mergeCell ref="B27:D27"/>
    <mergeCell ref="E27:F27"/>
    <mergeCell ref="G27:I27"/>
    <mergeCell ref="J27:L27"/>
    <mergeCell ref="N27:Q27"/>
    <mergeCell ref="B28:D28"/>
    <mergeCell ref="E28:F28"/>
    <mergeCell ref="G28:I28"/>
    <mergeCell ref="J28:L28"/>
    <mergeCell ref="N28:Q28"/>
    <mergeCell ref="B23:D23"/>
    <mergeCell ref="E23:F23"/>
    <mergeCell ref="G23:I23"/>
    <mergeCell ref="J23:L23"/>
    <mergeCell ref="N23:Q23"/>
    <mergeCell ref="B24:D24"/>
    <mergeCell ref="E24:F24"/>
    <mergeCell ref="G24:I24"/>
    <mergeCell ref="J24:L24"/>
    <mergeCell ref="N24:Q24"/>
    <mergeCell ref="B21:D21"/>
    <mergeCell ref="E21:F21"/>
    <mergeCell ref="G21:I21"/>
    <mergeCell ref="J21:L21"/>
    <mergeCell ref="N21:Q21"/>
    <mergeCell ref="B22:D22"/>
    <mergeCell ref="E22:F22"/>
    <mergeCell ref="G22:I22"/>
    <mergeCell ref="J22:L22"/>
    <mergeCell ref="N22:Q22"/>
    <mergeCell ref="B19:D19"/>
    <mergeCell ref="E19:F19"/>
    <mergeCell ref="G19:I19"/>
    <mergeCell ref="J19:L19"/>
    <mergeCell ref="N19:Q19"/>
    <mergeCell ref="B20:D20"/>
    <mergeCell ref="E20:F20"/>
    <mergeCell ref="G20:I20"/>
    <mergeCell ref="J20:L20"/>
    <mergeCell ref="N20:Q20"/>
    <mergeCell ref="B17:D17"/>
    <mergeCell ref="E17:F17"/>
    <mergeCell ref="G17:I17"/>
    <mergeCell ref="J17:L17"/>
    <mergeCell ref="N17:Q17"/>
    <mergeCell ref="B18:D18"/>
    <mergeCell ref="E18:F18"/>
    <mergeCell ref="G18:I18"/>
    <mergeCell ref="J18:L18"/>
    <mergeCell ref="N18:Q18"/>
    <mergeCell ref="J14:L14"/>
    <mergeCell ref="N14:Q14"/>
    <mergeCell ref="B15:D15"/>
    <mergeCell ref="E15:F15"/>
    <mergeCell ref="G15:I15"/>
    <mergeCell ref="J15:L15"/>
    <mergeCell ref="N15:Q15"/>
    <mergeCell ref="B16:D16"/>
    <mergeCell ref="E16:F16"/>
    <mergeCell ref="G16:I16"/>
    <mergeCell ref="J16:L16"/>
    <mergeCell ref="N16:Q16"/>
    <mergeCell ref="A1:L1"/>
    <mergeCell ref="B2:F2"/>
    <mergeCell ref="B3:F3"/>
    <mergeCell ref="B4:F4"/>
    <mergeCell ref="N25:Q25"/>
    <mergeCell ref="A10:L11"/>
    <mergeCell ref="B12:D12"/>
    <mergeCell ref="E12:F12"/>
    <mergeCell ref="G12:I12"/>
    <mergeCell ref="J12:L12"/>
    <mergeCell ref="N12:Q12"/>
    <mergeCell ref="B5:F5"/>
    <mergeCell ref="A6:L6"/>
    <mergeCell ref="B7:F7"/>
    <mergeCell ref="B8:F8"/>
    <mergeCell ref="B9:F9"/>
    <mergeCell ref="B13:D13"/>
    <mergeCell ref="E13:F13"/>
    <mergeCell ref="G13:I13"/>
    <mergeCell ref="J13:L13"/>
    <mergeCell ref="N13:Q13"/>
    <mergeCell ref="B14:D14"/>
    <mergeCell ref="E14:F14"/>
    <mergeCell ref="G14:I14"/>
    <mergeCell ref="B26:D26"/>
    <mergeCell ref="E26:F26"/>
    <mergeCell ref="G26:I26"/>
    <mergeCell ref="J26:L26"/>
    <mergeCell ref="N26:Q26"/>
    <mergeCell ref="B25:D25"/>
    <mergeCell ref="E25:F25"/>
    <mergeCell ref="G25:I25"/>
    <mergeCell ref="J25:L2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75" zoomScaleNormal="75" zoomScalePageLayoutView="75" workbookViewId="0">
      <selection sqref="A1:R29"/>
    </sheetView>
  </sheetViews>
  <sheetFormatPr baseColWidth="10" defaultRowHeight="15" x14ac:dyDescent="0"/>
  <cols>
    <col min="1" max="1" width="17" customWidth="1"/>
    <col min="4" max="4" width="13.1640625" customWidth="1"/>
    <col min="6" max="6" width="21.33203125" customWidth="1"/>
    <col min="13" max="13" width="61.1640625" customWidth="1"/>
  </cols>
  <sheetData>
    <row r="1" spans="1:18" ht="20">
      <c r="A1" s="96" t="s">
        <v>46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23"/>
    </row>
    <row r="2" spans="1:18">
      <c r="A2" s="24" t="s">
        <v>47</v>
      </c>
      <c r="B2" s="97" t="s">
        <v>133</v>
      </c>
      <c r="C2" s="97"/>
      <c r="D2" s="97"/>
      <c r="E2" s="97"/>
      <c r="F2" s="97"/>
      <c r="G2" s="24" t="s">
        <v>48</v>
      </c>
      <c r="H2" s="102" t="s">
        <v>49</v>
      </c>
      <c r="I2" s="102"/>
      <c r="J2" s="102"/>
      <c r="N2" s="23"/>
    </row>
    <row r="3" spans="1:18">
      <c r="A3" s="25" t="s">
        <v>50</v>
      </c>
      <c r="B3" s="98" t="s">
        <v>134</v>
      </c>
      <c r="C3" s="98"/>
      <c r="D3" s="98"/>
      <c r="E3" s="98"/>
      <c r="F3" s="98"/>
      <c r="G3" s="25" t="s">
        <v>51</v>
      </c>
      <c r="H3" s="103">
        <v>41421</v>
      </c>
      <c r="I3" s="101"/>
      <c r="J3" s="101"/>
      <c r="N3" s="23"/>
    </row>
    <row r="4" spans="1:18">
      <c r="A4" s="25" t="s">
        <v>52</v>
      </c>
      <c r="B4" s="98" t="s">
        <v>135</v>
      </c>
      <c r="C4" s="98"/>
      <c r="D4" s="98"/>
      <c r="E4" s="98"/>
      <c r="F4" s="98"/>
      <c r="G4" s="25" t="s">
        <v>53</v>
      </c>
      <c r="H4" s="101" t="s">
        <v>49</v>
      </c>
      <c r="I4" s="101"/>
      <c r="J4" s="101"/>
      <c r="N4" s="23"/>
    </row>
    <row r="5" spans="1:18">
      <c r="A5" s="25" t="s">
        <v>54</v>
      </c>
      <c r="B5" s="98" t="s">
        <v>136</v>
      </c>
      <c r="C5" s="98"/>
      <c r="D5" s="98"/>
      <c r="E5" s="98"/>
      <c r="F5" s="98"/>
      <c r="G5" s="25" t="s">
        <v>55</v>
      </c>
      <c r="H5" s="103">
        <v>41421</v>
      </c>
      <c r="I5" s="101"/>
      <c r="J5" s="101"/>
      <c r="N5" s="23"/>
    </row>
    <row r="6" spans="1:18">
      <c r="A6" s="99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23"/>
    </row>
    <row r="7" spans="1:18">
      <c r="A7" s="25" t="s">
        <v>56</v>
      </c>
      <c r="B7" s="98" t="s">
        <v>196</v>
      </c>
      <c r="C7" s="98"/>
      <c r="D7" s="98"/>
      <c r="E7" s="98"/>
      <c r="F7" s="98"/>
      <c r="G7" s="98"/>
      <c r="N7" s="23"/>
    </row>
    <row r="8" spans="1:18">
      <c r="A8" s="25" t="s">
        <v>57</v>
      </c>
      <c r="B8" s="98" t="s">
        <v>137</v>
      </c>
      <c r="C8" s="98"/>
      <c r="D8" s="98"/>
      <c r="E8" s="98"/>
      <c r="F8" s="98"/>
      <c r="G8" s="98"/>
      <c r="N8" s="23"/>
    </row>
    <row r="9" spans="1:18">
      <c r="A9" s="25" t="s">
        <v>58</v>
      </c>
      <c r="B9" s="98" t="s">
        <v>138</v>
      </c>
      <c r="C9" s="98"/>
      <c r="D9" s="98"/>
      <c r="E9" s="98"/>
      <c r="F9" s="98"/>
      <c r="G9" s="98"/>
      <c r="N9" s="23"/>
    </row>
    <row r="10" spans="1:18">
      <c r="A10" s="99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23"/>
    </row>
    <row r="11" spans="1:18">
      <c r="A11" s="99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23"/>
    </row>
    <row r="12" spans="1:18">
      <c r="A12" s="27" t="s">
        <v>59</v>
      </c>
      <c r="B12" s="100" t="s">
        <v>60</v>
      </c>
      <c r="C12" s="100"/>
      <c r="D12" s="100"/>
      <c r="E12" s="100" t="s">
        <v>61</v>
      </c>
      <c r="F12" s="100"/>
      <c r="G12" s="100"/>
      <c r="H12" s="100" t="s">
        <v>62</v>
      </c>
      <c r="I12" s="100"/>
      <c r="J12" s="100"/>
      <c r="K12" s="100" t="s">
        <v>63</v>
      </c>
      <c r="L12" s="100"/>
      <c r="M12" s="100"/>
      <c r="N12" s="27" t="s">
        <v>64</v>
      </c>
      <c r="O12" s="100" t="s">
        <v>65</v>
      </c>
      <c r="P12" s="100"/>
      <c r="Q12" s="100"/>
      <c r="R12" s="100"/>
    </row>
    <row r="13" spans="1:18" ht="31" customHeight="1">
      <c r="A13" s="29">
        <v>1</v>
      </c>
      <c r="B13" s="93" t="s">
        <v>68</v>
      </c>
      <c r="C13" s="94"/>
      <c r="D13" s="95"/>
      <c r="E13" s="93" t="s">
        <v>69</v>
      </c>
      <c r="F13" s="94"/>
      <c r="G13" s="95"/>
      <c r="H13" s="93"/>
      <c r="I13" s="94"/>
      <c r="J13" s="95"/>
      <c r="K13" s="93"/>
      <c r="L13" s="94"/>
      <c r="M13" s="95"/>
      <c r="N13" s="30" t="s">
        <v>67</v>
      </c>
      <c r="O13" s="93"/>
      <c r="P13" s="94"/>
      <c r="Q13" s="94"/>
      <c r="R13" s="95"/>
    </row>
    <row r="14" spans="1:18" ht="29" customHeight="1">
      <c r="A14" s="29">
        <v>2</v>
      </c>
      <c r="B14" s="93" t="s">
        <v>70</v>
      </c>
      <c r="C14" s="94"/>
      <c r="D14" s="95"/>
      <c r="E14" s="93" t="s">
        <v>71</v>
      </c>
      <c r="F14" s="94"/>
      <c r="G14" s="95"/>
      <c r="H14" s="93"/>
      <c r="I14" s="94"/>
      <c r="J14" s="95"/>
      <c r="K14" s="93"/>
      <c r="L14" s="94"/>
      <c r="M14" s="95"/>
      <c r="N14" s="30" t="s">
        <v>67</v>
      </c>
      <c r="O14" s="93"/>
      <c r="P14" s="94"/>
      <c r="Q14" s="94"/>
      <c r="R14" s="95"/>
    </row>
    <row r="15" spans="1:18" ht="30" customHeight="1">
      <c r="A15" s="29">
        <v>3</v>
      </c>
      <c r="B15" s="93" t="s">
        <v>169</v>
      </c>
      <c r="C15" s="94"/>
      <c r="D15" s="95"/>
      <c r="E15" s="93" t="s">
        <v>79</v>
      </c>
      <c r="F15" s="94"/>
      <c r="G15" s="95"/>
      <c r="H15" s="93"/>
      <c r="I15" s="94"/>
      <c r="J15" s="95"/>
      <c r="K15" s="93"/>
      <c r="L15" s="94"/>
      <c r="M15" s="95"/>
      <c r="N15" s="30" t="s">
        <v>67</v>
      </c>
      <c r="O15" s="93"/>
      <c r="P15" s="94"/>
      <c r="Q15" s="94"/>
      <c r="R15" s="95"/>
    </row>
    <row r="16" spans="1:18" ht="29" customHeight="1">
      <c r="A16" s="29">
        <v>4</v>
      </c>
      <c r="B16" s="93" t="s">
        <v>170</v>
      </c>
      <c r="C16" s="94"/>
      <c r="D16" s="95"/>
      <c r="E16" s="93" t="s">
        <v>66</v>
      </c>
      <c r="F16" s="94"/>
      <c r="G16" s="95"/>
      <c r="H16" s="93"/>
      <c r="I16" s="94"/>
      <c r="J16" s="95"/>
      <c r="K16" s="93"/>
      <c r="L16" s="94"/>
      <c r="M16" s="95"/>
      <c r="N16" s="30" t="s">
        <v>67</v>
      </c>
      <c r="O16" s="93"/>
      <c r="P16" s="94"/>
      <c r="Q16" s="94"/>
      <c r="R16" s="95"/>
    </row>
    <row r="17" spans="1:18" ht="30" customHeight="1">
      <c r="A17" s="29">
        <v>5</v>
      </c>
      <c r="B17" s="93" t="s">
        <v>171</v>
      </c>
      <c r="C17" s="94"/>
      <c r="D17" s="95"/>
      <c r="E17" s="93" t="s">
        <v>86</v>
      </c>
      <c r="F17" s="94"/>
      <c r="G17" s="95"/>
      <c r="H17" s="93"/>
      <c r="I17" s="94"/>
      <c r="J17" s="95"/>
      <c r="K17" s="93"/>
      <c r="L17" s="94"/>
      <c r="M17" s="95"/>
      <c r="N17" s="30" t="s">
        <v>67</v>
      </c>
      <c r="O17" s="93"/>
      <c r="P17" s="94"/>
      <c r="Q17" s="94"/>
      <c r="R17" s="95"/>
    </row>
    <row r="18" spans="1:18" ht="30" customHeight="1">
      <c r="A18" s="29">
        <v>6</v>
      </c>
      <c r="B18" s="93" t="s">
        <v>172</v>
      </c>
      <c r="C18" s="94"/>
      <c r="D18" s="95"/>
      <c r="E18" s="93" t="s">
        <v>66</v>
      </c>
      <c r="F18" s="94"/>
      <c r="G18" s="95"/>
      <c r="H18" s="93"/>
      <c r="I18" s="94"/>
      <c r="J18" s="95"/>
      <c r="K18" s="93"/>
      <c r="L18" s="94"/>
      <c r="M18" s="95"/>
      <c r="N18" s="30" t="s">
        <v>67</v>
      </c>
      <c r="O18" s="93"/>
      <c r="P18" s="94"/>
      <c r="Q18" s="94"/>
      <c r="R18" s="95"/>
    </row>
    <row r="19" spans="1:18" ht="30" customHeight="1">
      <c r="A19" s="29">
        <v>7</v>
      </c>
      <c r="B19" s="93" t="s">
        <v>173</v>
      </c>
      <c r="C19" s="94"/>
      <c r="D19" s="95"/>
      <c r="E19" s="93" t="s">
        <v>73</v>
      </c>
      <c r="F19" s="94"/>
      <c r="G19" s="95"/>
      <c r="H19" s="93"/>
      <c r="I19" s="94"/>
      <c r="J19" s="95"/>
      <c r="K19" s="93"/>
      <c r="L19" s="94"/>
      <c r="M19" s="95"/>
      <c r="N19" s="30" t="s">
        <v>67</v>
      </c>
      <c r="O19" s="93"/>
      <c r="P19" s="94"/>
      <c r="Q19" s="94"/>
      <c r="R19" s="95"/>
    </row>
    <row r="20" spans="1:18" ht="29" customHeight="1">
      <c r="A20" s="29">
        <v>8</v>
      </c>
      <c r="B20" s="93" t="s">
        <v>174</v>
      </c>
      <c r="C20" s="94"/>
      <c r="D20" s="95"/>
      <c r="E20" s="93" t="s">
        <v>66</v>
      </c>
      <c r="F20" s="94"/>
      <c r="G20" s="95"/>
      <c r="H20" s="93"/>
      <c r="I20" s="94"/>
      <c r="J20" s="95"/>
      <c r="K20" s="93"/>
      <c r="L20" s="94"/>
      <c r="M20" s="95"/>
      <c r="N20" s="30" t="s">
        <v>67</v>
      </c>
      <c r="O20" s="93"/>
      <c r="P20" s="94"/>
      <c r="Q20" s="94"/>
      <c r="R20" s="95"/>
    </row>
    <row r="21" spans="1:18" ht="29" customHeight="1">
      <c r="A21" s="29">
        <v>9</v>
      </c>
      <c r="B21" s="93" t="s">
        <v>175</v>
      </c>
      <c r="C21" s="94"/>
      <c r="D21" s="95"/>
      <c r="E21" s="93" t="s">
        <v>66</v>
      </c>
      <c r="F21" s="94"/>
      <c r="G21" s="95"/>
      <c r="H21" s="93"/>
      <c r="I21" s="94"/>
      <c r="J21" s="95"/>
      <c r="K21" s="93"/>
      <c r="L21" s="94"/>
      <c r="M21" s="95"/>
      <c r="N21" s="30" t="s">
        <v>67</v>
      </c>
      <c r="O21" s="93"/>
      <c r="P21" s="94"/>
      <c r="Q21" s="94"/>
      <c r="R21" s="95"/>
    </row>
    <row r="22" spans="1:18" ht="194" customHeight="1">
      <c r="A22" s="29">
        <v>10</v>
      </c>
      <c r="B22" s="93" t="s">
        <v>176</v>
      </c>
      <c r="C22" s="94"/>
      <c r="D22" s="95"/>
      <c r="E22" s="93" t="s">
        <v>177</v>
      </c>
      <c r="F22" s="94"/>
      <c r="G22" s="95"/>
      <c r="H22" s="93"/>
      <c r="I22" s="94"/>
      <c r="J22" s="95"/>
      <c r="K22" s="93" t="s">
        <v>194</v>
      </c>
      <c r="L22" s="94"/>
      <c r="M22" s="95"/>
      <c r="N22" s="30" t="s">
        <v>67</v>
      </c>
      <c r="O22" s="93" t="s">
        <v>195</v>
      </c>
      <c r="P22" s="94"/>
      <c r="Q22" s="94"/>
      <c r="R22" s="95"/>
    </row>
    <row r="23" spans="1:18" ht="381" customHeight="1">
      <c r="A23" s="29">
        <v>11</v>
      </c>
      <c r="B23" s="93" t="s">
        <v>178</v>
      </c>
      <c r="C23" s="94"/>
      <c r="D23" s="95"/>
      <c r="E23" s="93" t="s">
        <v>71</v>
      </c>
      <c r="F23" s="94"/>
      <c r="G23" s="95"/>
      <c r="H23" s="93" t="s">
        <v>191</v>
      </c>
      <c r="I23" s="94"/>
      <c r="J23" s="95"/>
      <c r="K23" s="93" t="s">
        <v>179</v>
      </c>
      <c r="L23" s="94"/>
      <c r="M23" s="95"/>
      <c r="N23" s="30" t="s">
        <v>67</v>
      </c>
      <c r="O23" s="93" t="s">
        <v>192</v>
      </c>
      <c r="P23" s="94"/>
      <c r="Q23" s="94"/>
      <c r="R23" s="95"/>
    </row>
    <row r="24" spans="1:18" ht="385" customHeight="1">
      <c r="A24" s="29">
        <v>12</v>
      </c>
      <c r="B24" s="93" t="s">
        <v>180</v>
      </c>
      <c r="C24" s="94"/>
      <c r="D24" s="95"/>
      <c r="E24" s="93" t="s">
        <v>71</v>
      </c>
      <c r="F24" s="94"/>
      <c r="G24" s="95"/>
      <c r="H24" s="93" t="s">
        <v>191</v>
      </c>
      <c r="I24" s="94"/>
      <c r="J24" s="95"/>
      <c r="K24" s="93" t="s">
        <v>181</v>
      </c>
      <c r="L24" s="94"/>
      <c r="M24" s="95"/>
      <c r="N24" s="30" t="s">
        <v>67</v>
      </c>
      <c r="O24" s="93" t="s">
        <v>192</v>
      </c>
      <c r="P24" s="94"/>
      <c r="Q24" s="94"/>
      <c r="R24" s="95"/>
    </row>
    <row r="25" spans="1:18" ht="29" customHeight="1">
      <c r="A25" s="29">
        <v>13</v>
      </c>
      <c r="B25" s="93" t="s">
        <v>182</v>
      </c>
      <c r="C25" s="94"/>
      <c r="D25" s="95"/>
      <c r="E25" s="93" t="s">
        <v>71</v>
      </c>
      <c r="F25" s="94"/>
      <c r="G25" s="95"/>
      <c r="H25" s="93"/>
      <c r="I25" s="94"/>
      <c r="J25" s="95"/>
      <c r="K25" s="93"/>
      <c r="L25" s="94"/>
      <c r="M25" s="95"/>
      <c r="N25" s="30" t="s">
        <v>67</v>
      </c>
      <c r="O25" s="93"/>
      <c r="P25" s="94"/>
      <c r="Q25" s="94"/>
      <c r="R25" s="95"/>
    </row>
    <row r="26" spans="1:18" ht="29" customHeight="1">
      <c r="A26" s="29">
        <v>14</v>
      </c>
      <c r="B26" s="93" t="s">
        <v>183</v>
      </c>
      <c r="C26" s="94"/>
      <c r="D26" s="95"/>
      <c r="E26" s="93" t="s">
        <v>184</v>
      </c>
      <c r="F26" s="94"/>
      <c r="G26" s="95"/>
      <c r="H26" s="93"/>
      <c r="I26" s="94"/>
      <c r="J26" s="95"/>
      <c r="K26" s="93"/>
      <c r="L26" s="94"/>
      <c r="M26" s="95"/>
      <c r="N26" s="30" t="s">
        <v>67</v>
      </c>
      <c r="O26" s="93"/>
      <c r="P26" s="94"/>
      <c r="Q26" s="94"/>
      <c r="R26" s="95"/>
    </row>
    <row r="27" spans="1:18" ht="29" customHeight="1">
      <c r="A27" s="29">
        <v>15</v>
      </c>
      <c r="B27" s="93" t="s">
        <v>185</v>
      </c>
      <c r="C27" s="94"/>
      <c r="D27" s="95"/>
      <c r="E27" s="93" t="s">
        <v>73</v>
      </c>
      <c r="F27" s="94"/>
      <c r="G27" s="95"/>
      <c r="H27" s="93"/>
      <c r="I27" s="94"/>
      <c r="J27" s="95"/>
      <c r="K27" s="93"/>
      <c r="L27" s="94"/>
      <c r="M27" s="95"/>
      <c r="N27" s="30" t="s">
        <v>67</v>
      </c>
      <c r="O27" s="93"/>
      <c r="P27" s="94"/>
      <c r="Q27" s="94"/>
      <c r="R27" s="95"/>
    </row>
    <row r="28" spans="1:18" ht="202" customHeight="1">
      <c r="A28" s="29">
        <v>16</v>
      </c>
      <c r="B28" s="93" t="s">
        <v>186</v>
      </c>
      <c r="C28" s="94"/>
      <c r="D28" s="95"/>
      <c r="E28" s="93" t="s">
        <v>187</v>
      </c>
      <c r="F28" s="94"/>
      <c r="G28" s="95"/>
      <c r="H28" s="93" t="s">
        <v>191</v>
      </c>
      <c r="I28" s="94"/>
      <c r="J28" s="95"/>
      <c r="K28" s="93" t="s">
        <v>188</v>
      </c>
      <c r="L28" s="94"/>
      <c r="M28" s="95"/>
      <c r="N28" s="30" t="s">
        <v>67</v>
      </c>
      <c r="O28" s="93" t="s">
        <v>193</v>
      </c>
      <c r="P28" s="94"/>
      <c r="Q28" s="94"/>
      <c r="R28" s="95"/>
    </row>
    <row r="29" spans="1:18" ht="385" customHeight="1">
      <c r="A29" s="29">
        <v>17</v>
      </c>
      <c r="B29" s="93" t="s">
        <v>189</v>
      </c>
      <c r="C29" s="94"/>
      <c r="D29" s="95"/>
      <c r="E29" s="93" t="s">
        <v>71</v>
      </c>
      <c r="F29" s="94"/>
      <c r="G29" s="95"/>
      <c r="H29" s="93" t="s">
        <v>191</v>
      </c>
      <c r="I29" s="94"/>
      <c r="J29" s="95"/>
      <c r="K29" s="93" t="s">
        <v>190</v>
      </c>
      <c r="L29" s="94"/>
      <c r="M29" s="95"/>
      <c r="N29" s="30" t="s">
        <v>67</v>
      </c>
      <c r="O29" s="93" t="s">
        <v>192</v>
      </c>
      <c r="P29" s="94"/>
      <c r="Q29" s="94"/>
      <c r="R29" s="95"/>
    </row>
  </sheetData>
  <mergeCells count="104">
    <mergeCell ref="B24:D24"/>
    <mergeCell ref="E24:G24"/>
    <mergeCell ref="H24:J24"/>
    <mergeCell ref="K24:M24"/>
    <mergeCell ref="O24:R24"/>
    <mergeCell ref="B25:D25"/>
    <mergeCell ref="E25:G25"/>
    <mergeCell ref="H25:J25"/>
    <mergeCell ref="K25:M25"/>
    <mergeCell ref="O25:R25"/>
    <mergeCell ref="O21:R21"/>
    <mergeCell ref="B22:D22"/>
    <mergeCell ref="E22:G22"/>
    <mergeCell ref="H22:J22"/>
    <mergeCell ref="K22:M22"/>
    <mergeCell ref="O22:R22"/>
    <mergeCell ref="B23:D23"/>
    <mergeCell ref="E23:G23"/>
    <mergeCell ref="H23:J23"/>
    <mergeCell ref="K23:M23"/>
    <mergeCell ref="O23:R23"/>
    <mergeCell ref="O18:R18"/>
    <mergeCell ref="B17:D17"/>
    <mergeCell ref="E17:G17"/>
    <mergeCell ref="H17:J17"/>
    <mergeCell ref="K17:M17"/>
    <mergeCell ref="O17:R17"/>
    <mergeCell ref="B20:D20"/>
    <mergeCell ref="E20:G20"/>
    <mergeCell ref="H20:J20"/>
    <mergeCell ref="K20:M20"/>
    <mergeCell ref="O20:R20"/>
    <mergeCell ref="B19:D19"/>
    <mergeCell ref="E19:G19"/>
    <mergeCell ref="H19:J19"/>
    <mergeCell ref="K19:M19"/>
    <mergeCell ref="O19:R19"/>
    <mergeCell ref="O14:R14"/>
    <mergeCell ref="B13:D13"/>
    <mergeCell ref="E13:G13"/>
    <mergeCell ref="H13:J13"/>
    <mergeCell ref="K13:M13"/>
    <mergeCell ref="O13:R13"/>
    <mergeCell ref="B16:D16"/>
    <mergeCell ref="E16:G16"/>
    <mergeCell ref="H16:J16"/>
    <mergeCell ref="K16:M16"/>
    <mergeCell ref="O16:R16"/>
    <mergeCell ref="B15:D15"/>
    <mergeCell ref="E15:G15"/>
    <mergeCell ref="H15:J15"/>
    <mergeCell ref="K15:M15"/>
    <mergeCell ref="O15:R15"/>
    <mergeCell ref="O12:R12"/>
    <mergeCell ref="B5:F5"/>
    <mergeCell ref="H5:J5"/>
    <mergeCell ref="A6:M6"/>
    <mergeCell ref="B7:G7"/>
    <mergeCell ref="B8:G8"/>
    <mergeCell ref="B9:G9"/>
    <mergeCell ref="A10:M11"/>
    <mergeCell ref="B12:D12"/>
    <mergeCell ref="E12:G12"/>
    <mergeCell ref="H12:J12"/>
    <mergeCell ref="K12:M12"/>
    <mergeCell ref="B4:F4"/>
    <mergeCell ref="H4:J4"/>
    <mergeCell ref="B21:D21"/>
    <mergeCell ref="E21:G21"/>
    <mergeCell ref="H21:J21"/>
    <mergeCell ref="A1:M1"/>
    <mergeCell ref="B2:F2"/>
    <mergeCell ref="H2:J2"/>
    <mergeCell ref="B3:F3"/>
    <mergeCell ref="H3:J3"/>
    <mergeCell ref="B14:D14"/>
    <mergeCell ref="E14:G14"/>
    <mergeCell ref="H14:J14"/>
    <mergeCell ref="K14:M14"/>
    <mergeCell ref="B18:D18"/>
    <mergeCell ref="E18:G18"/>
    <mergeCell ref="H18:J18"/>
    <mergeCell ref="K18:M18"/>
    <mergeCell ref="K21:M21"/>
    <mergeCell ref="B27:D27"/>
    <mergeCell ref="E27:G27"/>
    <mergeCell ref="H27:J27"/>
    <mergeCell ref="K27:M27"/>
    <mergeCell ref="O27:R27"/>
    <mergeCell ref="B26:D26"/>
    <mergeCell ref="E26:G26"/>
    <mergeCell ref="H26:J26"/>
    <mergeCell ref="K26:M26"/>
    <mergeCell ref="O26:R26"/>
    <mergeCell ref="B29:D29"/>
    <mergeCell ref="E29:G29"/>
    <mergeCell ref="H29:J29"/>
    <mergeCell ref="K29:M29"/>
    <mergeCell ref="O29:R29"/>
    <mergeCell ref="B28:D28"/>
    <mergeCell ref="E28:G28"/>
    <mergeCell ref="H28:J28"/>
    <mergeCell ref="K28:M28"/>
    <mergeCell ref="O28:R2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workbookViewId="0">
      <selection activeCell="B24" sqref="B24:G24"/>
    </sheetView>
  </sheetViews>
  <sheetFormatPr baseColWidth="10" defaultRowHeight="15" x14ac:dyDescent="0"/>
  <cols>
    <col min="1" max="1" width="17" customWidth="1"/>
    <col min="4" max="4" width="2.1640625" customWidth="1"/>
    <col min="6" max="6" width="21.33203125" customWidth="1"/>
    <col min="7" max="7" width="19.33203125" customWidth="1"/>
    <col min="13" max="13" width="25.6640625" customWidth="1"/>
    <col min="14" max="14" width="16.1640625" customWidth="1"/>
  </cols>
  <sheetData>
    <row r="1" spans="1:18" ht="20">
      <c r="A1" s="96" t="s">
        <v>46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26"/>
    </row>
    <row r="2" spans="1:18">
      <c r="A2" s="24" t="s">
        <v>47</v>
      </c>
      <c r="B2" s="97" t="s">
        <v>206</v>
      </c>
      <c r="C2" s="97"/>
      <c r="D2" s="97"/>
      <c r="E2" s="97"/>
      <c r="F2" s="97"/>
      <c r="G2" s="24" t="s">
        <v>48</v>
      </c>
      <c r="H2" s="102" t="s">
        <v>49</v>
      </c>
      <c r="I2" s="102"/>
      <c r="J2" s="102"/>
      <c r="N2" s="26"/>
    </row>
    <row r="3" spans="1:18">
      <c r="A3" s="25" t="s">
        <v>50</v>
      </c>
      <c r="B3" s="98" t="s">
        <v>197</v>
      </c>
      <c r="C3" s="98"/>
      <c r="D3" s="98"/>
      <c r="E3" s="98"/>
      <c r="F3" s="98"/>
      <c r="G3" s="25" t="s">
        <v>51</v>
      </c>
      <c r="H3" s="103">
        <v>41421</v>
      </c>
      <c r="I3" s="101"/>
      <c r="J3" s="101"/>
      <c r="N3" s="26"/>
    </row>
    <row r="4" spans="1:18">
      <c r="A4" s="25" t="s">
        <v>52</v>
      </c>
      <c r="B4" s="107" t="s">
        <v>198</v>
      </c>
      <c r="C4" s="98"/>
      <c r="D4" s="98"/>
      <c r="E4" s="98"/>
      <c r="F4" s="98"/>
      <c r="G4" s="25" t="s">
        <v>53</v>
      </c>
      <c r="H4" s="101" t="s">
        <v>49</v>
      </c>
      <c r="I4" s="101"/>
      <c r="J4" s="101"/>
      <c r="N4" s="26"/>
    </row>
    <row r="5" spans="1:18">
      <c r="A5" s="25" t="s">
        <v>54</v>
      </c>
      <c r="B5" s="98" t="s">
        <v>199</v>
      </c>
      <c r="C5" s="98"/>
      <c r="D5" s="98"/>
      <c r="E5" s="98"/>
      <c r="F5" s="98"/>
      <c r="G5" s="25" t="s">
        <v>55</v>
      </c>
      <c r="H5" s="103">
        <v>41421</v>
      </c>
      <c r="I5" s="101"/>
      <c r="J5" s="101"/>
      <c r="N5" s="26"/>
    </row>
    <row r="6" spans="1:18">
      <c r="A6" s="99"/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26"/>
    </row>
    <row r="7" spans="1:18" s="109" customFormat="1" ht="29" customHeight="1">
      <c r="A7" s="108" t="s">
        <v>56</v>
      </c>
      <c r="B7" s="107" t="s">
        <v>210</v>
      </c>
      <c r="C7" s="107"/>
      <c r="D7" s="107"/>
      <c r="E7" s="107"/>
      <c r="F7" s="107"/>
      <c r="G7" s="107"/>
      <c r="N7" s="110"/>
    </row>
    <row r="8" spans="1:18">
      <c r="A8" s="25" t="s">
        <v>57</v>
      </c>
      <c r="B8" s="98"/>
      <c r="C8" s="98"/>
      <c r="D8" s="98"/>
      <c r="E8" s="98"/>
      <c r="F8" s="98"/>
      <c r="G8" s="98"/>
      <c r="N8" s="26"/>
    </row>
    <row r="9" spans="1:18">
      <c r="A9" s="25" t="s">
        <v>58</v>
      </c>
      <c r="B9" s="98" t="s">
        <v>200</v>
      </c>
      <c r="C9" s="98"/>
      <c r="D9" s="98"/>
      <c r="E9" s="98"/>
      <c r="F9" s="98"/>
      <c r="G9" s="98"/>
      <c r="N9" s="26"/>
    </row>
    <row r="10" spans="1:18">
      <c r="A10" s="99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26"/>
    </row>
    <row r="11" spans="1:18">
      <c r="A11" s="99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26"/>
    </row>
    <row r="12" spans="1:18">
      <c r="A12" s="28" t="s">
        <v>59</v>
      </c>
      <c r="B12" s="100" t="s">
        <v>60</v>
      </c>
      <c r="C12" s="100"/>
      <c r="D12" s="100"/>
      <c r="E12" s="100" t="s">
        <v>61</v>
      </c>
      <c r="F12" s="100"/>
      <c r="G12" s="100"/>
      <c r="H12" s="100" t="s">
        <v>62</v>
      </c>
      <c r="I12" s="100"/>
      <c r="J12" s="100"/>
      <c r="K12" s="100" t="s">
        <v>63</v>
      </c>
      <c r="L12" s="100"/>
      <c r="M12" s="100"/>
      <c r="N12" s="28" t="s">
        <v>64</v>
      </c>
      <c r="O12" s="100" t="s">
        <v>65</v>
      </c>
      <c r="P12" s="100"/>
      <c r="Q12" s="100"/>
      <c r="R12" s="100"/>
    </row>
    <row r="13" spans="1:18" ht="31" customHeight="1">
      <c r="A13" s="29">
        <v>1</v>
      </c>
      <c r="B13" s="93" t="s">
        <v>202</v>
      </c>
      <c r="C13" s="94"/>
      <c r="D13" s="95"/>
      <c r="E13" s="93" t="s">
        <v>203</v>
      </c>
      <c r="F13" s="94"/>
      <c r="G13" s="95"/>
      <c r="H13" s="93" t="s">
        <v>204</v>
      </c>
      <c r="I13" s="94"/>
      <c r="J13" s="95"/>
      <c r="K13" s="93" t="s">
        <v>208</v>
      </c>
      <c r="L13" s="94"/>
      <c r="M13" s="95"/>
      <c r="N13" s="30" t="s">
        <v>67</v>
      </c>
      <c r="O13" s="93" t="s">
        <v>205</v>
      </c>
      <c r="P13" s="94"/>
      <c r="Q13" s="94"/>
      <c r="R13" s="95"/>
    </row>
    <row r="17" spans="1:18" ht="20">
      <c r="A17" s="96" t="s">
        <v>46</v>
      </c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77"/>
    </row>
    <row r="18" spans="1:18">
      <c r="A18" s="24" t="s">
        <v>47</v>
      </c>
      <c r="B18" s="97" t="s">
        <v>206</v>
      </c>
      <c r="C18" s="97"/>
      <c r="D18" s="97"/>
      <c r="E18" s="97"/>
      <c r="F18" s="97"/>
      <c r="G18" s="24" t="s">
        <v>48</v>
      </c>
      <c r="H18" s="102" t="s">
        <v>49</v>
      </c>
      <c r="I18" s="102"/>
      <c r="J18" s="102"/>
      <c r="N18" s="77"/>
    </row>
    <row r="19" spans="1:18">
      <c r="A19" s="25" t="s">
        <v>50</v>
      </c>
      <c r="B19" s="98" t="s">
        <v>197</v>
      </c>
      <c r="C19" s="98"/>
      <c r="D19" s="98"/>
      <c r="E19" s="98"/>
      <c r="F19" s="98"/>
      <c r="G19" s="25" t="s">
        <v>51</v>
      </c>
      <c r="H19" s="103">
        <v>41421</v>
      </c>
      <c r="I19" s="101"/>
      <c r="J19" s="101"/>
      <c r="N19" s="77"/>
    </row>
    <row r="20" spans="1:18">
      <c r="A20" s="25" t="s">
        <v>52</v>
      </c>
      <c r="B20" s="107" t="s">
        <v>198</v>
      </c>
      <c r="C20" s="98"/>
      <c r="D20" s="98"/>
      <c r="E20" s="98"/>
      <c r="F20" s="98"/>
      <c r="G20" s="25" t="s">
        <v>53</v>
      </c>
      <c r="H20" s="101" t="s">
        <v>49</v>
      </c>
      <c r="I20" s="101"/>
      <c r="J20" s="101"/>
      <c r="N20" s="77"/>
    </row>
    <row r="21" spans="1:18">
      <c r="A21" s="25" t="s">
        <v>54</v>
      </c>
      <c r="B21" s="98" t="s">
        <v>199</v>
      </c>
      <c r="C21" s="98"/>
      <c r="D21" s="98"/>
      <c r="E21" s="98"/>
      <c r="F21" s="98"/>
      <c r="G21" s="25" t="s">
        <v>55</v>
      </c>
      <c r="H21" s="103">
        <v>41421</v>
      </c>
      <c r="I21" s="101"/>
      <c r="J21" s="101"/>
      <c r="N21" s="77"/>
    </row>
    <row r="22" spans="1:18">
      <c r="A22" s="99"/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77"/>
    </row>
    <row r="23" spans="1:18" s="109" customFormat="1" ht="29" customHeight="1">
      <c r="A23" s="108" t="s">
        <v>56</v>
      </c>
      <c r="B23" s="107" t="s">
        <v>211</v>
      </c>
      <c r="C23" s="107"/>
      <c r="D23" s="107"/>
      <c r="E23" s="107"/>
      <c r="F23" s="107"/>
      <c r="G23" s="107"/>
      <c r="N23" s="110"/>
    </row>
    <row r="24" spans="1:18">
      <c r="A24" s="25" t="s">
        <v>57</v>
      </c>
      <c r="B24" s="98"/>
      <c r="C24" s="98"/>
      <c r="D24" s="98"/>
      <c r="E24" s="98"/>
      <c r="F24" s="98"/>
      <c r="G24" s="98"/>
      <c r="N24" s="77"/>
    </row>
    <row r="25" spans="1:18">
      <c r="A25" s="25" t="s">
        <v>58</v>
      </c>
      <c r="B25" s="98" t="s">
        <v>200</v>
      </c>
      <c r="C25" s="98"/>
      <c r="D25" s="98"/>
      <c r="E25" s="98"/>
      <c r="F25" s="98"/>
      <c r="G25" s="98"/>
      <c r="N25" s="77"/>
    </row>
    <row r="26" spans="1:18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77"/>
    </row>
    <row r="27" spans="1:18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77"/>
    </row>
    <row r="28" spans="1:18">
      <c r="A28" s="78" t="s">
        <v>59</v>
      </c>
      <c r="B28" s="100" t="s">
        <v>60</v>
      </c>
      <c r="C28" s="100"/>
      <c r="D28" s="100"/>
      <c r="E28" s="100" t="s">
        <v>61</v>
      </c>
      <c r="F28" s="100"/>
      <c r="G28" s="100"/>
      <c r="H28" s="100" t="s">
        <v>62</v>
      </c>
      <c r="I28" s="100"/>
      <c r="J28" s="100"/>
      <c r="K28" s="100" t="s">
        <v>63</v>
      </c>
      <c r="L28" s="100"/>
      <c r="M28" s="100"/>
      <c r="N28" s="78" t="s">
        <v>64</v>
      </c>
      <c r="O28" s="100" t="s">
        <v>65</v>
      </c>
      <c r="P28" s="100"/>
      <c r="Q28" s="100"/>
      <c r="R28" s="100"/>
    </row>
    <row r="29" spans="1:18" s="84" customFormat="1" ht="29" customHeight="1">
      <c r="A29" s="82">
        <v>1</v>
      </c>
      <c r="B29" s="104" t="s">
        <v>202</v>
      </c>
      <c r="C29" s="105"/>
      <c r="D29" s="106"/>
      <c r="E29" s="93" t="s">
        <v>203</v>
      </c>
      <c r="F29" s="94"/>
      <c r="G29" s="95"/>
      <c r="H29" s="104" t="s">
        <v>207</v>
      </c>
      <c r="I29" s="105"/>
      <c r="J29" s="106"/>
      <c r="K29" s="104" t="s">
        <v>209</v>
      </c>
      <c r="L29" s="105"/>
      <c r="M29" s="106"/>
      <c r="N29" s="83" t="s">
        <v>67</v>
      </c>
      <c r="O29" s="93" t="s">
        <v>205</v>
      </c>
      <c r="P29" s="94"/>
      <c r="Q29" s="94"/>
      <c r="R29" s="95"/>
    </row>
  </sheetData>
  <mergeCells count="48">
    <mergeCell ref="B4:F4"/>
    <mergeCell ref="H4:J4"/>
    <mergeCell ref="A1:M1"/>
    <mergeCell ref="B2:F2"/>
    <mergeCell ref="H2:J2"/>
    <mergeCell ref="B3:F3"/>
    <mergeCell ref="H3:J3"/>
    <mergeCell ref="O12:R12"/>
    <mergeCell ref="B5:F5"/>
    <mergeCell ref="H5:J5"/>
    <mergeCell ref="A6:M6"/>
    <mergeCell ref="B7:G7"/>
    <mergeCell ref="B8:G8"/>
    <mergeCell ref="B9:G9"/>
    <mergeCell ref="A10:M11"/>
    <mergeCell ref="B12:D12"/>
    <mergeCell ref="E12:G12"/>
    <mergeCell ref="H12:J12"/>
    <mergeCell ref="K12:M12"/>
    <mergeCell ref="B13:D13"/>
    <mergeCell ref="E13:G13"/>
    <mergeCell ref="H13:J13"/>
    <mergeCell ref="K13:M13"/>
    <mergeCell ref="O13:R13"/>
    <mergeCell ref="A17:M17"/>
    <mergeCell ref="B18:F18"/>
    <mergeCell ref="H18:J18"/>
    <mergeCell ref="B19:F19"/>
    <mergeCell ref="H19:J19"/>
    <mergeCell ref="B20:F20"/>
    <mergeCell ref="H20:J20"/>
    <mergeCell ref="B21:F21"/>
    <mergeCell ref="H21:J21"/>
    <mergeCell ref="A22:M22"/>
    <mergeCell ref="B23:G23"/>
    <mergeCell ref="B24:G24"/>
    <mergeCell ref="B25:G25"/>
    <mergeCell ref="A26:M27"/>
    <mergeCell ref="B28:D28"/>
    <mergeCell ref="E28:G28"/>
    <mergeCell ref="H28:J28"/>
    <mergeCell ref="K28:M28"/>
    <mergeCell ref="B29:D29"/>
    <mergeCell ref="E29:G29"/>
    <mergeCell ref="H29:J29"/>
    <mergeCell ref="K29:M29"/>
    <mergeCell ref="O28:R28"/>
    <mergeCell ref="O29:R2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Expected_Results_calculations</vt:lpstr>
      <vt:lpstr>TRR1</vt:lpstr>
      <vt:lpstr>TRR8</vt:lpstr>
      <vt:lpstr>TRR5</vt:lpstr>
    </vt:vector>
  </TitlesOfParts>
  <Company>FCTUC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Araújo</dc:creator>
  <cp:lastModifiedBy>Jorge Araújo</cp:lastModifiedBy>
  <cp:lastPrinted>2013-06-20T11:55:12Z</cp:lastPrinted>
  <dcterms:created xsi:type="dcterms:W3CDTF">2013-05-16T18:03:22Z</dcterms:created>
  <dcterms:modified xsi:type="dcterms:W3CDTF">2013-06-21T00:04:37Z</dcterms:modified>
</cp:coreProperties>
</file>