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10-01 a 2016-10-15" r:id="rId3" sheetId="1"/>
    <sheet name="2016-10-03" r:id="rId4" sheetId="2"/>
  </sheets>
</workbook>
</file>

<file path=xl/sharedStrings.xml><?xml version="1.0" encoding="utf-8"?>
<sst xmlns="http://schemas.openxmlformats.org/spreadsheetml/2006/main" count="1726" uniqueCount="576">
  <si>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</si>
  <si>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</si>
  <si>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</si>
  <si>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</si>
  <si>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</si>
  <si>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</si>
  <si>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</si>
  <si>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</si>
  <si>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</si>
  <si>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</si>
  <si>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</si>
  <si>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</si>
  <si>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</si>
  <si>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</si>
  <si>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</si>
  <si>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</si>
  <si>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</si>
  <si>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</si>
  <si>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</si>
  <si>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</si>
  <si>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</si>
  <si>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</si>
  <si>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</si>
  <si>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</si>
  <si>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</si>
  <si>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</si>
  <si>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</si>
  <si>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</si>
  <si>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</si>
  <si>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</si>
  <si>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</si>
  <si>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</si>
  <si>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</si>
  <si>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</si>
  <si>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</si>
  <si>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</si>
  <si>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NUEV4</t>
  </si>
  <si>
    <t/>
  </si>
  <si>
    <t>44444444</t>
  </si>
  <si>
    <t>N</t>
  </si>
  <si>
    <t>X</t>
  </si>
  <si>
    <t>PORTERO</t>
  </si>
  <si>
    <t>COMPLEMENTARIAS</t>
  </si>
  <si>
    <t>NUEVO</t>
  </si>
  <si>
    <t>111111111</t>
  </si>
  <si>
    <t>NUEV2</t>
  </si>
  <si>
    <t>22222222</t>
  </si>
  <si>
    <t>AYUDANTE</t>
  </si>
  <si>
    <t>NUEV3</t>
  </si>
  <si>
    <t>3333333</t>
  </si>
  <si>
    <t>%</t>
  </si>
  <si>
    <t>CERRAJERO</t>
  </si>
  <si>
    <t>NUEV5</t>
  </si>
  <si>
    <t>55555</t>
  </si>
  <si>
    <t>I</t>
  </si>
  <si>
    <t>URBINA</t>
  </si>
  <si>
    <t>TUTALCHA</t>
  </si>
  <si>
    <t>JORGE</t>
  </si>
  <si>
    <t>ARMANDO</t>
  </si>
  <si>
    <t>1.085.284.339</t>
  </si>
  <si>
    <t>ALMACENISTA</t>
  </si>
  <si>
    <t>CHALACAN</t>
  </si>
  <si>
    <t>AREVALO</t>
  </si>
  <si>
    <t>JOSE</t>
  </si>
  <si>
    <t>SERAFIN</t>
  </si>
  <si>
    <t>5.309.290</t>
  </si>
  <si>
    <t>APELLIDO</t>
  </si>
  <si>
    <t>OBRERO</t>
  </si>
  <si>
    <t>MANUEL</t>
  </si>
  <si>
    <t>12343123123</t>
  </si>
  <si>
    <t>SERGIO</t>
  </si>
  <si>
    <t>POCHOLA</t>
  </si>
  <si>
    <t>2122121</t>
  </si>
  <si>
    <t>PERES</t>
  </si>
  <si>
    <t>PEDRO</t>
  </si>
  <si>
    <t>43.43.43.43</t>
  </si>
  <si>
    <t>ASEO</t>
  </si>
  <si>
    <t>MEIA</t>
  </si>
  <si>
    <t>ABGULO</t>
  </si>
  <si>
    <t>AUDELO</t>
  </si>
  <si>
    <t>5553222</t>
  </si>
  <si>
    <t>LLAVERO</t>
  </si>
  <si>
    <t>HH</t>
  </si>
  <si>
    <t>KK</t>
  </si>
  <si>
    <t>FFF</t>
  </si>
  <si>
    <t>GGG</t>
  </si>
  <si>
    <t>11111</t>
  </si>
  <si>
    <t>CCCCCCCC</t>
  </si>
  <si>
    <t>DDDDDDDD</t>
  </si>
  <si>
    <t>AAAAAAA</t>
  </si>
  <si>
    <t>BBBBBBBBB</t>
  </si>
  <si>
    <t>78787</t>
  </si>
  <si>
    <t>LOPEZ</t>
  </si>
  <si>
    <t>CANCIMANCE</t>
  </si>
  <si>
    <t>NESTOR</t>
  </si>
  <si>
    <t>JAIME</t>
  </si>
  <si>
    <t>5.249.748</t>
  </si>
  <si>
    <t>BURBANO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</si>
  <si>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</si>
  <si>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</si>
  <si>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</si>
  <si>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</si>
  <si>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</si>
  <si>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</si>
  <si>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</si>
  <si>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</si>
  <si>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</si>
  <si>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</si>
  <si>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</si>
  <si>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</si>
  <si>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</si>
  <si>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</si>
  <si>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</si>
  <si>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</si>
  <si>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</si>
  <si>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</si>
  <si>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</si>
  <si>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</si>
  <si>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</si>
  <si>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CONTRAMAESTRO</t>
  </si>
  <si>
    <t>PLOMEROS</t>
  </si>
  <si>
    <t>BENAVIDES</t>
  </si>
  <si>
    <t>FLOREZ</t>
  </si>
  <si>
    <t>EUGENIO</t>
  </si>
  <si>
    <t>RAFAEL</t>
  </si>
  <si>
    <t>87.067.092</t>
  </si>
  <si>
    <t>PLOMERO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</si>
  <si>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</si>
  <si>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</si>
  <si>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</si>
  <si>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</si>
  <si>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</si>
  <si>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</si>
  <si>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</si>
  <si>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</si>
  <si>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</si>
  <si>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</si>
  <si>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</si>
  <si>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</si>
  <si>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</si>
  <si>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</si>
  <si>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</si>
  <si>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</si>
  <si>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</si>
  <si>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</si>
  <si>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</si>
  <si>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</si>
  <si>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</si>
  <si>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</si>
  <si>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</si>
  <si>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</si>
  <si>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</si>
  <si>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</si>
  <si>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</si>
  <si>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</si>
  <si>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</si>
  <si>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</si>
  <si>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</si>
  <si>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</si>
  <si>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</si>
  <si>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</si>
  <si>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</si>
  <si>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</si>
  <si>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</si>
  <si>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</si>
  <si>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</si>
  <si>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</si>
  <si>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</si>
  <si>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>KENEDY</t>
  </si>
  <si>
    <t>87.303.908</t>
  </si>
  <si>
    <t>YY</t>
  </si>
  <si>
    <t>UU</t>
  </si>
  <si>
    <t>767667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</si>
  <si>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</si>
  <si>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</si>
  <si>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</si>
  <si>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</si>
  <si>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</si>
  <si>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</si>
  <si>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</si>
  <si>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</si>
  <si>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</si>
  <si>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</si>
  <si>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</si>
  <si>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</si>
  <si>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</si>
  <si>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</si>
  <si>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</si>
  <si>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</si>
  <si>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</si>
  <si>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</si>
  <si>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</si>
  <si>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</si>
  <si>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</si>
  <si>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</si>
  <si>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</si>
  <si>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</si>
  <si>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ARMADOR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</si>
  <si>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</si>
  <si>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</si>
  <si>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</si>
  <si>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</si>
  <si>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</si>
  <si>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</si>
  <si>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</si>
  <si>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</si>
  <si>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</si>
  <si>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</si>
  <si>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</si>
  <si>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</si>
  <si>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</si>
  <si>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</si>
  <si>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</si>
  <si>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</si>
  <si>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</si>
  <si>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</si>
  <si>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</si>
  <si>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</si>
  <si>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</si>
  <si>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</si>
  <si>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</si>
  <si>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</si>
  <si>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</si>
  <si>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REPELLADOR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</si>
  <si>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</si>
  <si>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</si>
  <si>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</si>
  <si>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</si>
  <si>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</si>
  <si>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</si>
  <si>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</si>
  <si>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</si>
  <si>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bonba crt</t>
  </si>
  <si>
    <t>CARLOSAMA</t>
  </si>
  <si>
    <t>MAURICIO</t>
  </si>
  <si>
    <t>YOBANY</t>
  </si>
  <si>
    <t>13.070.549</t>
  </si>
  <si>
    <t>RIGOBERTO</t>
  </si>
  <si>
    <t>1.088.728.594</t>
  </si>
  <si>
    <t>TELLO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</si>
  <si>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</si>
  <si>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</si>
  <si>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</si>
  <si>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</si>
  <si>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</si>
  <si>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</si>
  <si>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</si>
  <si>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</si>
  <si>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</si>
  <si>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</si>
  <si>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</si>
  <si>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</si>
  <si>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</si>
  <si>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</si>
  <si>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</si>
  <si>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</si>
  <si>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</si>
  <si>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</si>
  <si>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</si>
  <si>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</si>
  <si>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</si>
  <si>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</si>
  <si>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</si>
  <si>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</si>
  <si>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</si>
  <si>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</si>
  <si>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</si>
  <si>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</si>
  <si>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</si>
  <si>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</si>
  <si>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</si>
  <si>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</si>
  <si>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</si>
  <si>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</si>
  <si>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</si>
  <si>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</si>
  <si>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</si>
  <si>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</si>
  <si>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</si>
  <si>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</si>
  <si>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</si>
  <si>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</si>
  <si>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CORDOBA</t>
  </si>
  <si>
    <t>ORTIZ</t>
  </si>
  <si>
    <t>94.399.855</t>
  </si>
  <si>
    <t>MAQUINISTAS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</si>
  <si>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</si>
  <si>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</si>
  <si>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</si>
  <si>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</si>
  <si>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</si>
  <si>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</si>
  <si>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</si>
  <si>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</si>
  <si>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</si>
  <si>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</si>
  <si>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</si>
  <si>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</si>
  <si>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</si>
  <si>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</si>
  <si>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</si>
  <si>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</si>
  <si>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</si>
  <si>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</si>
  <si>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</si>
  <si>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</si>
  <si>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</si>
  <si>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</si>
  <si>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</si>
  <si>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</si>
  <si>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</si>
  <si>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</si>
  <si>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</si>
  <si>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</si>
  <si>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</si>
  <si>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</si>
  <si>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</si>
  <si>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</si>
  <si>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</si>
  <si>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</si>
  <si>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</si>
  <si>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</si>
  <si>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</si>
  <si>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</si>
  <si>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</si>
  <si>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</si>
  <si>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</si>
  <si>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</si>
  <si>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</si>
  <si>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</si>
  <si>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</si>
  <si>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</si>
  <si>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</si>
  <si>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PIANDAS</t>
  </si>
  <si>
    <t>DAVILA</t>
  </si>
  <si>
    <t>PASICHANA</t>
  </si>
  <si>
    <t>JADER</t>
  </si>
  <si>
    <t>10.693.672</t>
  </si>
  <si>
    <t>AYUDANTE DE ARMADO</t>
  </si>
  <si>
    <t>JUAJINOY</t>
  </si>
  <si>
    <t>RUALES</t>
  </si>
  <si>
    <t>EDGAR</t>
  </si>
  <si>
    <t>12.991.433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</si>
  <si>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</si>
  <si>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</si>
  <si>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</si>
  <si>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</si>
  <si>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</si>
  <si>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</si>
  <si>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</si>
  <si>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</si>
  <si>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</si>
  <si>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</si>
  <si>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</si>
  <si>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</si>
  <si>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</si>
  <si>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</si>
  <si>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</si>
  <si>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</si>
  <si>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</si>
  <si>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</si>
  <si>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</si>
  <si>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</si>
  <si>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</si>
  <si>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</si>
  <si>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</si>
  <si>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</si>
  <si>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</si>
  <si>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</si>
  <si>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</si>
  <si>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</si>
  <si>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</si>
  <si>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</si>
  <si>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</si>
  <si>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</si>
  <si>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</si>
  <si>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</si>
  <si>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</si>
  <si>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</si>
  <si>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</si>
  <si>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</si>
  <si>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</si>
  <si>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</si>
  <si>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</si>
  <si>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</si>
  <si>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</si>
  <si>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</si>
  <si>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</si>
  <si>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</si>
  <si>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</si>
  <si>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</si>
  <si>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</si>
  <si>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</si>
  <si>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</si>
  <si>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</si>
  <si>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</si>
  <si>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</si>
  <si>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</si>
  <si>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</si>
  <si>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</si>
  <si>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</si>
  <si>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</si>
  <si>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</si>
  <si>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</si>
  <si>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</si>
  <si>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</si>
  <si>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</si>
  <si>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</si>
  <si>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</si>
  <si>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</si>
  <si>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</si>
  <si>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</si>
  <si>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</si>
  <si>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</si>
  <si>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</si>
  <si>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</si>
  <si>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</si>
  <si>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</si>
  <si>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</si>
  <si>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</si>
  <si>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</si>
  <si>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</si>
  <si>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</si>
  <si>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</si>
  <si>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</si>
  <si>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</si>
  <si>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</si>
  <si>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</si>
  <si>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</si>
  <si>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</si>
  <si>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</si>
  <si>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</si>
  <si>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</si>
  <si>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</si>
  <si>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</si>
  <si>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</si>
  <si>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</si>
  <si>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</si>
  <si>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</si>
  <si>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</si>
  <si>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PEREGRINOS</t>
  </si>
  <si>
    <t>CHAÑAG</t>
  </si>
  <si>
    <t>5.354.229</t>
  </si>
  <si>
    <t>98.384.627</t>
  </si>
  <si>
    <t>ESTUCADOR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</si>
  <si>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</si>
  <si>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</si>
  <si>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</si>
  <si>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</si>
  <si>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</si>
  <si>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</si>
  <si>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</si>
  <si>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</si>
  <si>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</si>
  <si>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</si>
  <si>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</si>
  <si>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</si>
  <si>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</si>
  <si>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</si>
  <si>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</si>
  <si>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PINTORES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</si>
  <si>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</si>
  <si>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</si>
  <si>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</si>
  <si>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</si>
  <si>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</si>
  <si>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</si>
  <si>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</si>
  <si>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</si>
  <si>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</si>
  <si>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</si>
  <si>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</si>
  <si>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</si>
  <si>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</si>
  <si>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</si>
  <si>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</si>
  <si>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</si>
  <si>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</si>
  <si>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</si>
  <si>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</si>
  <si>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</si>
  <si>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</si>
  <si>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</si>
  <si>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</si>
  <si>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</si>
  <si>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</si>
  <si>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</si>
  <si>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</si>
  <si>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</si>
  <si>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</si>
  <si>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</si>
  <si>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</si>
  <si>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</si>
  <si>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</si>
  <si>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</si>
  <si>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</si>
  <si>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</si>
  <si>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ENCHAPADOR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</si>
  <si>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</si>
  <si>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</si>
  <si>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</si>
  <si>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</si>
  <si>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</si>
  <si>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</si>
  <si>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</si>
  <si>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</si>
  <si>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</si>
  <si>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</si>
  <si>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</si>
  <si>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</si>
  <si>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</si>
  <si>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</si>
  <si>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</si>
  <si>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</si>
  <si>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</si>
  <si>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</si>
  <si>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</si>
  <si>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</si>
  <si>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</si>
  <si>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</si>
  <si>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</si>
  <si>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</si>
  <si>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</si>
  <si>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</si>
  <si>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</si>
  <si>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</si>
  <si>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</si>
  <si>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</si>
  <si>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</si>
  <si>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AMARRADOR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</si>
  <si>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</si>
  <si>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</si>
  <si>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</si>
  <si>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</si>
  <si>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</si>
  <si>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</si>
  <si>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</si>
  <si>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</si>
  <si>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</si>
  <si>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</si>
  <si>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</si>
  <si>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</si>
  <si>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</si>
  <si>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</si>
  <si>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</si>
  <si>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</si>
  <si>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</si>
  <si>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</si>
  <si>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</si>
  <si>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</si>
  <si>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</si>
  <si>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</si>
  <si>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</si>
  <si>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</si>
  <si>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</si>
  <si>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</si>
  <si>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</si>
  <si>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</si>
  <si>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</si>
  <si>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</si>
  <si>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</si>
  <si>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</si>
  <si>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</si>
  <si>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</si>
  <si>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</si>
  <si>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</si>
  <si>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</si>
  <si>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</si>
  <si>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</si>
  <si>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</si>
  <si>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</si>
  <si>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</si>
  <si>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</si>
  <si>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</si>
  <si>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</si>
  <si>
    <t>AYUDANTE DE PERLA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</si>
</sst>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95703125" customWidth="true" bestFit="true"/>
    <col min="2" max="2" width="8.72265625" customWidth="true" bestFit="true"/>
    <col min="3" max="3" width="15.5546875" customWidth="true" bestFit="true"/>
    <col min="4" max="4" width="15.6953125" customWidth="true" bestFit="true"/>
    <col min="5" max="5" width="13.984375" customWidth="true" bestFit="true"/>
    <col min="6" max="6" width="14.52734375" customWidth="true" bestFit="true"/>
    <col min="7" max="7" width="12.7265625" customWidth="true" bestFit="true"/>
    <col min="8" max="8" width="17.9296875" customWidth="true" bestFit="true"/>
    <col min="9" max="9" width="15.13671875" customWidth="true" bestFit="true"/>
    <col min="10" max="10" width="2.5078125" customWidth="true" bestFit="true"/>
    <col min="11" max="11" width="3.390625" customWidth="true" bestFit="true"/>
    <col min="12" max="12" width="2.78515625" customWidth="true" bestFit="true"/>
    <col min="13" max="13" width="3.01171875" customWidth="true" bestFit="true"/>
    <col min="14" max="14" width="3.01171875" customWidth="true" bestFit="true"/>
    <col min="15" max="15" width="2.41015625" customWidth="true" bestFit="true"/>
    <col min="16" max="16" width="2.60546875" customWidth="true" bestFit="true"/>
    <col min="17" max="17" width="2.5078125" customWidth="true" bestFit="true"/>
    <col min="18" max="18" width="2.70703125" customWidth="true" bestFit="true"/>
    <col min="19" max="19" width="3.68359375" customWidth="true" bestFit="true"/>
    <col min="20" max="20" width="3.68359375" customWidth="true" bestFit="true"/>
    <col min="21" max="21" width="3.68359375" customWidth="true" bestFit="true"/>
    <col min="22" max="22" width="3.68359375" customWidth="true" bestFit="true"/>
    <col min="23" max="23" width="3.68359375" customWidth="true" bestFit="true"/>
    <col min="24" max="24" width="3.68359375" customWidth="true" bestFit="true"/>
    <col min="25" max="25" width="5.3984375" customWidth="true" bestFit="true"/>
    <col min="26" max="26" width="11.1875" customWidth="true" bestFit="true"/>
    <col min="27" max="27" width="10.1640625" customWidth="true" bestFit="true"/>
    <col min="28" max="28" width="13.77734375" customWidth="true" bestFit="true"/>
    <col min="29" max="29" width="16.17578125" customWidth="true" bestFit="true"/>
    <col min="30" max="30" width="4.5078125" customWidth="true" bestFit="true"/>
    <col min="31" max="31" width="17.625" customWidth="true" bestFit="true"/>
    <col min="32" max="32" width="14.0703125" customWidth="true" bestFit="true"/>
    <col min="33" max="33" width="4.5078125" customWidth="true" bestFit="true"/>
    <col min="34" max="34" width="16.54296875" customWidth="true" bestFit="true"/>
    <col min="35" max="35" width="22.49609375" customWidth="true" bestFit="true"/>
    <col min="36" max="36" width="25.125" customWidth="true" bestFit="true"/>
  </cols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29</v>
      </c>
      <c r="AH8" t="s" s="11">
        <v>32</v>
      </c>
      <c r="AI8" t="s" s="11">
        <v>33</v>
      </c>
      <c r="AJ8" t="s" s="11">
        <v>34</v>
      </c>
      <c r="AK8" t="s" s="11">
        <v>35</v>
      </c>
    </row>
    <row r="9">
      <c r="A9" t="n" s="10">
        <v>1.0</v>
      </c>
      <c r="B9" t="n" s="7">
        <v>-96.0</v>
      </c>
      <c r="C9" t="s" s="7">
        <v>36</v>
      </c>
      <c r="D9" t="s" s="7">
        <v>37</v>
      </c>
      <c r="E9" t="s" s="7">
        <v>36</v>
      </c>
      <c r="F9" t="s" s="7">
        <v>37</v>
      </c>
      <c r="G9" s="7">
        <f>concatenate(c9,d9,e9,f9)</f>
      </c>
      <c r="H9" t="s" s="7">
        <v>38</v>
      </c>
      <c r="I9" t="n" s="10">
        <v>44444.0</v>
      </c>
      <c r="J9" t="s" s="10">
        <v>37</v>
      </c>
      <c r="K9" t="s" s="6">
        <v>39</v>
      </c>
      <c r="L9" t="s" s="10">
        <v>40</v>
      </c>
      <c r="Y9" t="n" s="10">
        <v>2.0</v>
      </c>
      <c r="Z9" s="10">
        <f>(689455.0/30)</f>
      </c>
      <c r="AA9" s="10">
        <f>(z9 * y9)</f>
      </c>
      <c r="AB9" t="n" s="10">
        <v>0.0</v>
      </c>
      <c r="AC9" t="n" s="10">
        <v>0.0</v>
      </c>
      <c r="AD9" s="10">
        <f>(689455.0*0.08)/30*15</f>
      </c>
      <c r="AE9" s="10">
        <f>AA9+AB9+AC9+AD9</f>
      </c>
      <c r="AF9" s="10">
        <f>ROUND(AE9,0)</f>
      </c>
      <c r="AG9" s="10">
        <f>(689455.0*0.125+689455.0*0.16+689455.0*0.0696+689455.0*0.04)/30*15</f>
      </c>
      <c r="AH9" t="n" s="10">
        <v>0.0</v>
      </c>
      <c r="AI9" s="10">
        <f>AA9+AB9+AC9+AD9+AG9+AH9</f>
      </c>
      <c r="AJ9" t="s" s="10">
        <v>41</v>
      </c>
      <c r="AK9" t="s" s="10">
        <v>42</v>
      </c>
    </row>
    <row r="10">
      <c r="A10" t="n" s="10">
        <v>2.0</v>
      </c>
      <c r="B10" t="n" s="10">
        <v>-111.0</v>
      </c>
      <c r="C10" t="s" s="10">
        <v>43</v>
      </c>
      <c r="D10" t="s" s="10">
        <v>37</v>
      </c>
      <c r="E10" t="s" s="10">
        <v>43</v>
      </c>
      <c r="F10" t="s" s="10">
        <v>37</v>
      </c>
      <c r="G10" s="10">
        <f>concatenate(c10,d10,e10,f10)</f>
      </c>
      <c r="H10" t="s" s="10">
        <v>44</v>
      </c>
      <c r="I10" t="n" s="10">
        <v>1.1111111111E10</v>
      </c>
      <c r="J10" t="s" s="10">
        <v>40</v>
      </c>
      <c r="K10" t="s" s="10">
        <v>40</v>
      </c>
      <c r="L10" t="s" s="10">
        <v>40</v>
      </c>
      <c r="Y10" t="n" s="10">
        <v>3.0</v>
      </c>
      <c r="Z10" s="10">
        <f>(689455.0/30)</f>
      </c>
      <c r="AA10" s="10">
        <f>(z10 * y10)</f>
      </c>
      <c r="AB10" s="10">
        <f>77700.0/30*y10</f>
      </c>
      <c r="AC10" s="10">
        <f>3.0/15*Y10</f>
      </c>
      <c r="AD10" s="10">
        <f>(689455.0*0.08)/30*15</f>
      </c>
      <c r="AE10" s="10">
        <f>AA10+AB10+AC10+AD10</f>
      </c>
      <c r="AF10" s="10">
        <f>ROUND(AE10,0)</f>
      </c>
      <c r="AG10" s="10">
        <f>(689455.0*0.125+689455.0*0.16+689455.0*0.0696+689455.0*0.04)/30*15</f>
      </c>
      <c r="AH10" t="n" s="10">
        <v>0.0</v>
      </c>
      <c r="AI10" s="10">
        <f>AA10+AB10+AC10+AD10+AG10+AH10</f>
      </c>
      <c r="AJ10" t="s" s="10">
        <v>41</v>
      </c>
      <c r="AK10" t="s" s="10">
        <v>42</v>
      </c>
    </row>
    <row r="11">
      <c r="A11" t="n" s="10">
        <v>3.0</v>
      </c>
      <c r="B11" t="n" s="10">
        <v>-99.0</v>
      </c>
      <c r="C11" t="s" s="10">
        <v>45</v>
      </c>
      <c r="D11" t="s" s="10">
        <v>37</v>
      </c>
      <c r="E11" t="s" s="10">
        <v>45</v>
      </c>
      <c r="F11" t="s" s="10">
        <v>37</v>
      </c>
      <c r="G11" s="10">
        <f>concatenate(c11,d11,e11,f11)</f>
      </c>
      <c r="H11" t="s" s="10">
        <v>46</v>
      </c>
      <c r="I11" t="n" s="10">
        <v>2.2222222222E10</v>
      </c>
      <c r="J11" t="s" s="10">
        <v>40</v>
      </c>
      <c r="K11" t="s" s="10">
        <v>40</v>
      </c>
      <c r="L11" t="s" s="10">
        <v>40</v>
      </c>
      <c r="Y11" t="n" s="10">
        <v>3.0</v>
      </c>
      <c r="Z11" s="10">
        <f>(689455.0/30)</f>
      </c>
      <c r="AA11" s="10">
        <f>(z11 * y11)</f>
      </c>
      <c r="AB11" s="10">
        <f>77700.0/30*y11</f>
      </c>
      <c r="AC11" t="n" s="10">
        <v>0.0</v>
      </c>
      <c r="AD11" s="10">
        <f>(689455.0*0.08)/30*15</f>
      </c>
      <c r="AE11" s="10">
        <f>AA11+AB11+AC11+AD11</f>
      </c>
      <c r="AF11" s="10">
        <f>ROUND(AE11,0)</f>
      </c>
      <c r="AG11" s="10">
        <f>(689455.0*0.125+689455.0*0.16+689455.0*0.0696+689455.0*0.04)/30*15</f>
      </c>
      <c r="AH11" t="n" s="10">
        <v>0.0</v>
      </c>
      <c r="AI11" s="10">
        <f>AA11+AB11+AC11+AD11+AG11+AH11</f>
      </c>
      <c r="AJ11" t="s" s="10">
        <v>47</v>
      </c>
      <c r="AK11" t="s" s="10">
        <v>42</v>
      </c>
    </row>
    <row r="12">
      <c r="A12" t="n" s="10">
        <v>4.0</v>
      </c>
      <c r="B12" t="n" s="10">
        <v>-98.0</v>
      </c>
      <c r="C12" t="s" s="10">
        <v>48</v>
      </c>
      <c r="D12" t="s" s="10">
        <v>37</v>
      </c>
      <c r="E12" t="s" s="10">
        <v>48</v>
      </c>
      <c r="F12" t="s" s="10">
        <v>37</v>
      </c>
      <c r="G12" s="10">
        <f>concatenate(c12,d12,e12,f12)</f>
      </c>
      <c r="H12" t="s" s="10">
        <v>49</v>
      </c>
      <c r="I12" t="n" s="10">
        <v>3.333333333E9</v>
      </c>
      <c r="J12" t="s" s="10">
        <v>37</v>
      </c>
      <c r="K12" t="s" s="10">
        <v>37</v>
      </c>
      <c r="L12" t="s" s="9">
        <v>50</v>
      </c>
      <c r="Y12" t="n" s="10">
        <v>2.5</v>
      </c>
      <c r="Z12" s="10">
        <f>(689455.0/30)</f>
      </c>
      <c r="AA12" s="10">
        <f>(z12 * y12)</f>
      </c>
      <c r="AB12" t="n" s="10">
        <v>0.0</v>
      </c>
      <c r="AC12" s="10">
        <f>3.0/15*Y12</f>
      </c>
      <c r="AD12" s="10">
        <f>(689455.0*0.08)/30*15</f>
      </c>
      <c r="AE12" s="10">
        <f>AA12+AB12+AC12+AD12</f>
      </c>
      <c r="AF12" s="10">
        <f>ROUND(AE12,0)</f>
      </c>
      <c r="AG12" s="10">
        <f>(689455.0*0.125+689455.0*0.16+689455.0*0.0696+689455.0*0.04)/30*15</f>
      </c>
      <c r="AH12" t="n" s="10">
        <v>0.0</v>
      </c>
      <c r="AI12" s="10">
        <f>AA12+AB12+AC12+AD12+AG12+AH12</f>
      </c>
      <c r="AJ12" t="s" s="10">
        <v>51</v>
      </c>
      <c r="AK12" t="s" s="10">
        <v>42</v>
      </c>
    </row>
    <row r="13">
      <c r="A13" t="n" s="10">
        <v>5.0</v>
      </c>
      <c r="B13" t="n" s="10">
        <v>-94.0</v>
      </c>
      <c r="C13" t="s" s="10">
        <v>52</v>
      </c>
      <c r="D13" t="s" s="10">
        <v>37</v>
      </c>
      <c r="E13" t="s" s="10">
        <v>52</v>
      </c>
      <c r="F13" t="s" s="10">
        <v>37</v>
      </c>
      <c r="G13" s="10">
        <f>concatenate(c13,d13,e13,f13)</f>
      </c>
      <c r="H13" t="s" s="10">
        <v>53</v>
      </c>
      <c r="I13" t="n" s="10">
        <v>55555.0</v>
      </c>
      <c r="J13" t="s" s="10">
        <v>37</v>
      </c>
      <c r="K13" t="s" s="10">
        <v>40</v>
      </c>
      <c r="L13" t="s" s="8">
        <v>54</v>
      </c>
      <c r="Y13" t="n" s="10">
        <v>2.0</v>
      </c>
      <c r="Z13" s="10">
        <f>(689455.0/30)</f>
      </c>
      <c r="AA13" s="10">
        <f>(z13 * y13)</f>
      </c>
      <c r="AB13" t="n" s="10">
        <v>0.0</v>
      </c>
      <c r="AC13" t="n" s="10">
        <v>0.0</v>
      </c>
      <c r="AD13" s="10">
        <f>(689455.0*0.08)/30*15</f>
      </c>
      <c r="AE13" s="10">
        <f>AA13+AB13+AC13+AD13</f>
      </c>
      <c r="AF13" s="10">
        <f>ROUND(AE13,0)</f>
      </c>
      <c r="AG13" s="10">
        <f>(689455.0*0.125+689455.0*0.16+689455.0*0.0696+689455.0*0.04)/30*15</f>
      </c>
      <c r="AH13" t="n" s="10">
        <v>0.0</v>
      </c>
      <c r="AI13" s="10">
        <f>AA13+AB13+AC13+AD13+AG13+AH13</f>
      </c>
      <c r="AJ13" t="s" s="10">
        <v>41</v>
      </c>
      <c r="AK13" t="s" s="10">
        <v>42</v>
      </c>
    </row>
    <row r="14">
      <c r="A14" t="n" s="10">
        <v>6.0</v>
      </c>
      <c r="B14" t="n" s="10">
        <v>-2.0</v>
      </c>
      <c r="C14" t="s" s="10">
        <v>55</v>
      </c>
      <c r="D14" t="s" s="10">
        <v>56</v>
      </c>
      <c r="E14" t="s" s="10">
        <v>57</v>
      </c>
      <c r="F14" t="s" s="10">
        <v>58</v>
      </c>
      <c r="G14" s="10">
        <f>concatenate(c14,d14,e14,f14)</f>
      </c>
      <c r="H14" t="s" s="10">
        <v>59</v>
      </c>
      <c r="I14" t="n" s="10">
        <v>2.4040875765E10</v>
      </c>
      <c r="J14" t="s" s="10">
        <v>40</v>
      </c>
      <c r="K14" t="s" s="10">
        <v>40</v>
      </c>
      <c r="L14" t="s" s="10">
        <v>40</v>
      </c>
      <c r="Y14" t="n" s="10">
        <v>3.0</v>
      </c>
      <c r="Z14" s="10">
        <f>(689455.0/30)</f>
      </c>
      <c r="AA14" s="10">
        <f>(z14 * y14)</f>
      </c>
      <c r="AB14" t="n" s="10">
        <v>0.0</v>
      </c>
      <c r="AC14" t="n" s="10">
        <v>0.0</v>
      </c>
      <c r="AD14" s="10">
        <f>(689455.0*0.08)/30*15</f>
      </c>
      <c r="AE14" s="10">
        <f>AA14+AB14+AC14+AD14</f>
      </c>
      <c r="AF14" s="10">
        <f>ROUND(AE14,0)</f>
      </c>
      <c r="AG14" s="10">
        <f>(689455.0*0.125+689455.0*0.16+689455.0*0.0696+689455.0*0.04)/30*15</f>
      </c>
      <c r="AH14" t="n" s="10">
        <v>0.0</v>
      </c>
      <c r="AI14" s="10">
        <f>AA14+AB14+AC14+AD14+AG14+AH14</f>
      </c>
      <c r="AJ14" t="s" s="10">
        <v>60</v>
      </c>
      <c r="AK14" t="s" s="10">
        <v>42</v>
      </c>
    </row>
    <row r="15">
      <c r="A15" t="n" s="10">
        <v>7.0</v>
      </c>
      <c r="B15" t="n" s="10">
        <v>-1.0</v>
      </c>
      <c r="C15" t="s" s="10">
        <v>61</v>
      </c>
      <c r="D15" t="s" s="10">
        <v>62</v>
      </c>
      <c r="E15" t="s" s="10">
        <v>63</v>
      </c>
      <c r="F15" t="s" s="10">
        <v>64</v>
      </c>
      <c r="G15" s="10">
        <f>concatenate(c15,d15,e15,f15)</f>
      </c>
      <c r="H15" t="s" s="10">
        <v>65</v>
      </c>
      <c r="I15" t="n" s="10">
        <v>2.404102177E10</v>
      </c>
      <c r="J15" t="s" s="10">
        <v>40</v>
      </c>
      <c r="K15" t="s" s="10">
        <v>40</v>
      </c>
      <c r="L15" t="s" s="10">
        <v>40</v>
      </c>
      <c r="Y15" t="n" s="10">
        <v>3.0</v>
      </c>
      <c r="Z15" s="10">
        <f>(689455.0/30)</f>
      </c>
      <c r="AA15" s="10">
        <f>(z15 * y15)</f>
      </c>
      <c r="AB15" t="n" s="10">
        <v>0.0</v>
      </c>
      <c r="AC15" t="n" s="10">
        <v>0.0</v>
      </c>
      <c r="AD15" s="10">
        <f>(689455.0*0.08)/30*15</f>
      </c>
      <c r="AE15" s="10">
        <f>AA15+AB15+AC15+AD15</f>
      </c>
      <c r="AF15" s="10">
        <f>ROUND(AE15,0)</f>
      </c>
      <c r="AG15" s="10">
        <f>(689455.0*0.125+689455.0*0.16+689455.0*0.0696+689455.0*0.04)/30*15</f>
      </c>
      <c r="AH15" t="n" s="10">
        <v>0.0</v>
      </c>
      <c r="AI15" s="10">
        <f>AA15+AB15+AC15+AD15+AG15+AH15</f>
      </c>
      <c r="AJ15" t="s" s="10">
        <v>60</v>
      </c>
      <c r="AK15" t="s" s="10">
        <v>42</v>
      </c>
    </row>
    <row r="16">
      <c r="A16" t="n" s="10">
        <v>8.0</v>
      </c>
      <c r="B16" t="n" s="10">
        <v>12.0</v>
      </c>
      <c r="C16" t="s" s="10">
        <v>66</v>
      </c>
      <c r="D16" t="s" s="10">
        <v>37</v>
      </c>
      <c r="E16" t="s" s="10">
        <v>67</v>
      </c>
      <c r="F16" t="s" s="10">
        <v>68</v>
      </c>
      <c r="G16" s="10">
        <f>concatenate(c16,d16,e16,f16)</f>
      </c>
      <c r="H16" t="s" s="10">
        <v>69</v>
      </c>
      <c r="I16" t="n" s="10">
        <v>1.23454321E8</v>
      </c>
      <c r="J16" t="s" s="10">
        <v>40</v>
      </c>
      <c r="K16" t="s" s="10">
        <v>40</v>
      </c>
      <c r="L16" t="s" s="10">
        <v>40</v>
      </c>
      <c r="Y16" t="n" s="10">
        <v>3.0</v>
      </c>
      <c r="Z16" s="10">
        <f>(689455.0/30)</f>
      </c>
      <c r="AA16" s="10">
        <f>(z16 * y16)</f>
      </c>
      <c r="AB16" s="10">
        <f>77700.0/30*y16</f>
      </c>
      <c r="AC16" s="10">
        <f>3.0/15*Y16</f>
      </c>
      <c r="AD16" s="10">
        <f>(689455.0*0.08)/30*15</f>
      </c>
      <c r="AE16" s="10">
        <f>AA16+AB16+AC16+AD16</f>
      </c>
      <c r="AF16" s="10">
        <f>ROUND(AE16,0)</f>
      </c>
      <c r="AG16" s="10">
        <f>(689455.0*0.125+689455.0*0.16+689455.0*0.0696+689455.0*0.04)/30*15</f>
      </c>
      <c r="AH16" t="n" s="10">
        <v>0.0</v>
      </c>
      <c r="AI16" s="10">
        <f>AA16+AB16+AC16+AD16+AG16+AH16</f>
      </c>
      <c r="AJ16" t="s" s="10">
        <v>51</v>
      </c>
      <c r="AK16" t="s" s="10">
        <v>42</v>
      </c>
    </row>
    <row r="17">
      <c r="A17" t="n" s="10">
        <v>9.0</v>
      </c>
      <c r="B17" t="n" s="10">
        <v>13.0</v>
      </c>
      <c r="C17" t="s" s="10">
        <v>70</v>
      </c>
      <c r="D17" t="s" s="10">
        <v>70</v>
      </c>
      <c r="E17" t="s" s="10">
        <v>71</v>
      </c>
      <c r="F17" t="s" s="10">
        <v>71</v>
      </c>
      <c r="G17" s="10">
        <f>concatenate(c17,d17,e17,f17)</f>
      </c>
      <c r="H17" t="s" s="10">
        <v>72</v>
      </c>
      <c r="I17" t="n" s="10">
        <v>1.2345612E7</v>
      </c>
      <c r="J17" t="s" s="10">
        <v>40</v>
      </c>
      <c r="K17" t="s" s="10">
        <v>40</v>
      </c>
      <c r="L17" t="s" s="10">
        <v>40</v>
      </c>
      <c r="Y17" t="n" s="10">
        <v>3.0</v>
      </c>
      <c r="Z17" s="10">
        <f>(689455.0/30)</f>
      </c>
      <c r="AA17" s="10">
        <f>(z17 * y17)</f>
      </c>
      <c r="AB17" s="10">
        <f>77700.0/30*y17</f>
      </c>
      <c r="AC17" s="10">
        <f>3.0/15*Y17</f>
      </c>
      <c r="AD17" s="10">
        <f>(689455.0*0.08)/30*15</f>
      </c>
      <c r="AE17" s="10">
        <f>AA17+AB17+AC17+AD17</f>
      </c>
      <c r="AF17" s="10">
        <f>ROUND(AE17,0)</f>
      </c>
      <c r="AG17" s="10">
        <f>(689455.0*0.125+689455.0*0.16+689455.0*0.0696+689455.0*0.04)/30*15</f>
      </c>
      <c r="AH17" t="n" s="10">
        <v>0.0</v>
      </c>
      <c r="AI17" s="10">
        <f>AA17+AB17+AC17+AD17+AG17+AH17</f>
      </c>
      <c r="AJ17" t="s" s="10">
        <v>41</v>
      </c>
      <c r="AK17" t="s" s="10">
        <v>42</v>
      </c>
    </row>
    <row r="18">
      <c r="A18" t="n" s="10">
        <v>10.0</v>
      </c>
      <c r="B18" t="n" s="10">
        <v>14.0</v>
      </c>
      <c r="C18" t="s" s="10">
        <v>73</v>
      </c>
      <c r="D18" t="s" s="10">
        <v>37</v>
      </c>
      <c r="E18" t="s" s="10">
        <v>74</v>
      </c>
      <c r="F18" t="s" s="10">
        <v>37</v>
      </c>
      <c r="G18" s="10">
        <f>concatenate(c18,d18,e18,f18)</f>
      </c>
      <c r="H18" t="s" s="10">
        <v>75</v>
      </c>
      <c r="I18" t="n" s="10">
        <v>676767.0</v>
      </c>
      <c r="J18" t="s" s="10">
        <v>40</v>
      </c>
      <c r="K18" t="s" s="10">
        <v>40</v>
      </c>
      <c r="L18" t="s" s="10">
        <v>40</v>
      </c>
      <c r="Y18" t="n" s="10">
        <v>3.0</v>
      </c>
      <c r="Z18" s="10">
        <f>(689455.0/30)</f>
      </c>
      <c r="AA18" s="10">
        <f>(z18 * y18)</f>
      </c>
      <c r="AB18" t="n" s="10">
        <v>0.0</v>
      </c>
      <c r="AC18" s="10">
        <f>3.0/15*Y18</f>
      </c>
      <c r="AD18" s="10">
        <f>(689455.0*0.08)/30*15</f>
      </c>
      <c r="AE18" s="10">
        <f>AA18+AB18+AC18+AD18</f>
      </c>
      <c r="AF18" s="10">
        <f>ROUND(AE18,0)</f>
      </c>
      <c r="AG18" s="10">
        <f>(689455.0*0.125+689455.0*0.16+689455.0*0.0696+689455.0*0.04)/30*15</f>
      </c>
      <c r="AH18" t="n" s="10">
        <v>0.0</v>
      </c>
      <c r="AI18" s="10">
        <f>AA18+AB18+AC18+AD18+AG18+AH18</f>
      </c>
      <c r="AJ18" t="s" s="10">
        <v>76</v>
      </c>
      <c r="AK18" t="s" s="10">
        <v>42</v>
      </c>
    </row>
    <row r="19">
      <c r="A19" t="n" s="10">
        <v>11.0</v>
      </c>
      <c r="B19" t="n" s="10">
        <v>15.0</v>
      </c>
      <c r="C19" t="s" s="10">
        <v>77</v>
      </c>
      <c r="D19" t="s" s="10">
        <v>77</v>
      </c>
      <c r="E19" t="s" s="10">
        <v>78</v>
      </c>
      <c r="F19" t="s" s="10">
        <v>79</v>
      </c>
      <c r="G19" s="10">
        <f>concatenate(c19,d19,e19,f19)</f>
      </c>
      <c r="H19" t="s" s="10">
        <v>80</v>
      </c>
      <c r="I19" t="n" s="10">
        <v>56566.0</v>
      </c>
      <c r="J19" t="s" s="10">
        <v>40</v>
      </c>
      <c r="K19" t="s" s="10">
        <v>40</v>
      </c>
      <c r="L19" t="s" s="10">
        <v>40</v>
      </c>
      <c r="Y19" t="n" s="10">
        <v>3.0</v>
      </c>
      <c r="Z19" s="10">
        <f>(689455.0/30)</f>
      </c>
      <c r="AA19" s="10">
        <f>(z19 * y19)</f>
      </c>
      <c r="AB19" t="n" s="10">
        <v>0.0</v>
      </c>
      <c r="AC19" s="10">
        <f>3.0/15*Y19</f>
      </c>
      <c r="AD19" s="10">
        <f>(689455.0*0.08)/30*15</f>
      </c>
      <c r="AE19" s="10">
        <f>AA19+AB19+AC19+AD19</f>
      </c>
      <c r="AF19" s="10">
        <f>ROUND(AE19,0)</f>
      </c>
      <c r="AG19" s="10">
        <f>(689455.0*0.125+689455.0*0.16+689455.0*0.0696+689455.0*0.04)/30*15</f>
      </c>
      <c r="AH19" t="n" s="10">
        <v>0.0</v>
      </c>
      <c r="AI19" s="10">
        <f>AA19+AB19+AC19+AD19+AG19+AH19</f>
      </c>
      <c r="AJ19" t="s" s="10">
        <v>81</v>
      </c>
      <c r="AK19" t="s" s="10">
        <v>42</v>
      </c>
    </row>
    <row r="20">
      <c r="A20" t="n" s="10">
        <v>12.0</v>
      </c>
      <c r="B20" t="n" s="10">
        <v>19.0</v>
      </c>
      <c r="C20" t="s" s="10">
        <v>82</v>
      </c>
      <c r="D20" t="s" s="10">
        <v>83</v>
      </c>
      <c r="E20" t="s" s="10">
        <v>84</v>
      </c>
      <c r="F20" t="s" s="10">
        <v>85</v>
      </c>
      <c r="G20" s="10">
        <f>concatenate(c20,d20,e20,f20)</f>
      </c>
      <c r="H20" t="s" s="10">
        <v>86</v>
      </c>
      <c r="I20" t="n" s="10">
        <v>66.0</v>
      </c>
      <c r="J20" t="s" s="10">
        <v>40</v>
      </c>
      <c r="K20" t="s" s="10">
        <v>40</v>
      </c>
      <c r="L20" t="s" s="10">
        <v>40</v>
      </c>
      <c r="Y20" t="n" s="10">
        <v>3.0</v>
      </c>
      <c r="Z20" s="10">
        <f>(689455.0/30)</f>
      </c>
      <c r="AA20" s="10">
        <f>(z20 * y20)</f>
      </c>
      <c r="AB20" t="n" s="10">
        <v>0.0</v>
      </c>
      <c r="AC20" s="10">
        <f>3.0/15*Y20</f>
      </c>
      <c r="AD20" s="10">
        <f>(689455.0*0.08)/30*15</f>
      </c>
      <c r="AE20" s="10">
        <f>AA20+AB20+AC20+AD20</f>
      </c>
      <c r="AF20" s="10">
        <f>ROUND(AE20,0)</f>
      </c>
      <c r="AG20" s="10">
        <f>(689455.0*0.125+689455.0*0.16+689455.0*0.0696+689455.0*0.04)/30*15</f>
      </c>
      <c r="AH20" t="n" s="10">
        <v>0.0</v>
      </c>
      <c r="AI20" s="10">
        <f>AA20+AB20+AC20+AD20+AG20+AH20</f>
      </c>
      <c r="AJ20" t="s" s="10">
        <v>81</v>
      </c>
      <c r="AK20" t="s" s="10">
        <v>42</v>
      </c>
    </row>
    <row r="21">
      <c r="A21" t="n" s="10">
        <v>13.0</v>
      </c>
      <c r="B21" t="n" s="10">
        <v>20.0</v>
      </c>
      <c r="C21" t="s" s="10">
        <v>87</v>
      </c>
      <c r="D21" t="s" s="10">
        <v>88</v>
      </c>
      <c r="E21" t="s" s="10">
        <v>89</v>
      </c>
      <c r="F21" t="s" s="10">
        <v>90</v>
      </c>
      <c r="G21" s="10">
        <f>concatenate(c21,d21,e21,f21)</f>
      </c>
      <c r="H21" t="s" s="10">
        <v>91</v>
      </c>
      <c r="I21" t="n" s="10">
        <v>565656.0</v>
      </c>
      <c r="J21" t="s" s="10">
        <v>40</v>
      </c>
      <c r="K21" t="s" s="10">
        <v>40</v>
      </c>
      <c r="L21" t="s" s="10">
        <v>40</v>
      </c>
      <c r="Y21" t="n" s="10">
        <v>3.0</v>
      </c>
      <c r="Z21" s="10">
        <f>(689455.0/30)</f>
      </c>
      <c r="AA21" s="10">
        <f>(z21 * y21)</f>
      </c>
      <c r="AB21" t="n" s="10">
        <v>0.0</v>
      </c>
      <c r="AC21" s="10">
        <f>3.0/15*Y21</f>
      </c>
      <c r="AD21" s="10">
        <f>(689455.0*0.08)/30*15</f>
      </c>
      <c r="AE21" s="10">
        <f>AA21+AB21+AC21+AD21</f>
      </c>
      <c r="AF21" s="10">
        <f>ROUND(AE21,0)</f>
      </c>
      <c r="AG21" s="10">
        <f>(689455.0*0.125+689455.0*0.16+689455.0*0.0696+689455.0*0.04)/30*15</f>
      </c>
      <c r="AH21" t="n" s="10">
        <v>0.0</v>
      </c>
      <c r="AI21" s="10">
        <f>AA21+AB21+AC21+AD21+AG21+AH21</f>
      </c>
      <c r="AJ21" t="s" s="10">
        <v>76</v>
      </c>
      <c r="AK21" t="s" s="10">
        <v>42</v>
      </c>
    </row>
    <row r="22">
      <c r="A22" t="n" s="10">
        <v>14.0</v>
      </c>
      <c r="B22" t="n" s="10">
        <v>49.0</v>
      </c>
      <c r="C22" t="s" s="10">
        <v>92</v>
      </c>
      <c r="D22" t="s" s="10">
        <v>93</v>
      </c>
      <c r="E22" t="s" s="10">
        <v>94</v>
      </c>
      <c r="F22" t="s" s="10">
        <v>95</v>
      </c>
      <c r="G22" s="10">
        <f>concatenate(c22,d22,e22,f22)</f>
      </c>
      <c r="H22" t="s" s="10">
        <v>96</v>
      </c>
      <c r="I22" t="n" s="10">
        <v>2.4040874104E10</v>
      </c>
      <c r="J22" t="s" s="10">
        <v>40</v>
      </c>
      <c r="K22" t="s" s="10">
        <v>40</v>
      </c>
      <c r="L22" t="s" s="10">
        <v>40</v>
      </c>
      <c r="Y22" t="n" s="10">
        <v>3.0</v>
      </c>
      <c r="Z22" s="10">
        <f>(689455.0/30)</f>
      </c>
      <c r="AA22" s="10">
        <f>(z22 * y22)</f>
      </c>
      <c r="AB22" t="n" s="10">
        <v>0.0</v>
      </c>
      <c r="AC22" t="n" s="10">
        <v>0.0</v>
      </c>
      <c r="AD22" s="10">
        <f>(689455.0*0.08)/30*15</f>
      </c>
      <c r="AE22" s="10">
        <f>AA22+AB22+AC22+AD22</f>
      </c>
      <c r="AF22" s="10">
        <f>ROUND(AE22,0)</f>
      </c>
      <c r="AG22" s="10">
        <f>(689455.0*0.125+689455.0*0.16+689455.0*0.0696+689455.0*0.04)/30*15</f>
      </c>
      <c r="AH22" t="n" s="10">
        <v>0.0</v>
      </c>
      <c r="AI22" s="10">
        <f>AA22+AB22+AC22+AD22+AG22+AH22</f>
      </c>
      <c r="AJ22" t="s" s="10">
        <v>41</v>
      </c>
      <c r="AK22" t="s" s="10">
        <v>42</v>
      </c>
    </row>
    <row r="23">
      <c r="A23" t="n" s="10">
        <v>15.0</v>
      </c>
      <c r="B23" t="n" s="10">
        <v>230.0</v>
      </c>
      <c r="C23" t="s" s="10">
        <v>97</v>
      </c>
      <c r="D23" t="s" s="10">
        <v>37</v>
      </c>
      <c r="E23" t="s" s="10">
        <v>98</v>
      </c>
      <c r="F23" t="s" s="10">
        <v>99</v>
      </c>
      <c r="G23" s="10">
        <f>concatenate(c23,d23,e23,f23)</f>
      </c>
      <c r="H23" t="s" s="10">
        <v>100</v>
      </c>
      <c r="I23" t="n" s="10">
        <v>2.4040879938E10</v>
      </c>
      <c r="J23" t="s" s="10">
        <v>40</v>
      </c>
      <c r="K23" t="s" s="10">
        <v>40</v>
      </c>
      <c r="L23" t="s" s="10">
        <v>40</v>
      </c>
      <c r="Y23" t="n" s="10">
        <v>3.0</v>
      </c>
      <c r="Z23" s="10">
        <f>(689455.0/30)</f>
      </c>
      <c r="AA23" s="10">
        <f>(z23 * y23)</f>
      </c>
      <c r="AB23" s="10">
        <f>77700.0/30*y23</f>
      </c>
      <c r="AC23" t="n" s="10">
        <v>0.0</v>
      </c>
      <c r="AD23" s="10">
        <f>(689455.0*0.08)/30*15</f>
      </c>
      <c r="AE23" s="10">
        <f>AA23+AB23+AC23+AD23</f>
      </c>
      <c r="AF23" s="10">
        <f>ROUND(AE23,0)</f>
      </c>
      <c r="AG23" s="10">
        <f>(689455.0*0.125+689455.0*0.16+689455.0*0.0696+689455.0*0.04)/30*15</f>
      </c>
      <c r="AH23" t="n" s="10">
        <v>0.0</v>
      </c>
      <c r="AI23" s="10">
        <f>AA23+AB23+AC23+AD23+AG23+AH23</f>
      </c>
      <c r="AJ23" t="s" s="10">
        <v>51</v>
      </c>
      <c r="AK23" t="s" s="10">
        <v>42</v>
      </c>
    </row>
    <row r="24">
      <c r="A24" t="n" s="10">
        <v>16.0</v>
      </c>
      <c r="B24" t="n" s="10">
        <v>625.0</v>
      </c>
      <c r="C24" t="s" s="10">
        <v>101</v>
      </c>
      <c r="D24" t="s" s="10">
        <v>102</v>
      </c>
      <c r="E24" t="s" s="10">
        <v>103</v>
      </c>
      <c r="F24" t="s" s="10">
        <v>104</v>
      </c>
      <c r="G24" s="10">
        <f>concatenate(c24,d24,e24,f24)</f>
      </c>
      <c r="H24" t="s" s="10">
        <v>105</v>
      </c>
      <c r="I24" t="n" s="10">
        <v>2.4041419106E10</v>
      </c>
      <c r="J24" t="s" s="10">
        <v>40</v>
      </c>
      <c r="K24" t="s" s="10">
        <v>40</v>
      </c>
      <c r="L24" t="s" s="10">
        <v>40</v>
      </c>
      <c r="Y24" t="n" s="10">
        <v>3.0</v>
      </c>
      <c r="Z24" s="10">
        <f>(689455.0/30)</f>
      </c>
      <c r="AA24" s="10">
        <f>(z24 * y24)</f>
      </c>
      <c r="AB24" t="n" s="10">
        <v>0.0</v>
      </c>
      <c r="AC24" t="n" s="10">
        <v>0.0</v>
      </c>
      <c r="AD24" s="10">
        <f>(689455.0*0.08)/30*15</f>
      </c>
      <c r="AE24" s="10">
        <f>AA24+AB24+AC24+AD24</f>
      </c>
      <c r="AF24" s="10">
        <f>ROUND(AE24,0)</f>
      </c>
      <c r="AG24" s="10">
        <f>(689455.0*0.125+689455.0*0.16+689455.0*0.0696+689455.0*0.04)/30*15</f>
      </c>
      <c r="AH24" t="n" s="10">
        <v>0.0</v>
      </c>
      <c r="AI24" s="10">
        <f>AA24+AB24+AC24+AD24+AG24+AH24</f>
      </c>
      <c r="AJ24" t="s" s="10">
        <v>81</v>
      </c>
      <c r="AK24" t="s" s="10">
        <v>42</v>
      </c>
    </row>
    <row r="25">
      <c r="A25" t="n" s="10">
        <v>17.0</v>
      </c>
      <c r="B25" t="n" s="10">
        <v>773.0</v>
      </c>
      <c r="C25" t="s" s="10">
        <v>106</v>
      </c>
      <c r="D25" t="s" s="10">
        <v>107</v>
      </c>
      <c r="E25" t="s" s="10">
        <v>108</v>
      </c>
      <c r="F25" t="s" s="10">
        <v>109</v>
      </c>
      <c r="G25" s="10">
        <f>concatenate(c25,d25,e25,f25)</f>
      </c>
      <c r="H25" t="s" s="10">
        <v>110</v>
      </c>
      <c r="I25" t="n" s="10">
        <v>2.4041417287E10</v>
      </c>
      <c r="J25" t="s" s="10">
        <v>40</v>
      </c>
      <c r="K25" t="s" s="10">
        <v>40</v>
      </c>
      <c r="L25" t="s" s="10">
        <v>40</v>
      </c>
      <c r="Y25" t="n" s="10">
        <v>3.0</v>
      </c>
      <c r="Z25" s="10">
        <f>(689455.0/30)</f>
      </c>
      <c r="AA25" s="10">
        <f>(z25 * y25)</f>
      </c>
      <c r="AB25" t="n" s="10">
        <v>0.0</v>
      </c>
      <c r="AC25" t="n" s="10">
        <v>0.0</v>
      </c>
      <c r="AD25" s="10">
        <f>(689455.0*0.08)/30*15</f>
      </c>
      <c r="AE25" s="10">
        <f>AA25+AB25+AC25+AD25</f>
      </c>
      <c r="AF25" s="10">
        <f>ROUND(AE25,0)</f>
      </c>
      <c r="AG25" s="10">
        <f>(689455.0*0.125+689455.0*0.16+689455.0*0.0696+689455.0*0.04)/30*15</f>
      </c>
      <c r="AH25" t="n" s="10">
        <v>0.0</v>
      </c>
      <c r="AI25" s="10">
        <f>AA25+AB25+AC25+AD25+AG25+AH25</f>
      </c>
      <c r="AJ25" t="s" s="10">
        <v>76</v>
      </c>
      <c r="AK25" t="s" s="10">
        <v>42</v>
      </c>
    </row>
    <row r="26">
      <c r="A26" t="n" s="10">
        <v>18.0</v>
      </c>
      <c r="B26" t="n" s="10">
        <v>784.0</v>
      </c>
      <c r="C26" t="s" s="10">
        <v>111</v>
      </c>
      <c r="D26" t="s" s="10">
        <v>92</v>
      </c>
      <c r="E26" t="s" s="10">
        <v>112</v>
      </c>
      <c r="F26" t="s" s="10">
        <v>113</v>
      </c>
      <c r="G26" s="10">
        <f>concatenate(c26,d26,e26,f26)</f>
      </c>
      <c r="H26" t="s" s="10">
        <v>114</v>
      </c>
      <c r="I26" t="n" s="10">
        <v>2.4050679421E10</v>
      </c>
      <c r="J26" t="s" s="10">
        <v>40</v>
      </c>
      <c r="K26" t="s" s="10">
        <v>40</v>
      </c>
      <c r="L26" t="s" s="10">
        <v>40</v>
      </c>
      <c r="Y26" t="n" s="10">
        <v>3.0</v>
      </c>
      <c r="Z26" s="10">
        <f>(689455.0/30)</f>
      </c>
      <c r="AA26" s="10">
        <f>(z26 * y26)</f>
      </c>
      <c r="AB26" t="n" s="10">
        <v>0.0</v>
      </c>
      <c r="AC26" t="n" s="10">
        <v>0.0</v>
      </c>
      <c r="AD26" s="10">
        <f>(689455.0*0.08)/30*15</f>
      </c>
      <c r="AE26" s="10">
        <f>AA26+AB26+AC26+AD26</f>
      </c>
      <c r="AF26" s="10">
        <f>ROUND(AE26,0)</f>
      </c>
      <c r="AG26" s="10">
        <f>(689455.0*0.125+689455.0*0.16+689455.0*0.0696+689455.0*0.04)/30*15</f>
      </c>
      <c r="AH26" t="n" s="10">
        <v>0.0</v>
      </c>
      <c r="AI26" s="10">
        <f>AA26+AB26+AC26+AD26+AG26+AH26</f>
      </c>
      <c r="AJ26" t="s" s="10">
        <v>76</v>
      </c>
      <c r="AK26" t="s" s="10">
        <v>42</v>
      </c>
    </row>
    <row r="27">
      <c r="A27" t="n" s="10">
        <v>19.0</v>
      </c>
      <c r="B27" t="n" s="7">
        <v>319.0</v>
      </c>
      <c r="C27" t="s" s="7">
        <v>115</v>
      </c>
      <c r="D27" t="s" s="7">
        <v>116</v>
      </c>
      <c r="E27" t="s" s="7">
        <v>63</v>
      </c>
      <c r="F27" t="s" s="7">
        <v>117</v>
      </c>
      <c r="G27" s="7">
        <f>concatenate(c27,d27,e27,f27)</f>
      </c>
      <c r="H27" t="s" s="7">
        <v>118</v>
      </c>
      <c r="I27" t="n" s="10">
        <v>2.4040877747E10</v>
      </c>
      <c r="J27" t="s" s="10">
        <v>40</v>
      </c>
      <c r="K27" t="s" s="10">
        <v>40</v>
      </c>
      <c r="L27" t="s" s="10">
        <v>40</v>
      </c>
      <c r="Y27" t="n" s="10">
        <v>3.0</v>
      </c>
      <c r="Z27" s="10">
        <f>(689455.0/30)</f>
      </c>
      <c r="AA27" s="10">
        <f>(z27 * y27)</f>
      </c>
      <c r="AB27" t="n" s="10">
        <v>0.0</v>
      </c>
      <c r="AC27" t="n" s="10">
        <v>0.0</v>
      </c>
      <c r="AD27" s="10">
        <f>(689455.0*0.08)/30*15</f>
      </c>
      <c r="AE27" s="10">
        <f>AA27+AB27+AC27+AD27</f>
      </c>
      <c r="AF27" s="10">
        <f>ROUND(AE27,0)</f>
      </c>
      <c r="AG27" s="10">
        <f>(689455.0*0.125+689455.0*0.16+689455.0*0.0696+689455.0*0.04)/30*15</f>
      </c>
      <c r="AH27" t="n" s="10">
        <v>0.0</v>
      </c>
      <c r="AI27" s="10">
        <f>AA27+AB27+AC27+AD27+AG27+AH27</f>
      </c>
      <c r="AJ27" t="s" s="10">
        <v>119</v>
      </c>
      <c r="AK27" t="s" s="10">
        <v>120</v>
      </c>
    </row>
    <row r="28">
      <c r="A28" t="n" s="10">
        <v>20.0</v>
      </c>
      <c r="B28" t="n" s="10">
        <v>119.0</v>
      </c>
      <c r="C28" t="s" s="10">
        <v>121</v>
      </c>
      <c r="D28" t="s" s="10">
        <v>122</v>
      </c>
      <c r="E28" t="s" s="10">
        <v>123</v>
      </c>
      <c r="F28" t="s" s="10">
        <v>124</v>
      </c>
      <c r="G28" s="10">
        <f>concatenate(c28,d28,e28,f28)</f>
      </c>
      <c r="H28" t="s" s="10">
        <v>125</v>
      </c>
      <c r="I28" t="n" s="10">
        <v>2.4040993339E10</v>
      </c>
      <c r="J28" t="s" s="10">
        <v>40</v>
      </c>
      <c r="K28" t="s" s="10">
        <v>40</v>
      </c>
      <c r="L28" t="s" s="10">
        <v>40</v>
      </c>
      <c r="Y28" t="n" s="10">
        <v>3.0</v>
      </c>
      <c r="Z28" s="10">
        <f>(689455.0/30)</f>
      </c>
      <c r="AA28" s="10">
        <f>(z28 * y28)</f>
      </c>
      <c r="AB28" t="n" s="10">
        <v>0.0</v>
      </c>
      <c r="AC28" t="n" s="10">
        <v>0.0</v>
      </c>
      <c r="AD28" s="10">
        <f>(689455.0*0.08)/30*15</f>
      </c>
      <c r="AE28" s="10">
        <f>AA28+AB28+AC28+AD28</f>
      </c>
      <c r="AF28" s="10">
        <f>ROUND(AE28,0)</f>
      </c>
      <c r="AG28" s="10">
        <f>(689455.0*0.125+689455.0*0.16+689455.0*0.0696+689455.0*0.04)/30*15</f>
      </c>
      <c r="AH28" t="n" s="10">
        <v>0.0</v>
      </c>
      <c r="AI28" s="10">
        <f>AA28+AB28+AC28+AD28+AG28+AH28</f>
      </c>
      <c r="AJ28" t="s" s="10">
        <v>126</v>
      </c>
      <c r="AK28" t="s" s="10">
        <v>120</v>
      </c>
    </row>
    <row r="29">
      <c r="A29" t="n" s="10">
        <v>21.0</v>
      </c>
      <c r="B29" t="n" s="10">
        <v>142.0</v>
      </c>
      <c r="C29" t="s" s="10">
        <v>127</v>
      </c>
      <c r="D29" t="s" s="10">
        <v>128</v>
      </c>
      <c r="E29" t="s" s="10">
        <v>63</v>
      </c>
      <c r="F29" t="s" s="10">
        <v>129</v>
      </c>
      <c r="G29" s="10">
        <f>concatenate(c29,d29,e29,f29)</f>
      </c>
      <c r="H29" t="s" s="10">
        <v>130</v>
      </c>
      <c r="I29" t="n" s="10">
        <v>2.4041276873E10</v>
      </c>
      <c r="J29" t="s" s="10">
        <v>40</v>
      </c>
      <c r="K29" t="s" s="10">
        <v>40</v>
      </c>
      <c r="L29" t="s" s="10">
        <v>40</v>
      </c>
      <c r="Y29" t="n" s="10">
        <v>3.0</v>
      </c>
      <c r="Z29" s="10">
        <f>(689455.0/30)</f>
      </c>
      <c r="AA29" s="10">
        <f>(z29 * y29)</f>
      </c>
      <c r="AB29" t="n" s="10">
        <v>0.0</v>
      </c>
      <c r="AC29" t="n" s="10">
        <v>0.0</v>
      </c>
      <c r="AD29" s="10">
        <f>(689455.0*0.08)/30*15</f>
      </c>
      <c r="AE29" s="10">
        <f>AA29+AB29+AC29+AD29</f>
      </c>
      <c r="AF29" s="10">
        <f>ROUND(AE29,0)</f>
      </c>
      <c r="AG29" s="10">
        <f>(689455.0*0.125+689455.0*0.16+689455.0*0.0696+689455.0*0.04)/30*15</f>
      </c>
      <c r="AH29" t="n" s="10">
        <v>0.0</v>
      </c>
      <c r="AI29" s="10">
        <f>AA29+AB29+AC29+AD29+AG29+AH29</f>
      </c>
      <c r="AJ29" t="s" s="10">
        <v>126</v>
      </c>
      <c r="AK29" t="s" s="10">
        <v>120</v>
      </c>
    </row>
    <row r="30">
      <c r="A30" t="n" s="10">
        <v>22.0</v>
      </c>
      <c r="B30" t="n" s="10">
        <v>180.0</v>
      </c>
      <c r="C30" t="s" s="10">
        <v>131</v>
      </c>
      <c r="D30" t="s" s="10">
        <v>132</v>
      </c>
      <c r="E30" t="s" s="10">
        <v>124</v>
      </c>
      <c r="F30" t="s" s="10">
        <v>133</v>
      </c>
      <c r="G30" s="10">
        <f>concatenate(c30,d30,e30,f30)</f>
      </c>
      <c r="H30" t="s" s="10">
        <v>134</v>
      </c>
      <c r="I30" t="n" s="10">
        <v>2.4041025525E10</v>
      </c>
      <c r="J30" t="s" s="10">
        <v>40</v>
      </c>
      <c r="K30" t="s" s="10">
        <v>40</v>
      </c>
      <c r="L30" t="s" s="10">
        <v>40</v>
      </c>
      <c r="Y30" t="n" s="10">
        <v>3.0</v>
      </c>
      <c r="Z30" s="10">
        <f>(689455.0/30)</f>
      </c>
      <c r="AA30" s="10">
        <f>(z30 * y30)</f>
      </c>
      <c r="AB30" t="n" s="10">
        <v>0.0</v>
      </c>
      <c r="AC30" t="n" s="10">
        <v>0.0</v>
      </c>
      <c r="AD30" s="10">
        <f>(689455.0*0.08)/30*15</f>
      </c>
      <c r="AE30" s="10">
        <f>AA30+AB30+AC30+AD30</f>
      </c>
      <c r="AF30" s="10">
        <f>ROUND(AE30,0)</f>
      </c>
      <c r="AG30" s="10">
        <f>(689455.0*0.125+689455.0*0.16+689455.0*0.0696+689455.0*0.04)/30*15</f>
      </c>
      <c r="AH30" t="n" s="10">
        <v>0.0</v>
      </c>
      <c r="AI30" s="10">
        <f>AA30+AB30+AC30+AD30+AG30+AH30</f>
      </c>
      <c r="AJ30" t="s" s="10">
        <v>126</v>
      </c>
      <c r="AK30" t="s" s="10">
        <v>120</v>
      </c>
    </row>
    <row r="31">
      <c r="A31" t="n" s="10">
        <v>23.0</v>
      </c>
      <c r="B31" t="n" s="10">
        <v>320.0</v>
      </c>
      <c r="C31" t="s" s="10">
        <v>61</v>
      </c>
      <c r="D31" t="s" s="10">
        <v>135</v>
      </c>
      <c r="E31" t="s" s="10">
        <v>95</v>
      </c>
      <c r="F31" t="s" s="10">
        <v>136</v>
      </c>
      <c r="G31" s="10">
        <f>concatenate(c31,d31,e31,f31)</f>
      </c>
      <c r="H31" t="s" s="10">
        <v>137</v>
      </c>
      <c r="I31" t="n" s="10">
        <v>2.4041276431E10</v>
      </c>
      <c r="J31" t="s" s="10">
        <v>40</v>
      </c>
      <c r="K31" t="s" s="10">
        <v>40</v>
      </c>
      <c r="L31" t="s" s="10">
        <v>40</v>
      </c>
      <c r="Y31" t="n" s="10">
        <v>3.0</v>
      </c>
      <c r="Z31" s="10">
        <f>(689455.0/30)</f>
      </c>
      <c r="AA31" s="10">
        <f>(z31 * y31)</f>
      </c>
      <c r="AB31" t="n" s="10">
        <v>0.0</v>
      </c>
      <c r="AC31" t="n" s="10">
        <v>0.0</v>
      </c>
      <c r="AD31" s="10">
        <f>(689455.0*0.08)/30*15</f>
      </c>
      <c r="AE31" s="10">
        <f>AA31+AB31+AC31+AD31</f>
      </c>
      <c r="AF31" s="10">
        <f>ROUND(AE31,0)</f>
      </c>
      <c r="AG31" s="10">
        <f>(689455.0*0.125+689455.0*0.16+689455.0*0.0696+689455.0*0.04)/30*15</f>
      </c>
      <c r="AH31" t="n" s="10">
        <v>0.0</v>
      </c>
      <c r="AI31" s="10">
        <f>AA31+AB31+AC31+AD31+AG31+AH31</f>
      </c>
      <c r="AJ31" t="s" s="10">
        <v>126</v>
      </c>
      <c r="AK31" t="s" s="10">
        <v>120</v>
      </c>
    </row>
    <row r="32">
      <c r="A32" t="n" s="10">
        <v>24.0</v>
      </c>
      <c r="B32" t="n" s="10">
        <v>321.0</v>
      </c>
      <c r="C32" t="s" s="10">
        <v>115</v>
      </c>
      <c r="D32" t="s" s="10">
        <v>135</v>
      </c>
      <c r="E32" t="s" s="10">
        <v>138</v>
      </c>
      <c r="F32" t="s" s="10">
        <v>139</v>
      </c>
      <c r="G32" s="10">
        <f>concatenate(c32,d32,e32,f32)</f>
      </c>
      <c r="H32" t="s" s="10">
        <v>140</v>
      </c>
      <c r="I32" t="n" s="10">
        <v>2.4040934284E10</v>
      </c>
      <c r="J32" t="s" s="10">
        <v>40</v>
      </c>
      <c r="K32" t="s" s="10">
        <v>40</v>
      </c>
      <c r="L32" t="s" s="10">
        <v>40</v>
      </c>
      <c r="Y32" t="n" s="10">
        <v>3.0</v>
      </c>
      <c r="Z32" s="10">
        <f>(689455.0/30)</f>
      </c>
      <c r="AA32" s="10">
        <f>(z32 * y32)</f>
      </c>
      <c r="AB32" t="n" s="10">
        <v>0.0</v>
      </c>
      <c r="AC32" t="n" s="10">
        <v>0.0</v>
      </c>
      <c r="AD32" s="10">
        <f>(689455.0*0.08)/30*15</f>
      </c>
      <c r="AE32" s="10">
        <f>AA32+AB32+AC32+AD32</f>
      </c>
      <c r="AF32" s="10">
        <f>ROUND(AE32,0)</f>
      </c>
      <c r="AG32" s="10">
        <f>(689455.0*0.125+689455.0*0.16+689455.0*0.0696+689455.0*0.04)/30*15</f>
      </c>
      <c r="AH32" t="n" s="10">
        <v>0.0</v>
      </c>
      <c r="AI32" s="10">
        <f>AA32+AB32+AC32+AD32+AG32+AH32</f>
      </c>
      <c r="AJ32" t="s" s="10">
        <v>47</v>
      </c>
      <c r="AK32" t="s" s="10">
        <v>120</v>
      </c>
    </row>
    <row r="33">
      <c r="A33" t="n" s="10">
        <v>25.0</v>
      </c>
      <c r="B33" t="n" s="10">
        <v>362.0</v>
      </c>
      <c r="C33" t="s" s="10">
        <v>115</v>
      </c>
      <c r="D33" t="s" s="10">
        <v>101</v>
      </c>
      <c r="E33" t="s" s="10">
        <v>141</v>
      </c>
      <c r="F33" t="s" s="10">
        <v>142</v>
      </c>
      <c r="G33" s="10">
        <f>concatenate(c33,d33,e33,f33)</f>
      </c>
      <c r="H33" t="s" s="10">
        <v>143</v>
      </c>
      <c r="I33" t="n" s="10">
        <v>2.4041023101E10</v>
      </c>
      <c r="J33" t="s" s="10">
        <v>40</v>
      </c>
      <c r="K33" t="s" s="10">
        <v>40</v>
      </c>
      <c r="L33" t="s" s="10">
        <v>40</v>
      </c>
      <c r="Y33" t="n" s="10">
        <v>3.0</v>
      </c>
      <c r="Z33" s="10">
        <f>(689455.0/30)</f>
      </c>
      <c r="AA33" s="10">
        <f>(z33 * y33)</f>
      </c>
      <c r="AB33" t="n" s="10">
        <v>0.0</v>
      </c>
      <c r="AC33" t="n" s="10">
        <v>0.0</v>
      </c>
      <c r="AD33" s="10">
        <f>(689455.0*0.08)/30*15</f>
      </c>
      <c r="AE33" s="10">
        <f>AA33+AB33+AC33+AD33</f>
      </c>
      <c r="AF33" s="10">
        <f>ROUND(AE33,0)</f>
      </c>
      <c r="AG33" s="10">
        <f>(689455.0*0.125+689455.0*0.16+689455.0*0.0696+689455.0*0.04)/30*15</f>
      </c>
      <c r="AH33" t="n" s="10">
        <v>0.0</v>
      </c>
      <c r="AI33" s="10">
        <f>AA33+AB33+AC33+AD33+AG33+AH33</f>
      </c>
      <c r="AJ33" t="s" s="10">
        <v>47</v>
      </c>
      <c r="AK33" t="s" s="10">
        <v>120</v>
      </c>
    </row>
    <row r="34">
      <c r="A34" t="n" s="10">
        <v>26.0</v>
      </c>
      <c r="B34" t="n" s="10">
        <v>527.0</v>
      </c>
      <c r="C34" t="s" s="10">
        <v>115</v>
      </c>
      <c r="D34" t="s" s="10">
        <v>116</v>
      </c>
      <c r="E34" t="s" s="10">
        <v>142</v>
      </c>
      <c r="F34" t="s" s="10">
        <v>144</v>
      </c>
      <c r="G34" s="10">
        <f>concatenate(c34,d34,e34,f34)</f>
      </c>
      <c r="H34" t="s" s="10">
        <v>145</v>
      </c>
      <c r="I34" t="n" s="10">
        <v>2.4042048949E10</v>
      </c>
      <c r="J34" t="s" s="10">
        <v>40</v>
      </c>
      <c r="K34" t="s" s="10">
        <v>40</v>
      </c>
      <c r="L34" t="s" s="10">
        <v>40</v>
      </c>
      <c r="Y34" t="n" s="10">
        <v>3.0</v>
      </c>
      <c r="Z34" s="10">
        <f>(689455.0/30)</f>
      </c>
      <c r="AA34" s="10">
        <f>(z34 * y34)</f>
      </c>
      <c r="AB34" t="n" s="10">
        <v>0.0</v>
      </c>
      <c r="AC34" t="n" s="10">
        <v>0.0</v>
      </c>
      <c r="AD34" s="10">
        <f>(689455.0*0.08)/30*15</f>
      </c>
      <c r="AE34" s="10">
        <f>AA34+AB34+AC34+AD34</f>
      </c>
      <c r="AF34" s="10">
        <f>ROUND(AE34,0)</f>
      </c>
      <c r="AG34" s="10">
        <f>(689455.0*0.125+689455.0*0.16+689455.0*0.0696+689455.0*0.04)/30*15</f>
      </c>
      <c r="AH34" t="n" s="10">
        <v>0.0</v>
      </c>
      <c r="AI34" s="10">
        <f>AA34+AB34+AC34+AD34+AG34+AH34</f>
      </c>
      <c r="AJ34" t="s" s="10">
        <v>126</v>
      </c>
      <c r="AK34" t="s" s="10">
        <v>120</v>
      </c>
    </row>
    <row r="35">
      <c r="A35" t="n" s="10">
        <v>27.0</v>
      </c>
      <c r="B35" t="n" s="10">
        <v>551.0</v>
      </c>
      <c r="C35" t="s" s="10">
        <v>146</v>
      </c>
      <c r="D35" t="s" s="10">
        <v>128</v>
      </c>
      <c r="E35" t="s" s="10">
        <v>147</v>
      </c>
      <c r="F35" t="s" s="10">
        <v>148</v>
      </c>
      <c r="G35" s="10">
        <f>concatenate(c35,d35,e35,f35)</f>
      </c>
      <c r="H35" t="s" s="10">
        <v>149</v>
      </c>
      <c r="I35" t="n" s="10">
        <v>2.4042198868E10</v>
      </c>
      <c r="J35" t="s" s="10">
        <v>40</v>
      </c>
      <c r="K35" t="s" s="10">
        <v>40</v>
      </c>
      <c r="L35" t="s" s="10">
        <v>40</v>
      </c>
      <c r="Y35" t="n" s="10">
        <v>3.0</v>
      </c>
      <c r="Z35" s="10">
        <f>(689455.0/30)</f>
      </c>
      <c r="AA35" s="10">
        <f>(z35 * y35)</f>
      </c>
      <c r="AB35" t="n" s="10">
        <v>0.0</v>
      </c>
      <c r="AC35" t="n" s="10">
        <v>0.0</v>
      </c>
      <c r="AD35" s="10">
        <f>(689455.0*0.08)/30*15</f>
      </c>
      <c r="AE35" s="10">
        <f>AA35+AB35+AC35+AD35</f>
      </c>
      <c r="AF35" s="10">
        <f>ROUND(AE35,0)</f>
      </c>
      <c r="AG35" s="10">
        <f>(689455.0*0.125+689455.0*0.16+689455.0*0.0696+689455.0*0.04)/30*15</f>
      </c>
      <c r="AH35" t="n" s="10">
        <v>0.0</v>
      </c>
      <c r="AI35" s="10">
        <f>AA35+AB35+AC35+AD35+AG35+AH35</f>
      </c>
      <c r="AJ35" t="s" s="10">
        <v>47</v>
      </c>
      <c r="AK35" t="s" s="10">
        <v>120</v>
      </c>
    </row>
    <row r="36">
      <c r="A36" t="n" s="10">
        <v>28.0</v>
      </c>
      <c r="B36" t="n" s="10">
        <v>862.0</v>
      </c>
      <c r="C36" t="s" s="10">
        <v>150</v>
      </c>
      <c r="D36" t="s" s="10">
        <v>151</v>
      </c>
      <c r="E36" t="s" s="10">
        <v>152</v>
      </c>
      <c r="F36" t="s" s="10">
        <v>153</v>
      </c>
      <c r="G36" s="10">
        <f>concatenate(c36,d36,e36,f36)</f>
      </c>
      <c r="H36" t="s" s="10">
        <v>154</v>
      </c>
      <c r="I36" t="n" s="10">
        <v>2.4053669562E10</v>
      </c>
      <c r="J36" t="s" s="10">
        <v>40</v>
      </c>
      <c r="K36" t="s" s="10">
        <v>40</v>
      </c>
      <c r="L36" t="s" s="10">
        <v>40</v>
      </c>
      <c r="Y36" t="n" s="10">
        <v>3.0</v>
      </c>
      <c r="Z36" s="10">
        <f>(689455.0/30)</f>
      </c>
      <c r="AA36" s="10">
        <f>(z36 * y36)</f>
      </c>
      <c r="AB36" t="n" s="10">
        <v>0.0</v>
      </c>
      <c r="AC36" t="n" s="10">
        <v>0.0</v>
      </c>
      <c r="AD36" s="10">
        <f>(689455.0*0.08)/30*15</f>
      </c>
      <c r="AE36" s="10">
        <f>AA36+AB36+AC36+AD36</f>
      </c>
      <c r="AF36" s="10">
        <f>ROUND(AE36,0)</f>
      </c>
      <c r="AG36" s="10">
        <f>(689455.0*0.125+689455.0*0.16+689455.0*0.0696+689455.0*0.04)/30*15</f>
      </c>
      <c r="AH36" t="n" s="10">
        <v>0.0</v>
      </c>
      <c r="AI36" s="10">
        <f>AA36+AB36+AC36+AD36+AG36+AH36</f>
      </c>
      <c r="AJ36" t="s" s="10">
        <v>47</v>
      </c>
      <c r="AK36" t="s" s="10">
        <v>120</v>
      </c>
    </row>
    <row r="37">
      <c r="A37" t="n" s="10">
        <v>29.0</v>
      </c>
      <c r="B37" t="n" s="10">
        <v>921.0</v>
      </c>
      <c r="C37" t="s" s="10">
        <v>155</v>
      </c>
      <c r="D37" t="s" s="10">
        <v>156</v>
      </c>
      <c r="E37" t="s" s="10">
        <v>157</v>
      </c>
      <c r="F37" t="s" s="10">
        <v>158</v>
      </c>
      <c r="G37" s="10">
        <f>concatenate(c37,d37,e37,f37)</f>
      </c>
      <c r="H37" t="s" s="10">
        <v>159</v>
      </c>
      <c r="I37" t="n" s="10">
        <v>2.4054491483E10</v>
      </c>
      <c r="J37" t="s" s="10">
        <v>40</v>
      </c>
      <c r="K37" t="s" s="10">
        <v>40</v>
      </c>
      <c r="L37" t="s" s="10">
        <v>40</v>
      </c>
      <c r="Y37" t="n" s="10">
        <v>3.0</v>
      </c>
      <c r="Z37" s="10">
        <f>(689455.0/30)</f>
      </c>
      <c r="AA37" s="10">
        <f>(z37 * y37)</f>
      </c>
      <c r="AB37" t="n" s="10">
        <v>0.0</v>
      </c>
      <c r="AC37" t="n" s="10">
        <v>0.0</v>
      </c>
      <c r="AD37" s="10">
        <f>(689455.0*0.08)/30*15</f>
      </c>
      <c r="AE37" s="10">
        <f>AA37+AB37+AC37+AD37</f>
      </c>
      <c r="AF37" s="10">
        <f>ROUND(AE37,0)</f>
      </c>
      <c r="AG37" s="10">
        <f>(689455.0*0.125+689455.0*0.16+689455.0*0.0696+689455.0*0.04)/30*15</f>
      </c>
      <c r="AH37" t="n" s="10">
        <v>0.0</v>
      </c>
      <c r="AI37" s="10">
        <f>AA37+AB37+AC37+AD37+AG37+AH37</f>
      </c>
      <c r="AJ37" t="s" s="10">
        <v>126</v>
      </c>
      <c r="AK37" t="s" s="10">
        <v>120</v>
      </c>
    </row>
    <row r="38">
      <c r="A38" t="n" s="10">
        <v>30.0</v>
      </c>
      <c r="B38" t="n" s="10">
        <v>922.0</v>
      </c>
      <c r="C38" t="s" s="10">
        <v>160</v>
      </c>
      <c r="D38" t="s" s="10">
        <v>127</v>
      </c>
      <c r="E38" t="s" s="10">
        <v>161</v>
      </c>
      <c r="F38" t="s" s="10">
        <v>162</v>
      </c>
      <c r="G38" s="10">
        <f>concatenate(c38,d38,e38,f38)</f>
      </c>
      <c r="H38" t="s" s="10">
        <v>163</v>
      </c>
      <c r="I38" t="n" s="10">
        <v>2.4054489428E10</v>
      </c>
      <c r="J38" t="s" s="10">
        <v>40</v>
      </c>
      <c r="K38" t="s" s="10">
        <v>40</v>
      </c>
      <c r="L38" t="s" s="10">
        <v>40</v>
      </c>
      <c r="Y38" t="n" s="10">
        <v>3.0</v>
      </c>
      <c r="Z38" s="10">
        <f>(689455.0/30)</f>
      </c>
      <c r="AA38" s="10">
        <f>(z38 * y38)</f>
      </c>
      <c r="AB38" t="n" s="10">
        <v>0.0</v>
      </c>
      <c r="AC38" t="n" s="10">
        <v>0.0</v>
      </c>
      <c r="AD38" s="10">
        <f>(689455.0*0.08)/30*15</f>
      </c>
      <c r="AE38" s="10">
        <f>AA38+AB38+AC38+AD38</f>
      </c>
      <c r="AF38" s="10">
        <f>ROUND(AE38,0)</f>
      </c>
      <c r="AG38" s="10">
        <f>(689455.0*0.125+689455.0*0.16+689455.0*0.0696+689455.0*0.04)/30*15</f>
      </c>
      <c r="AH38" t="n" s="10">
        <v>0.0</v>
      </c>
      <c r="AI38" s="10">
        <f>AA38+AB38+AC38+AD38+AG38+AH38</f>
      </c>
      <c r="AJ38" t="s" s="10">
        <v>126</v>
      </c>
      <c r="AK38" t="s" s="10">
        <v>120</v>
      </c>
    </row>
    <row r="39">
      <c r="A39" t="n" s="10">
        <v>31.0</v>
      </c>
      <c r="B39" t="n" s="7">
        <v>-3.0</v>
      </c>
      <c r="C39" t="s" s="7">
        <v>164</v>
      </c>
      <c r="D39" t="s" s="7">
        <v>106</v>
      </c>
      <c r="E39" t="s" s="7">
        <v>165</v>
      </c>
      <c r="F39" t="s" s="7">
        <v>142</v>
      </c>
      <c r="G39" s="7">
        <f>concatenate(c39,d39,e39,f39)</f>
      </c>
      <c r="H39" t="s" s="7">
        <v>166</v>
      </c>
      <c r="I39" t="n" s="10">
        <v>2.4042181512E10</v>
      </c>
      <c r="J39" t="s" s="10">
        <v>40</v>
      </c>
      <c r="K39" t="s" s="10">
        <v>40</v>
      </c>
      <c r="L39" t="s" s="10">
        <v>40</v>
      </c>
      <c r="Y39" t="n" s="10">
        <v>3.0</v>
      </c>
      <c r="Z39" s="10">
        <f>(689455.0/30)</f>
      </c>
      <c r="AA39" s="10">
        <f>(z39 * y39)</f>
      </c>
      <c r="AB39" t="n" s="10">
        <v>0.0</v>
      </c>
      <c r="AC39" t="n" s="10">
        <v>0.0</v>
      </c>
      <c r="AD39" s="10">
        <f>(689455.0*0.08)/30*15</f>
      </c>
      <c r="AE39" s="10">
        <f>AA39+AB39+AC39+AD39</f>
      </c>
      <c r="AF39" s="10">
        <f>ROUND(AE39,0)</f>
      </c>
      <c r="AG39" s="10">
        <f>(689455.0*0.125+689455.0*0.16+689455.0*0.0696+689455.0*0.04)/30*15</f>
      </c>
      <c r="AH39" t="n" s="10">
        <v>0.0</v>
      </c>
      <c r="AI39" s="10">
        <f>AA39+AB39+AC39+AD39+AG39+AH39</f>
      </c>
      <c r="AJ39" t="s" s="10">
        <v>119</v>
      </c>
      <c r="AK39" t="s" s="10">
        <v>165</v>
      </c>
    </row>
    <row r="40">
      <c r="A40" t="n" s="10">
        <v>32.0</v>
      </c>
      <c r="B40" t="n" s="10">
        <v>8.0</v>
      </c>
      <c r="C40" t="s" s="10">
        <v>167</v>
      </c>
      <c r="D40" t="s" s="10">
        <v>37</v>
      </c>
      <c r="E40" t="s" s="10">
        <v>57</v>
      </c>
      <c r="F40" t="s" s="10">
        <v>168</v>
      </c>
      <c r="G40" s="10">
        <f>concatenate(c40,d40,e40,f40)</f>
      </c>
      <c r="H40" t="s" s="10">
        <v>169</v>
      </c>
      <c r="I40" t="n" s="10">
        <v>2.404102362E10</v>
      </c>
      <c r="J40" t="s" s="10">
        <v>40</v>
      </c>
      <c r="K40" t="s" s="10">
        <v>40</v>
      </c>
      <c r="L40" t="s" s="10">
        <v>40</v>
      </c>
      <c r="Y40" t="n" s="10">
        <v>3.0</v>
      </c>
      <c r="Z40" s="10">
        <f>(689455.0/30)</f>
      </c>
      <c r="AA40" s="10">
        <f>(z40 * y40)</f>
      </c>
      <c r="AB40" t="n" s="10">
        <v>0.0</v>
      </c>
      <c r="AC40" t="n" s="10">
        <v>0.0</v>
      </c>
      <c r="AD40" s="10">
        <f>(689455.0*0.08)/30*15</f>
      </c>
      <c r="AE40" s="10">
        <f>AA40+AB40+AC40+AD40</f>
      </c>
      <c r="AF40" s="10">
        <f>ROUND(AE40,0)</f>
      </c>
      <c r="AG40" s="10">
        <f>(689455.0*0.125+689455.0*0.16+689455.0*0.0696+689455.0*0.04)/30*15</f>
      </c>
      <c r="AH40" t="n" s="10">
        <v>0.0</v>
      </c>
      <c r="AI40" s="10">
        <f>AA40+AB40+AC40+AD40+AG40+AH40</f>
      </c>
      <c r="AJ40" t="s" s="10">
        <v>47</v>
      </c>
      <c r="AK40" t="s" s="10">
        <v>165</v>
      </c>
    </row>
    <row r="41">
      <c r="A41" t="n" s="10">
        <v>33.0</v>
      </c>
      <c r="B41" t="n" s="10">
        <v>18.0</v>
      </c>
      <c r="C41" t="s" s="10">
        <v>22</v>
      </c>
      <c r="D41" t="s" s="10">
        <v>83</v>
      </c>
      <c r="E41" t="s" s="10">
        <v>170</v>
      </c>
      <c r="F41" t="s" s="10">
        <v>171</v>
      </c>
      <c r="G41" s="10">
        <f>concatenate(c41,d41,e41,f41)</f>
      </c>
      <c r="H41" t="s" s="10">
        <v>172</v>
      </c>
      <c r="I41" t="n" s="10">
        <v>3.33232467E8</v>
      </c>
      <c r="J41" t="s" s="10">
        <v>40</v>
      </c>
      <c r="K41" t="s" s="10">
        <v>40</v>
      </c>
      <c r="L41" t="s" s="10">
        <v>40</v>
      </c>
      <c r="Y41" t="n" s="10">
        <v>3.0</v>
      </c>
      <c r="Z41" s="10">
        <f>(689455.0/30)</f>
      </c>
      <c r="AA41" s="10">
        <f>(z41 * y41)</f>
      </c>
      <c r="AB41" t="n" s="10">
        <v>0.0</v>
      </c>
      <c r="AC41" s="10">
        <f>3.0/15*Y41</f>
      </c>
      <c r="AD41" s="10">
        <f>(689455.0*0.08)/30*15</f>
      </c>
      <c r="AE41" s="10">
        <f>AA41+AB41+AC41+AD41</f>
      </c>
      <c r="AF41" s="10">
        <f>ROUND(AE41,0)</f>
      </c>
      <c r="AG41" s="10">
        <f>(689455.0*0.125+689455.0*0.16+689455.0*0.0696+689455.0*0.04)/30*15</f>
      </c>
      <c r="AH41" t="n" s="10">
        <v>0.0</v>
      </c>
      <c r="AI41" s="10">
        <f>AA41+AB41+AC41+AD41+AG41+AH41</f>
      </c>
      <c r="AJ41" t="s" s="10">
        <v>51</v>
      </c>
      <c r="AK41" t="s" s="10">
        <v>165</v>
      </c>
    </row>
    <row r="42">
      <c r="A42" t="n" s="10">
        <v>34.0</v>
      </c>
      <c r="B42" t="n" s="10">
        <v>23.0</v>
      </c>
      <c r="C42" t="s" s="10">
        <v>173</v>
      </c>
      <c r="D42" t="s" s="10">
        <v>174</v>
      </c>
      <c r="E42" t="s" s="10">
        <v>142</v>
      </c>
      <c r="F42" t="s" s="10">
        <v>175</v>
      </c>
      <c r="G42" s="10">
        <f>concatenate(c42,d42,e42,f42)</f>
      </c>
      <c r="H42" t="s" s="10">
        <v>176</v>
      </c>
      <c r="I42" t="n" s="10">
        <v>2.404102278E10</v>
      </c>
      <c r="J42" t="s" s="10">
        <v>40</v>
      </c>
      <c r="K42" t="s" s="10">
        <v>40</v>
      </c>
      <c r="L42" t="s" s="10">
        <v>40</v>
      </c>
      <c r="Y42" t="n" s="10">
        <v>3.0</v>
      </c>
      <c r="Z42" s="10">
        <f>(689455.0/30)</f>
      </c>
      <c r="AA42" s="10">
        <f>(z42 * y42)</f>
      </c>
      <c r="AB42" t="n" s="10">
        <v>0.0</v>
      </c>
      <c r="AC42" t="n" s="10">
        <v>0.0</v>
      </c>
      <c r="AD42" s="10">
        <f>(689455.0*0.08)/30*15</f>
      </c>
      <c r="AE42" s="10">
        <f>AA42+AB42+AC42+AD42</f>
      </c>
      <c r="AF42" s="10">
        <f>ROUND(AE42,0)</f>
      </c>
      <c r="AG42" s="10">
        <f>(689455.0*0.125+689455.0*0.16+689455.0*0.0696+689455.0*0.04)/30*15</f>
      </c>
      <c r="AH42" t="n" s="10">
        <v>0.0</v>
      </c>
      <c r="AI42" s="10">
        <f>AA42+AB42+AC42+AD42+AG42+AH42</f>
      </c>
      <c r="AJ42" t="s" s="10">
        <v>47</v>
      </c>
      <c r="AK42" t="s" s="10">
        <v>165</v>
      </c>
    </row>
    <row r="43">
      <c r="A43" t="n" s="10">
        <v>35.0</v>
      </c>
      <c r="B43" t="n" s="10">
        <v>92.0</v>
      </c>
      <c r="C43" t="s" s="10">
        <v>177</v>
      </c>
      <c r="D43" t="s" s="10">
        <v>178</v>
      </c>
      <c r="E43" t="s" s="10">
        <v>142</v>
      </c>
      <c r="F43" t="s" s="10">
        <v>179</v>
      </c>
      <c r="G43" s="10">
        <f>concatenate(c43,d43,e43,f43)</f>
      </c>
      <c r="H43" t="s" s="10">
        <v>180</v>
      </c>
      <c r="I43" t="n" s="10">
        <v>2.4041023954E10</v>
      </c>
      <c r="J43" t="s" s="10">
        <v>40</v>
      </c>
      <c r="K43" t="s" s="10">
        <v>40</v>
      </c>
      <c r="L43" t="s" s="10">
        <v>40</v>
      </c>
      <c r="Y43" t="n" s="10">
        <v>3.0</v>
      </c>
      <c r="Z43" s="10">
        <f>(689455.0/30)</f>
      </c>
      <c r="AA43" s="10">
        <f>(z43 * y43)</f>
      </c>
      <c r="AB43" t="n" s="10">
        <v>0.0</v>
      </c>
      <c r="AC43" t="n" s="10">
        <v>0.0</v>
      </c>
      <c r="AD43" s="10">
        <f>(689455.0*0.08)/30*15</f>
      </c>
      <c r="AE43" s="10">
        <f>AA43+AB43+AC43+AD43</f>
      </c>
      <c r="AF43" s="10">
        <f>ROUND(AE43,0)</f>
      </c>
      <c r="AG43" s="10">
        <f>(689455.0*0.125+689455.0*0.16+689455.0*0.0696+689455.0*0.04)/30*15</f>
      </c>
      <c r="AH43" t="n" s="10">
        <v>0.0</v>
      </c>
      <c r="AI43" s="10">
        <f>AA43+AB43+AC43+AD43+AG43+AH43</f>
      </c>
      <c r="AJ43" t="s" s="10">
        <v>47</v>
      </c>
      <c r="AK43" t="s" s="10">
        <v>165</v>
      </c>
    </row>
    <row r="44">
      <c r="A44" t="n" s="10">
        <v>36.0</v>
      </c>
      <c r="B44" t="n" s="10">
        <v>100.0</v>
      </c>
      <c r="C44" t="s" s="10">
        <v>181</v>
      </c>
      <c r="D44" t="s" s="10">
        <v>115</v>
      </c>
      <c r="E44" t="s" s="10">
        <v>182</v>
      </c>
      <c r="F44" t="s" s="10">
        <v>183</v>
      </c>
      <c r="G44" s="10">
        <f>concatenate(c44,d44,e44,f44)</f>
      </c>
      <c r="H44" t="s" s="10">
        <v>184</v>
      </c>
      <c r="I44" t="n" s="10">
        <v>2.4041416734E10</v>
      </c>
      <c r="J44" t="s" s="10">
        <v>40</v>
      </c>
      <c r="K44" t="s" s="10">
        <v>40</v>
      </c>
      <c r="L44" t="s" s="10">
        <v>40</v>
      </c>
      <c r="Y44" t="n" s="10">
        <v>3.0</v>
      </c>
      <c r="Z44" s="10">
        <f>(689455.0/30)</f>
      </c>
      <c r="AA44" s="10">
        <f>(z44 * y44)</f>
      </c>
      <c r="AB44" t="n" s="10">
        <v>0.0</v>
      </c>
      <c r="AC44" t="n" s="10">
        <v>0.0</v>
      </c>
      <c r="AD44" s="10">
        <f>(689455.0*0.08)/30*15</f>
      </c>
      <c r="AE44" s="10">
        <f>AA44+AB44+AC44+AD44</f>
      </c>
      <c r="AF44" s="10">
        <f>ROUND(AE44,0)</f>
      </c>
      <c r="AG44" s="10">
        <f>(689455.0*0.125+689455.0*0.16+689455.0*0.0696+689455.0*0.04)/30*15</f>
      </c>
      <c r="AH44" t="n" s="10">
        <v>0.0</v>
      </c>
      <c r="AI44" s="10">
        <f>AA44+AB44+AC44+AD44+AG44+AH44</f>
      </c>
      <c r="AJ44" t="s" s="10">
        <v>47</v>
      </c>
      <c r="AK44" t="s" s="10">
        <v>165</v>
      </c>
    </row>
    <row r="45">
      <c r="A45" t="n" s="10">
        <v>37.0</v>
      </c>
      <c r="B45" t="n" s="10">
        <v>127.0</v>
      </c>
      <c r="C45" t="s" s="10">
        <v>185</v>
      </c>
      <c r="D45" t="s" s="10">
        <v>160</v>
      </c>
      <c r="E45" t="s" s="10">
        <v>186</v>
      </c>
      <c r="F45" t="s" s="10">
        <v>187</v>
      </c>
      <c r="G45" s="10">
        <f>concatenate(c45,d45,e45,f45)</f>
      </c>
      <c r="H45" t="s" s="10">
        <v>188</v>
      </c>
      <c r="I45" t="n" s="10">
        <v>2.404087812E10</v>
      </c>
      <c r="J45" t="s" s="10">
        <v>40</v>
      </c>
      <c r="K45" t="s" s="10">
        <v>40</v>
      </c>
      <c r="L45" t="s" s="10">
        <v>40</v>
      </c>
      <c r="Y45" t="n" s="10">
        <v>3.0</v>
      </c>
      <c r="Z45" s="10">
        <f>(689455.0/30)</f>
      </c>
      <c r="AA45" s="10">
        <f>(z45 * y45)</f>
      </c>
      <c r="AB45" t="n" s="10">
        <v>0.0</v>
      </c>
      <c r="AC45" t="n" s="10">
        <v>0.0</v>
      </c>
      <c r="AD45" s="10">
        <f>(689455.0*0.08)/30*15</f>
      </c>
      <c r="AE45" s="10">
        <f>AA45+AB45+AC45+AD45</f>
      </c>
      <c r="AF45" s="10">
        <f>ROUND(AE45,0)</f>
      </c>
      <c r="AG45" s="10">
        <f>(689455.0*0.125+689455.0*0.16+689455.0*0.0696+689455.0*0.04)/30*15</f>
      </c>
      <c r="AH45" t="n" s="10">
        <v>0.0</v>
      </c>
      <c r="AI45" s="10">
        <f>AA45+AB45+AC45+AD45+AG45+AH45</f>
      </c>
      <c r="AJ45" t="s" s="10">
        <v>47</v>
      </c>
      <c r="AK45" t="s" s="10">
        <v>165</v>
      </c>
    </row>
    <row r="46">
      <c r="A46" t="n" s="10">
        <v>38.0</v>
      </c>
      <c r="B46" t="n" s="10">
        <v>147.0</v>
      </c>
      <c r="C46" t="s" s="10">
        <v>189</v>
      </c>
      <c r="D46" t="s" s="10">
        <v>101</v>
      </c>
      <c r="E46" t="s" s="10">
        <v>190</v>
      </c>
      <c r="F46" t="s" s="10">
        <v>148</v>
      </c>
      <c r="G46" s="10">
        <f>concatenate(c46,d46,e46,f46)</f>
      </c>
      <c r="H46" t="s" s="10">
        <v>191</v>
      </c>
      <c r="I46" t="n" s="10">
        <v>2.4040993764E10</v>
      </c>
      <c r="J46" t="s" s="10">
        <v>40</v>
      </c>
      <c r="K46" t="s" s="10">
        <v>40</v>
      </c>
      <c r="L46" t="s" s="10">
        <v>40</v>
      </c>
      <c r="Y46" t="n" s="10">
        <v>3.0</v>
      </c>
      <c r="Z46" s="10">
        <f>(689455.0/30)</f>
      </c>
      <c r="AA46" s="10">
        <f>(z46 * y46)</f>
      </c>
      <c r="AB46" t="n" s="10">
        <v>0.0</v>
      </c>
      <c r="AC46" t="n" s="10">
        <v>0.0</v>
      </c>
      <c r="AD46" s="10">
        <f>(689455.0*0.08)/30*15</f>
      </c>
      <c r="AE46" s="10">
        <f>AA46+AB46+AC46+AD46</f>
      </c>
      <c r="AF46" s="10">
        <f>ROUND(AE46,0)</f>
      </c>
      <c r="AG46" s="10">
        <f>(689455.0*0.125+689455.0*0.16+689455.0*0.0696+689455.0*0.04)/30*15</f>
      </c>
      <c r="AH46" t="n" s="10">
        <v>0.0</v>
      </c>
      <c r="AI46" s="10">
        <f>AA46+AB46+AC46+AD46+AG46+AH46</f>
      </c>
      <c r="AJ46" t="s" s="10">
        <v>47</v>
      </c>
      <c r="AK46" t="s" s="10">
        <v>165</v>
      </c>
    </row>
    <row r="47">
      <c r="A47" t="n" s="10">
        <v>39.0</v>
      </c>
      <c r="B47" t="n" s="10">
        <v>178.0</v>
      </c>
      <c r="C47" t="s" s="10">
        <v>192</v>
      </c>
      <c r="D47" t="s" s="10">
        <v>193</v>
      </c>
      <c r="E47" t="s" s="10">
        <v>194</v>
      </c>
      <c r="F47" t="s" s="10">
        <v>195</v>
      </c>
      <c r="G47" s="10">
        <f>concatenate(c47,d47,e47,f47)</f>
      </c>
      <c r="H47" t="s" s="10">
        <v>196</v>
      </c>
      <c r="I47" t="n" s="10">
        <v>2.404087519E10</v>
      </c>
      <c r="J47" t="s" s="10">
        <v>40</v>
      </c>
      <c r="K47" t="s" s="10">
        <v>40</v>
      </c>
      <c r="L47" t="s" s="10">
        <v>40</v>
      </c>
      <c r="Y47" t="n" s="10">
        <v>3.0</v>
      </c>
      <c r="Z47" s="10">
        <f>(689455.0/30)</f>
      </c>
      <c r="AA47" s="10">
        <f>(z47 * y47)</f>
      </c>
      <c r="AB47" t="n" s="10">
        <v>0.0</v>
      </c>
      <c r="AC47" t="n" s="10">
        <v>0.0</v>
      </c>
      <c r="AD47" s="10">
        <f>(689455.0*0.08)/30*15</f>
      </c>
      <c r="AE47" s="10">
        <f>AA47+AB47+AC47+AD47</f>
      </c>
      <c r="AF47" s="10">
        <f>ROUND(AE47,0)</f>
      </c>
      <c r="AG47" s="10">
        <f>(689455.0*0.125+689455.0*0.16+689455.0*0.0696+689455.0*0.04)/30*15</f>
      </c>
      <c r="AH47" t="n" s="10">
        <v>0.0</v>
      </c>
      <c r="AI47" s="10">
        <f>AA47+AB47+AC47+AD47+AG47+AH47</f>
      </c>
      <c r="AJ47" t="s" s="10">
        <v>197</v>
      </c>
      <c r="AK47" t="s" s="10">
        <v>165</v>
      </c>
    </row>
    <row r="48">
      <c r="A48" t="n" s="10">
        <v>40.0</v>
      </c>
      <c r="B48" t="n" s="10">
        <v>206.0</v>
      </c>
      <c r="C48" t="s" s="10">
        <v>198</v>
      </c>
      <c r="D48" t="s" s="10">
        <v>37</v>
      </c>
      <c r="E48" t="s" s="10">
        <v>199</v>
      </c>
      <c r="F48" t="s" s="10">
        <v>200</v>
      </c>
      <c r="G48" s="10">
        <f>concatenate(c48,d48,e48,f48)</f>
      </c>
      <c r="H48" t="s" s="10">
        <v>201</v>
      </c>
      <c r="I48" t="n" s="10">
        <v>2.4040875215E10</v>
      </c>
      <c r="J48" t="s" s="10">
        <v>40</v>
      </c>
      <c r="K48" t="s" s="10">
        <v>40</v>
      </c>
      <c r="L48" t="s" s="10">
        <v>40</v>
      </c>
      <c r="Y48" t="n" s="10">
        <v>3.0</v>
      </c>
      <c r="Z48" s="10">
        <f>(689455.0/30)</f>
      </c>
      <c r="AA48" s="10">
        <f>(z48 * y48)</f>
      </c>
      <c r="AB48" t="n" s="10">
        <v>0.0</v>
      </c>
      <c r="AC48" t="n" s="10">
        <v>0.0</v>
      </c>
      <c r="AD48" s="10">
        <f>(689455.0*0.08)/30*15</f>
      </c>
      <c r="AE48" s="10">
        <f>AA48+AB48+AC48+AD48</f>
      </c>
      <c r="AF48" s="10">
        <f>ROUND(AE48,0)</f>
      </c>
      <c r="AG48" s="10">
        <f>(689455.0*0.125+689455.0*0.16+689455.0*0.0696+689455.0*0.04)/30*15</f>
      </c>
      <c r="AH48" t="n" s="10">
        <v>0.0</v>
      </c>
      <c r="AI48" s="10">
        <f>AA48+AB48+AC48+AD48+AG48+AH48</f>
      </c>
      <c r="AJ48" t="s" s="10">
        <v>47</v>
      </c>
      <c r="AK48" t="s" s="10">
        <v>165</v>
      </c>
    </row>
    <row r="49">
      <c r="A49" t="n" s="10">
        <v>41.0</v>
      </c>
      <c r="B49" t="n" s="10">
        <v>212.0</v>
      </c>
      <c r="C49" t="s" s="10">
        <v>202</v>
      </c>
      <c r="D49" t="s" s="10">
        <v>203</v>
      </c>
      <c r="E49" t="s" s="10">
        <v>104</v>
      </c>
      <c r="F49" t="s" s="10">
        <v>204</v>
      </c>
      <c r="G49" s="10">
        <f>concatenate(c49,d49,e49,f49)</f>
      </c>
      <c r="H49" t="s" s="10">
        <v>205</v>
      </c>
      <c r="I49" t="n" s="10">
        <v>2.4040877071E10</v>
      </c>
      <c r="J49" t="s" s="10">
        <v>40</v>
      </c>
      <c r="K49" t="s" s="10">
        <v>40</v>
      </c>
      <c r="L49" t="s" s="10">
        <v>40</v>
      </c>
      <c r="Y49" t="n" s="10">
        <v>3.0</v>
      </c>
      <c r="Z49" s="10">
        <f>(689455.0/30)</f>
      </c>
      <c r="AA49" s="10">
        <f>(z49 * y49)</f>
      </c>
      <c r="AB49" t="n" s="10">
        <v>0.0</v>
      </c>
      <c r="AC49" t="n" s="10">
        <v>0.0</v>
      </c>
      <c r="AD49" s="10">
        <f>(689455.0*0.08)/30*15</f>
      </c>
      <c r="AE49" s="10">
        <f>AA49+AB49+AC49+AD49</f>
      </c>
      <c r="AF49" s="10">
        <f>ROUND(AE49,0)</f>
      </c>
      <c r="AG49" s="10">
        <f>(689455.0*0.125+689455.0*0.16+689455.0*0.0696+689455.0*0.04)/30*15</f>
      </c>
      <c r="AH49" t="n" s="10">
        <v>0.0</v>
      </c>
      <c r="AI49" s="10">
        <f>AA49+AB49+AC49+AD49+AG49+AH49</f>
      </c>
      <c r="AJ49" t="s" s="10">
        <v>197</v>
      </c>
      <c r="AK49" t="s" s="10">
        <v>165</v>
      </c>
    </row>
    <row r="50">
      <c r="A50" t="n" s="10">
        <v>42.0</v>
      </c>
      <c r="B50" t="n" s="10">
        <v>249.0</v>
      </c>
      <c r="C50" t="s" s="10">
        <v>206</v>
      </c>
      <c r="D50" t="s" s="10">
        <v>206</v>
      </c>
      <c r="E50" t="s" s="10">
        <v>207</v>
      </c>
      <c r="F50" t="s" s="10">
        <v>208</v>
      </c>
      <c r="G50" s="10">
        <f>concatenate(c50,d50,e50,f50)</f>
      </c>
      <c r="H50" t="s" s="10">
        <v>209</v>
      </c>
      <c r="I50" t="n" s="10">
        <v>2.4040875811E10</v>
      </c>
      <c r="J50" t="s" s="10">
        <v>40</v>
      </c>
      <c r="K50" t="s" s="10">
        <v>40</v>
      </c>
      <c r="L50" t="s" s="10">
        <v>40</v>
      </c>
      <c r="Y50" t="n" s="10">
        <v>3.0</v>
      </c>
      <c r="Z50" s="10">
        <f>(689455.0/30)</f>
      </c>
      <c r="AA50" s="10">
        <f>(z50 * y50)</f>
      </c>
      <c r="AB50" t="n" s="10">
        <v>0.0</v>
      </c>
      <c r="AC50" t="n" s="10">
        <v>0.0</v>
      </c>
      <c r="AD50" s="10">
        <f>(689455.0*0.08)/30*15</f>
      </c>
      <c r="AE50" s="10">
        <f>AA50+AB50+AC50+AD50</f>
      </c>
      <c r="AF50" s="10">
        <f>ROUND(AE50,0)</f>
      </c>
      <c r="AG50" s="10">
        <f>(689455.0*0.125+689455.0*0.16+689455.0*0.0696+689455.0*0.04)/30*15</f>
      </c>
      <c r="AH50" t="n" s="10">
        <v>0.0</v>
      </c>
      <c r="AI50" s="10">
        <f>AA50+AB50+AC50+AD50+AG50+AH50</f>
      </c>
      <c r="AJ50" t="s" s="10">
        <v>197</v>
      </c>
      <c r="AK50" t="s" s="10">
        <v>165</v>
      </c>
    </row>
    <row r="51">
      <c r="A51" t="n" s="10">
        <v>43.0</v>
      </c>
      <c r="B51" t="n" s="10">
        <v>252.0</v>
      </c>
      <c r="C51" t="s" s="10">
        <v>210</v>
      </c>
      <c r="D51" t="s" s="10">
        <v>211</v>
      </c>
      <c r="E51" t="s" s="10">
        <v>212</v>
      </c>
      <c r="F51" t="s" s="10">
        <v>213</v>
      </c>
      <c r="G51" s="10">
        <f>concatenate(c51,d51,e51,f51)</f>
      </c>
      <c r="H51" t="s" s="10">
        <v>214</v>
      </c>
      <c r="I51" t="n" s="10">
        <v>2.4041024351E10</v>
      </c>
      <c r="J51" t="s" s="10">
        <v>40</v>
      </c>
      <c r="K51" t="s" s="10">
        <v>40</v>
      </c>
      <c r="L51" t="s" s="10">
        <v>40</v>
      </c>
      <c r="Y51" t="n" s="10">
        <v>3.0</v>
      </c>
      <c r="Z51" s="10">
        <f>(689455.0/30)</f>
      </c>
      <c r="AA51" s="10">
        <f>(z51 * y51)</f>
      </c>
      <c r="AB51" t="n" s="10">
        <v>0.0</v>
      </c>
      <c r="AC51" t="n" s="10">
        <v>0.0</v>
      </c>
      <c r="AD51" s="10">
        <f>(689455.0*0.08)/30*15</f>
      </c>
      <c r="AE51" s="10">
        <f>AA51+AB51+AC51+AD51</f>
      </c>
      <c r="AF51" s="10">
        <f>ROUND(AE51,0)</f>
      </c>
      <c r="AG51" s="10">
        <f>(689455.0*0.125+689455.0*0.16+689455.0*0.0696+689455.0*0.04)/30*15</f>
      </c>
      <c r="AH51" t="n" s="10">
        <v>0.0</v>
      </c>
      <c r="AI51" s="10">
        <f>AA51+AB51+AC51+AD51+AG51+AH51</f>
      </c>
      <c r="AJ51" t="s" s="10">
        <v>197</v>
      </c>
      <c r="AK51" t="s" s="10">
        <v>165</v>
      </c>
    </row>
    <row r="52">
      <c r="A52" t="n" s="10">
        <v>44.0</v>
      </c>
      <c r="B52" t="n" s="10">
        <v>256.0</v>
      </c>
      <c r="C52" t="s" s="10">
        <v>215</v>
      </c>
      <c r="D52" t="s" s="10">
        <v>216</v>
      </c>
      <c r="E52" t="s" s="10">
        <v>217</v>
      </c>
      <c r="F52" t="s" s="10">
        <v>218</v>
      </c>
      <c r="G52" s="10">
        <f>concatenate(c52,d52,e52,f52)</f>
      </c>
      <c r="H52" t="s" s="10">
        <v>219</v>
      </c>
      <c r="I52" t="n" s="10">
        <v>2.4041024104E10</v>
      </c>
      <c r="J52" t="s" s="10">
        <v>40</v>
      </c>
      <c r="K52" t="s" s="10">
        <v>40</v>
      </c>
      <c r="L52" t="s" s="10">
        <v>40</v>
      </c>
      <c r="Y52" t="n" s="10">
        <v>3.0</v>
      </c>
      <c r="Z52" s="10">
        <f>(689455.0/30)</f>
      </c>
      <c r="AA52" s="10">
        <f>(z52 * y52)</f>
      </c>
      <c r="AB52" t="n" s="10">
        <v>0.0</v>
      </c>
      <c r="AC52" t="n" s="10">
        <v>0.0</v>
      </c>
      <c r="AD52" s="10">
        <f>(689455.0*0.08)/30*15</f>
      </c>
      <c r="AE52" s="10">
        <f>AA52+AB52+AC52+AD52</f>
      </c>
      <c r="AF52" s="10">
        <f>ROUND(AE52,0)</f>
      </c>
      <c r="AG52" s="10">
        <f>(689455.0*0.125+689455.0*0.16+689455.0*0.0696+689455.0*0.04)/30*15</f>
      </c>
      <c r="AH52" t="n" s="10">
        <v>0.0</v>
      </c>
      <c r="AI52" s="10">
        <f>AA52+AB52+AC52+AD52+AG52+AH52</f>
      </c>
      <c r="AJ52" t="s" s="10">
        <v>47</v>
      </c>
      <c r="AK52" t="s" s="10">
        <v>165</v>
      </c>
    </row>
    <row r="53">
      <c r="A53" t="n" s="10">
        <v>45.0</v>
      </c>
      <c r="B53" t="n" s="10">
        <v>375.0</v>
      </c>
      <c r="C53" t="s" s="10">
        <v>220</v>
      </c>
      <c r="D53" t="s" s="10">
        <v>164</v>
      </c>
      <c r="E53" t="s" s="10">
        <v>221</v>
      </c>
      <c r="F53" t="s" s="10">
        <v>64</v>
      </c>
      <c r="G53" s="10">
        <f>concatenate(c53,d53,e53,f53)</f>
      </c>
      <c r="H53" t="s" s="10">
        <v>222</v>
      </c>
      <c r="I53" t="n" s="10">
        <v>2.4040935674E10</v>
      </c>
      <c r="J53" t="s" s="10">
        <v>40</v>
      </c>
      <c r="K53" t="s" s="10">
        <v>40</v>
      </c>
      <c r="L53" t="s" s="10">
        <v>40</v>
      </c>
      <c r="Y53" t="n" s="10">
        <v>3.0</v>
      </c>
      <c r="Z53" s="10">
        <f>(689455.0/30)</f>
      </c>
      <c r="AA53" s="10">
        <f>(z53 * y53)</f>
      </c>
      <c r="AB53" t="n" s="10">
        <v>0.0</v>
      </c>
      <c r="AC53" t="n" s="10">
        <v>0.0</v>
      </c>
      <c r="AD53" s="10">
        <f>(689455.0*0.08)/30*15</f>
      </c>
      <c r="AE53" s="10">
        <f>AA53+AB53+AC53+AD53</f>
      </c>
      <c r="AF53" s="10">
        <f>ROUND(AE53,0)</f>
      </c>
      <c r="AG53" s="10">
        <f>(689455.0*0.125+689455.0*0.16+689455.0*0.0696+689455.0*0.04)/30*15</f>
      </c>
      <c r="AH53" t="n" s="10">
        <v>0.0</v>
      </c>
      <c r="AI53" s="10">
        <f>AA53+AB53+AC53+AD53+AG53+AH53</f>
      </c>
      <c r="AJ53" t="s" s="10">
        <v>223</v>
      </c>
      <c r="AK53" t="s" s="10">
        <v>165</v>
      </c>
    </row>
    <row r="54">
      <c r="A54" t="n" s="10">
        <v>46.0</v>
      </c>
      <c r="B54" t="n" s="10">
        <v>402.0</v>
      </c>
      <c r="C54" t="s" s="10">
        <v>106</v>
      </c>
      <c r="D54" t="s" s="10">
        <v>206</v>
      </c>
      <c r="E54" t="s" s="10">
        <v>212</v>
      </c>
      <c r="F54" t="s" s="10">
        <v>224</v>
      </c>
      <c r="G54" s="10">
        <f>concatenate(c54,d54,e54,f54)</f>
      </c>
      <c r="H54" t="s" s="10">
        <v>225</v>
      </c>
      <c r="I54" t="n" s="10">
        <v>2.4040884839E10</v>
      </c>
      <c r="J54" t="s" s="10">
        <v>40</v>
      </c>
      <c r="K54" t="s" s="10">
        <v>40</v>
      </c>
      <c r="L54" t="s" s="10">
        <v>40</v>
      </c>
      <c r="Y54" t="n" s="10">
        <v>3.0</v>
      </c>
      <c r="Z54" s="10">
        <f>(689455.0/30)</f>
      </c>
      <c r="AA54" s="10">
        <f>(z54 * y54)</f>
      </c>
      <c r="AB54" t="n" s="10">
        <v>0.0</v>
      </c>
      <c r="AC54" t="n" s="10">
        <v>0.0</v>
      </c>
      <c r="AD54" s="10">
        <f>(689455.0*0.08)/30*15</f>
      </c>
      <c r="AE54" s="10">
        <f>AA54+AB54+AC54+AD54</f>
      </c>
      <c r="AF54" s="10">
        <f>ROUND(AE54,0)</f>
      </c>
      <c r="AG54" s="10">
        <f>(689455.0*0.125+689455.0*0.16+689455.0*0.0696+689455.0*0.04)/30*15</f>
      </c>
      <c r="AH54" t="n" s="10">
        <v>0.0</v>
      </c>
      <c r="AI54" s="10">
        <f>AA54+AB54+AC54+AD54+AG54+AH54</f>
      </c>
      <c r="AJ54" t="s" s="10">
        <v>47</v>
      </c>
      <c r="AK54" t="s" s="10">
        <v>165</v>
      </c>
    </row>
    <row r="55">
      <c r="A55" t="n" s="10">
        <v>47.0</v>
      </c>
      <c r="B55" t="n" s="10">
        <v>403.0</v>
      </c>
      <c r="C55" t="s" s="10">
        <v>226</v>
      </c>
      <c r="D55" t="s" s="10">
        <v>164</v>
      </c>
      <c r="E55" t="s" s="10">
        <v>165</v>
      </c>
      <c r="F55" t="s" s="10">
        <v>227</v>
      </c>
      <c r="G55" s="10">
        <f>concatenate(c55,d55,e55,f55)</f>
      </c>
      <c r="H55" t="s" s="10">
        <v>228</v>
      </c>
      <c r="I55" t="n" s="10">
        <v>2.4040874375E10</v>
      </c>
      <c r="J55" t="s" s="10">
        <v>40</v>
      </c>
      <c r="K55" t="s" s="10">
        <v>40</v>
      </c>
      <c r="L55" t="s" s="10">
        <v>40</v>
      </c>
      <c r="Y55" t="n" s="10">
        <v>3.0</v>
      </c>
      <c r="Z55" s="10">
        <f>(689455.0/30)</f>
      </c>
      <c r="AA55" s="10">
        <f>(z55 * y55)</f>
      </c>
      <c r="AB55" t="n" s="10">
        <v>0.0</v>
      </c>
      <c r="AC55" t="n" s="10">
        <v>0.0</v>
      </c>
      <c r="AD55" s="10">
        <f>(689455.0*0.08)/30*15</f>
      </c>
      <c r="AE55" s="10">
        <f>AA55+AB55+AC55+AD55</f>
      </c>
      <c r="AF55" s="10">
        <f>ROUND(AE55,0)</f>
      </c>
      <c r="AG55" s="10">
        <f>(689455.0*0.125+689455.0*0.16+689455.0*0.0696+689455.0*0.04)/30*15</f>
      </c>
      <c r="AH55" t="n" s="10">
        <v>0.0</v>
      </c>
      <c r="AI55" s="10">
        <f>AA55+AB55+AC55+AD55+AG55+AH55</f>
      </c>
      <c r="AJ55" t="s" s="10">
        <v>223</v>
      </c>
      <c r="AK55" t="s" s="10">
        <v>165</v>
      </c>
    </row>
    <row r="56">
      <c r="A56" t="n" s="10">
        <v>48.0</v>
      </c>
      <c r="B56" t="n" s="10">
        <v>411.0</v>
      </c>
      <c r="C56" t="s" s="10">
        <v>229</v>
      </c>
      <c r="D56" t="s" s="10">
        <v>229</v>
      </c>
      <c r="E56" t="s" s="10">
        <v>63</v>
      </c>
      <c r="F56" t="s" s="10">
        <v>230</v>
      </c>
      <c r="G56" s="10">
        <f>concatenate(c56,d56,e56,f56)</f>
      </c>
      <c r="H56" t="s" s="10">
        <v>231</v>
      </c>
      <c r="I56" t="n" s="10">
        <v>2.404093596E10</v>
      </c>
      <c r="J56" t="s" s="10">
        <v>40</v>
      </c>
      <c r="K56" t="s" s="10">
        <v>40</v>
      </c>
      <c r="L56" t="s" s="10">
        <v>40</v>
      </c>
      <c r="Y56" t="n" s="10">
        <v>3.0</v>
      </c>
      <c r="Z56" s="10">
        <f>(689455.0/30)</f>
      </c>
      <c r="AA56" s="10">
        <f>(z56 * y56)</f>
      </c>
      <c r="AB56" t="n" s="10">
        <v>0.0</v>
      </c>
      <c r="AC56" t="n" s="10">
        <v>0.0</v>
      </c>
      <c r="AD56" s="10">
        <f>(689455.0*0.08)/30*15</f>
      </c>
      <c r="AE56" s="10">
        <f>AA56+AB56+AC56+AD56</f>
      </c>
      <c r="AF56" s="10">
        <f>ROUND(AE56,0)</f>
      </c>
      <c r="AG56" s="10">
        <f>(689455.0*0.125+689455.0*0.16+689455.0*0.0696+689455.0*0.04)/30*15</f>
      </c>
      <c r="AH56" t="n" s="10">
        <v>0.0</v>
      </c>
      <c r="AI56" s="10">
        <f>AA56+AB56+AC56+AD56+AG56+AH56</f>
      </c>
      <c r="AJ56" t="s" s="10">
        <v>232</v>
      </c>
      <c r="AK56" t="s" s="10">
        <v>165</v>
      </c>
    </row>
    <row r="57">
      <c r="A57" t="n" s="10">
        <v>49.0</v>
      </c>
      <c r="B57" t="n" s="10">
        <v>639.0</v>
      </c>
      <c r="C57" t="s" s="10">
        <v>178</v>
      </c>
      <c r="D57" t="s" s="10">
        <v>233</v>
      </c>
      <c r="E57" t="s" s="10">
        <v>234</v>
      </c>
      <c r="F57" t="s" s="10">
        <v>235</v>
      </c>
      <c r="G57" s="10">
        <f>concatenate(c57,d57,e57,f57)</f>
      </c>
      <c r="H57" t="s" s="10">
        <v>236</v>
      </c>
      <c r="I57" t="n" s="10">
        <v>2.404448862E10</v>
      </c>
      <c r="J57" t="s" s="10">
        <v>40</v>
      </c>
      <c r="K57" t="s" s="10">
        <v>40</v>
      </c>
      <c r="L57" t="s" s="10">
        <v>40</v>
      </c>
      <c r="Y57" t="n" s="10">
        <v>3.0</v>
      </c>
      <c r="Z57" s="10">
        <f>(689455.0/30)</f>
      </c>
      <c r="AA57" s="10">
        <f>(z57 * y57)</f>
      </c>
      <c r="AB57" t="n" s="10">
        <v>0.0</v>
      </c>
      <c r="AC57" t="n" s="10">
        <v>0.0</v>
      </c>
      <c r="AD57" s="10">
        <f>(689455.0*0.08)/30*15</f>
      </c>
      <c r="AE57" s="10">
        <f>AA57+AB57+AC57+AD57</f>
      </c>
      <c r="AF57" s="10">
        <f>ROUND(AE57,0)</f>
      </c>
      <c r="AG57" s="10">
        <f>(689455.0*0.125+689455.0*0.16+689455.0*0.0696+689455.0*0.04)/30*15</f>
      </c>
      <c r="AH57" t="n" s="10">
        <v>0.0</v>
      </c>
      <c r="AI57" s="10">
        <f>AA57+AB57+AC57+AD57+AG57+AH57</f>
      </c>
      <c r="AJ57" t="s" s="10">
        <v>47</v>
      </c>
      <c r="AK57" t="s" s="10">
        <v>165</v>
      </c>
    </row>
    <row r="58">
      <c r="A58" t="n" s="10">
        <v>50.0</v>
      </c>
      <c r="B58" t="n" s="10">
        <v>704.0</v>
      </c>
      <c r="C58" t="s" s="10">
        <v>189</v>
      </c>
      <c r="D58" t="s" s="10">
        <v>178</v>
      </c>
      <c r="E58" t="s" s="10">
        <v>237</v>
      </c>
      <c r="F58" t="s" s="10">
        <v>37</v>
      </c>
      <c r="G58" s="10">
        <f>concatenate(c58,d58,e58,f58)</f>
      </c>
      <c r="H58" t="s" s="10">
        <v>238</v>
      </c>
      <c r="I58" t="n" s="10">
        <v>2.404551069E10</v>
      </c>
      <c r="J58" t="s" s="10">
        <v>40</v>
      </c>
      <c r="K58" t="s" s="10">
        <v>40</v>
      </c>
      <c r="L58" t="s" s="10">
        <v>40</v>
      </c>
      <c r="Y58" t="n" s="10">
        <v>3.0</v>
      </c>
      <c r="Z58" s="10">
        <f>(689455.0/30)</f>
      </c>
      <c r="AA58" s="10">
        <f>(z58 * y58)</f>
      </c>
      <c r="AB58" t="n" s="10">
        <v>0.0</v>
      </c>
      <c r="AC58" t="n" s="10">
        <v>0.0</v>
      </c>
      <c r="AD58" s="10">
        <f>(689455.0*0.08)/30*15</f>
      </c>
      <c r="AE58" s="10">
        <f>AA58+AB58+AC58+AD58</f>
      </c>
      <c r="AF58" s="10">
        <f>ROUND(AE58,0)</f>
      </c>
      <c r="AG58" s="10">
        <f>(689455.0*0.125+689455.0*0.16+689455.0*0.0696+689455.0*0.04)/30*15</f>
      </c>
      <c r="AH58" t="n" s="10">
        <v>0.0</v>
      </c>
      <c r="AI58" s="10">
        <f>AA58+AB58+AC58+AD58+AG58+AH58</f>
      </c>
      <c r="AJ58" t="s" s="10">
        <v>197</v>
      </c>
      <c r="AK58" t="s" s="10">
        <v>165</v>
      </c>
    </row>
    <row r="59">
      <c r="A59" t="n" s="10">
        <v>51.0</v>
      </c>
      <c r="B59" t="n" s="10">
        <v>737.0</v>
      </c>
      <c r="C59" t="s" s="10">
        <v>239</v>
      </c>
      <c r="D59" t="s" s="10">
        <v>37</v>
      </c>
      <c r="E59" t="s" s="10">
        <v>68</v>
      </c>
      <c r="F59" t="s" s="10">
        <v>240</v>
      </c>
      <c r="G59" s="10">
        <f>concatenate(c59,d59,e59,f59)</f>
      </c>
      <c r="H59" t="s" s="10">
        <v>241</v>
      </c>
      <c r="I59" t="n" s="10">
        <v>2.4046162342E10</v>
      </c>
      <c r="J59" t="s" s="10">
        <v>40</v>
      </c>
      <c r="K59" t="s" s="10">
        <v>40</v>
      </c>
      <c r="L59" t="s" s="10">
        <v>40</v>
      </c>
      <c r="Y59" t="n" s="10">
        <v>3.0</v>
      </c>
      <c r="Z59" s="10">
        <f>(689455.0/30)</f>
      </c>
      <c r="AA59" s="10">
        <f>(z59 * y59)</f>
      </c>
      <c r="AB59" t="n" s="10">
        <v>0.0</v>
      </c>
      <c r="AC59" t="n" s="10">
        <v>0.0</v>
      </c>
      <c r="AD59" s="10">
        <f>(689455.0*0.08)/30*15</f>
      </c>
      <c r="AE59" s="10">
        <f>AA59+AB59+AC59+AD59</f>
      </c>
      <c r="AF59" s="10">
        <f>ROUND(AE59,0)</f>
      </c>
      <c r="AG59" s="10">
        <f>(689455.0*0.125+689455.0*0.16+689455.0*0.0696+689455.0*0.04)/30*15</f>
      </c>
      <c r="AH59" t="n" s="10">
        <v>0.0</v>
      </c>
      <c r="AI59" s="10">
        <f>AA59+AB59+AC59+AD59+AG59+AH59</f>
      </c>
      <c r="AJ59" t="s" s="10">
        <v>47</v>
      </c>
      <c r="AK59" t="s" s="10">
        <v>165</v>
      </c>
    </row>
    <row r="60">
      <c r="A60" t="n" s="10">
        <v>52.0</v>
      </c>
      <c r="B60" t="n" s="10">
        <v>738.0</v>
      </c>
      <c r="C60" t="s" s="10">
        <v>239</v>
      </c>
      <c r="D60" t="s" s="10">
        <v>37</v>
      </c>
      <c r="E60" t="s" s="10">
        <v>242</v>
      </c>
      <c r="F60" t="s" s="10">
        <v>243</v>
      </c>
      <c r="G60" s="10">
        <f>concatenate(c60,d60,e60,f60)</f>
      </c>
      <c r="H60" t="s" s="10">
        <v>244</v>
      </c>
      <c r="I60" t="n" s="10">
        <v>2.4046415938E10</v>
      </c>
      <c r="J60" t="s" s="10">
        <v>40</v>
      </c>
      <c r="K60" t="s" s="10">
        <v>40</v>
      </c>
      <c r="L60" t="s" s="10">
        <v>40</v>
      </c>
      <c r="Y60" t="n" s="10">
        <v>3.0</v>
      </c>
      <c r="Z60" s="10">
        <f>(689455.0/30)</f>
      </c>
      <c r="AA60" s="10">
        <f>(z60 * y60)</f>
      </c>
      <c r="AB60" t="n" s="10">
        <v>0.0</v>
      </c>
      <c r="AC60" t="n" s="10">
        <v>0.0</v>
      </c>
      <c r="AD60" s="10">
        <f>(689455.0*0.08)/30*15</f>
      </c>
      <c r="AE60" s="10">
        <f>AA60+AB60+AC60+AD60</f>
      </c>
      <c r="AF60" s="10">
        <f>ROUND(AE60,0)</f>
      </c>
      <c r="AG60" s="10">
        <f>(689455.0*0.125+689455.0*0.16+689455.0*0.0696+689455.0*0.04)/30*15</f>
      </c>
      <c r="AH60" t="n" s="10">
        <v>0.0</v>
      </c>
      <c r="AI60" s="10">
        <f>AA60+AB60+AC60+AD60+AG60+AH60</f>
      </c>
      <c r="AJ60" t="s" s="10">
        <v>47</v>
      </c>
      <c r="AK60" t="s" s="10">
        <v>165</v>
      </c>
    </row>
    <row r="61">
      <c r="A61" t="n" s="10">
        <v>53.0</v>
      </c>
      <c r="B61" t="n" s="10">
        <v>807.0</v>
      </c>
      <c r="C61" t="s" s="10">
        <v>245</v>
      </c>
      <c r="D61" t="s" s="10">
        <v>246</v>
      </c>
      <c r="E61" t="s" s="10">
        <v>247</v>
      </c>
      <c r="F61" t="s" s="10">
        <v>248</v>
      </c>
      <c r="G61" s="10">
        <f>concatenate(c61,d61,e61,f61)</f>
      </c>
      <c r="H61" t="s" s="10">
        <v>249</v>
      </c>
      <c r="I61" t="n" s="10">
        <v>2.4051432896E10</v>
      </c>
      <c r="J61" t="s" s="10">
        <v>40</v>
      </c>
      <c r="K61" t="s" s="10">
        <v>40</v>
      </c>
      <c r="L61" t="s" s="10">
        <v>40</v>
      </c>
      <c r="Y61" t="n" s="10">
        <v>3.0</v>
      </c>
      <c r="Z61" s="10">
        <f>(689455.0/30)</f>
      </c>
      <c r="AA61" s="10">
        <f>(z61 * y61)</f>
      </c>
      <c r="AB61" t="n" s="10">
        <v>0.0</v>
      </c>
      <c r="AC61" t="n" s="10">
        <v>0.0</v>
      </c>
      <c r="AD61" s="10">
        <f>(689455.0*0.08)/30*15</f>
      </c>
      <c r="AE61" s="10">
        <f>AA61+AB61+AC61+AD61</f>
      </c>
      <c r="AF61" s="10">
        <f>ROUND(AE61,0)</f>
      </c>
      <c r="AG61" s="10">
        <f>(689455.0*0.125+689455.0*0.16+689455.0*0.0696+689455.0*0.04)/30*15</f>
      </c>
      <c r="AH61" t="n" s="10">
        <v>0.0</v>
      </c>
      <c r="AI61" s="10">
        <f>AA61+AB61+AC61+AD61+AG61+AH61</f>
      </c>
      <c r="AJ61" t="s" s="10">
        <v>47</v>
      </c>
      <c r="AK61" t="s" s="10">
        <v>165</v>
      </c>
    </row>
    <row r="62">
      <c r="A62" t="n" s="10">
        <v>54.0</v>
      </c>
      <c r="B62" t="n" s="10">
        <v>887.0</v>
      </c>
      <c r="C62" t="s" s="10">
        <v>101</v>
      </c>
      <c r="D62" t="s" s="10">
        <v>250</v>
      </c>
      <c r="E62" t="s" s="10">
        <v>251</v>
      </c>
      <c r="F62" t="s" s="10">
        <v>148</v>
      </c>
      <c r="G62" s="10">
        <f>concatenate(c62,d62,e62,f62)</f>
      </c>
      <c r="H62" t="s" s="10">
        <v>252</v>
      </c>
      <c r="I62" t="n" s="10">
        <v>2.4054095171E10</v>
      </c>
      <c r="J62" t="s" s="10">
        <v>40</v>
      </c>
      <c r="K62" t="s" s="10">
        <v>40</v>
      </c>
      <c r="L62" t="s" s="10">
        <v>40</v>
      </c>
      <c r="Y62" t="n" s="10">
        <v>3.0</v>
      </c>
      <c r="Z62" s="10">
        <f>(689455.0/30)</f>
      </c>
      <c r="AA62" s="10">
        <f>(z62 * y62)</f>
      </c>
      <c r="AB62" t="n" s="10">
        <v>0.0</v>
      </c>
      <c r="AC62" t="n" s="10">
        <v>0.0</v>
      </c>
      <c r="AD62" s="10">
        <f>(689455.0*0.08)/30*15</f>
      </c>
      <c r="AE62" s="10">
        <f>AA62+AB62+AC62+AD62</f>
      </c>
      <c r="AF62" s="10">
        <f>ROUND(AE62,0)</f>
      </c>
      <c r="AG62" s="10">
        <f>(689455.0*0.125+689455.0*0.16+689455.0*0.0696+689455.0*0.04)/30*15</f>
      </c>
      <c r="AH62" t="n" s="10">
        <v>0.0</v>
      </c>
      <c r="AI62" s="10">
        <f>AA62+AB62+AC62+AD62+AG62+AH62</f>
      </c>
      <c r="AJ62" t="s" s="10">
        <v>47</v>
      </c>
      <c r="AK62" t="s" s="10">
        <v>165</v>
      </c>
    </row>
    <row r="63">
      <c r="A63" t="n" s="10">
        <v>55.0</v>
      </c>
      <c r="B63" t="n" s="10">
        <v>928.0</v>
      </c>
      <c r="C63" t="s" s="10">
        <v>160</v>
      </c>
      <c r="D63" t="s" s="10">
        <v>253</v>
      </c>
      <c r="E63" t="s" s="10">
        <v>240</v>
      </c>
      <c r="F63" t="s" s="10">
        <v>254</v>
      </c>
      <c r="G63" s="10">
        <f>concatenate(c63,d63,e63,f63)</f>
      </c>
      <c r="H63" t="s" s="10">
        <v>255</v>
      </c>
      <c r="I63" t="n" s="10">
        <v>2.4040877468E10</v>
      </c>
      <c r="J63" t="s" s="10">
        <v>40</v>
      </c>
      <c r="K63" t="s" s="10">
        <v>40</v>
      </c>
      <c r="L63" t="s" s="10">
        <v>40</v>
      </c>
      <c r="Y63" t="n" s="10">
        <v>3.0</v>
      </c>
      <c r="Z63" s="10">
        <f>(689455.0/30)</f>
      </c>
      <c r="AA63" s="10">
        <f>(z63 * y63)</f>
      </c>
      <c r="AB63" t="n" s="10">
        <v>0.0</v>
      </c>
      <c r="AC63" t="n" s="10">
        <v>0.0</v>
      </c>
      <c r="AD63" s="10">
        <f>(689455.0*0.08)/30*15</f>
      </c>
      <c r="AE63" s="10">
        <f>AA63+AB63+AC63+AD63</f>
      </c>
      <c r="AF63" s="10">
        <f>ROUND(AE63,0)</f>
      </c>
      <c r="AG63" s="10">
        <f>(689455.0*0.125+689455.0*0.16+689455.0*0.0696+689455.0*0.04)/30*15</f>
      </c>
      <c r="AH63" t="n" s="10">
        <v>0.0</v>
      </c>
      <c r="AI63" s="10">
        <f>AA63+AB63+AC63+AD63+AG63+AH63</f>
      </c>
      <c r="AJ63" t="s" s="10">
        <v>197</v>
      </c>
      <c r="AK63" t="s" s="10">
        <v>165</v>
      </c>
    </row>
    <row r="64">
      <c r="A64" t="n" s="10">
        <v>56.0</v>
      </c>
      <c r="B64" t="n" s="10">
        <v>978.0</v>
      </c>
      <c r="C64" t="s" s="10">
        <v>256</v>
      </c>
      <c r="D64" t="s" s="10">
        <v>106</v>
      </c>
      <c r="E64" t="s" s="10">
        <v>240</v>
      </c>
      <c r="F64" t="s" s="10">
        <v>257</v>
      </c>
      <c r="G64" s="10">
        <f>concatenate(c64,d64,e64,f64)</f>
      </c>
      <c r="H64" t="s" s="10">
        <v>258</v>
      </c>
      <c r="I64" t="n" s="10">
        <v>2.4041021648E10</v>
      </c>
      <c r="J64" t="s" s="10">
        <v>40</v>
      </c>
      <c r="K64" t="s" s="10">
        <v>40</v>
      </c>
      <c r="L64" t="s" s="10">
        <v>40</v>
      </c>
      <c r="Y64" t="n" s="10">
        <v>3.0</v>
      </c>
      <c r="Z64" s="10">
        <f>(689455.0/30)</f>
      </c>
      <c r="AA64" s="10">
        <f>(z64 * y64)</f>
      </c>
      <c r="AB64" t="n" s="10">
        <v>0.0</v>
      </c>
      <c r="AC64" t="n" s="10">
        <v>0.0</v>
      </c>
      <c r="AD64" s="10">
        <f>(689455.0*0.08)/30*15</f>
      </c>
      <c r="AE64" s="10">
        <f>AA64+AB64+AC64+AD64</f>
      </c>
      <c r="AF64" s="10">
        <f>ROUND(AE64,0)</f>
      </c>
      <c r="AG64" s="10">
        <f>(689455.0*0.125+689455.0*0.16+689455.0*0.0696+689455.0*0.04)/30*15</f>
      </c>
      <c r="AH64" t="n" s="10">
        <v>0.0</v>
      </c>
      <c r="AI64" s="10">
        <f>AA64+AB64+AC64+AD64+AG64+AH64</f>
      </c>
      <c r="AJ64" t="s" s="10">
        <v>197</v>
      </c>
      <c r="AK64" t="s" s="10">
        <v>165</v>
      </c>
    </row>
    <row r="65">
      <c r="A65" t="n" s="10">
        <v>57.0</v>
      </c>
      <c r="B65" t="n" s="10">
        <v>1028.0</v>
      </c>
      <c r="C65" t="s" s="10">
        <v>259</v>
      </c>
      <c r="D65" t="s" s="10">
        <v>132</v>
      </c>
      <c r="E65" t="s" s="10">
        <v>260</v>
      </c>
      <c r="F65" t="s" s="10">
        <v>261</v>
      </c>
      <c r="G65" s="10">
        <f>concatenate(c65,d65,e65,f65)</f>
      </c>
      <c r="H65" t="s" s="10">
        <v>262</v>
      </c>
      <c r="I65" t="n" s="10">
        <v>2.4056106293E10</v>
      </c>
      <c r="J65" t="s" s="10">
        <v>40</v>
      </c>
      <c r="K65" t="s" s="10">
        <v>40</v>
      </c>
      <c r="L65" t="s" s="10">
        <v>40</v>
      </c>
      <c r="Y65" t="n" s="10">
        <v>3.0</v>
      </c>
      <c r="Z65" s="10">
        <f>(689455.0/30)</f>
      </c>
      <c r="AA65" s="10">
        <f>(z65 * y65)</f>
      </c>
      <c r="AB65" t="n" s="10">
        <v>0.0</v>
      </c>
      <c r="AC65" t="n" s="10">
        <v>0.0</v>
      </c>
      <c r="AD65" s="10">
        <f>(689455.0*0.08)/30*15</f>
      </c>
      <c r="AE65" s="10">
        <f>AA65+AB65+AC65+AD65</f>
      </c>
      <c r="AF65" s="10">
        <f>ROUND(AE65,0)</f>
      </c>
      <c r="AG65" s="10">
        <f>(689455.0*0.125+689455.0*0.16+689455.0*0.0696+689455.0*0.04)/30*15</f>
      </c>
      <c r="AH65" t="n" s="10">
        <v>0.0</v>
      </c>
      <c r="AI65" s="10">
        <f>AA65+AB65+AC65+AD65+AG65+AH65</f>
      </c>
      <c r="AJ65" t="s" s="10">
        <v>47</v>
      </c>
      <c r="AK65" t="s" s="10">
        <v>165</v>
      </c>
    </row>
    <row r="66">
      <c r="A66" t="n" s="10">
        <v>58.0</v>
      </c>
      <c r="B66" t="n" s="10">
        <v>1044.0</v>
      </c>
      <c r="C66" t="s" s="10">
        <v>263</v>
      </c>
      <c r="D66" t="s" s="10">
        <v>264</v>
      </c>
      <c r="E66" t="s" s="10">
        <v>265</v>
      </c>
      <c r="F66" t="s" s="10">
        <v>37</v>
      </c>
      <c r="G66" s="10">
        <f>concatenate(c66,d66,e66,f66)</f>
      </c>
      <c r="H66" t="s" s="10">
        <v>266</v>
      </c>
      <c r="I66" t="n" s="10">
        <v>2.4056114434E10</v>
      </c>
      <c r="J66" t="s" s="10">
        <v>40</v>
      </c>
      <c r="K66" t="s" s="10">
        <v>40</v>
      </c>
      <c r="L66" t="s" s="10">
        <v>40</v>
      </c>
      <c r="Y66" t="n" s="10">
        <v>3.0</v>
      </c>
      <c r="Z66" s="10">
        <f>(689455.0/30)</f>
      </c>
      <c r="AA66" s="10">
        <f>(z66 * y66)</f>
      </c>
      <c r="AB66" t="n" s="10">
        <v>0.0</v>
      </c>
      <c r="AC66" t="n" s="10">
        <v>0.0</v>
      </c>
      <c r="AD66" s="10">
        <f>(689455.0*0.08)/30*15</f>
      </c>
      <c r="AE66" s="10">
        <f>AA66+AB66+AC66+AD66</f>
      </c>
      <c r="AF66" s="10">
        <f>ROUND(AE66,0)</f>
      </c>
      <c r="AG66" s="10">
        <f>(689455.0*0.125+689455.0*0.16+689455.0*0.0696+689455.0*0.04)/30*15</f>
      </c>
      <c r="AH66" t="n" s="10">
        <v>0.0</v>
      </c>
      <c r="AI66" s="10">
        <f>AA66+AB66+AC66+AD66+AG66+AH66</f>
      </c>
      <c r="AJ66" t="s" s="10">
        <v>47</v>
      </c>
      <c r="AK66" t="s" s="10">
        <v>165</v>
      </c>
    </row>
    <row r="67">
      <c r="A67" t="n" s="10">
        <v>59.0</v>
      </c>
      <c r="B67" t="n" s="10">
        <v>1046.0</v>
      </c>
      <c r="C67" t="s" s="10">
        <v>215</v>
      </c>
      <c r="D67" t="s" s="10">
        <v>267</v>
      </c>
      <c r="E67" t="s" s="10">
        <v>268</v>
      </c>
      <c r="F67" t="s" s="10">
        <v>269</v>
      </c>
      <c r="G67" s="10">
        <f>concatenate(c67,d67,e67,f67)</f>
      </c>
      <c r="H67" t="s" s="10">
        <v>270</v>
      </c>
      <c r="I67" t="n" s="10">
        <v>2.405611458E10</v>
      </c>
      <c r="J67" t="s" s="10">
        <v>40</v>
      </c>
      <c r="K67" t="s" s="10">
        <v>40</v>
      </c>
      <c r="L67" t="s" s="10">
        <v>40</v>
      </c>
      <c r="Y67" t="n" s="10">
        <v>3.0</v>
      </c>
      <c r="Z67" s="10">
        <f>(689455.0/30)</f>
      </c>
      <c r="AA67" s="10">
        <f>(z67 * y67)</f>
      </c>
      <c r="AB67" t="n" s="10">
        <v>0.0</v>
      </c>
      <c r="AC67" t="n" s="10">
        <v>0.0</v>
      </c>
      <c r="AD67" s="10">
        <f>(689455.0*0.08)/30*15</f>
      </c>
      <c r="AE67" s="10">
        <f>AA67+AB67+AC67+AD67</f>
      </c>
      <c r="AF67" s="10">
        <f>ROUND(AE67,0)</f>
      </c>
      <c r="AG67" s="10">
        <f>(689455.0*0.125+689455.0*0.16+689455.0*0.0696+689455.0*0.04)/30*15</f>
      </c>
      <c r="AH67" t="n" s="10">
        <v>0.0</v>
      </c>
      <c r="AI67" s="10">
        <f>AA67+AB67+AC67+AD67+AG67+AH67</f>
      </c>
      <c r="AJ67" t="s" s="10">
        <v>47</v>
      </c>
      <c r="AK67" t="s" s="10">
        <v>165</v>
      </c>
    </row>
    <row r="68">
      <c r="A68" t="n" s="10">
        <v>60.0</v>
      </c>
      <c r="B68" t="n" s="10">
        <v>1106.0</v>
      </c>
      <c r="C68" t="s" s="10">
        <v>115</v>
      </c>
      <c r="D68" t="s" s="10">
        <v>271</v>
      </c>
      <c r="E68" t="s" s="10">
        <v>272</v>
      </c>
      <c r="F68" t="s" s="10">
        <v>273</v>
      </c>
      <c r="G68" s="10">
        <f>concatenate(c68,d68,e68,f68)</f>
      </c>
      <c r="H68" t="s" s="10">
        <v>274</v>
      </c>
      <c r="I68" t="n" s="10">
        <v>2.4057413329E10</v>
      </c>
      <c r="J68" t="s" s="10">
        <v>40</v>
      </c>
      <c r="K68" t="s" s="10">
        <v>40</v>
      </c>
      <c r="L68" t="s" s="10">
        <v>40</v>
      </c>
      <c r="Y68" t="n" s="10">
        <v>3.0</v>
      </c>
      <c r="Z68" s="10">
        <f>(689455.0/30)</f>
      </c>
      <c r="AA68" s="10">
        <f>(z68 * y68)</f>
      </c>
      <c r="AB68" t="n" s="10">
        <v>0.0</v>
      </c>
      <c r="AC68" t="n" s="10">
        <v>0.0</v>
      </c>
      <c r="AD68" s="10">
        <f>(689455.0*0.08)/30*15</f>
      </c>
      <c r="AE68" s="10">
        <f>AA68+AB68+AC68+AD68</f>
      </c>
      <c r="AF68" s="10">
        <f>ROUND(AE68,0)</f>
      </c>
      <c r="AG68" s="10">
        <f>(689455.0*0.125+689455.0*0.16+689455.0*0.0696+689455.0*0.04)/30*15</f>
      </c>
      <c r="AH68" t="n" s="10">
        <v>0.0</v>
      </c>
      <c r="AI68" s="10">
        <f>AA68+AB68+AC68+AD68+AG68+AH68</f>
      </c>
      <c r="AJ68" t="s" s="10">
        <v>47</v>
      </c>
      <c r="AK68" t="s" s="10">
        <v>165</v>
      </c>
    </row>
    <row r="69">
      <c r="A69" t="n" s="10">
        <v>61.0</v>
      </c>
      <c r="B69" t="n" s="10">
        <v>1108.0</v>
      </c>
      <c r="C69" t="s" s="10">
        <v>275</v>
      </c>
      <c r="D69" t="s" s="10">
        <v>246</v>
      </c>
      <c r="E69" t="s" s="10">
        <v>276</v>
      </c>
      <c r="F69" t="s" s="10">
        <v>277</v>
      </c>
      <c r="G69" s="10">
        <f>concatenate(c69,d69,e69,f69)</f>
      </c>
      <c r="H69" t="s" s="10">
        <v>278</v>
      </c>
      <c r="I69" t="n" s="10">
        <v>2.4057558006E10</v>
      </c>
      <c r="J69" t="s" s="10">
        <v>40</v>
      </c>
      <c r="K69" t="s" s="10">
        <v>40</v>
      </c>
      <c r="L69" t="s" s="10">
        <v>40</v>
      </c>
      <c r="Y69" t="n" s="10">
        <v>3.0</v>
      </c>
      <c r="Z69" s="10">
        <f>(689455.0/30)</f>
      </c>
      <c r="AA69" s="10">
        <f>(z69 * y69)</f>
      </c>
      <c r="AB69" t="n" s="10">
        <v>0.0</v>
      </c>
      <c r="AC69" t="n" s="10">
        <v>0.0</v>
      </c>
      <c r="AD69" s="10">
        <f>(689455.0*0.08)/30*15</f>
      </c>
      <c r="AE69" s="10">
        <f>AA69+AB69+AC69+AD69</f>
      </c>
      <c r="AF69" s="10">
        <f>ROUND(AE69,0)</f>
      </c>
      <c r="AG69" s="10">
        <f>(689455.0*0.125+689455.0*0.16+689455.0*0.0696+689455.0*0.04)/30*15</f>
      </c>
      <c r="AH69" t="n" s="10">
        <v>0.0</v>
      </c>
      <c r="AI69" s="10">
        <f>AA69+AB69+AC69+AD69+AG69+AH69</f>
      </c>
      <c r="AJ69" t="s" s="10">
        <v>47</v>
      </c>
      <c r="AK69" t="s" s="10">
        <v>165</v>
      </c>
    </row>
    <row r="70">
      <c r="A70" t="n" s="10">
        <v>62.0</v>
      </c>
      <c r="B70" t="n" s="7">
        <v>221.0</v>
      </c>
      <c r="C70" t="s" s="7">
        <v>279</v>
      </c>
      <c r="D70" t="s" s="7">
        <v>37</v>
      </c>
      <c r="E70" t="s" s="7">
        <v>63</v>
      </c>
      <c r="F70" t="s" s="7">
        <v>280</v>
      </c>
      <c r="G70" s="7">
        <f>concatenate(c70,d70,e70,f70)</f>
      </c>
      <c r="H70" t="s" s="7">
        <v>281</v>
      </c>
      <c r="I70" t="n" s="10">
        <v>2.4040980566E10</v>
      </c>
      <c r="J70" t="s" s="10">
        <v>40</v>
      </c>
      <c r="K70" t="s" s="10">
        <v>40</v>
      </c>
      <c r="L70" t="s" s="10">
        <v>40</v>
      </c>
      <c r="Y70" t="n" s="10">
        <v>3.0</v>
      </c>
      <c r="Z70" s="10">
        <f>(689455.0/30)</f>
      </c>
      <c r="AA70" s="10">
        <f>(z70 * y70)</f>
      </c>
      <c r="AB70" t="n" s="10">
        <v>0.0</v>
      </c>
      <c r="AC70" t="n" s="10">
        <v>0.0</v>
      </c>
      <c r="AD70" s="10">
        <f>(689455.0*0.08)/30*15</f>
      </c>
      <c r="AE70" s="10">
        <f>AA70+AB70+AC70+AD70</f>
      </c>
      <c r="AF70" s="10">
        <f>ROUND(AE70,0)</f>
      </c>
      <c r="AG70" s="10">
        <f>(689455.0*0.125+689455.0*0.16+689455.0*0.0696+689455.0*0.04)/30*15</f>
      </c>
      <c r="AH70" t="n" s="10">
        <v>0.0</v>
      </c>
      <c r="AI70" s="10">
        <f>AA70+AB70+AC70+AD70+AG70+AH70</f>
      </c>
      <c r="AJ70" t="s" s="10">
        <v>197</v>
      </c>
      <c r="AK70" t="s" s="10">
        <v>282</v>
      </c>
    </row>
    <row r="71">
      <c r="A71" t="n" s="10">
        <v>63.0</v>
      </c>
      <c r="B71" t="n" s="10">
        <v>484.0</v>
      </c>
      <c r="C71" t="s" s="10">
        <v>283</v>
      </c>
      <c r="D71" t="s" s="10">
        <v>216</v>
      </c>
      <c r="E71" t="s" s="10">
        <v>148</v>
      </c>
      <c r="F71" t="s" s="10">
        <v>37</v>
      </c>
      <c r="G71" s="10">
        <f>concatenate(c71,d71,e71,f71)</f>
      </c>
      <c r="H71" t="s" s="10">
        <v>284</v>
      </c>
      <c r="I71" t="n" s="10">
        <v>2.404147226E10</v>
      </c>
      <c r="J71" t="s" s="10">
        <v>40</v>
      </c>
      <c r="K71" t="s" s="10">
        <v>40</v>
      </c>
      <c r="L71" t="s" s="10">
        <v>40</v>
      </c>
      <c r="Y71" t="n" s="10">
        <v>3.0</v>
      </c>
      <c r="Z71" s="10">
        <f>(689455.0/30)</f>
      </c>
      <c r="AA71" s="10">
        <f>(z71 * y71)</f>
      </c>
      <c r="AB71" t="n" s="10">
        <v>0.0</v>
      </c>
      <c r="AC71" t="n" s="10">
        <v>0.0</v>
      </c>
      <c r="AD71" s="10">
        <f>(689455.0*0.08)/30*15</f>
      </c>
      <c r="AE71" s="10">
        <f>AA71+AB71+AC71+AD71</f>
      </c>
      <c r="AF71" s="10">
        <f>ROUND(AE71,0)</f>
      </c>
      <c r="AG71" s="10">
        <f>(689455.0*0.125+689455.0*0.16+689455.0*0.0696+689455.0*0.04)/30*15</f>
      </c>
      <c r="AH71" t="n" s="10">
        <v>0.0</v>
      </c>
      <c r="AI71" s="10">
        <f>AA71+AB71+AC71+AD71+AG71+AH71</f>
      </c>
      <c r="AJ71" t="s" s="10">
        <v>285</v>
      </c>
      <c r="AK71" t="s" s="10">
        <v>282</v>
      </c>
    </row>
    <row r="72">
      <c r="A72" t="n" s="10">
        <v>64.0</v>
      </c>
      <c r="B72" t="n" s="10">
        <v>768.0</v>
      </c>
      <c r="C72" t="s" s="10">
        <v>131</v>
      </c>
      <c r="D72" t="s" s="10">
        <v>37</v>
      </c>
      <c r="E72" t="s" s="10">
        <v>286</v>
      </c>
      <c r="F72" t="s" s="10">
        <v>287</v>
      </c>
      <c r="G72" s="10">
        <f>concatenate(c72,d72,e72,f72)</f>
      </c>
      <c r="H72" t="s" s="10">
        <v>288</v>
      </c>
      <c r="I72" t="n" s="10">
        <v>2.4048444831E10</v>
      </c>
      <c r="J72" t="s" s="10">
        <v>40</v>
      </c>
      <c r="K72" t="s" s="10">
        <v>40</v>
      </c>
      <c r="L72" t="s" s="10">
        <v>40</v>
      </c>
      <c r="Y72" t="n" s="10">
        <v>3.0</v>
      </c>
      <c r="Z72" s="10">
        <f>(689455.0/30)</f>
      </c>
      <c r="AA72" s="10">
        <f>(z72 * y72)</f>
      </c>
      <c r="AB72" t="n" s="10">
        <v>0.0</v>
      </c>
      <c r="AC72" t="n" s="10">
        <v>0.0</v>
      </c>
      <c r="AD72" s="10">
        <f>(689455.0*0.08)/30*15</f>
      </c>
      <c r="AE72" s="10">
        <f>AA72+AB72+AC72+AD72</f>
      </c>
      <c r="AF72" s="10">
        <f>ROUND(AE72,0)</f>
      </c>
      <c r="AG72" s="10">
        <f>(689455.0*0.125+689455.0*0.16+689455.0*0.0696+689455.0*0.04)/30*15</f>
      </c>
      <c r="AH72" t="n" s="10">
        <v>0.0</v>
      </c>
      <c r="AI72" s="10">
        <f>AA72+AB72+AC72+AD72+AG72+AH72</f>
      </c>
      <c r="AJ72" t="s" s="10">
        <v>285</v>
      </c>
      <c r="AK72" t="s" s="10">
        <v>282</v>
      </c>
    </row>
    <row r="73">
      <c r="A73" t="n" s="10">
        <v>65.0</v>
      </c>
      <c r="B73" t="n" s="10">
        <v>798.0</v>
      </c>
      <c r="C73" t="s" s="10">
        <v>185</v>
      </c>
      <c r="D73" t="s" s="10">
        <v>289</v>
      </c>
      <c r="E73" t="s" s="10">
        <v>240</v>
      </c>
      <c r="F73" t="s" s="10">
        <v>290</v>
      </c>
      <c r="G73" s="10">
        <f>concatenate(c73,d73,e73,f73)</f>
      </c>
      <c r="H73" t="s" s="10">
        <v>291</v>
      </c>
      <c r="I73" t="n" s="10">
        <v>2.4051430566E10</v>
      </c>
      <c r="J73" t="s" s="10">
        <v>40</v>
      </c>
      <c r="K73" t="s" s="10">
        <v>40</v>
      </c>
      <c r="L73" t="s" s="10">
        <v>40</v>
      </c>
      <c r="Y73" t="n" s="10">
        <v>3.0</v>
      </c>
      <c r="Z73" s="10">
        <f>(689455.0/30)</f>
      </c>
      <c r="AA73" s="10">
        <f>(z73 * y73)</f>
      </c>
      <c r="AB73" t="n" s="10">
        <v>0.0</v>
      </c>
      <c r="AC73" t="n" s="10">
        <v>0.0</v>
      </c>
      <c r="AD73" s="10">
        <f>(689455.0*0.08)/30*15</f>
      </c>
      <c r="AE73" s="10">
        <f>AA73+AB73+AC73+AD73</f>
      </c>
      <c r="AF73" s="10">
        <f>ROUND(AE73,0)</f>
      </c>
      <c r="AG73" s="10">
        <f>(689455.0*0.125+689455.0*0.16+689455.0*0.0696+689455.0*0.04)/30*15</f>
      </c>
      <c r="AH73" t="n" s="10">
        <v>0.0</v>
      </c>
      <c r="AI73" s="10">
        <f>AA73+AB73+AC73+AD73+AG73+AH73</f>
      </c>
      <c r="AJ73" t="s" s="10">
        <v>285</v>
      </c>
      <c r="AK73" t="s" s="10">
        <v>282</v>
      </c>
    </row>
    <row r="74">
      <c r="A74" t="n" s="10">
        <v>66.0</v>
      </c>
      <c r="B74" t="n" s="10">
        <v>826.0</v>
      </c>
      <c r="C74" t="s" s="10">
        <v>245</v>
      </c>
      <c r="D74" t="s" s="10">
        <v>292</v>
      </c>
      <c r="E74" t="s" s="10">
        <v>212</v>
      </c>
      <c r="F74" t="s" s="10">
        <v>293</v>
      </c>
      <c r="G74" s="10">
        <f>concatenate(c74,d74,e74,f74)</f>
      </c>
      <c r="H74" t="s" s="10">
        <v>294</v>
      </c>
      <c r="I74" t="n" s="10">
        <v>2.4046973465E10</v>
      </c>
      <c r="J74" t="s" s="10">
        <v>40</v>
      </c>
      <c r="K74" t="s" s="10">
        <v>40</v>
      </c>
      <c r="L74" t="s" s="10">
        <v>40</v>
      </c>
      <c r="Y74" t="n" s="10">
        <v>3.0</v>
      </c>
      <c r="Z74" s="10">
        <f>(689455.0/30)</f>
      </c>
      <c r="AA74" s="10">
        <f>(z74 * y74)</f>
      </c>
      <c r="AB74" t="n" s="10">
        <v>0.0</v>
      </c>
      <c r="AC74" t="n" s="10">
        <v>0.0</v>
      </c>
      <c r="AD74" s="10">
        <f>(689455.0*0.08)/30*15</f>
      </c>
      <c r="AE74" s="10">
        <f>AA74+AB74+AC74+AD74</f>
      </c>
      <c r="AF74" s="10">
        <f>ROUND(AE74,0)</f>
      </c>
      <c r="AG74" s="10">
        <f>(689455.0*0.125+689455.0*0.16+689455.0*0.0696+689455.0*0.04)/30*15</f>
      </c>
      <c r="AH74" t="n" s="10">
        <v>0.0</v>
      </c>
      <c r="AI74" s="10">
        <f>AA74+AB74+AC74+AD74+AG74+AH74</f>
      </c>
      <c r="AJ74" t="s" s="10">
        <v>197</v>
      </c>
      <c r="AK74" t="s" s="10">
        <v>282</v>
      </c>
    </row>
    <row r="75">
      <c r="A75" t="n" s="10">
        <v>67.0</v>
      </c>
      <c r="B75" t="n" s="10">
        <v>832.0</v>
      </c>
      <c r="C75" t="s" s="10">
        <v>295</v>
      </c>
      <c r="D75" t="s" s="10">
        <v>37</v>
      </c>
      <c r="E75" t="s" s="10">
        <v>296</v>
      </c>
      <c r="F75" t="s" s="10">
        <v>297</v>
      </c>
      <c r="G75" s="10">
        <f>concatenate(c75,d75,e75,f75)</f>
      </c>
      <c r="H75" t="s" s="10">
        <v>298</v>
      </c>
      <c r="I75" t="n" s="10">
        <v>2.4053029892E10</v>
      </c>
      <c r="J75" t="s" s="10">
        <v>40</v>
      </c>
      <c r="K75" t="s" s="10">
        <v>40</v>
      </c>
      <c r="L75" t="s" s="10">
        <v>40</v>
      </c>
      <c r="Y75" t="n" s="10">
        <v>3.0</v>
      </c>
      <c r="Z75" s="10">
        <f>(689455.0/30)</f>
      </c>
      <c r="AA75" s="10">
        <f>(z75 * y75)</f>
      </c>
      <c r="AB75" t="n" s="10">
        <v>0.0</v>
      </c>
      <c r="AC75" t="n" s="10">
        <v>0.0</v>
      </c>
      <c r="AD75" s="10">
        <f>(689455.0*0.08)/30*15</f>
      </c>
      <c r="AE75" s="10">
        <f>AA75+AB75+AC75+AD75</f>
      </c>
      <c r="AF75" s="10">
        <f>ROUND(AE75,0)</f>
      </c>
      <c r="AG75" s="10">
        <f>(689455.0*0.125+689455.0*0.16+689455.0*0.0696+689455.0*0.04)/30*15</f>
      </c>
      <c r="AH75" t="n" s="10">
        <v>0.0</v>
      </c>
      <c r="AI75" s="10">
        <f>AA75+AB75+AC75+AD75+AG75+AH75</f>
      </c>
      <c r="AJ75" t="s" s="10">
        <v>47</v>
      </c>
      <c r="AK75" t="s" s="10">
        <v>282</v>
      </c>
    </row>
    <row r="76">
      <c r="A76" t="n" s="10">
        <v>68.0</v>
      </c>
      <c r="B76" t="n" s="10">
        <v>834.0</v>
      </c>
      <c r="C76" t="s" s="10">
        <v>299</v>
      </c>
      <c r="D76" t="s" s="10">
        <v>300</v>
      </c>
      <c r="E76" t="s" s="10">
        <v>301</v>
      </c>
      <c r="F76" t="s" s="10">
        <v>302</v>
      </c>
      <c r="G76" s="10">
        <f>concatenate(c76,d76,e76,f76)</f>
      </c>
      <c r="H76" t="s" s="10">
        <v>303</v>
      </c>
      <c r="I76" t="n" s="10">
        <v>2.4053031097E10</v>
      </c>
      <c r="J76" t="s" s="10">
        <v>40</v>
      </c>
      <c r="K76" t="s" s="10">
        <v>40</v>
      </c>
      <c r="L76" t="s" s="10">
        <v>40</v>
      </c>
      <c r="Y76" t="n" s="10">
        <v>3.0</v>
      </c>
      <c r="Z76" s="10">
        <f>(689455.0/30)</f>
      </c>
      <c r="AA76" s="10">
        <f>(z76 * y76)</f>
      </c>
      <c r="AB76" t="n" s="10">
        <v>0.0</v>
      </c>
      <c r="AC76" t="n" s="10">
        <v>0.0</v>
      </c>
      <c r="AD76" s="10">
        <f>(689455.0*0.08)/30*15</f>
      </c>
      <c r="AE76" s="10">
        <f>AA76+AB76+AC76+AD76</f>
      </c>
      <c r="AF76" s="10">
        <f>ROUND(AE76,0)</f>
      </c>
      <c r="AG76" s="10">
        <f>(689455.0*0.125+689455.0*0.16+689455.0*0.0696+689455.0*0.04)/30*15</f>
      </c>
      <c r="AH76" t="n" s="10">
        <v>0.0</v>
      </c>
      <c r="AI76" s="10">
        <f>AA76+AB76+AC76+AD76+AG76+AH76</f>
      </c>
      <c r="AJ76" t="s" s="10">
        <v>197</v>
      </c>
      <c r="AK76" t="s" s="10">
        <v>282</v>
      </c>
    </row>
    <row r="77">
      <c r="A77" t="n" s="10">
        <v>69.0</v>
      </c>
      <c r="B77" t="n" s="10">
        <v>837.0</v>
      </c>
      <c r="C77" t="s" s="10">
        <v>304</v>
      </c>
      <c r="D77" t="s" s="10">
        <v>304</v>
      </c>
      <c r="E77" t="s" s="10">
        <v>63</v>
      </c>
      <c r="F77" t="s" s="10">
        <v>212</v>
      </c>
      <c r="G77" s="10">
        <f>concatenate(c77,d77,e77,f77)</f>
      </c>
      <c r="H77" t="s" s="10">
        <v>305</v>
      </c>
      <c r="I77" t="n" s="10">
        <v>2.4042062301E10</v>
      </c>
      <c r="J77" t="s" s="10">
        <v>40</v>
      </c>
      <c r="K77" t="s" s="10">
        <v>40</v>
      </c>
      <c r="L77" t="s" s="10">
        <v>40</v>
      </c>
      <c r="Y77" t="n" s="10">
        <v>3.0</v>
      </c>
      <c r="Z77" s="10">
        <f>(689455.0/30)</f>
      </c>
      <c r="AA77" s="10">
        <f>(z77 * y77)</f>
      </c>
      <c r="AB77" t="n" s="10">
        <v>0.0</v>
      </c>
      <c r="AC77" t="n" s="10">
        <v>0.0</v>
      </c>
      <c r="AD77" s="10">
        <f>(689455.0*0.08)/30*15</f>
      </c>
      <c r="AE77" s="10">
        <f>AA77+AB77+AC77+AD77</f>
      </c>
      <c r="AF77" s="10">
        <f>ROUND(AE77,0)</f>
      </c>
      <c r="AG77" s="10">
        <f>(689455.0*0.125+689455.0*0.16+689455.0*0.0696+689455.0*0.04)/30*15</f>
      </c>
      <c r="AH77" t="n" s="10">
        <v>0.0</v>
      </c>
      <c r="AI77" s="10">
        <f>AA77+AB77+AC77+AD77+AG77+AH77</f>
      </c>
      <c r="AJ77" t="s" s="10">
        <v>197</v>
      </c>
      <c r="AK77" t="s" s="10">
        <v>282</v>
      </c>
    </row>
    <row r="78">
      <c r="A78" t="n" s="10">
        <v>70.0</v>
      </c>
      <c r="B78" t="n" s="10">
        <v>851.0</v>
      </c>
      <c r="C78" t="s" s="10">
        <v>306</v>
      </c>
      <c r="D78" t="s" s="10">
        <v>115</v>
      </c>
      <c r="E78" t="s" s="10">
        <v>296</v>
      </c>
      <c r="F78" t="s" s="10">
        <v>124</v>
      </c>
      <c r="G78" s="10">
        <f>concatenate(c78,d78,e78,f78)</f>
      </c>
      <c r="H78" t="s" s="10">
        <v>307</v>
      </c>
      <c r="I78" t="n" s="10">
        <v>2.4053221605E10</v>
      </c>
      <c r="J78" t="s" s="10">
        <v>40</v>
      </c>
      <c r="K78" t="s" s="10">
        <v>40</v>
      </c>
      <c r="L78" t="s" s="10">
        <v>40</v>
      </c>
      <c r="Y78" t="n" s="10">
        <v>3.0</v>
      </c>
      <c r="Z78" s="10">
        <f>(689455.0/30)</f>
      </c>
      <c r="AA78" s="10">
        <f>(z78 * y78)</f>
      </c>
      <c r="AB78" t="n" s="10">
        <v>0.0</v>
      </c>
      <c r="AC78" t="n" s="10">
        <v>0.0</v>
      </c>
      <c r="AD78" s="10">
        <f>(689455.0*0.08)/30*15</f>
      </c>
      <c r="AE78" s="10">
        <f>AA78+AB78+AC78+AD78</f>
      </c>
      <c r="AF78" s="10">
        <f>ROUND(AE78,0)</f>
      </c>
      <c r="AG78" s="10">
        <f>(689455.0*0.125+689455.0*0.16+689455.0*0.0696+689455.0*0.04)/30*15</f>
      </c>
      <c r="AH78" t="n" s="10">
        <v>0.0</v>
      </c>
      <c r="AI78" s="10">
        <f>AA78+AB78+AC78+AD78+AG78+AH78</f>
      </c>
      <c r="AJ78" t="s" s="10">
        <v>47</v>
      </c>
      <c r="AK78" t="s" s="10">
        <v>282</v>
      </c>
    </row>
    <row r="79">
      <c r="A79" t="n" s="10">
        <v>71.0</v>
      </c>
      <c r="B79" t="n" s="10">
        <v>855.0</v>
      </c>
      <c r="C79" t="s" s="10">
        <v>308</v>
      </c>
      <c r="D79" t="s" s="10">
        <v>189</v>
      </c>
      <c r="E79" t="s" s="10">
        <v>212</v>
      </c>
      <c r="F79" t="s" s="10">
        <v>309</v>
      </c>
      <c r="G79" s="10">
        <f>concatenate(c79,d79,e79,f79)</f>
      </c>
      <c r="H79" t="s" s="10">
        <v>310</v>
      </c>
      <c r="I79" t="n" s="10">
        <v>2.405358386E10</v>
      </c>
      <c r="J79" t="s" s="10">
        <v>40</v>
      </c>
      <c r="K79" t="s" s="10">
        <v>40</v>
      </c>
      <c r="L79" t="s" s="10">
        <v>40</v>
      </c>
      <c r="Y79" t="n" s="10">
        <v>3.0</v>
      </c>
      <c r="Z79" s="10">
        <f>(689455.0/30)</f>
      </c>
      <c r="AA79" s="10">
        <f>(z79 * y79)</f>
      </c>
      <c r="AB79" t="n" s="10">
        <v>0.0</v>
      </c>
      <c r="AC79" t="n" s="10">
        <v>0.0</v>
      </c>
      <c r="AD79" s="10">
        <f>(689455.0*0.08)/30*15</f>
      </c>
      <c r="AE79" s="10">
        <f>AA79+AB79+AC79+AD79</f>
      </c>
      <c r="AF79" s="10">
        <f>ROUND(AE79,0)</f>
      </c>
      <c r="AG79" s="10">
        <f>(689455.0*0.125+689455.0*0.16+689455.0*0.0696+689455.0*0.04)/30*15</f>
      </c>
      <c r="AH79" t="n" s="10">
        <v>0.0</v>
      </c>
      <c r="AI79" s="10">
        <f>AA79+AB79+AC79+AD79+AG79+AH79</f>
      </c>
      <c r="AJ79" t="s" s="10">
        <v>47</v>
      </c>
      <c r="AK79" t="s" s="10">
        <v>282</v>
      </c>
    </row>
    <row r="80">
      <c r="A80" t="n" s="10">
        <v>72.0</v>
      </c>
      <c r="B80" t="n" s="10">
        <v>861.0</v>
      </c>
      <c r="C80" t="s" s="10">
        <v>311</v>
      </c>
      <c r="D80" t="s" s="10">
        <v>312</v>
      </c>
      <c r="E80" t="s" s="10">
        <v>296</v>
      </c>
      <c r="F80" t="s" s="10">
        <v>313</v>
      </c>
      <c r="G80" s="10">
        <f>concatenate(c80,d80,e80,f80)</f>
      </c>
      <c r="H80" t="s" s="10">
        <v>314</v>
      </c>
      <c r="I80" t="n" s="10">
        <v>2.4053670384E10</v>
      </c>
      <c r="J80" t="s" s="10">
        <v>40</v>
      </c>
      <c r="K80" t="s" s="10">
        <v>40</v>
      </c>
      <c r="L80" t="s" s="10">
        <v>40</v>
      </c>
      <c r="Y80" t="n" s="10">
        <v>3.0</v>
      </c>
      <c r="Z80" s="10">
        <f>(689455.0/30)</f>
      </c>
      <c r="AA80" s="10">
        <f>(z80 * y80)</f>
      </c>
      <c r="AB80" t="n" s="10">
        <v>0.0</v>
      </c>
      <c r="AC80" t="n" s="10">
        <v>0.0</v>
      </c>
      <c r="AD80" s="10">
        <f>(689455.0*0.08)/30*15</f>
      </c>
      <c r="AE80" s="10">
        <f>AA80+AB80+AC80+AD80</f>
      </c>
      <c r="AF80" s="10">
        <f>ROUND(AE80,0)</f>
      </c>
      <c r="AG80" s="10">
        <f>(689455.0*0.125+689455.0*0.16+689455.0*0.0696+689455.0*0.04)/30*15</f>
      </c>
      <c r="AH80" t="n" s="10">
        <v>0.0</v>
      </c>
      <c r="AI80" s="10">
        <f>AA80+AB80+AC80+AD80+AG80+AH80</f>
      </c>
      <c r="AJ80" t="s" s="10">
        <v>47</v>
      </c>
      <c r="AK80" t="s" s="10">
        <v>282</v>
      </c>
    </row>
    <row r="81">
      <c r="A81" t="n" s="10">
        <v>73.0</v>
      </c>
      <c r="B81" t="n" s="10">
        <v>938.0</v>
      </c>
      <c r="C81" t="s" s="10">
        <v>315</v>
      </c>
      <c r="D81" t="s" s="10">
        <v>316</v>
      </c>
      <c r="E81" t="s" s="10">
        <v>317</v>
      </c>
      <c r="F81" t="s" s="10">
        <v>318</v>
      </c>
      <c r="G81" s="10">
        <f>concatenate(c81,d81,e81,f81)</f>
      </c>
      <c r="H81" t="s" s="10">
        <v>319</v>
      </c>
      <c r="I81" t="n" s="10">
        <v>2.4054779741E10</v>
      </c>
      <c r="J81" t="s" s="10">
        <v>40</v>
      </c>
      <c r="K81" t="s" s="10">
        <v>40</v>
      </c>
      <c r="L81" t="s" s="10">
        <v>40</v>
      </c>
      <c r="Y81" t="n" s="10">
        <v>3.0</v>
      </c>
      <c r="Z81" s="10">
        <f>(689455.0/30)</f>
      </c>
      <c r="AA81" s="10">
        <f>(z81 * y81)</f>
      </c>
      <c r="AB81" t="n" s="10">
        <v>0.0</v>
      </c>
      <c r="AC81" t="n" s="10">
        <v>0.0</v>
      </c>
      <c r="AD81" s="10">
        <f>(689455.0*0.08)/30*15</f>
      </c>
      <c r="AE81" s="10">
        <f>AA81+AB81+AC81+AD81</f>
      </c>
      <c r="AF81" s="10">
        <f>ROUND(AE81,0)</f>
      </c>
      <c r="AG81" s="10">
        <f>(689455.0*0.125+689455.0*0.16+689455.0*0.0696+689455.0*0.04)/30*15</f>
      </c>
      <c r="AH81" t="n" s="10">
        <v>0.0</v>
      </c>
      <c r="AI81" s="10">
        <f>AA81+AB81+AC81+AD81+AG81+AH81</f>
      </c>
      <c r="AJ81" t="s" s="10">
        <v>47</v>
      </c>
      <c r="AK81" t="s" s="10">
        <v>282</v>
      </c>
    </row>
    <row r="82">
      <c r="A82" t="n" s="10">
        <v>74.0</v>
      </c>
      <c r="B82" t="n" s="10">
        <v>975.0</v>
      </c>
      <c r="C82" t="s" s="10">
        <v>320</v>
      </c>
      <c r="D82" t="s" s="10">
        <v>121</v>
      </c>
      <c r="E82" t="s" s="10">
        <v>321</v>
      </c>
      <c r="F82" t="s" s="10">
        <v>37</v>
      </c>
      <c r="G82" s="10">
        <f>concatenate(c82,d82,e82,f82)</f>
      </c>
      <c r="H82" t="s" s="10">
        <v>322</v>
      </c>
      <c r="I82" t="n" s="10">
        <v>2.4052657078E10</v>
      </c>
      <c r="J82" t="s" s="10">
        <v>40</v>
      </c>
      <c r="K82" t="s" s="10">
        <v>40</v>
      </c>
      <c r="L82" t="s" s="10">
        <v>40</v>
      </c>
      <c r="Y82" t="n" s="10">
        <v>3.0</v>
      </c>
      <c r="Z82" s="10">
        <f>(689455.0/30)</f>
      </c>
      <c r="AA82" s="10">
        <f>(z82 * y82)</f>
      </c>
      <c r="AB82" t="n" s="10">
        <v>0.0</v>
      </c>
      <c r="AC82" t="n" s="10">
        <v>0.0</v>
      </c>
      <c r="AD82" s="10">
        <f>(689455.0*0.08)/30*15</f>
      </c>
      <c r="AE82" s="10">
        <f>AA82+AB82+AC82+AD82</f>
      </c>
      <c r="AF82" s="10">
        <f>ROUND(AE82,0)</f>
      </c>
      <c r="AG82" s="10">
        <f>(689455.0*0.125+689455.0*0.16+689455.0*0.0696+689455.0*0.04)/30*15</f>
      </c>
      <c r="AH82" t="n" s="10">
        <v>0.0</v>
      </c>
      <c r="AI82" s="10">
        <f>AA82+AB82+AC82+AD82+AG82+AH82</f>
      </c>
      <c r="AJ82" t="s" s="10">
        <v>47</v>
      </c>
      <c r="AK82" t="s" s="10">
        <v>282</v>
      </c>
    </row>
    <row r="83">
      <c r="A83" t="n" s="10">
        <v>75.0</v>
      </c>
      <c r="B83" t="n" s="10">
        <v>979.0</v>
      </c>
      <c r="C83" t="s" s="10">
        <v>323</v>
      </c>
      <c r="D83" t="s" s="10">
        <v>324</v>
      </c>
      <c r="E83" t="s" s="10">
        <v>325</v>
      </c>
      <c r="F83" t="s" s="10">
        <v>326</v>
      </c>
      <c r="G83" s="10">
        <f>concatenate(c83,d83,e83,f83)</f>
      </c>
      <c r="H83" t="s" s="10">
        <v>327</v>
      </c>
      <c r="I83" t="n" s="10">
        <v>2.4055405207E10</v>
      </c>
      <c r="J83" t="s" s="10">
        <v>40</v>
      </c>
      <c r="K83" t="s" s="10">
        <v>40</v>
      </c>
      <c r="L83" t="s" s="10">
        <v>40</v>
      </c>
      <c r="Y83" t="n" s="10">
        <v>3.0</v>
      </c>
      <c r="Z83" s="10">
        <f>(689455.0/30)</f>
      </c>
      <c r="AA83" s="10">
        <f>(z83 * y83)</f>
      </c>
      <c r="AB83" t="n" s="10">
        <v>0.0</v>
      </c>
      <c r="AC83" t="n" s="10">
        <v>0.0</v>
      </c>
      <c r="AD83" s="10">
        <f>(689455.0*0.08)/30*15</f>
      </c>
      <c r="AE83" s="10">
        <f>AA83+AB83+AC83+AD83</f>
      </c>
      <c r="AF83" s="10">
        <f>ROUND(AE83,0)</f>
      </c>
      <c r="AG83" s="10">
        <f>(689455.0*0.125+689455.0*0.16+689455.0*0.0696+689455.0*0.04)/30*15</f>
      </c>
      <c r="AH83" t="n" s="10">
        <v>0.0</v>
      </c>
      <c r="AI83" s="10">
        <f>AA83+AB83+AC83+AD83+AG83+AH83</f>
      </c>
      <c r="AJ83" t="s" s="10">
        <v>47</v>
      </c>
      <c r="AK83" t="s" s="10">
        <v>282</v>
      </c>
    </row>
    <row r="84">
      <c r="A84" t="n" s="10">
        <v>76.0</v>
      </c>
      <c r="B84" t="n" s="10">
        <v>1073.0</v>
      </c>
      <c r="C84" t="s" s="10">
        <v>328</v>
      </c>
      <c r="D84" t="s" s="10">
        <v>160</v>
      </c>
      <c r="E84" t="s" s="10">
        <v>63</v>
      </c>
      <c r="F84" t="s" s="10">
        <v>329</v>
      </c>
      <c r="G84" s="10">
        <f>concatenate(c84,d84,e84,f84)</f>
      </c>
      <c r="H84" t="s" s="10">
        <v>330</v>
      </c>
      <c r="I84" t="n" s="10">
        <v>2.4052656277E10</v>
      </c>
      <c r="J84" t="s" s="10">
        <v>40</v>
      </c>
      <c r="K84" t="s" s="10">
        <v>40</v>
      </c>
      <c r="L84" t="s" s="10">
        <v>40</v>
      </c>
      <c r="Y84" t="n" s="10">
        <v>3.0</v>
      </c>
      <c r="Z84" s="10">
        <f>(689455.0/30)</f>
      </c>
      <c r="AA84" s="10">
        <f>(z84 * y84)</f>
      </c>
      <c r="AB84" t="n" s="10">
        <v>0.0</v>
      </c>
      <c r="AC84" t="n" s="10">
        <v>0.0</v>
      </c>
      <c r="AD84" s="10">
        <f>(689455.0*0.08)/30*15</f>
      </c>
      <c r="AE84" s="10">
        <f>AA84+AB84+AC84+AD84</f>
      </c>
      <c r="AF84" s="10">
        <f>ROUND(AE84,0)</f>
      </c>
      <c r="AG84" s="10">
        <f>(689455.0*0.125+689455.0*0.16+689455.0*0.0696+689455.0*0.04)/30*15</f>
      </c>
      <c r="AH84" t="n" s="10">
        <v>0.0</v>
      </c>
      <c r="AI84" s="10">
        <f>AA84+AB84+AC84+AD84+AG84+AH84</f>
      </c>
      <c r="AJ84" t="s" s="10">
        <v>47</v>
      </c>
      <c r="AK84" t="s" s="10">
        <v>282</v>
      </c>
    </row>
    <row r="85">
      <c r="A85" t="n" s="10">
        <v>77.0</v>
      </c>
      <c r="B85" t="n" s="7">
        <v>-4.0</v>
      </c>
      <c r="C85" t="s" s="7">
        <v>331</v>
      </c>
      <c r="D85" t="s" s="7">
        <v>106</v>
      </c>
      <c r="E85" t="s" s="7">
        <v>165</v>
      </c>
      <c r="F85" t="s" s="7">
        <v>301</v>
      </c>
      <c r="G85" s="7">
        <f>concatenate(c85,d85,e85,f85)</f>
      </c>
      <c r="H85" t="s" s="7">
        <v>332</v>
      </c>
      <c r="I85" t="n" s="10">
        <v>2.4040877482E10</v>
      </c>
      <c r="J85" t="s" s="10">
        <v>40</v>
      </c>
      <c r="K85" t="s" s="10">
        <v>40</v>
      </c>
      <c r="L85" t="s" s="10">
        <v>40</v>
      </c>
      <c r="Y85" t="n" s="10">
        <v>3.0</v>
      </c>
      <c r="Z85" s="10">
        <f>(689455.0/30)</f>
      </c>
      <c r="AA85" s="10">
        <f>(z85 * y85)</f>
      </c>
      <c r="AB85" t="n" s="10">
        <v>0.0</v>
      </c>
      <c r="AC85" t="n" s="10">
        <v>0.0</v>
      </c>
      <c r="AD85" s="10">
        <f>(689455.0*0.08)/30*15</f>
      </c>
      <c r="AE85" s="10">
        <f>AA85+AB85+AC85+AD85</f>
      </c>
      <c r="AF85" s="10">
        <f>ROUND(AE85,0)</f>
      </c>
      <c r="AG85" s="10">
        <f>(689455.0*0.125+689455.0*0.16+689455.0*0.0696+689455.0*0.04)/30*15</f>
      </c>
      <c r="AH85" t="n" s="10">
        <v>0.0</v>
      </c>
      <c r="AI85" s="10">
        <f>AA85+AB85+AC85+AD85+AG85+AH85</f>
      </c>
      <c r="AJ85" t="s" s="10">
        <v>119</v>
      </c>
      <c r="AK85" t="s" s="10">
        <v>333</v>
      </c>
    </row>
    <row r="86">
      <c r="A86" t="n" s="10">
        <v>78.0</v>
      </c>
      <c r="B86" t="n" s="10">
        <v>22.0</v>
      </c>
      <c r="C86" t="s" s="10">
        <v>334</v>
      </c>
      <c r="D86" t="s" s="10">
        <v>335</v>
      </c>
      <c r="E86" t="s" s="10">
        <v>336</v>
      </c>
      <c r="F86" t="s" s="10">
        <v>37</v>
      </c>
      <c r="G86" s="10">
        <f>concatenate(c86,d86,e86,f86)</f>
      </c>
      <c r="H86" t="s" s="10">
        <v>337</v>
      </c>
      <c r="I86" t="n" s="10">
        <v>2.4041023916E10</v>
      </c>
      <c r="J86" t="s" s="10">
        <v>40</v>
      </c>
      <c r="K86" t="s" s="10">
        <v>40</v>
      </c>
      <c r="L86" t="s" s="10">
        <v>40</v>
      </c>
      <c r="Y86" t="n" s="10">
        <v>3.0</v>
      </c>
      <c r="Z86" s="10">
        <f>(689455.0/30)</f>
      </c>
      <c r="AA86" s="10">
        <f>(z86 * y86)</f>
      </c>
      <c r="AB86" t="n" s="10">
        <v>0.0</v>
      </c>
      <c r="AC86" t="n" s="10">
        <v>0.0</v>
      </c>
      <c r="AD86" s="10">
        <f>(689455.0*0.08)/30*15</f>
      </c>
      <c r="AE86" s="10">
        <f>AA86+AB86+AC86+AD86</f>
      </c>
      <c r="AF86" s="10">
        <f>ROUND(AE86,0)</f>
      </c>
      <c r="AG86" s="10">
        <f>(689455.0*0.125+689455.0*0.16+689455.0*0.0696+689455.0*0.04)/30*15</f>
      </c>
      <c r="AH86" t="n" s="10">
        <v>0.0</v>
      </c>
      <c r="AI86" s="10">
        <f>AA86+AB86+AC86+AD86+AG86+AH86</f>
      </c>
      <c r="AJ86" t="s" s="10">
        <v>338</v>
      </c>
      <c r="AK86" t="s" s="10">
        <v>333</v>
      </c>
    </row>
    <row r="87">
      <c r="A87" t="n" s="10">
        <v>79.0</v>
      </c>
      <c r="B87" t="n" s="10">
        <v>46.0</v>
      </c>
      <c r="C87" t="s" s="10">
        <v>339</v>
      </c>
      <c r="D87" t="s" s="10">
        <v>340</v>
      </c>
      <c r="E87" t="s" s="10">
        <v>341</v>
      </c>
      <c r="F87" t="s" s="10">
        <v>297</v>
      </c>
      <c r="G87" s="10">
        <f>concatenate(c87,d87,e87,f87)</f>
      </c>
      <c r="H87" t="s" s="10">
        <v>342</v>
      </c>
      <c r="I87" t="n" s="10">
        <v>2.4041024988E10</v>
      </c>
      <c r="J87" t="s" s="10">
        <v>40</v>
      </c>
      <c r="K87" t="s" s="10">
        <v>40</v>
      </c>
      <c r="L87" t="s" s="10">
        <v>40</v>
      </c>
      <c r="Y87" t="n" s="10">
        <v>3.0</v>
      </c>
      <c r="Z87" s="10">
        <f>(689455.0/30)</f>
      </c>
      <c r="AA87" s="10">
        <f>(z87 * y87)</f>
      </c>
      <c r="AB87" t="n" s="10">
        <v>0.0</v>
      </c>
      <c r="AC87" t="n" s="10">
        <v>0.0</v>
      </c>
      <c r="AD87" s="10">
        <f>(689455.0*0.08)/30*15</f>
      </c>
      <c r="AE87" s="10">
        <f>AA87+AB87+AC87+AD87</f>
      </c>
      <c r="AF87" s="10">
        <f>ROUND(AE87,0)</f>
      </c>
      <c r="AG87" s="10">
        <f>(689455.0*0.125+689455.0*0.16+689455.0*0.0696+689455.0*0.04)/30*15</f>
      </c>
      <c r="AH87" t="n" s="10">
        <v>0.0</v>
      </c>
      <c r="AI87" s="10">
        <f>AA87+AB87+AC87+AD87+AG87+AH87</f>
      </c>
      <c r="AJ87" t="s" s="10">
        <v>47</v>
      </c>
      <c r="AK87" t="s" s="10">
        <v>333</v>
      </c>
    </row>
    <row r="88">
      <c r="A88" t="n" s="10">
        <v>80.0</v>
      </c>
      <c r="B88" t="n" s="10">
        <v>148.0</v>
      </c>
      <c r="C88" t="s" s="10">
        <v>331</v>
      </c>
      <c r="D88" t="s" s="10">
        <v>106</v>
      </c>
      <c r="E88" t="s" s="10">
        <v>343</v>
      </c>
      <c r="F88" t="s" s="10">
        <v>58</v>
      </c>
      <c r="G88" s="10">
        <f>concatenate(c88,d88,e88,f88)</f>
      </c>
      <c r="H88" t="s" s="10">
        <v>344</v>
      </c>
      <c r="I88" t="n" s="10">
        <v>2.4041022533E10</v>
      </c>
      <c r="J88" t="s" s="10">
        <v>40</v>
      </c>
      <c r="K88" t="s" s="10">
        <v>40</v>
      </c>
      <c r="L88" t="s" s="10">
        <v>40</v>
      </c>
      <c r="Y88" t="n" s="10">
        <v>3.0</v>
      </c>
      <c r="Z88" s="10">
        <f>(689455.0/30)</f>
      </c>
      <c r="AA88" s="10">
        <f>(z88 * y88)</f>
      </c>
      <c r="AB88" t="n" s="10">
        <v>0.0</v>
      </c>
      <c r="AC88" t="n" s="10">
        <v>0.0</v>
      </c>
      <c r="AD88" s="10">
        <f>(689455.0*0.08)/30*15</f>
      </c>
      <c r="AE88" s="10">
        <f>AA88+AB88+AC88+AD88</f>
      </c>
      <c r="AF88" s="10">
        <f>ROUND(AE88,0)</f>
      </c>
      <c r="AG88" s="10">
        <f>(689455.0*0.125+689455.0*0.16+689455.0*0.0696+689455.0*0.04)/30*15</f>
      </c>
      <c r="AH88" t="n" s="10">
        <v>0.0</v>
      </c>
      <c r="AI88" s="10">
        <f>AA88+AB88+AC88+AD88+AG88+AH88</f>
      </c>
      <c r="AJ88" t="s" s="10">
        <v>119</v>
      </c>
      <c r="AK88" t="s" s="10">
        <v>333</v>
      </c>
    </row>
    <row r="89">
      <c r="A89" t="n" s="10">
        <v>81.0</v>
      </c>
      <c r="B89" t="n" s="10">
        <v>176.0</v>
      </c>
      <c r="C89" t="s" s="10">
        <v>304</v>
      </c>
      <c r="D89" t="s" s="10">
        <v>304</v>
      </c>
      <c r="E89" t="s" s="10">
        <v>148</v>
      </c>
      <c r="F89" t="s" s="10">
        <v>345</v>
      </c>
      <c r="G89" s="10">
        <f>concatenate(c89,d89,e89,f89)</f>
      </c>
      <c r="H89" t="s" s="10">
        <v>346</v>
      </c>
      <c r="I89" t="n" s="10">
        <v>2.4041022331E10</v>
      </c>
      <c r="J89" t="s" s="10">
        <v>40</v>
      </c>
      <c r="K89" t="s" s="10">
        <v>40</v>
      </c>
      <c r="L89" t="s" s="10">
        <v>40</v>
      </c>
      <c r="Y89" t="n" s="10">
        <v>3.0</v>
      </c>
      <c r="Z89" s="10">
        <f>(689455.0/30)</f>
      </c>
      <c r="AA89" s="10">
        <f>(z89 * y89)</f>
      </c>
      <c r="AB89" t="n" s="10">
        <v>0.0</v>
      </c>
      <c r="AC89" t="n" s="10">
        <v>0.0</v>
      </c>
      <c r="AD89" s="10">
        <f>(689455.0*0.08)/30*15</f>
      </c>
      <c r="AE89" s="10">
        <f>AA89+AB89+AC89+AD89</f>
      </c>
      <c r="AF89" s="10">
        <f>ROUND(AE89,0)</f>
      </c>
      <c r="AG89" s="10">
        <f>(689455.0*0.125+689455.0*0.16+689455.0*0.0696+689455.0*0.04)/30*15</f>
      </c>
      <c r="AH89" t="n" s="10">
        <v>0.0</v>
      </c>
      <c r="AI89" s="10">
        <f>AA89+AB89+AC89+AD89+AG89+AH89</f>
      </c>
      <c r="AJ89" t="s" s="10">
        <v>197</v>
      </c>
      <c r="AK89" t="s" s="10">
        <v>333</v>
      </c>
    </row>
    <row r="90">
      <c r="A90" t="n" s="10">
        <v>82.0</v>
      </c>
      <c r="B90" t="n" s="10">
        <v>227.0</v>
      </c>
      <c r="C90" t="s" s="10">
        <v>304</v>
      </c>
      <c r="D90" t="s" s="10">
        <v>151</v>
      </c>
      <c r="E90" t="s" s="10">
        <v>68</v>
      </c>
      <c r="F90" t="s" s="10">
        <v>240</v>
      </c>
      <c r="G90" s="10">
        <f>concatenate(c90,d90,e90,f90)</f>
      </c>
      <c r="H90" t="s" s="10">
        <v>347</v>
      </c>
      <c r="I90" t="n" s="10">
        <v>2.4041023839E10</v>
      </c>
      <c r="J90" t="s" s="10">
        <v>40</v>
      </c>
      <c r="K90" t="s" s="10">
        <v>40</v>
      </c>
      <c r="L90" t="s" s="10">
        <v>40</v>
      </c>
      <c r="Y90" t="n" s="10">
        <v>3.0</v>
      </c>
      <c r="Z90" s="10">
        <f>(689455.0/30)</f>
      </c>
      <c r="AA90" s="10">
        <f>(z90 * y90)</f>
      </c>
      <c r="AB90" t="n" s="10">
        <v>0.0</v>
      </c>
      <c r="AC90" t="n" s="10">
        <v>0.0</v>
      </c>
      <c r="AD90" s="10">
        <f>(689455.0*0.08)/30*15</f>
      </c>
      <c r="AE90" s="10">
        <f>AA90+AB90+AC90+AD90</f>
      </c>
      <c r="AF90" s="10">
        <f>ROUND(AE90,0)</f>
      </c>
      <c r="AG90" s="10">
        <f>(689455.0*0.125+689455.0*0.16+689455.0*0.0696+689455.0*0.04)/30*15</f>
      </c>
      <c r="AH90" t="n" s="10">
        <v>0.0</v>
      </c>
      <c r="AI90" s="10">
        <f>AA90+AB90+AC90+AD90+AG90+AH90</f>
      </c>
      <c r="AJ90" t="s" s="10">
        <v>338</v>
      </c>
      <c r="AK90" t="s" s="10">
        <v>333</v>
      </c>
    </row>
    <row r="91">
      <c r="A91" t="n" s="10">
        <v>83.0</v>
      </c>
      <c r="B91" t="n" s="10">
        <v>291.0</v>
      </c>
      <c r="C91" t="s" s="10">
        <v>348</v>
      </c>
      <c r="D91" t="s" s="10">
        <v>128</v>
      </c>
      <c r="E91" t="s" s="10">
        <v>212</v>
      </c>
      <c r="F91" t="s" s="10">
        <v>224</v>
      </c>
      <c r="G91" s="10">
        <f>concatenate(c91,d91,e91,f91)</f>
      </c>
      <c r="H91" t="s" s="10">
        <v>349</v>
      </c>
      <c r="I91" t="n" s="10">
        <v>2.4041021819E10</v>
      </c>
      <c r="J91" t="s" s="10">
        <v>40</v>
      </c>
      <c r="K91" t="s" s="10">
        <v>40</v>
      </c>
      <c r="L91" t="s" s="10">
        <v>40</v>
      </c>
      <c r="Y91" t="n" s="10">
        <v>3.0</v>
      </c>
      <c r="Z91" s="10">
        <f>(689455.0/30)</f>
      </c>
      <c r="AA91" s="10">
        <f>(z91 * y91)</f>
      </c>
      <c r="AB91" t="n" s="10">
        <v>0.0</v>
      </c>
      <c r="AC91" t="n" s="10">
        <v>0.0</v>
      </c>
      <c r="AD91" s="10">
        <f>(689455.0*0.08)/30*15</f>
      </c>
      <c r="AE91" s="10">
        <f>AA91+AB91+AC91+AD91</f>
      </c>
      <c r="AF91" s="10">
        <f>ROUND(AE91,0)</f>
      </c>
      <c r="AG91" s="10">
        <f>(689455.0*0.125+689455.0*0.16+689455.0*0.0696+689455.0*0.04)/30*15</f>
      </c>
      <c r="AH91" t="n" s="10">
        <v>0.0</v>
      </c>
      <c r="AI91" s="10">
        <f>AA91+AB91+AC91+AD91+AG91+AH91</f>
      </c>
      <c r="AJ91" t="s" s="10">
        <v>197</v>
      </c>
      <c r="AK91" t="s" s="10">
        <v>333</v>
      </c>
    </row>
    <row r="92">
      <c r="A92" t="n" s="10">
        <v>84.0</v>
      </c>
      <c r="B92" t="n" s="10">
        <v>442.0</v>
      </c>
      <c r="C92" t="s" s="10">
        <v>178</v>
      </c>
      <c r="D92" t="s" s="10">
        <v>233</v>
      </c>
      <c r="E92" t="s" s="10">
        <v>212</v>
      </c>
      <c r="F92" t="s" s="10">
        <v>350</v>
      </c>
      <c r="G92" s="10">
        <f>concatenate(c92,d92,e92,f92)</f>
      </c>
      <c r="H92" t="s" s="10">
        <v>351</v>
      </c>
      <c r="I92" t="n" s="10">
        <v>2.4041022247E10</v>
      </c>
      <c r="J92" t="s" s="10">
        <v>40</v>
      </c>
      <c r="K92" t="s" s="10">
        <v>40</v>
      </c>
      <c r="L92" t="s" s="10">
        <v>40</v>
      </c>
      <c r="Y92" t="n" s="10">
        <v>3.0</v>
      </c>
      <c r="Z92" s="10">
        <f>(689455.0/30)</f>
      </c>
      <c r="AA92" s="10">
        <f>(z92 * y92)</f>
      </c>
      <c r="AB92" t="n" s="10">
        <v>0.0</v>
      </c>
      <c r="AC92" t="n" s="10">
        <v>0.0</v>
      </c>
      <c r="AD92" s="10">
        <f>(689455.0*0.08)/30*15</f>
      </c>
      <c r="AE92" s="10">
        <f>AA92+AB92+AC92+AD92</f>
      </c>
      <c r="AF92" s="10">
        <f>ROUND(AE92,0)</f>
      </c>
      <c r="AG92" s="10">
        <f>(689455.0*0.125+689455.0*0.16+689455.0*0.0696+689455.0*0.04)/30*15</f>
      </c>
      <c r="AH92" t="n" s="10">
        <v>0.0</v>
      </c>
      <c r="AI92" s="10">
        <f>AA92+AB92+AC92+AD92+AG92+AH92</f>
      </c>
      <c r="AJ92" t="s" s="10">
        <v>197</v>
      </c>
      <c r="AK92" t="s" s="10">
        <v>333</v>
      </c>
    </row>
    <row r="93">
      <c r="A93" t="n" s="10">
        <v>85.0</v>
      </c>
      <c r="B93" t="n" s="10">
        <v>836.0</v>
      </c>
      <c r="C93" t="s" s="10">
        <v>352</v>
      </c>
      <c r="D93" t="s" s="10">
        <v>331</v>
      </c>
      <c r="E93" t="s" s="10">
        <v>353</v>
      </c>
      <c r="F93" t="s" s="10">
        <v>354</v>
      </c>
      <c r="G93" s="10">
        <f>concatenate(c93,d93,e93,f93)</f>
      </c>
      <c r="H93" t="s" s="10">
        <v>355</v>
      </c>
      <c r="I93" t="n" s="10">
        <v>2.4053009766E10</v>
      </c>
      <c r="J93" t="s" s="10">
        <v>40</v>
      </c>
      <c r="K93" t="s" s="10">
        <v>40</v>
      </c>
      <c r="L93" t="s" s="10">
        <v>40</v>
      </c>
      <c r="Y93" t="n" s="10">
        <v>3.0</v>
      </c>
      <c r="Z93" s="10">
        <f>(689455.0/30)</f>
      </c>
      <c r="AA93" s="10">
        <f>(z93 * y93)</f>
      </c>
      <c r="AB93" t="n" s="10">
        <v>0.0</v>
      </c>
      <c r="AC93" t="n" s="10">
        <v>0.0</v>
      </c>
      <c r="AD93" s="10">
        <f>(689455.0*0.08)/30*15</f>
      </c>
      <c r="AE93" s="10">
        <f>AA93+AB93+AC93+AD93</f>
      </c>
      <c r="AF93" s="10">
        <f>ROUND(AE93,0)</f>
      </c>
      <c r="AG93" s="10">
        <f>(689455.0*0.125+689455.0*0.16+689455.0*0.0696+689455.0*0.04)/30*15</f>
      </c>
      <c r="AH93" t="n" s="10">
        <v>0.0</v>
      </c>
      <c r="AI93" s="10">
        <f>AA93+AB93+AC93+AD93+AG93+AH93</f>
      </c>
      <c r="AJ93" t="s" s="10">
        <v>47</v>
      </c>
      <c r="AK93" t="s" s="10">
        <v>333</v>
      </c>
    </row>
    <row r="94">
      <c r="A94" t="n" s="10">
        <v>86.0</v>
      </c>
      <c r="B94" t="n" s="10">
        <v>895.0</v>
      </c>
      <c r="C94" t="s" s="10">
        <v>356</v>
      </c>
      <c r="D94" t="s" s="10">
        <v>348</v>
      </c>
      <c r="E94" t="s" s="10">
        <v>357</v>
      </c>
      <c r="F94" t="s" s="10">
        <v>161</v>
      </c>
      <c r="G94" s="10">
        <f>concatenate(c94,d94,e94,f94)</f>
      </c>
      <c r="H94" t="s" s="10">
        <v>358</v>
      </c>
      <c r="I94" t="n" s="10">
        <v>2.4054201541E10</v>
      </c>
      <c r="J94" t="s" s="10">
        <v>40</v>
      </c>
      <c r="K94" t="s" s="10">
        <v>40</v>
      </c>
      <c r="L94" t="s" s="10">
        <v>40</v>
      </c>
      <c r="Y94" t="n" s="10">
        <v>3.0</v>
      </c>
      <c r="Z94" s="10">
        <f>(689455.0/30)</f>
      </c>
      <c r="AA94" s="10">
        <f>(z94 * y94)</f>
      </c>
      <c r="AB94" t="n" s="10">
        <v>0.0</v>
      </c>
      <c r="AC94" t="n" s="10">
        <v>0.0</v>
      </c>
      <c r="AD94" s="10">
        <f>(689455.0*0.08)/30*15</f>
      </c>
      <c r="AE94" s="10">
        <f>AA94+AB94+AC94+AD94</f>
      </c>
      <c r="AF94" s="10">
        <f>ROUND(AE94,0)</f>
      </c>
      <c r="AG94" s="10">
        <f>(689455.0*0.125+689455.0*0.16+689455.0*0.0696+689455.0*0.04)/30*15</f>
      </c>
      <c r="AH94" t="n" s="10">
        <v>0.0</v>
      </c>
      <c r="AI94" s="10">
        <f>AA94+AB94+AC94+AD94+AG94+AH94</f>
      </c>
      <c r="AJ94" t="s" s="10">
        <v>197</v>
      </c>
      <c r="AK94" t="s" s="10">
        <v>333</v>
      </c>
    </row>
    <row r="95">
      <c r="A95" t="n" s="10">
        <v>87.0</v>
      </c>
      <c r="B95" t="n" s="10">
        <v>944.0</v>
      </c>
      <c r="C95" t="s" s="10">
        <v>189</v>
      </c>
      <c r="D95" t="s" s="10">
        <v>178</v>
      </c>
      <c r="E95" t="s" s="10">
        <v>290</v>
      </c>
      <c r="F95" t="s" s="10">
        <v>359</v>
      </c>
      <c r="G95" s="10">
        <f>concatenate(c95,d95,e95,f95)</f>
      </c>
      <c r="H95" t="s" s="10">
        <v>360</v>
      </c>
      <c r="I95" t="n" s="10">
        <v>2.4054858613E10</v>
      </c>
      <c r="J95" t="s" s="10">
        <v>40</v>
      </c>
      <c r="K95" t="s" s="10">
        <v>40</v>
      </c>
      <c r="L95" t="s" s="10">
        <v>40</v>
      </c>
      <c r="Y95" t="n" s="10">
        <v>3.0</v>
      </c>
      <c r="Z95" s="10">
        <f>(689455.0/30)</f>
      </c>
      <c r="AA95" s="10">
        <f>(z95 * y95)</f>
      </c>
      <c r="AB95" t="n" s="10">
        <v>0.0</v>
      </c>
      <c r="AC95" t="n" s="10">
        <v>0.0</v>
      </c>
      <c r="AD95" s="10">
        <f>(689455.0*0.08)/30*15</f>
      </c>
      <c r="AE95" s="10">
        <f>AA95+AB95+AC95+AD95</f>
      </c>
      <c r="AF95" s="10">
        <f>ROUND(AE95,0)</f>
      </c>
      <c r="AG95" s="10">
        <f>(689455.0*0.125+689455.0*0.16+689455.0*0.0696+689455.0*0.04)/30*15</f>
      </c>
      <c r="AH95" t="n" s="10">
        <v>0.0</v>
      </c>
      <c r="AI95" s="10">
        <f>AA95+AB95+AC95+AD95+AG95+AH95</f>
      </c>
      <c r="AJ95" t="s" s="10">
        <v>47</v>
      </c>
      <c r="AK95" t="s" s="10">
        <v>333</v>
      </c>
    </row>
    <row r="96">
      <c r="A96" t="n" s="10">
        <v>88.0</v>
      </c>
      <c r="B96" t="n" s="10">
        <v>960.0</v>
      </c>
      <c r="C96" t="s" s="10">
        <v>215</v>
      </c>
      <c r="D96" t="s" s="10">
        <v>361</v>
      </c>
      <c r="E96" t="s" s="10">
        <v>63</v>
      </c>
      <c r="F96" t="s" s="10">
        <v>362</v>
      </c>
      <c r="G96" s="10">
        <f>concatenate(c96,d96,e96,f96)</f>
      </c>
      <c r="H96" t="s" s="10">
        <v>363</v>
      </c>
      <c r="I96" t="n" s="10">
        <v>2.4055339766E10</v>
      </c>
      <c r="J96" t="s" s="10">
        <v>40</v>
      </c>
      <c r="K96" t="s" s="10">
        <v>40</v>
      </c>
      <c r="L96" t="s" s="10">
        <v>40</v>
      </c>
      <c r="Y96" t="n" s="10">
        <v>3.0</v>
      </c>
      <c r="Z96" s="10">
        <f>(689455.0/30)</f>
      </c>
      <c r="AA96" s="10">
        <f>(z96 * y96)</f>
      </c>
      <c r="AB96" t="n" s="10">
        <v>0.0</v>
      </c>
      <c r="AC96" t="n" s="10">
        <v>0.0</v>
      </c>
      <c r="AD96" s="10">
        <f>(689455.0*0.08)/30*15</f>
      </c>
      <c r="AE96" s="10">
        <f>AA96+AB96+AC96+AD96</f>
      </c>
      <c r="AF96" s="10">
        <f>ROUND(AE96,0)</f>
      </c>
      <c r="AG96" s="10">
        <f>(689455.0*0.125+689455.0*0.16+689455.0*0.0696+689455.0*0.04)/30*15</f>
      </c>
      <c r="AH96" t="n" s="10">
        <v>0.0</v>
      </c>
      <c r="AI96" s="10">
        <f>AA96+AB96+AC96+AD96+AG96+AH96</f>
      </c>
      <c r="AJ96" t="s" s="10">
        <v>47</v>
      </c>
      <c r="AK96" t="s" s="10">
        <v>333</v>
      </c>
    </row>
    <row r="97">
      <c r="A97" t="n" s="10">
        <v>89.0</v>
      </c>
      <c r="B97" t="n" s="10">
        <v>962.0</v>
      </c>
      <c r="C97" t="s" s="10">
        <v>206</v>
      </c>
      <c r="D97" t="s" s="10">
        <v>215</v>
      </c>
      <c r="E97" t="s" s="10">
        <v>364</v>
      </c>
      <c r="F97" t="s" s="10">
        <v>104</v>
      </c>
      <c r="G97" s="10">
        <f>concatenate(c97,d97,e97,f97)</f>
      </c>
      <c r="H97" t="s" s="10">
        <v>365</v>
      </c>
      <c r="I97" t="n" s="10">
        <v>2.4055339216E10</v>
      </c>
      <c r="J97" t="s" s="10">
        <v>40</v>
      </c>
      <c r="K97" t="s" s="10">
        <v>40</v>
      </c>
      <c r="L97" t="s" s="10">
        <v>40</v>
      </c>
      <c r="Y97" t="n" s="10">
        <v>3.0</v>
      </c>
      <c r="Z97" s="10">
        <f>(689455.0/30)</f>
      </c>
      <c r="AA97" s="10">
        <f>(z97 * y97)</f>
      </c>
      <c r="AB97" t="n" s="10">
        <v>0.0</v>
      </c>
      <c r="AC97" t="n" s="10">
        <v>0.0</v>
      </c>
      <c r="AD97" s="10">
        <f>(689455.0*0.08)/30*15</f>
      </c>
      <c r="AE97" s="10">
        <f>AA97+AB97+AC97+AD97</f>
      </c>
      <c r="AF97" s="10">
        <f>ROUND(AE97,0)</f>
      </c>
      <c r="AG97" s="10">
        <f>(689455.0*0.125+689455.0*0.16+689455.0*0.0696+689455.0*0.04)/30*15</f>
      </c>
      <c r="AH97" t="n" s="10">
        <v>0.0</v>
      </c>
      <c r="AI97" s="10">
        <f>AA97+AB97+AC97+AD97+AG97+AH97</f>
      </c>
      <c r="AJ97" t="s" s="10">
        <v>47</v>
      </c>
      <c r="AK97" t="s" s="10">
        <v>333</v>
      </c>
    </row>
    <row r="98">
      <c r="A98" t="n" s="10">
        <v>90.0</v>
      </c>
      <c r="B98" t="n" s="10">
        <v>981.0</v>
      </c>
      <c r="C98" t="s" s="10">
        <v>97</v>
      </c>
      <c r="D98" t="s" s="10">
        <v>107</v>
      </c>
      <c r="E98" t="s" s="10">
        <v>366</v>
      </c>
      <c r="F98" t="s" s="10">
        <v>367</v>
      </c>
      <c r="G98" s="10">
        <f>concatenate(c98,d98,e98,f98)</f>
      </c>
      <c r="H98" t="s" s="10">
        <v>368</v>
      </c>
      <c r="I98" t="n" s="10">
        <v>2.4055406596E10</v>
      </c>
      <c r="J98" t="s" s="10">
        <v>40</v>
      </c>
      <c r="K98" t="s" s="10">
        <v>40</v>
      </c>
      <c r="L98" t="s" s="10">
        <v>40</v>
      </c>
      <c r="Y98" t="n" s="10">
        <v>3.0</v>
      </c>
      <c r="Z98" s="10">
        <f>(689455.0/30)</f>
      </c>
      <c r="AA98" s="10">
        <f>(z98 * y98)</f>
      </c>
      <c r="AB98" t="n" s="10">
        <v>0.0</v>
      </c>
      <c r="AC98" t="n" s="10">
        <v>0.0</v>
      </c>
      <c r="AD98" s="10">
        <f>(689455.0*0.08)/30*15</f>
      </c>
      <c r="AE98" s="10">
        <f>AA98+AB98+AC98+AD98</f>
      </c>
      <c r="AF98" s="10">
        <f>ROUND(AE98,0)</f>
      </c>
      <c r="AG98" s="10">
        <f>(689455.0*0.125+689455.0*0.16+689455.0*0.0696+689455.0*0.04)/30*15</f>
      </c>
      <c r="AH98" t="n" s="10">
        <v>0.0</v>
      </c>
      <c r="AI98" s="10">
        <f>AA98+AB98+AC98+AD98+AG98+AH98</f>
      </c>
      <c r="AJ98" t="s" s="10">
        <v>47</v>
      </c>
      <c r="AK98" t="s" s="10">
        <v>333</v>
      </c>
    </row>
    <row r="99">
      <c r="A99" t="n" s="10">
        <v>91.0</v>
      </c>
      <c r="B99" t="n" s="10">
        <v>1023.0</v>
      </c>
      <c r="C99" t="s" s="10">
        <v>369</v>
      </c>
      <c r="D99" t="s" s="10">
        <v>37</v>
      </c>
      <c r="E99" t="s" s="10">
        <v>63</v>
      </c>
      <c r="F99" t="s" s="10">
        <v>221</v>
      </c>
      <c r="G99" s="10">
        <f>concatenate(c99,d99,e99,f99)</f>
      </c>
      <c r="H99" t="s" s="10">
        <v>370</v>
      </c>
      <c r="I99" t="n" s="10">
        <v>2.4055811097E10</v>
      </c>
      <c r="J99" t="s" s="10">
        <v>40</v>
      </c>
      <c r="K99" t="s" s="10">
        <v>40</v>
      </c>
      <c r="L99" t="s" s="10">
        <v>40</v>
      </c>
      <c r="Y99" t="n" s="10">
        <v>3.0</v>
      </c>
      <c r="Z99" s="10">
        <f>(689455.0/30)</f>
      </c>
      <c r="AA99" s="10">
        <f>(z99 * y99)</f>
      </c>
      <c r="AB99" t="n" s="10">
        <v>0.0</v>
      </c>
      <c r="AC99" t="n" s="10">
        <v>0.0</v>
      </c>
      <c r="AD99" s="10">
        <f>(689455.0*0.08)/30*15</f>
      </c>
      <c r="AE99" s="10">
        <f>AA99+AB99+AC99+AD99</f>
      </c>
      <c r="AF99" s="10">
        <f>ROUND(AE99,0)</f>
      </c>
      <c r="AG99" s="10">
        <f>(689455.0*0.125+689455.0*0.16+689455.0*0.0696+689455.0*0.04)/30*15</f>
      </c>
      <c r="AH99" t="n" s="10">
        <v>0.0</v>
      </c>
      <c r="AI99" s="10">
        <f>AA99+AB99+AC99+AD99+AG99+AH99</f>
      </c>
      <c r="AJ99" t="s" s="10">
        <v>47</v>
      </c>
      <c r="AK99" t="s" s="10">
        <v>333</v>
      </c>
    </row>
    <row r="100">
      <c r="A100" t="n" s="10">
        <v>92.0</v>
      </c>
      <c r="B100" t="n" s="10">
        <v>1086.0</v>
      </c>
      <c r="C100" t="s" s="10">
        <v>371</v>
      </c>
      <c r="D100" t="s" s="10">
        <v>115</v>
      </c>
      <c r="E100" t="s" s="10">
        <v>372</v>
      </c>
      <c r="F100" t="s" s="10">
        <v>161</v>
      </c>
      <c r="G100" s="10">
        <f>concatenate(c100,d100,e100,f100)</f>
      </c>
      <c r="H100" t="s" s="10">
        <v>373</v>
      </c>
      <c r="I100" t="n" s="10">
        <v>2.4056726293E10</v>
      </c>
      <c r="J100" t="s" s="10">
        <v>40</v>
      </c>
      <c r="K100" t="s" s="10">
        <v>40</v>
      </c>
      <c r="L100" t="s" s="10">
        <v>40</v>
      </c>
      <c r="Y100" t="n" s="10">
        <v>3.0</v>
      </c>
      <c r="Z100" s="10">
        <f>(689455.0/30)</f>
      </c>
      <c r="AA100" s="10">
        <f>(z100 * y100)</f>
      </c>
      <c r="AB100" t="n" s="10">
        <v>0.0</v>
      </c>
      <c r="AC100" t="n" s="10">
        <v>0.0</v>
      </c>
      <c r="AD100" s="10">
        <f>(689455.0*0.08)/30*15</f>
      </c>
      <c r="AE100" s="10">
        <f>AA100+AB100+AC100+AD100</f>
      </c>
      <c r="AF100" s="10">
        <f>ROUND(AE100,0)</f>
      </c>
      <c r="AG100" s="10">
        <f>(689455.0*0.125+689455.0*0.16+689455.0*0.0696+689455.0*0.04)/30*15</f>
      </c>
      <c r="AH100" t="n" s="10">
        <v>0.0</v>
      </c>
      <c r="AI100" s="10">
        <f>AA100+AB100+AC100+AD100+AG100+AH100</f>
      </c>
      <c r="AJ100" t="s" s="10">
        <v>47</v>
      </c>
      <c r="AK100" t="s" s="10">
        <v>333</v>
      </c>
    </row>
    <row r="101">
      <c r="A101" t="n" s="10">
        <v>93.0</v>
      </c>
      <c r="B101" t="n" s="10">
        <v>1125.0</v>
      </c>
      <c r="C101" t="s" s="10">
        <v>206</v>
      </c>
      <c r="D101" t="s" s="10">
        <v>206</v>
      </c>
      <c r="E101" t="s" s="10">
        <v>74</v>
      </c>
      <c r="F101" t="s" s="10">
        <v>374</v>
      </c>
      <c r="G101" s="10">
        <f>concatenate(c101,d101,e101,f101)</f>
      </c>
      <c r="H101" t="s" s="10">
        <v>375</v>
      </c>
      <c r="I101" t="n" s="10">
        <v>2.4041022658E10</v>
      </c>
      <c r="J101" t="s" s="10">
        <v>40</v>
      </c>
      <c r="K101" t="s" s="10">
        <v>40</v>
      </c>
      <c r="L101" t="s" s="10">
        <v>40</v>
      </c>
      <c r="Y101" t="n" s="10">
        <v>3.0</v>
      </c>
      <c r="Z101" s="10">
        <f>(689455.0/30)</f>
      </c>
      <c r="AA101" s="10">
        <f>(z101 * y101)</f>
      </c>
      <c r="AB101" t="n" s="10">
        <v>0.0</v>
      </c>
      <c r="AC101" t="n" s="10">
        <v>0.0</v>
      </c>
      <c r="AD101" s="10">
        <f>(689455.0*0.08)/30*15</f>
      </c>
      <c r="AE101" s="10">
        <f>AA101+AB101+AC101+AD101</f>
      </c>
      <c r="AF101" s="10">
        <f>ROUND(AE101,0)</f>
      </c>
      <c r="AG101" s="10">
        <f>(689455.0*0.125+689455.0*0.16+689455.0*0.0696+689455.0*0.04)/30*15</f>
      </c>
      <c r="AH101" t="n" s="10">
        <v>0.0</v>
      </c>
      <c r="AI101" s="10">
        <f>AA101+AB101+AC101+AD101+AG101+AH101</f>
      </c>
      <c r="AJ101" t="s" s="10">
        <v>47</v>
      </c>
      <c r="AK101" t="s" s="10">
        <v>333</v>
      </c>
    </row>
    <row r="102">
      <c r="A102" t="n" s="10">
        <v>94.0</v>
      </c>
      <c r="B102" t="n" s="10">
        <v>1129.0</v>
      </c>
      <c r="C102" t="s" s="10">
        <v>206</v>
      </c>
      <c r="D102" t="s" s="10">
        <v>206</v>
      </c>
      <c r="E102" t="s" s="10">
        <v>376</v>
      </c>
      <c r="F102" t="s" s="10">
        <v>297</v>
      </c>
      <c r="G102" s="10">
        <f>concatenate(c102,d102,e102,f102)</f>
      </c>
      <c r="H102" t="s" s="10">
        <v>377</v>
      </c>
      <c r="I102" t="n" s="10">
        <v>2.4041280579E10</v>
      </c>
      <c r="J102" t="s" s="10">
        <v>40</v>
      </c>
      <c r="K102" t="s" s="10">
        <v>40</v>
      </c>
      <c r="L102" t="s" s="10">
        <v>40</v>
      </c>
      <c r="Y102" t="n" s="10">
        <v>3.0</v>
      </c>
      <c r="Z102" s="10">
        <f>(689455.0/30)</f>
      </c>
      <c r="AA102" s="10">
        <f>(z102 * y102)</f>
      </c>
      <c r="AB102" t="n" s="10">
        <v>0.0</v>
      </c>
      <c r="AC102" t="n" s="10">
        <v>0.0</v>
      </c>
      <c r="AD102" s="10">
        <f>(689455.0*0.08)/30*15</f>
      </c>
      <c r="AE102" s="10">
        <f>AA102+AB102+AC102+AD102</f>
      </c>
      <c r="AF102" s="10">
        <f>ROUND(AE102,0)</f>
      </c>
      <c r="AG102" s="10">
        <f>(689455.0*0.125+689455.0*0.16+689455.0*0.0696+689455.0*0.04)/30*15</f>
      </c>
      <c r="AH102" t="n" s="10">
        <v>0.0</v>
      </c>
      <c r="AI102" s="10">
        <f>AA102+AB102+AC102+AD102+AG102+AH102</f>
      </c>
      <c r="AJ102" t="s" s="10">
        <v>47</v>
      </c>
      <c r="AK102" t="s" s="10">
        <v>333</v>
      </c>
    </row>
    <row r="103">
      <c r="A103" t="n" s="10">
        <v>95.0</v>
      </c>
      <c r="B103" t="n" s="7">
        <v>-5.0</v>
      </c>
      <c r="C103" t="s" s="7">
        <v>378</v>
      </c>
      <c r="D103" t="s" s="7">
        <v>378</v>
      </c>
      <c r="E103" t="s" s="7">
        <v>379</v>
      </c>
      <c r="F103" t="s" s="7">
        <v>380</v>
      </c>
      <c r="G103" s="7">
        <f>concatenate(c103,d103,e103,f103)</f>
      </c>
      <c r="H103" t="s" s="7">
        <v>381</v>
      </c>
      <c r="I103" t="n" s="10">
        <v>2.404126672E10</v>
      </c>
      <c r="J103" t="s" s="10">
        <v>40</v>
      </c>
      <c r="K103" t="s" s="10">
        <v>40</v>
      </c>
      <c r="L103" t="s" s="10">
        <v>40</v>
      </c>
      <c r="Y103" t="n" s="10">
        <v>3.0</v>
      </c>
      <c r="Z103" s="10">
        <f>(689455.0/30)</f>
      </c>
      <c r="AA103" s="10">
        <f>(z103 * y103)</f>
      </c>
      <c r="AB103" t="n" s="10">
        <v>0.0</v>
      </c>
      <c r="AC103" t="n" s="10">
        <v>0.0</v>
      </c>
      <c r="AD103" s="10">
        <f>(689455.0*0.08)/30*15</f>
      </c>
      <c r="AE103" s="10">
        <f>AA103+AB103+AC103+AD103</f>
      </c>
      <c r="AF103" s="10">
        <f>ROUND(AE103,0)</f>
      </c>
      <c r="AG103" s="10">
        <f>(689455.0*0.125+689455.0*0.16+689455.0*0.0696+689455.0*0.04)/30*15</f>
      </c>
      <c r="AH103" t="n" s="10">
        <v>0.0</v>
      </c>
      <c r="AI103" s="10">
        <f>AA103+AB103+AC103+AD103+AG103+AH103</f>
      </c>
      <c r="AJ103" t="s" s="10">
        <v>119</v>
      </c>
      <c r="AK103" t="s" s="10">
        <v>379</v>
      </c>
    </row>
    <row r="104">
      <c r="A104" t="n" s="10">
        <v>96.0</v>
      </c>
      <c r="B104" t="n" s="10">
        <v>226.0</v>
      </c>
      <c r="C104" t="s" s="10">
        <v>382</v>
      </c>
      <c r="D104" t="s" s="10">
        <v>282</v>
      </c>
      <c r="E104" t="s" s="10">
        <v>195</v>
      </c>
      <c r="F104" t="s" s="10">
        <v>383</v>
      </c>
      <c r="G104" s="10">
        <f>concatenate(c104,d104,e104,f104)</f>
      </c>
      <c r="H104" t="s" s="10">
        <v>384</v>
      </c>
      <c r="I104" t="n" s="10">
        <v>2.4041022069E10</v>
      </c>
      <c r="J104" t="s" s="10">
        <v>40</v>
      </c>
      <c r="K104" t="s" s="10">
        <v>40</v>
      </c>
      <c r="L104" t="s" s="10">
        <v>40</v>
      </c>
      <c r="Y104" t="n" s="10">
        <v>3.0</v>
      </c>
      <c r="Z104" s="10">
        <f>(689455.0/30)</f>
      </c>
      <c r="AA104" s="10">
        <f>(z104 * y104)</f>
      </c>
      <c r="AB104" t="n" s="10">
        <v>0.0</v>
      </c>
      <c r="AC104" t="n" s="10">
        <v>0.0</v>
      </c>
      <c r="AD104" s="10">
        <f>(689455.0*0.08)/30*15</f>
      </c>
      <c r="AE104" s="10">
        <f>AA104+AB104+AC104+AD104</f>
      </c>
      <c r="AF104" s="10">
        <f>ROUND(AE104,0)</f>
      </c>
      <c r="AG104" s="10">
        <f>(689455.0*0.125+689455.0*0.16+689455.0*0.0696+689455.0*0.04)/30*15</f>
      </c>
      <c r="AH104" t="n" s="10">
        <v>0.0</v>
      </c>
      <c r="AI104" s="10">
        <f>AA104+AB104+AC104+AD104+AG104+AH104</f>
      </c>
      <c r="AJ104" t="s" s="10">
        <v>197</v>
      </c>
      <c r="AK104" t="s" s="10">
        <v>379</v>
      </c>
    </row>
    <row r="105">
      <c r="A105" t="n" s="10">
        <v>97.0</v>
      </c>
      <c r="B105" t="n" s="10">
        <v>235.0</v>
      </c>
      <c r="C105" t="s" s="10">
        <v>111</v>
      </c>
      <c r="D105" t="s" s="10">
        <v>37</v>
      </c>
      <c r="E105" t="s" s="10">
        <v>99</v>
      </c>
      <c r="F105" t="s" s="10">
        <v>195</v>
      </c>
      <c r="G105" s="10">
        <f>concatenate(c105,d105,e105,f105)</f>
      </c>
      <c r="H105" t="s" s="10">
        <v>385</v>
      </c>
      <c r="I105" t="n" s="10">
        <v>2.4040878478E10</v>
      </c>
      <c r="J105" t="s" s="10">
        <v>40</v>
      </c>
      <c r="K105" t="s" s="10">
        <v>40</v>
      </c>
      <c r="L105" t="s" s="10">
        <v>40</v>
      </c>
      <c r="Y105" t="n" s="10">
        <v>3.0</v>
      </c>
      <c r="Z105" s="10">
        <f>(689455.0/30)</f>
      </c>
      <c r="AA105" s="10">
        <f>(z105 * y105)</f>
      </c>
      <c r="AB105" t="n" s="10">
        <v>0.0</v>
      </c>
      <c r="AC105" t="n" s="10">
        <v>0.0</v>
      </c>
      <c r="AD105" s="10">
        <f>(689455.0*0.08)/30*15</f>
      </c>
      <c r="AE105" s="10">
        <f>AA105+AB105+AC105+AD105</f>
      </c>
      <c r="AF105" s="10">
        <f>ROUND(AE105,0)</f>
      </c>
      <c r="AG105" s="10">
        <f>(689455.0*0.125+689455.0*0.16+689455.0*0.0696+689455.0*0.04)/30*15</f>
      </c>
      <c r="AH105" t="n" s="10">
        <v>0.0</v>
      </c>
      <c r="AI105" s="10">
        <f>AA105+AB105+AC105+AD105+AG105+AH105</f>
      </c>
      <c r="AJ105" t="s" s="10">
        <v>197</v>
      </c>
      <c r="AK105" t="s" s="10">
        <v>379</v>
      </c>
    </row>
    <row r="106">
      <c r="A106" t="n" s="10">
        <v>98.0</v>
      </c>
      <c r="B106" t="n" s="10">
        <v>334.0</v>
      </c>
      <c r="C106" t="s" s="10">
        <v>127</v>
      </c>
      <c r="D106" t="s" s="10">
        <v>173</v>
      </c>
      <c r="E106" t="s" s="10">
        <v>212</v>
      </c>
      <c r="F106" t="s" s="10">
        <v>386</v>
      </c>
      <c r="G106" s="10">
        <f>concatenate(c106,d106,e106,f106)</f>
      </c>
      <c r="H106" t="s" s="10">
        <v>387</v>
      </c>
      <c r="I106" t="n" s="10">
        <v>2.4040875563E10</v>
      </c>
      <c r="J106" t="s" s="10">
        <v>40</v>
      </c>
      <c r="K106" t="s" s="10">
        <v>40</v>
      </c>
      <c r="L106" t="s" s="10">
        <v>40</v>
      </c>
      <c r="Y106" t="n" s="10">
        <v>3.0</v>
      </c>
      <c r="Z106" s="10">
        <f>(689455.0/30)</f>
      </c>
      <c r="AA106" s="10">
        <f>(z106 * y106)</f>
      </c>
      <c r="AB106" t="n" s="10">
        <v>0.0</v>
      </c>
      <c r="AC106" t="n" s="10">
        <v>0.0</v>
      </c>
      <c r="AD106" s="10">
        <f>(689455.0*0.08)/30*15</f>
      </c>
      <c r="AE106" s="10">
        <f>AA106+AB106+AC106+AD106</f>
      </c>
      <c r="AF106" s="10">
        <f>ROUND(AE106,0)</f>
      </c>
      <c r="AG106" s="10">
        <f>(689455.0*0.125+689455.0*0.16+689455.0*0.0696+689455.0*0.04)/30*15</f>
      </c>
      <c r="AH106" t="n" s="10">
        <v>0.0</v>
      </c>
      <c r="AI106" s="10">
        <f>AA106+AB106+AC106+AD106+AG106+AH106</f>
      </c>
      <c r="AJ106" t="s" s="10">
        <v>47</v>
      </c>
      <c r="AK106" t="s" s="10">
        <v>379</v>
      </c>
    </row>
    <row r="107">
      <c r="A107" t="n" s="10">
        <v>99.0</v>
      </c>
      <c r="B107" t="n" s="10">
        <v>346.0</v>
      </c>
      <c r="C107" t="s" s="10">
        <v>388</v>
      </c>
      <c r="D107" t="s" s="10">
        <v>389</v>
      </c>
      <c r="E107" t="s" s="10">
        <v>63</v>
      </c>
      <c r="F107" t="s" s="10">
        <v>390</v>
      </c>
      <c r="G107" s="10">
        <f>concatenate(c107,d107,e107,f107)</f>
      </c>
      <c r="H107" t="s" s="10">
        <v>391</v>
      </c>
      <c r="I107" t="n" s="10">
        <v>2.4040980573E10</v>
      </c>
      <c r="J107" t="s" s="10">
        <v>40</v>
      </c>
      <c r="K107" t="s" s="10">
        <v>40</v>
      </c>
      <c r="L107" t="s" s="10">
        <v>40</v>
      </c>
      <c r="Y107" t="n" s="10">
        <v>3.0</v>
      </c>
      <c r="Z107" s="10">
        <f>(689455.0/30)</f>
      </c>
      <c r="AA107" s="10">
        <f>(z107 * y107)</f>
      </c>
      <c r="AB107" t="n" s="10">
        <v>0.0</v>
      </c>
      <c r="AC107" t="n" s="10">
        <v>0.0</v>
      </c>
      <c r="AD107" s="10">
        <f>(689455.0*0.08)/30*15</f>
      </c>
      <c r="AE107" s="10">
        <f>AA107+AB107+AC107+AD107</f>
      </c>
      <c r="AF107" s="10">
        <f>ROUND(AE107,0)</f>
      </c>
      <c r="AG107" s="10">
        <f>(689455.0*0.125+689455.0*0.16+689455.0*0.0696+689455.0*0.04)/30*15</f>
      </c>
      <c r="AH107" t="n" s="10">
        <v>0.0</v>
      </c>
      <c r="AI107" s="10">
        <f>AA107+AB107+AC107+AD107+AG107+AH107</f>
      </c>
      <c r="AJ107" t="s" s="10">
        <v>197</v>
      </c>
      <c r="AK107" t="s" s="10">
        <v>379</v>
      </c>
    </row>
    <row r="108">
      <c r="A108" t="n" s="10">
        <v>100.0</v>
      </c>
      <c r="B108" t="n" s="10">
        <v>472.0</v>
      </c>
      <c r="C108" t="s" s="10">
        <v>392</v>
      </c>
      <c r="D108" t="s" s="10">
        <v>37</v>
      </c>
      <c r="E108" t="s" s="10">
        <v>393</v>
      </c>
      <c r="F108" t="s" s="10">
        <v>394</v>
      </c>
      <c r="G108" s="10">
        <f>concatenate(c108,d108,e108,f108)</f>
      </c>
      <c r="H108" t="s" s="10">
        <v>395</v>
      </c>
      <c r="I108" t="n" s="10">
        <v>2.4040935744E10</v>
      </c>
      <c r="J108" t="s" s="10">
        <v>40</v>
      </c>
      <c r="K108" t="s" s="10">
        <v>40</v>
      </c>
      <c r="L108" t="s" s="10">
        <v>40</v>
      </c>
      <c r="Y108" t="n" s="10">
        <v>3.0</v>
      </c>
      <c r="Z108" s="10">
        <f>(689455.0/30)</f>
      </c>
      <c r="AA108" s="10">
        <f>(z108 * y108)</f>
      </c>
      <c r="AB108" t="n" s="10">
        <v>0.0</v>
      </c>
      <c r="AC108" t="n" s="10">
        <v>0.0</v>
      </c>
      <c r="AD108" s="10">
        <f>(689455.0*0.08)/30*15</f>
      </c>
      <c r="AE108" s="10">
        <f>AA108+AB108+AC108+AD108</f>
      </c>
      <c r="AF108" s="10">
        <f>ROUND(AE108,0)</f>
      </c>
      <c r="AG108" s="10">
        <f>(689455.0*0.125+689455.0*0.16+689455.0*0.0696+689455.0*0.04)/30*15</f>
      </c>
      <c r="AH108" t="n" s="10">
        <v>0.0</v>
      </c>
      <c r="AI108" s="10">
        <f>AA108+AB108+AC108+AD108+AG108+AH108</f>
      </c>
      <c r="AJ108" t="s" s="10">
        <v>197</v>
      </c>
      <c r="AK108" t="s" s="10">
        <v>379</v>
      </c>
    </row>
    <row r="109">
      <c r="A109" t="n" s="10">
        <v>101.0</v>
      </c>
      <c r="B109" t="n" s="10">
        <v>491.0</v>
      </c>
      <c r="C109" t="s" s="10">
        <v>396</v>
      </c>
      <c r="D109" t="s" s="10">
        <v>92</v>
      </c>
      <c r="E109" t="s" s="10">
        <v>63</v>
      </c>
      <c r="F109" t="s" s="10">
        <v>397</v>
      </c>
      <c r="G109" s="10">
        <f>concatenate(c109,d109,e109,f109)</f>
      </c>
      <c r="H109" t="s" s="10">
        <v>398</v>
      </c>
      <c r="I109" t="n" s="10">
        <v>2.4041395008E10</v>
      </c>
      <c r="J109" t="s" s="10">
        <v>40</v>
      </c>
      <c r="K109" t="s" s="10">
        <v>40</v>
      </c>
      <c r="L109" t="s" s="10">
        <v>40</v>
      </c>
      <c r="Y109" t="n" s="10">
        <v>3.0</v>
      </c>
      <c r="Z109" s="10">
        <f>(689455.0/30)</f>
      </c>
      <c r="AA109" s="10">
        <f>(z109 * y109)</f>
      </c>
      <c r="AB109" t="n" s="10">
        <v>0.0</v>
      </c>
      <c r="AC109" t="n" s="10">
        <v>0.0</v>
      </c>
      <c r="AD109" s="10">
        <f>(689455.0*0.08)/30*15</f>
      </c>
      <c r="AE109" s="10">
        <f>AA109+AB109+AC109+AD109</f>
      </c>
      <c r="AF109" s="10">
        <f>ROUND(AE109,0)</f>
      </c>
      <c r="AG109" s="10">
        <f>(689455.0*0.125+689455.0*0.16+689455.0*0.0696+689455.0*0.04)/30*15</f>
      </c>
      <c r="AH109" t="n" s="10">
        <v>0.0</v>
      </c>
      <c r="AI109" s="10">
        <f>AA109+AB109+AC109+AD109+AG109+AH109</f>
      </c>
      <c r="AJ109" t="s" s="10">
        <v>47</v>
      </c>
      <c r="AK109" t="s" s="10">
        <v>379</v>
      </c>
    </row>
    <row r="110">
      <c r="A110" t="n" s="10">
        <v>102.0</v>
      </c>
      <c r="B110" t="n" s="10">
        <v>502.0</v>
      </c>
      <c r="C110" t="s" s="10">
        <v>389</v>
      </c>
      <c r="D110" t="s" s="10">
        <v>389</v>
      </c>
      <c r="E110" t="s" s="10">
        <v>399</v>
      </c>
      <c r="F110" t="s" s="10">
        <v>400</v>
      </c>
      <c r="G110" s="10">
        <f>concatenate(c110,d110,e110,f110)</f>
      </c>
      <c r="H110" t="s" s="10">
        <v>401</v>
      </c>
      <c r="I110" t="n" s="10">
        <v>2.4041860146E10</v>
      </c>
      <c r="J110" t="s" s="10">
        <v>40</v>
      </c>
      <c r="K110" t="s" s="10">
        <v>40</v>
      </c>
      <c r="L110" t="s" s="10">
        <v>40</v>
      </c>
      <c r="Y110" t="n" s="10">
        <v>3.0</v>
      </c>
      <c r="Z110" s="10">
        <f>(689455.0/30)</f>
      </c>
      <c r="AA110" s="10">
        <f>(z110 * y110)</f>
      </c>
      <c r="AB110" t="n" s="10">
        <v>0.0</v>
      </c>
      <c r="AC110" t="n" s="10">
        <v>0.0</v>
      </c>
      <c r="AD110" s="10">
        <f>(689455.0*0.08)/30*15</f>
      </c>
      <c r="AE110" s="10">
        <f>AA110+AB110+AC110+AD110</f>
      </c>
      <c r="AF110" s="10">
        <f>ROUND(AE110,0)</f>
      </c>
      <c r="AG110" s="10">
        <f>(689455.0*0.125+689455.0*0.16+689455.0*0.0696+689455.0*0.04)/30*15</f>
      </c>
      <c r="AH110" t="n" s="10">
        <v>0.0</v>
      </c>
      <c r="AI110" s="10">
        <f>AA110+AB110+AC110+AD110+AG110+AH110</f>
      </c>
      <c r="AJ110" t="s" s="10">
        <v>47</v>
      </c>
      <c r="AK110" t="s" s="10">
        <v>379</v>
      </c>
    </row>
    <row r="111">
      <c r="A111" t="n" s="10">
        <v>103.0</v>
      </c>
      <c r="B111" t="n" s="10">
        <v>892.0</v>
      </c>
      <c r="C111" t="s" s="10">
        <v>92</v>
      </c>
      <c r="D111" t="s" s="10">
        <v>402</v>
      </c>
      <c r="E111" t="s" s="10">
        <v>403</v>
      </c>
      <c r="F111" t="s" s="10">
        <v>148</v>
      </c>
      <c r="G111" s="10">
        <f>concatenate(c111,d111,e111,f111)</f>
      </c>
      <c r="H111" t="s" s="10">
        <v>404</v>
      </c>
      <c r="I111" t="n" s="10">
        <v>2.4054172489E10</v>
      </c>
      <c r="J111" t="s" s="10">
        <v>40</v>
      </c>
      <c r="K111" t="s" s="10">
        <v>40</v>
      </c>
      <c r="L111" t="s" s="10">
        <v>40</v>
      </c>
      <c r="Y111" t="n" s="10">
        <v>3.0</v>
      </c>
      <c r="Z111" s="10">
        <f>(689455.0/30)</f>
      </c>
      <c r="AA111" s="10">
        <f>(z111 * y111)</f>
      </c>
      <c r="AB111" t="n" s="10">
        <v>0.0</v>
      </c>
      <c r="AC111" t="n" s="10">
        <v>0.0</v>
      </c>
      <c r="AD111" s="10">
        <f>(689455.0*0.08)/30*15</f>
      </c>
      <c r="AE111" s="10">
        <f>AA111+AB111+AC111+AD111</f>
      </c>
      <c r="AF111" s="10">
        <f>ROUND(AE111,0)</f>
      </c>
      <c r="AG111" s="10">
        <f>(689455.0*0.125+689455.0*0.16+689455.0*0.0696+689455.0*0.04)/30*15</f>
      </c>
      <c r="AH111" t="n" s="10">
        <v>0.0</v>
      </c>
      <c r="AI111" s="10">
        <f>AA111+AB111+AC111+AD111+AG111+AH111</f>
      </c>
      <c r="AJ111" t="s" s="10">
        <v>47</v>
      </c>
      <c r="AK111" t="s" s="10">
        <v>379</v>
      </c>
    </row>
    <row r="112">
      <c r="A112" t="n" s="10">
        <v>104.0</v>
      </c>
      <c r="B112" t="n" s="10">
        <v>1021.0</v>
      </c>
      <c r="C112" t="s" s="10">
        <v>405</v>
      </c>
      <c r="D112" t="s" s="10">
        <v>406</v>
      </c>
      <c r="E112" t="s" s="10">
        <v>68</v>
      </c>
      <c r="F112" t="s" s="10">
        <v>240</v>
      </c>
      <c r="G112" s="10">
        <f>concatenate(c112,d112,e112,f112)</f>
      </c>
      <c r="H112" t="s" s="10">
        <v>407</v>
      </c>
      <c r="I112" t="n" s="10">
        <v>2.4055841694E10</v>
      </c>
      <c r="J112" t="s" s="10">
        <v>40</v>
      </c>
      <c r="K112" t="s" s="10">
        <v>40</v>
      </c>
      <c r="L112" t="s" s="10">
        <v>40</v>
      </c>
      <c r="Y112" t="n" s="10">
        <v>3.0</v>
      </c>
      <c r="Z112" s="10">
        <f>(689455.0/30)</f>
      </c>
      <c r="AA112" s="10">
        <f>(z112 * y112)</f>
      </c>
      <c r="AB112" t="n" s="10">
        <v>0.0</v>
      </c>
      <c r="AC112" t="n" s="10">
        <v>0.0</v>
      </c>
      <c r="AD112" s="10">
        <f>(689455.0*0.08)/30*15</f>
      </c>
      <c r="AE112" s="10">
        <f>AA112+AB112+AC112+AD112</f>
      </c>
      <c r="AF112" s="10">
        <f>ROUND(AE112,0)</f>
      </c>
      <c r="AG112" s="10">
        <f>(689455.0*0.125+689455.0*0.16+689455.0*0.0696+689455.0*0.04)/30*15</f>
      </c>
      <c r="AH112" t="n" s="10">
        <v>0.0</v>
      </c>
      <c r="AI112" s="10">
        <f>AA112+AB112+AC112+AD112+AG112+AH112</f>
      </c>
      <c r="AJ112" t="s" s="10">
        <v>47</v>
      </c>
      <c r="AK112" t="s" s="10">
        <v>379</v>
      </c>
    </row>
    <row r="113">
      <c r="A113" t="n" s="10">
        <v>105.0</v>
      </c>
      <c r="B113" t="n" s="10">
        <v>1050.0</v>
      </c>
      <c r="C113" t="s" s="10">
        <v>250</v>
      </c>
      <c r="D113" t="s" s="10">
        <v>408</v>
      </c>
      <c r="E113" t="s" s="10">
        <v>409</v>
      </c>
      <c r="F113" t="s" s="10">
        <v>410</v>
      </c>
      <c r="G113" s="10">
        <f>concatenate(c113,d113,e113,f113)</f>
      </c>
      <c r="H113" t="s" s="10">
        <v>411</v>
      </c>
      <c r="I113" t="n" s="10">
        <v>2.4041265556E10</v>
      </c>
      <c r="J113" t="s" s="10">
        <v>40</v>
      </c>
      <c r="K113" t="s" s="10">
        <v>40</v>
      </c>
      <c r="L113" t="s" s="10">
        <v>40</v>
      </c>
      <c r="Y113" t="n" s="10">
        <v>3.0</v>
      </c>
      <c r="Z113" s="10">
        <f>(689455.0/30)</f>
      </c>
      <c r="AA113" s="10">
        <f>(z113 * y113)</f>
      </c>
      <c r="AB113" t="n" s="10">
        <v>0.0</v>
      </c>
      <c r="AC113" t="n" s="10">
        <v>0.0</v>
      </c>
      <c r="AD113" s="10">
        <f>(689455.0*0.08)/30*15</f>
      </c>
      <c r="AE113" s="10">
        <f>AA113+AB113+AC113+AD113</f>
      </c>
      <c r="AF113" s="10">
        <f>ROUND(AE113,0)</f>
      </c>
      <c r="AG113" s="10">
        <f>(689455.0*0.125+689455.0*0.16+689455.0*0.0696+689455.0*0.04)/30*15</f>
      </c>
      <c r="AH113" t="n" s="10">
        <v>0.0</v>
      </c>
      <c r="AI113" s="10">
        <f>AA113+AB113+AC113+AD113+AG113+AH113</f>
      </c>
      <c r="AJ113" t="s" s="10">
        <v>197</v>
      </c>
      <c r="AK113" t="s" s="10">
        <v>379</v>
      </c>
    </row>
    <row r="114">
      <c r="A114" t="n" s="10">
        <v>106.0</v>
      </c>
      <c r="B114" t="n" s="10">
        <v>1067.0</v>
      </c>
      <c r="C114" t="s" s="10">
        <v>382</v>
      </c>
      <c r="D114" t="s" s="10">
        <v>37</v>
      </c>
      <c r="E114" t="s" s="10">
        <v>383</v>
      </c>
      <c r="F114" t="s" s="10">
        <v>37</v>
      </c>
      <c r="G114" s="10">
        <f>concatenate(c114,d114,e114,f114)</f>
      </c>
      <c r="H114" t="s" s="10">
        <v>412</v>
      </c>
      <c r="I114" t="n" s="10">
        <v>2.4056458886E10</v>
      </c>
      <c r="J114" t="s" s="10">
        <v>40</v>
      </c>
      <c r="K114" t="s" s="10">
        <v>40</v>
      </c>
      <c r="L114" t="s" s="10">
        <v>40</v>
      </c>
      <c r="Y114" t="n" s="10">
        <v>3.0</v>
      </c>
      <c r="Z114" s="10">
        <f>(689455.0/30)</f>
      </c>
      <c r="AA114" s="10">
        <f>(z114 * y114)</f>
      </c>
      <c r="AB114" t="n" s="10">
        <v>0.0</v>
      </c>
      <c r="AC114" t="n" s="10">
        <v>0.0</v>
      </c>
      <c r="AD114" s="10">
        <f>(689455.0*0.08)/30*15</f>
      </c>
      <c r="AE114" s="10">
        <f>AA114+AB114+AC114+AD114</f>
      </c>
      <c r="AF114" s="10">
        <f>ROUND(AE114,0)</f>
      </c>
      <c r="AG114" s="10">
        <f>(689455.0*0.125+689455.0*0.16+689455.0*0.0696+689455.0*0.04)/30*15</f>
      </c>
      <c r="AH114" t="n" s="10">
        <v>0.0</v>
      </c>
      <c r="AI114" s="10">
        <f>AA114+AB114+AC114+AD114+AG114+AH114</f>
      </c>
      <c r="AJ114" t="s" s="10">
        <v>47</v>
      </c>
      <c r="AK114" t="s" s="10">
        <v>379</v>
      </c>
    </row>
    <row r="115">
      <c r="A115" t="n" s="10">
        <v>107.0</v>
      </c>
      <c r="B115" t="n" s="10">
        <v>1080.0</v>
      </c>
      <c r="C115" t="s" s="10">
        <v>413</v>
      </c>
      <c r="D115" t="s" s="10">
        <v>414</v>
      </c>
      <c r="E115" t="s" s="10">
        <v>400</v>
      </c>
      <c r="F115" t="s" s="10">
        <v>321</v>
      </c>
      <c r="G115" s="10">
        <f>concatenate(c115,d115,e115,f115)</f>
      </c>
      <c r="H115" t="s" s="10">
        <v>415</v>
      </c>
      <c r="I115" t="n" s="10">
        <v>2.4056675148E10</v>
      </c>
      <c r="J115" t="s" s="10">
        <v>40</v>
      </c>
      <c r="K115" t="s" s="10">
        <v>40</v>
      </c>
      <c r="L115" t="s" s="10">
        <v>40</v>
      </c>
      <c r="Y115" t="n" s="10">
        <v>3.0</v>
      </c>
      <c r="Z115" s="10">
        <f>(689455.0/30)</f>
      </c>
      <c r="AA115" s="10">
        <f>(z115 * y115)</f>
      </c>
      <c r="AB115" t="n" s="10">
        <v>0.0</v>
      </c>
      <c r="AC115" t="n" s="10">
        <v>0.0</v>
      </c>
      <c r="AD115" s="10">
        <f>(689455.0*0.08)/30*15</f>
      </c>
      <c r="AE115" s="10">
        <f>AA115+AB115+AC115+AD115</f>
      </c>
      <c r="AF115" s="10">
        <f>ROUND(AE115,0)</f>
      </c>
      <c r="AG115" s="10">
        <f>(689455.0*0.125+689455.0*0.16+689455.0*0.0696+689455.0*0.04)/30*15</f>
      </c>
      <c r="AH115" t="n" s="10">
        <v>0.0</v>
      </c>
      <c r="AI115" s="10">
        <f>AA115+AB115+AC115+AD115+AG115+AH115</f>
      </c>
      <c r="AJ115" t="s" s="10">
        <v>47</v>
      </c>
      <c r="AK115" t="s" s="10">
        <v>379</v>
      </c>
    </row>
    <row r="116">
      <c r="A116" t="n" s="10">
        <v>108.0</v>
      </c>
      <c r="B116" t="n" s="10">
        <v>1104.0</v>
      </c>
      <c r="C116" t="s" s="10">
        <v>271</v>
      </c>
      <c r="D116" t="s" s="10">
        <v>203</v>
      </c>
      <c r="E116" t="s" s="10">
        <v>248</v>
      </c>
      <c r="F116" t="s" s="10">
        <v>37</v>
      </c>
      <c r="G116" s="10">
        <f>concatenate(c116,d116,e116,f116)</f>
      </c>
      <c r="H116" t="s" s="10">
        <v>416</v>
      </c>
      <c r="I116" t="n" s="10">
        <v>2.4041264933E10</v>
      </c>
      <c r="J116" t="s" s="10">
        <v>40</v>
      </c>
      <c r="K116" t="s" s="10">
        <v>40</v>
      </c>
      <c r="L116" t="s" s="10">
        <v>40</v>
      </c>
      <c r="Y116" t="n" s="10">
        <v>3.0</v>
      </c>
      <c r="Z116" s="10">
        <f>(689455.0/30)</f>
      </c>
      <c r="AA116" s="10">
        <f>(z116 * y116)</f>
      </c>
      <c r="AB116" t="n" s="10">
        <v>0.0</v>
      </c>
      <c r="AC116" t="n" s="10">
        <v>0.0</v>
      </c>
      <c r="AD116" s="10">
        <f>(689455.0*0.08)/30*15</f>
      </c>
      <c r="AE116" s="10">
        <f>AA116+AB116+AC116+AD116</f>
      </c>
      <c r="AF116" s="10">
        <f>ROUND(AE116,0)</f>
      </c>
      <c r="AG116" s="10">
        <f>(689455.0*0.125+689455.0*0.16+689455.0*0.0696+689455.0*0.04)/30*15</f>
      </c>
      <c r="AH116" t="n" s="10">
        <v>0.0</v>
      </c>
      <c r="AI116" s="10">
        <f>AA116+AB116+AC116+AD116+AG116+AH116</f>
      </c>
      <c r="AJ116" t="s" s="10">
        <v>47</v>
      </c>
      <c r="AK116" t="s" s="10">
        <v>379</v>
      </c>
    </row>
    <row r="117">
      <c r="A117" t="n" s="10">
        <v>109.0</v>
      </c>
      <c r="B117" t="n" s="10">
        <v>1105.0</v>
      </c>
      <c r="C117" t="s" s="10">
        <v>417</v>
      </c>
      <c r="D117" t="s" s="10">
        <v>256</v>
      </c>
      <c r="E117" t="s" s="10">
        <v>70</v>
      </c>
      <c r="F117" t="s" s="10">
        <v>37</v>
      </c>
      <c r="G117" s="10">
        <f>concatenate(c117,d117,e117,f117)</f>
      </c>
      <c r="H117" t="s" s="10">
        <v>418</v>
      </c>
      <c r="I117" t="n" s="10">
        <v>2.4041022456E10</v>
      </c>
      <c r="J117" t="s" s="10">
        <v>40</v>
      </c>
      <c r="K117" t="s" s="10">
        <v>40</v>
      </c>
      <c r="L117" t="s" s="10">
        <v>40</v>
      </c>
      <c r="Y117" t="n" s="10">
        <v>3.0</v>
      </c>
      <c r="Z117" s="10">
        <f>(689455.0/30)</f>
      </c>
      <c r="AA117" s="10">
        <f>(z117 * y117)</f>
      </c>
      <c r="AB117" t="n" s="10">
        <v>0.0</v>
      </c>
      <c r="AC117" t="n" s="10">
        <v>0.0</v>
      </c>
      <c r="AD117" s="10">
        <f>(689455.0*0.08)/30*15</f>
      </c>
      <c r="AE117" s="10">
        <f>AA117+AB117+AC117+AD117</f>
      </c>
      <c r="AF117" s="10">
        <f>ROUND(AE117,0)</f>
      </c>
      <c r="AG117" s="10">
        <f>(689455.0*0.125+689455.0*0.16+689455.0*0.0696+689455.0*0.04)/30*15</f>
      </c>
      <c r="AH117" t="n" s="10">
        <v>0.0</v>
      </c>
      <c r="AI117" s="10">
        <f>AA117+AB117+AC117+AD117+AG117+AH117</f>
      </c>
      <c r="AJ117" t="s" s="10">
        <v>197</v>
      </c>
      <c r="AK117" t="s" s="10">
        <v>379</v>
      </c>
    </row>
    <row r="118">
      <c r="A118" t="n" s="10">
        <v>110.0</v>
      </c>
      <c r="B118" t="n" s="7">
        <v>-6.0</v>
      </c>
      <c r="C118" t="s" s="7">
        <v>378</v>
      </c>
      <c r="D118" t="s" s="7">
        <v>378</v>
      </c>
      <c r="E118" t="s" s="7">
        <v>70</v>
      </c>
      <c r="F118" t="s" s="7">
        <v>161</v>
      </c>
      <c r="G118" s="7">
        <f>concatenate(c118,d118,e118,f118)</f>
      </c>
      <c r="H118" t="s" s="7">
        <v>419</v>
      </c>
      <c r="I118" t="n" s="10">
        <v>2.4040908836E10</v>
      </c>
      <c r="J118" t="s" s="10">
        <v>40</v>
      </c>
      <c r="K118" t="s" s="10">
        <v>40</v>
      </c>
      <c r="L118" t="s" s="10">
        <v>40</v>
      </c>
      <c r="Y118" t="n" s="10">
        <v>3.0</v>
      </c>
      <c r="Z118" s="10">
        <f>(689455.0/30)</f>
      </c>
      <c r="AA118" s="10">
        <f>(z118 * y118)</f>
      </c>
      <c r="AB118" t="n" s="10">
        <v>0.0</v>
      </c>
      <c r="AC118" t="n" s="10">
        <v>0.0</v>
      </c>
      <c r="AD118" s="10">
        <f>(689455.0*0.08)/30*15</f>
      </c>
      <c r="AE118" s="10">
        <f>AA118+AB118+AC118+AD118</f>
      </c>
      <c r="AF118" s="10">
        <f>ROUND(AE118,0)</f>
      </c>
      <c r="AG118" s="10">
        <f>(689455.0*0.125+689455.0*0.16+689455.0*0.0696+689455.0*0.04)/30*15</f>
      </c>
      <c r="AH118" t="n" s="10">
        <v>0.0</v>
      </c>
      <c r="AI118" s="10">
        <f>AA118+AB118+AC118+AD118+AG118+AH118</f>
      </c>
      <c r="AJ118" t="s" s="10">
        <v>119</v>
      </c>
      <c r="AK118" t="s" s="10">
        <v>70</v>
      </c>
    </row>
    <row r="119">
      <c r="A119" t="n" s="10">
        <v>111.0</v>
      </c>
      <c r="B119" t="n" s="10">
        <v>224.0</v>
      </c>
      <c r="C119" t="s" s="10">
        <v>335</v>
      </c>
      <c r="D119" t="s" s="10">
        <v>164</v>
      </c>
      <c r="E119" t="s" s="10">
        <v>420</v>
      </c>
      <c r="F119" t="s" s="10">
        <v>99</v>
      </c>
      <c r="G119" s="10">
        <f>concatenate(c119,d119,e119,f119)</f>
      </c>
      <c r="H119" t="s" s="10">
        <v>421</v>
      </c>
      <c r="I119" t="n" s="10">
        <v>2.4040980085E10</v>
      </c>
      <c r="J119" t="s" s="10">
        <v>40</v>
      </c>
      <c r="K119" t="s" s="10">
        <v>40</v>
      </c>
      <c r="L119" t="s" s="10">
        <v>40</v>
      </c>
      <c r="Y119" t="n" s="10">
        <v>3.0</v>
      </c>
      <c r="Z119" s="10">
        <f>(689455.0/30)</f>
      </c>
      <c r="AA119" s="10">
        <f>(z119 * y119)</f>
      </c>
      <c r="AB119" t="n" s="10">
        <v>0.0</v>
      </c>
      <c r="AC119" t="n" s="10">
        <v>0.0</v>
      </c>
      <c r="AD119" s="10">
        <f>(689455.0*0.08)/30*15</f>
      </c>
      <c r="AE119" s="10">
        <f>AA119+AB119+AC119+AD119</f>
      </c>
      <c r="AF119" s="10">
        <f>ROUND(AE119,0)</f>
      </c>
      <c r="AG119" s="10">
        <f>(689455.0*0.125+689455.0*0.16+689455.0*0.0696+689455.0*0.04)/30*15</f>
      </c>
      <c r="AH119" t="n" s="10">
        <v>0.0</v>
      </c>
      <c r="AI119" s="10">
        <f>AA119+AB119+AC119+AD119+AG119+AH119</f>
      </c>
      <c r="AJ119" t="s" s="10">
        <v>197</v>
      </c>
      <c r="AK119" t="s" s="10">
        <v>70</v>
      </c>
    </row>
    <row r="120">
      <c r="A120" t="n" s="10">
        <v>112.0</v>
      </c>
      <c r="B120" t="n" s="10">
        <v>779.0</v>
      </c>
      <c r="C120" t="s" s="10">
        <v>422</v>
      </c>
      <c r="D120" t="s" s="10">
        <v>106</v>
      </c>
      <c r="E120" t="s" s="10">
        <v>423</v>
      </c>
      <c r="F120" t="s" s="10">
        <v>383</v>
      </c>
      <c r="G120" s="10">
        <f>concatenate(c120,d120,e120,f120)</f>
      </c>
      <c r="H120" t="s" s="10">
        <v>424</v>
      </c>
      <c r="I120" t="n" s="10">
        <v>2.4050221567E10</v>
      </c>
      <c r="J120" t="s" s="10">
        <v>40</v>
      </c>
      <c r="K120" t="s" s="10">
        <v>40</v>
      </c>
      <c r="L120" t="s" s="10">
        <v>40</v>
      </c>
      <c r="Y120" t="n" s="10">
        <v>3.0</v>
      </c>
      <c r="Z120" s="10">
        <f>(689455.0/30)</f>
      </c>
      <c r="AA120" s="10">
        <f>(z120 * y120)</f>
      </c>
      <c r="AB120" t="n" s="10">
        <v>0.0</v>
      </c>
      <c r="AC120" t="n" s="10">
        <v>0.0</v>
      </c>
      <c r="AD120" s="10">
        <f>(689455.0*0.08)/30*15</f>
      </c>
      <c r="AE120" s="10">
        <f>AA120+AB120+AC120+AD120</f>
      </c>
      <c r="AF120" s="10">
        <f>ROUND(AE120,0)</f>
      </c>
      <c r="AG120" s="10">
        <f>(689455.0*0.125+689455.0*0.16+689455.0*0.0696+689455.0*0.04)/30*15</f>
      </c>
      <c r="AH120" t="n" s="10">
        <v>0.0</v>
      </c>
      <c r="AI120" s="10">
        <f>AA120+AB120+AC120+AD120+AG120+AH120</f>
      </c>
      <c r="AJ120" t="s" s="10">
        <v>197</v>
      </c>
      <c r="AK120" t="s" s="10">
        <v>70</v>
      </c>
    </row>
    <row r="121">
      <c r="A121" t="n" s="10">
        <v>113.0</v>
      </c>
      <c r="B121" t="n" s="10">
        <v>849.0</v>
      </c>
      <c r="C121" t="s" s="10">
        <v>425</v>
      </c>
      <c r="D121" t="s" s="10">
        <v>426</v>
      </c>
      <c r="E121" t="s" s="10">
        <v>427</v>
      </c>
      <c r="F121" t="s" s="10">
        <v>37</v>
      </c>
      <c r="G121" s="10">
        <f>concatenate(c121,d121,e121,f121)</f>
      </c>
      <c r="H121" t="s" s="10">
        <v>428</v>
      </c>
      <c r="I121" t="n" s="10">
        <v>2.4041023644E10</v>
      </c>
      <c r="J121" t="s" s="10">
        <v>40</v>
      </c>
      <c r="K121" t="s" s="10">
        <v>40</v>
      </c>
      <c r="L121" t="s" s="10">
        <v>40</v>
      </c>
      <c r="Y121" t="n" s="10">
        <v>3.0</v>
      </c>
      <c r="Z121" s="10">
        <f>(689455.0/30)</f>
      </c>
      <c r="AA121" s="10">
        <f>(z121 * y121)</f>
      </c>
      <c r="AB121" t="n" s="10">
        <v>0.0</v>
      </c>
      <c r="AC121" t="n" s="10">
        <v>0.0</v>
      </c>
      <c r="AD121" s="10">
        <f>(689455.0*0.08)/30*15</f>
      </c>
      <c r="AE121" s="10">
        <f>AA121+AB121+AC121+AD121</f>
      </c>
      <c r="AF121" s="10">
        <f>ROUND(AE121,0)</f>
      </c>
      <c r="AG121" s="10">
        <f>(689455.0*0.125+689455.0*0.16+689455.0*0.0696+689455.0*0.04)/30*15</f>
      </c>
      <c r="AH121" t="n" s="10">
        <v>0.0</v>
      </c>
      <c r="AI121" s="10">
        <f>AA121+AB121+AC121+AD121+AG121+AH121</f>
      </c>
      <c r="AJ121" t="s" s="10">
        <v>197</v>
      </c>
      <c r="AK121" t="s" s="10">
        <v>70</v>
      </c>
    </row>
    <row r="122">
      <c r="A122" t="n" s="10">
        <v>114.0</v>
      </c>
      <c r="B122" t="n" s="10">
        <v>907.0</v>
      </c>
      <c r="C122" t="s" s="10">
        <v>429</v>
      </c>
      <c r="D122" t="s" s="10">
        <v>121</v>
      </c>
      <c r="E122" t="s" s="10">
        <v>430</v>
      </c>
      <c r="F122" t="s" s="10">
        <v>37</v>
      </c>
      <c r="G122" s="10">
        <f>concatenate(c122,d122,e122,f122)</f>
      </c>
      <c r="H122" t="s" s="10">
        <v>431</v>
      </c>
      <c r="I122" t="n" s="10">
        <v>2.4054250271E10</v>
      </c>
      <c r="J122" t="s" s="10">
        <v>40</v>
      </c>
      <c r="K122" t="s" s="10">
        <v>40</v>
      </c>
      <c r="L122" t="s" s="10">
        <v>40</v>
      </c>
      <c r="Y122" t="n" s="10">
        <v>3.0</v>
      </c>
      <c r="Z122" s="10">
        <f>(689455.0/30)</f>
      </c>
      <c r="AA122" s="10">
        <f>(z122 * y122)</f>
      </c>
      <c r="AB122" t="n" s="10">
        <v>0.0</v>
      </c>
      <c r="AC122" t="n" s="10">
        <v>0.0</v>
      </c>
      <c r="AD122" s="10">
        <f>(689455.0*0.08)/30*15</f>
      </c>
      <c r="AE122" s="10">
        <f>AA122+AB122+AC122+AD122</f>
      </c>
      <c r="AF122" s="10">
        <f>ROUND(AE122,0)</f>
      </c>
      <c r="AG122" s="10">
        <f>(689455.0*0.125+689455.0*0.16+689455.0*0.0696+689455.0*0.04)/30*15</f>
      </c>
      <c r="AH122" t="n" s="10">
        <v>0.0</v>
      </c>
      <c r="AI122" s="10">
        <f>AA122+AB122+AC122+AD122+AG122+AH122</f>
      </c>
      <c r="AJ122" t="s" s="10">
        <v>47</v>
      </c>
      <c r="AK122" t="s" s="10">
        <v>70</v>
      </c>
    </row>
    <row r="123">
      <c r="A123" t="n" s="10">
        <v>115.0</v>
      </c>
      <c r="B123" t="n" s="10">
        <v>993.0</v>
      </c>
      <c r="C123" t="s" s="10">
        <v>432</v>
      </c>
      <c r="D123" t="s" s="10">
        <v>102</v>
      </c>
      <c r="E123" t="s" s="10">
        <v>433</v>
      </c>
      <c r="F123" t="s" s="10">
        <v>434</v>
      </c>
      <c r="G123" s="10">
        <f>concatenate(c123,d123,e123,f123)</f>
      </c>
      <c r="H123" t="s" s="10">
        <v>435</v>
      </c>
      <c r="I123" t="n" s="10">
        <v>2.4056382105E10</v>
      </c>
      <c r="J123" t="s" s="10">
        <v>40</v>
      </c>
      <c r="K123" t="s" s="10">
        <v>40</v>
      </c>
      <c r="L123" t="s" s="10">
        <v>40</v>
      </c>
      <c r="Y123" t="n" s="10">
        <v>3.0</v>
      </c>
      <c r="Z123" s="10">
        <f>(689455.0/30)</f>
      </c>
      <c r="AA123" s="10">
        <f>(z123 * y123)</f>
      </c>
      <c r="AB123" t="n" s="10">
        <v>0.0</v>
      </c>
      <c r="AC123" t="n" s="10">
        <v>0.0</v>
      </c>
      <c r="AD123" s="10">
        <f>(689455.0*0.08)/30*15</f>
      </c>
      <c r="AE123" s="10">
        <f>AA123+AB123+AC123+AD123</f>
      </c>
      <c r="AF123" s="10">
        <f>ROUND(AE123,0)</f>
      </c>
      <c r="AG123" s="10">
        <f>(689455.0*0.125+689455.0*0.16+689455.0*0.0696+689455.0*0.04)/30*15</f>
      </c>
      <c r="AH123" t="n" s="10">
        <v>0.0</v>
      </c>
      <c r="AI123" s="10">
        <f>AA123+AB123+AC123+AD123+AG123+AH123</f>
      </c>
      <c r="AJ123" t="s" s="10">
        <v>47</v>
      </c>
      <c r="AK123" t="s" s="10">
        <v>70</v>
      </c>
    </row>
    <row r="124">
      <c r="A124" t="n" s="10">
        <v>116.0</v>
      </c>
      <c r="B124" t="n" s="10">
        <v>1031.0</v>
      </c>
      <c r="C124" t="s" s="10">
        <v>185</v>
      </c>
      <c r="D124" t="s" s="10">
        <v>185</v>
      </c>
      <c r="E124" t="s" s="10">
        <v>436</v>
      </c>
      <c r="F124" t="s" s="10">
        <v>148</v>
      </c>
      <c r="G124" s="10">
        <f>concatenate(c124,d124,e124,f124)</f>
      </c>
      <c r="H124" t="s" s="10">
        <v>437</v>
      </c>
      <c r="I124" t="n" s="10">
        <v>2.4046148074E10</v>
      </c>
      <c r="J124" t="s" s="10">
        <v>40</v>
      </c>
      <c r="K124" t="s" s="10">
        <v>40</v>
      </c>
      <c r="L124" t="s" s="10">
        <v>40</v>
      </c>
      <c r="Y124" t="n" s="10">
        <v>3.0</v>
      </c>
      <c r="Z124" s="10">
        <f>(689455.0/30)</f>
      </c>
      <c r="AA124" s="10">
        <f>(z124 * y124)</f>
      </c>
      <c r="AB124" t="n" s="10">
        <v>0.0</v>
      </c>
      <c r="AC124" t="n" s="10">
        <v>0.0</v>
      </c>
      <c r="AD124" s="10">
        <f>(689455.0*0.08)/30*15</f>
      </c>
      <c r="AE124" s="10">
        <f>AA124+AB124+AC124+AD124</f>
      </c>
      <c r="AF124" s="10">
        <f>ROUND(AE124,0)</f>
      </c>
      <c r="AG124" s="10">
        <f>(689455.0*0.125+689455.0*0.16+689455.0*0.0696+689455.0*0.04)/30*15</f>
      </c>
      <c r="AH124" t="n" s="10">
        <v>0.0</v>
      </c>
      <c r="AI124" s="10">
        <f>AA124+AB124+AC124+AD124+AG124+AH124</f>
      </c>
      <c r="AJ124" t="s" s="10">
        <v>197</v>
      </c>
      <c r="AK124" t="s" s="10">
        <v>70</v>
      </c>
    </row>
    <row r="125">
      <c r="A125" t="n" s="10">
        <v>117.0</v>
      </c>
      <c r="B125" t="n" s="7">
        <v>140.0</v>
      </c>
      <c r="C125" t="s" s="7">
        <v>304</v>
      </c>
      <c r="D125" t="s" s="7">
        <v>335</v>
      </c>
      <c r="E125" t="s" s="7">
        <v>438</v>
      </c>
      <c r="F125" t="s" s="7">
        <v>37</v>
      </c>
      <c r="G125" s="7">
        <f>concatenate(c125,d125,e125,f125)</f>
      </c>
      <c r="H125" t="s" s="7">
        <v>439</v>
      </c>
      <c r="I125" t="n" s="10">
        <v>2.4040876218E10</v>
      </c>
      <c r="J125" t="s" s="10">
        <v>40</v>
      </c>
      <c r="K125" t="s" s="10">
        <v>40</v>
      </c>
      <c r="L125" t="s" s="10">
        <v>40</v>
      </c>
      <c r="Y125" t="n" s="10">
        <v>3.0</v>
      </c>
      <c r="Z125" s="10">
        <f>(689455.0/30)</f>
      </c>
      <c r="AA125" s="10">
        <f>(z125 * y125)</f>
      </c>
      <c r="AB125" t="n" s="10">
        <v>0.0</v>
      </c>
      <c r="AC125" t="n" s="10">
        <v>0.0</v>
      </c>
      <c r="AD125" s="10">
        <f>(689455.0*0.08)/30*15</f>
      </c>
      <c r="AE125" s="10">
        <f>AA125+AB125+AC125+AD125</f>
      </c>
      <c r="AF125" s="10">
        <f>ROUND(AE125,0)</f>
      </c>
      <c r="AG125" s="10">
        <f>(689455.0*0.125+689455.0*0.16+689455.0*0.0696+689455.0*0.04)/30*15</f>
      </c>
      <c r="AH125" t="n" s="10">
        <v>0.0</v>
      </c>
      <c r="AI125" s="10">
        <f>AA125+AB125+AC125+AD125+AG125+AH125</f>
      </c>
      <c r="AJ125" t="s" s="10">
        <v>119</v>
      </c>
      <c r="AK125" t="s" s="10">
        <v>440</v>
      </c>
    </row>
    <row r="126">
      <c r="A126" t="n" s="10">
        <v>118.0</v>
      </c>
      <c r="B126" t="n" s="10">
        <v>199.0</v>
      </c>
      <c r="C126" t="s" s="10">
        <v>441</v>
      </c>
      <c r="D126" t="s" s="10">
        <v>185</v>
      </c>
      <c r="E126" t="s" s="10">
        <v>74</v>
      </c>
      <c r="F126" t="s" s="10">
        <v>290</v>
      </c>
      <c r="G126" s="10">
        <f>concatenate(c126,d126,e126,f126)</f>
      </c>
      <c r="H126" t="s" s="10">
        <v>442</v>
      </c>
      <c r="I126" t="n" s="10">
        <v>2.4041596515E10</v>
      </c>
      <c r="J126" t="s" s="10">
        <v>40</v>
      </c>
      <c r="K126" t="s" s="10">
        <v>40</v>
      </c>
      <c r="L126" t="s" s="10">
        <v>40</v>
      </c>
      <c r="Y126" t="n" s="10">
        <v>3.0</v>
      </c>
      <c r="Z126" s="10">
        <f>(689455.0/30)</f>
      </c>
      <c r="AA126" s="10">
        <f>(z126 * y126)</f>
      </c>
      <c r="AB126" t="n" s="10">
        <v>0.0</v>
      </c>
      <c r="AC126" t="n" s="10">
        <v>0.0</v>
      </c>
      <c r="AD126" s="10">
        <f>(689455.0*0.08)/30*15</f>
      </c>
      <c r="AE126" s="10">
        <f>AA126+AB126+AC126+AD126</f>
      </c>
      <c r="AF126" s="10">
        <f>ROUND(AE126,0)</f>
      </c>
      <c r="AG126" s="10">
        <f>(689455.0*0.125+689455.0*0.16+689455.0*0.0696+689455.0*0.04)/30*15</f>
      </c>
      <c r="AH126" t="n" s="10">
        <v>0.0</v>
      </c>
      <c r="AI126" s="10">
        <f>AA126+AB126+AC126+AD126+AG126+AH126</f>
      </c>
      <c r="AJ126" t="s" s="10">
        <v>47</v>
      </c>
      <c r="AK126" t="s" s="10">
        <v>440</v>
      </c>
    </row>
    <row r="127">
      <c r="A127" t="n" s="10">
        <v>119.0</v>
      </c>
      <c r="B127" t="n" s="10">
        <v>313.0</v>
      </c>
      <c r="C127" t="s" s="10">
        <v>256</v>
      </c>
      <c r="D127" t="s" s="10">
        <v>256</v>
      </c>
      <c r="E127" t="s" s="10">
        <v>399</v>
      </c>
      <c r="F127" t="s" s="10">
        <v>161</v>
      </c>
      <c r="G127" s="10">
        <f>concatenate(c127,d127,e127,f127)</f>
      </c>
      <c r="H127" t="s" s="10">
        <v>443</v>
      </c>
      <c r="I127" t="n" s="10">
        <v>2.4041022704E10</v>
      </c>
      <c r="J127" t="s" s="10">
        <v>40</v>
      </c>
      <c r="K127" t="s" s="10">
        <v>40</v>
      </c>
      <c r="L127" t="s" s="10">
        <v>40</v>
      </c>
      <c r="Y127" t="n" s="10">
        <v>3.0</v>
      </c>
      <c r="Z127" s="10">
        <f>(689455.0/30)</f>
      </c>
      <c r="AA127" s="10">
        <f>(z127 * y127)</f>
      </c>
      <c r="AB127" t="n" s="10">
        <v>0.0</v>
      </c>
      <c r="AC127" t="n" s="10">
        <v>0.0</v>
      </c>
      <c r="AD127" s="10">
        <f>(689455.0*0.08)/30*15</f>
      </c>
      <c r="AE127" s="10">
        <f>AA127+AB127+AC127+AD127</f>
      </c>
      <c r="AF127" s="10">
        <f>ROUND(AE127,0)</f>
      </c>
      <c r="AG127" s="10">
        <f>(689455.0*0.125+689455.0*0.16+689455.0*0.0696+689455.0*0.04)/30*15</f>
      </c>
      <c r="AH127" t="n" s="10">
        <v>0.0</v>
      </c>
      <c r="AI127" s="10">
        <f>AA127+AB127+AC127+AD127+AG127+AH127</f>
      </c>
      <c r="AJ127" t="s" s="10">
        <v>444</v>
      </c>
      <c r="AK127" t="s" s="10">
        <v>440</v>
      </c>
    </row>
    <row r="128">
      <c r="A128" t="n" s="10">
        <v>120.0</v>
      </c>
      <c r="B128" t="n" s="10">
        <v>325.0</v>
      </c>
      <c r="C128" t="s" s="10">
        <v>215</v>
      </c>
      <c r="D128" t="s" s="10">
        <v>267</v>
      </c>
      <c r="E128" t="s" s="10">
        <v>296</v>
      </c>
      <c r="F128" t="s" s="10">
        <v>445</v>
      </c>
      <c r="G128" s="10">
        <f>concatenate(c128,d128,e128,f128)</f>
      </c>
      <c r="H128" t="s" s="10">
        <v>446</v>
      </c>
      <c r="I128" t="n" s="10">
        <v>2.4041023017E10</v>
      </c>
      <c r="J128" t="s" s="10">
        <v>40</v>
      </c>
      <c r="K128" t="s" s="10">
        <v>40</v>
      </c>
      <c r="L128" t="s" s="10">
        <v>40</v>
      </c>
      <c r="Y128" t="n" s="10">
        <v>3.0</v>
      </c>
      <c r="Z128" s="10">
        <f>(689455.0/30)</f>
      </c>
      <c r="AA128" s="10">
        <f>(z128 * y128)</f>
      </c>
      <c r="AB128" t="n" s="10">
        <v>0.0</v>
      </c>
      <c r="AC128" t="n" s="10">
        <v>0.0</v>
      </c>
      <c r="AD128" s="10">
        <f>(689455.0*0.08)/30*15</f>
      </c>
      <c r="AE128" s="10">
        <f>AA128+AB128+AC128+AD128</f>
      </c>
      <c r="AF128" s="10">
        <f>ROUND(AE128,0)</f>
      </c>
      <c r="AG128" s="10">
        <f>(689455.0*0.125+689455.0*0.16+689455.0*0.0696+689455.0*0.04)/30*15</f>
      </c>
      <c r="AH128" t="n" s="10">
        <v>0.0</v>
      </c>
      <c r="AI128" s="10">
        <f>AA128+AB128+AC128+AD128+AG128+AH128</f>
      </c>
      <c r="AJ128" t="s" s="10">
        <v>444</v>
      </c>
      <c r="AK128" t="s" s="10">
        <v>440</v>
      </c>
    </row>
    <row r="129">
      <c r="A129" t="n" s="10">
        <v>121.0</v>
      </c>
      <c r="B129" t="n" s="10">
        <v>329.0</v>
      </c>
      <c r="C129" t="s" s="10">
        <v>447</v>
      </c>
      <c r="D129" t="s" s="10">
        <v>447</v>
      </c>
      <c r="E129" t="s" s="10">
        <v>448</v>
      </c>
      <c r="F129" t="s" s="10">
        <v>449</v>
      </c>
      <c r="G129" s="10">
        <f>concatenate(c129,d129,e129,f129)</f>
      </c>
      <c r="H129" t="s" s="10">
        <v>450</v>
      </c>
      <c r="I129" t="n" s="10">
        <v>2.4041022805E10</v>
      </c>
      <c r="J129" t="s" s="10">
        <v>40</v>
      </c>
      <c r="K129" t="s" s="10">
        <v>40</v>
      </c>
      <c r="L129" t="s" s="10">
        <v>40</v>
      </c>
      <c r="Y129" t="n" s="10">
        <v>3.0</v>
      </c>
      <c r="Z129" s="10">
        <f>(689455.0/30)</f>
      </c>
      <c r="AA129" s="10">
        <f>(z129 * y129)</f>
      </c>
      <c r="AB129" t="n" s="10">
        <v>0.0</v>
      </c>
      <c r="AC129" t="n" s="10">
        <v>0.0</v>
      </c>
      <c r="AD129" s="10">
        <f>(689455.0*0.08)/30*15</f>
      </c>
      <c r="AE129" s="10">
        <f>AA129+AB129+AC129+AD129</f>
      </c>
      <c r="AF129" s="10">
        <f>ROUND(AE129,0)</f>
      </c>
      <c r="AG129" s="10">
        <f>(689455.0*0.125+689455.0*0.16+689455.0*0.0696+689455.0*0.04)/30*15</f>
      </c>
      <c r="AH129" t="n" s="10">
        <v>0.0</v>
      </c>
      <c r="AI129" s="10">
        <f>AA129+AB129+AC129+AD129+AG129+AH129</f>
      </c>
      <c r="AJ129" t="s" s="10">
        <v>47</v>
      </c>
      <c r="AK129" t="s" s="10">
        <v>440</v>
      </c>
    </row>
    <row r="130">
      <c r="A130" t="n" s="10">
        <v>122.0</v>
      </c>
      <c r="B130" t="n" s="10">
        <v>545.0</v>
      </c>
      <c r="C130" t="s" s="10">
        <v>451</v>
      </c>
      <c r="D130" t="s" s="10">
        <v>246</v>
      </c>
      <c r="E130" t="s" s="10">
        <v>452</v>
      </c>
      <c r="F130" t="s" s="10">
        <v>124</v>
      </c>
      <c r="G130" s="10">
        <f>concatenate(c130,d130,e130,f130)</f>
      </c>
      <c r="H130" t="s" s="10">
        <v>453</v>
      </c>
      <c r="I130" t="n" s="10">
        <v>2.4042181101E10</v>
      </c>
      <c r="J130" t="s" s="10">
        <v>40</v>
      </c>
      <c r="K130" t="s" s="10">
        <v>40</v>
      </c>
      <c r="L130" t="s" s="10">
        <v>40</v>
      </c>
      <c r="Y130" t="n" s="10">
        <v>3.0</v>
      </c>
      <c r="Z130" s="10">
        <f>(689455.0/30)</f>
      </c>
      <c r="AA130" s="10">
        <f>(z130 * y130)</f>
      </c>
      <c r="AB130" t="n" s="10">
        <v>0.0</v>
      </c>
      <c r="AC130" t="n" s="10">
        <v>0.0</v>
      </c>
      <c r="AD130" s="10">
        <f>(689455.0*0.08)/30*15</f>
      </c>
      <c r="AE130" s="10">
        <f>AA130+AB130+AC130+AD130</f>
      </c>
      <c r="AF130" s="10">
        <f>ROUND(AE130,0)</f>
      </c>
      <c r="AG130" s="10">
        <f>(689455.0*0.125+689455.0*0.16+689455.0*0.0696+689455.0*0.04)/30*15</f>
      </c>
      <c r="AH130" t="n" s="10">
        <v>0.0</v>
      </c>
      <c r="AI130" s="10">
        <f>AA130+AB130+AC130+AD130+AG130+AH130</f>
      </c>
      <c r="AJ130" t="s" s="10">
        <v>444</v>
      </c>
      <c r="AK130" t="s" s="10">
        <v>440</v>
      </c>
    </row>
    <row r="131">
      <c r="A131" t="n" s="10">
        <v>123.0</v>
      </c>
      <c r="B131" t="n" s="10">
        <v>557.0</v>
      </c>
      <c r="C131" t="s" s="10">
        <v>389</v>
      </c>
      <c r="D131" t="s" s="10">
        <v>408</v>
      </c>
      <c r="E131" t="s" s="10">
        <v>454</v>
      </c>
      <c r="F131" t="s" s="10">
        <v>242</v>
      </c>
      <c r="G131" s="10">
        <f>concatenate(c131,d131,e131,f131)</f>
      </c>
      <c r="H131" t="s" s="10">
        <v>455</v>
      </c>
      <c r="I131" t="n" s="10">
        <v>2.4042489083E10</v>
      </c>
      <c r="J131" t="s" s="10">
        <v>40</v>
      </c>
      <c r="K131" t="s" s="10">
        <v>40</v>
      </c>
      <c r="L131" t="s" s="10">
        <v>40</v>
      </c>
      <c r="Y131" t="n" s="10">
        <v>3.0</v>
      </c>
      <c r="Z131" s="10">
        <f>(689455.0/30)</f>
      </c>
      <c r="AA131" s="10">
        <f>(z131 * y131)</f>
      </c>
      <c r="AB131" t="n" s="10">
        <v>0.0</v>
      </c>
      <c r="AC131" t="n" s="10">
        <v>0.0</v>
      </c>
      <c r="AD131" s="10">
        <f>(689455.0*0.08)/30*15</f>
      </c>
      <c r="AE131" s="10">
        <f>AA131+AB131+AC131+AD131</f>
      </c>
      <c r="AF131" s="10">
        <f>ROUND(AE131,0)</f>
      </c>
      <c r="AG131" s="10">
        <f>(689455.0*0.125+689455.0*0.16+689455.0*0.0696+689455.0*0.04)/30*15</f>
      </c>
      <c r="AH131" t="n" s="10">
        <v>0.0</v>
      </c>
      <c r="AI131" s="10">
        <f>AA131+AB131+AC131+AD131+AG131+AH131</f>
      </c>
      <c r="AJ131" t="s" s="10">
        <v>47</v>
      </c>
      <c r="AK131" t="s" s="10">
        <v>440</v>
      </c>
    </row>
    <row r="132">
      <c r="A132" t="n" s="10">
        <v>124.0</v>
      </c>
      <c r="B132" t="n" s="10">
        <v>706.0</v>
      </c>
      <c r="C132" t="s" s="10">
        <v>304</v>
      </c>
      <c r="D132" t="s" s="10">
        <v>189</v>
      </c>
      <c r="E132" t="s" s="10">
        <v>456</v>
      </c>
      <c r="F132" t="s" s="10">
        <v>457</v>
      </c>
      <c r="G132" s="10">
        <f>concatenate(c132,d132,e132,f132)</f>
      </c>
      <c r="H132" t="s" s="10">
        <v>458</v>
      </c>
      <c r="I132" t="n" s="10">
        <v>2.4045679962E10</v>
      </c>
      <c r="J132" t="s" s="10">
        <v>40</v>
      </c>
      <c r="K132" t="s" s="10">
        <v>40</v>
      </c>
      <c r="L132" t="s" s="10">
        <v>40</v>
      </c>
      <c r="Y132" t="n" s="10">
        <v>3.0</v>
      </c>
      <c r="Z132" s="10">
        <f>(689455.0/30)</f>
      </c>
      <c r="AA132" s="10">
        <f>(z132 * y132)</f>
      </c>
      <c r="AB132" t="n" s="10">
        <v>0.0</v>
      </c>
      <c r="AC132" t="n" s="10">
        <v>0.0</v>
      </c>
      <c r="AD132" s="10">
        <f>(689455.0*0.08)/30*15</f>
      </c>
      <c r="AE132" s="10">
        <f>AA132+AB132+AC132+AD132</f>
      </c>
      <c r="AF132" s="10">
        <f>ROUND(AE132,0)</f>
      </c>
      <c r="AG132" s="10">
        <f>(689455.0*0.125+689455.0*0.16+689455.0*0.0696+689455.0*0.04)/30*15</f>
      </c>
      <c r="AH132" t="n" s="10">
        <v>0.0</v>
      </c>
      <c r="AI132" s="10">
        <f>AA132+AB132+AC132+AD132+AG132+AH132</f>
      </c>
      <c r="AJ132" t="s" s="10">
        <v>444</v>
      </c>
      <c r="AK132" t="s" s="10">
        <v>440</v>
      </c>
    </row>
    <row r="133">
      <c r="A133" t="n" s="10">
        <v>125.0</v>
      </c>
      <c r="B133" t="n" s="7">
        <v>331.0</v>
      </c>
      <c r="C133" t="s" s="7">
        <v>295</v>
      </c>
      <c r="D133" t="s" s="7">
        <v>173</v>
      </c>
      <c r="E133" t="s" s="7">
        <v>296</v>
      </c>
      <c r="F133" t="s" s="7">
        <v>248</v>
      </c>
      <c r="G133" s="7">
        <f>concatenate(c133,d133,e133,f133)</f>
      </c>
      <c r="H133" t="s" s="7">
        <v>459</v>
      </c>
      <c r="I133" t="n" s="10">
        <v>2.4040875253E10</v>
      </c>
      <c r="J133" t="s" s="10">
        <v>40</v>
      </c>
      <c r="K133" t="s" s="10">
        <v>40</v>
      </c>
      <c r="L133" t="s" s="10">
        <v>40</v>
      </c>
      <c r="Y133" t="n" s="10">
        <v>3.0</v>
      </c>
      <c r="Z133" s="10">
        <f>(689455.0/30)</f>
      </c>
      <c r="AA133" s="10">
        <f>(z133 * y133)</f>
      </c>
      <c r="AB133" t="n" s="10">
        <v>0.0</v>
      </c>
      <c r="AC133" t="n" s="10">
        <v>0.0</v>
      </c>
      <c r="AD133" s="10">
        <f>(689455.0*0.08)/30*15</f>
      </c>
      <c r="AE133" s="10">
        <f>AA133+AB133+AC133+AD133</f>
      </c>
      <c r="AF133" s="10">
        <f>ROUND(AE133,0)</f>
      </c>
      <c r="AG133" s="10">
        <f>(689455.0*0.125+689455.0*0.16+689455.0*0.0696+689455.0*0.04)/30*15</f>
      </c>
      <c r="AH133" t="n" s="10">
        <v>0.0</v>
      </c>
      <c r="AI133" s="10">
        <f>AA133+AB133+AC133+AD133+AG133+AH133</f>
      </c>
      <c r="AJ133" t="s" s="10">
        <v>119</v>
      </c>
      <c r="AK133" t="s" s="10">
        <v>460</v>
      </c>
    </row>
    <row r="134">
      <c r="A134" t="n" s="10">
        <v>126.0</v>
      </c>
      <c r="B134" t="n" s="10">
        <v>317.0</v>
      </c>
      <c r="C134" t="s" s="10">
        <v>215</v>
      </c>
      <c r="D134" t="s" s="10">
        <v>173</v>
      </c>
      <c r="E134" t="s" s="10">
        <v>63</v>
      </c>
      <c r="F134" t="s" s="10">
        <v>200</v>
      </c>
      <c r="G134" s="10">
        <f>concatenate(c134,d134,e134,f134)</f>
      </c>
      <c r="H134" t="s" s="10">
        <v>461</v>
      </c>
      <c r="I134" t="n" s="10">
        <v>2.4041022519E10</v>
      </c>
      <c r="J134" t="s" s="10">
        <v>40</v>
      </c>
      <c r="K134" t="s" s="10">
        <v>40</v>
      </c>
      <c r="L134" t="s" s="10">
        <v>40</v>
      </c>
      <c r="Y134" t="n" s="10">
        <v>3.0</v>
      </c>
      <c r="Z134" s="10">
        <f>(689455.0/30)</f>
      </c>
      <c r="AA134" s="10">
        <f>(z134 * y134)</f>
      </c>
      <c r="AB134" t="n" s="10">
        <v>0.0</v>
      </c>
      <c r="AC134" t="n" s="10">
        <v>0.0</v>
      </c>
      <c r="AD134" s="10">
        <f>(689455.0*0.08)/30*15</f>
      </c>
      <c r="AE134" s="10">
        <f>AA134+AB134+AC134+AD134</f>
      </c>
      <c r="AF134" s="10">
        <f>ROUND(AE134,0)</f>
      </c>
      <c r="AG134" s="10">
        <f>(689455.0*0.125+689455.0*0.16+689455.0*0.0696+689455.0*0.04)/30*15</f>
      </c>
      <c r="AH134" t="n" s="10">
        <v>0.0</v>
      </c>
      <c r="AI134" s="10">
        <f>AA134+AB134+AC134+AD134+AG134+AH134</f>
      </c>
      <c r="AJ134" t="s" s="10">
        <v>444</v>
      </c>
      <c r="AK134" t="s" s="10">
        <v>460</v>
      </c>
    </row>
    <row r="135">
      <c r="A135" t="n" s="10">
        <v>127.0</v>
      </c>
      <c r="B135" t="n" s="10">
        <v>330.0</v>
      </c>
      <c r="C135" t="s" s="10">
        <v>462</v>
      </c>
      <c r="D135" t="s" s="10">
        <v>283</v>
      </c>
      <c r="E135" t="s" s="10">
        <v>257</v>
      </c>
      <c r="F135" t="s" s="10">
        <v>463</v>
      </c>
      <c r="G135" s="10">
        <f>concatenate(c135,d135,e135,f135)</f>
      </c>
      <c r="H135" t="s" s="10">
        <v>464</v>
      </c>
      <c r="I135" t="n" s="10">
        <v>2.4040874692E10</v>
      </c>
      <c r="J135" t="s" s="10">
        <v>40</v>
      </c>
      <c r="K135" t="s" s="10">
        <v>40</v>
      </c>
      <c r="L135" t="s" s="10">
        <v>40</v>
      </c>
      <c r="Y135" t="n" s="10">
        <v>3.0</v>
      </c>
      <c r="Z135" s="10">
        <f>(689455.0/30)</f>
      </c>
      <c r="AA135" s="10">
        <f>(z135 * y135)</f>
      </c>
      <c r="AB135" t="n" s="10">
        <v>0.0</v>
      </c>
      <c r="AC135" t="n" s="10">
        <v>0.0</v>
      </c>
      <c r="AD135" s="10">
        <f>(689455.0*0.08)/30*15</f>
      </c>
      <c r="AE135" s="10">
        <f>AA135+AB135+AC135+AD135</f>
      </c>
      <c r="AF135" s="10">
        <f>ROUND(AE135,0)</f>
      </c>
      <c r="AG135" s="10">
        <f>(689455.0*0.125+689455.0*0.16+689455.0*0.0696+689455.0*0.04)/30*15</f>
      </c>
      <c r="AH135" t="n" s="10">
        <v>0.0</v>
      </c>
      <c r="AI135" s="10">
        <f>AA135+AB135+AC135+AD135+AG135+AH135</f>
      </c>
      <c r="AJ135" t="s" s="10">
        <v>47</v>
      </c>
      <c r="AK135" t="s" s="10">
        <v>460</v>
      </c>
    </row>
    <row r="136">
      <c r="A136" t="n" s="10">
        <v>128.0</v>
      </c>
      <c r="B136" t="n" s="10">
        <v>459.0</v>
      </c>
      <c r="C136" t="s" s="10">
        <v>378</v>
      </c>
      <c r="D136" t="s" s="10">
        <v>106</v>
      </c>
      <c r="E136" t="s" s="10">
        <v>436</v>
      </c>
      <c r="F136" t="s" s="10">
        <v>309</v>
      </c>
      <c r="G136" s="10">
        <f>concatenate(c136,d136,e136,f136)</f>
      </c>
      <c r="H136" t="s" s="10">
        <v>465</v>
      </c>
      <c r="I136" t="n" s="10">
        <v>2.4040875385E10</v>
      </c>
      <c r="J136" t="s" s="10">
        <v>40</v>
      </c>
      <c r="K136" t="s" s="10">
        <v>40</v>
      </c>
      <c r="L136" t="s" s="10">
        <v>40</v>
      </c>
      <c r="Y136" t="n" s="10">
        <v>3.0</v>
      </c>
      <c r="Z136" s="10">
        <f>(689455.0/30)</f>
      </c>
      <c r="AA136" s="10">
        <f>(z136 * y136)</f>
      </c>
      <c r="AB136" t="n" s="10">
        <v>0.0</v>
      </c>
      <c r="AC136" t="n" s="10">
        <v>0.0</v>
      </c>
      <c r="AD136" s="10">
        <f>(689455.0*0.08)/30*15</f>
      </c>
      <c r="AE136" s="10">
        <f>AA136+AB136+AC136+AD136</f>
      </c>
      <c r="AF136" s="10">
        <f>ROUND(AE136,0)</f>
      </c>
      <c r="AG136" s="10">
        <f>(689455.0*0.125+689455.0*0.16+689455.0*0.0696+689455.0*0.04)/30*15</f>
      </c>
      <c r="AH136" t="n" s="10">
        <v>0.0</v>
      </c>
      <c r="AI136" s="10">
        <f>AA136+AB136+AC136+AD136+AG136+AH136</f>
      </c>
      <c r="AJ136" t="s" s="10">
        <v>444</v>
      </c>
      <c r="AK136" t="s" s="10">
        <v>460</v>
      </c>
    </row>
    <row r="137">
      <c r="A137" t="n" s="10">
        <v>129.0</v>
      </c>
      <c r="B137" t="n" s="10">
        <v>592.0</v>
      </c>
      <c r="C137" t="s" s="10">
        <v>466</v>
      </c>
      <c r="D137" t="s" s="10">
        <v>467</v>
      </c>
      <c r="E137" t="s" s="10">
        <v>296</v>
      </c>
      <c r="F137" t="s" s="10">
        <v>161</v>
      </c>
      <c r="G137" s="10">
        <f>concatenate(c137,d137,e137,f137)</f>
      </c>
      <c r="H137" t="s" s="10">
        <v>468</v>
      </c>
      <c r="I137" t="n" s="10">
        <v>2.4041862267E10</v>
      </c>
      <c r="J137" t="s" s="10">
        <v>40</v>
      </c>
      <c r="K137" t="s" s="10">
        <v>40</v>
      </c>
      <c r="L137" t="s" s="10">
        <v>40</v>
      </c>
      <c r="Y137" t="n" s="10">
        <v>3.0</v>
      </c>
      <c r="Z137" s="10">
        <f>(689455.0/30)</f>
      </c>
      <c r="AA137" s="10">
        <f>(z137 * y137)</f>
      </c>
      <c r="AB137" t="n" s="10">
        <v>0.0</v>
      </c>
      <c r="AC137" t="n" s="10">
        <v>0.0</v>
      </c>
      <c r="AD137" s="10">
        <f>(689455.0*0.08)/30*15</f>
      </c>
      <c r="AE137" s="10">
        <f>AA137+AB137+AC137+AD137</f>
      </c>
      <c r="AF137" s="10">
        <f>ROUND(AE137,0)</f>
      </c>
      <c r="AG137" s="10">
        <f>(689455.0*0.125+689455.0*0.16+689455.0*0.0696+689455.0*0.04)/30*15</f>
      </c>
      <c r="AH137" t="n" s="10">
        <v>0.0</v>
      </c>
      <c r="AI137" s="10">
        <f>AA137+AB137+AC137+AD137+AG137+AH137</f>
      </c>
      <c r="AJ137" t="s" s="10">
        <v>47</v>
      </c>
      <c r="AK137" t="s" s="10">
        <v>460</v>
      </c>
    </row>
    <row r="138">
      <c r="A138" t="n" s="10">
        <v>130.0</v>
      </c>
      <c r="B138" t="n" s="10">
        <v>602.0</v>
      </c>
      <c r="C138" t="s" s="10">
        <v>135</v>
      </c>
      <c r="D138" t="s" s="10">
        <v>135</v>
      </c>
      <c r="E138" t="s" s="10">
        <v>469</v>
      </c>
      <c r="F138" t="s" s="10">
        <v>470</v>
      </c>
      <c r="G138" s="10">
        <f>concatenate(c138,d138,e138,f138)</f>
      </c>
      <c r="H138" t="s" s="10">
        <v>471</v>
      </c>
      <c r="I138" t="n" s="10">
        <v>2.4041418437E10</v>
      </c>
      <c r="J138" t="s" s="10">
        <v>40</v>
      </c>
      <c r="K138" t="s" s="10">
        <v>40</v>
      </c>
      <c r="L138" t="s" s="10">
        <v>40</v>
      </c>
      <c r="Y138" t="n" s="10">
        <v>3.0</v>
      </c>
      <c r="Z138" s="10">
        <f>(689455.0/30)</f>
      </c>
      <c r="AA138" s="10">
        <f>(z138 * y138)</f>
      </c>
      <c r="AB138" t="n" s="10">
        <v>0.0</v>
      </c>
      <c r="AC138" t="n" s="10">
        <v>0.0</v>
      </c>
      <c r="AD138" s="10">
        <f>(689455.0*0.08)/30*15</f>
      </c>
      <c r="AE138" s="10">
        <f>AA138+AB138+AC138+AD138</f>
      </c>
      <c r="AF138" s="10">
        <f>ROUND(AE138,0)</f>
      </c>
      <c r="AG138" s="10">
        <f>(689455.0*0.125+689455.0*0.16+689455.0*0.0696+689455.0*0.04)/30*15</f>
      </c>
      <c r="AH138" t="n" s="10">
        <v>0.0</v>
      </c>
      <c r="AI138" s="10">
        <f>AA138+AB138+AC138+AD138+AG138+AH138</f>
      </c>
      <c r="AJ138" t="s" s="10">
        <v>444</v>
      </c>
      <c r="AK138" t="s" s="10">
        <v>460</v>
      </c>
    </row>
    <row r="139">
      <c r="A139" t="n" s="10">
        <v>131.0</v>
      </c>
      <c r="B139" t="n" s="10">
        <v>605.0</v>
      </c>
      <c r="C139" t="s" s="10">
        <v>462</v>
      </c>
      <c r="D139" t="s" s="10">
        <v>203</v>
      </c>
      <c r="E139" t="s" s="10">
        <v>240</v>
      </c>
      <c r="F139" t="s" s="10">
        <v>148</v>
      </c>
      <c r="G139" s="10">
        <f>concatenate(c139,d139,e139,f139)</f>
      </c>
      <c r="H139" t="s" s="10">
        <v>472</v>
      </c>
      <c r="I139" t="n" s="10">
        <v>2.4043531716E10</v>
      </c>
      <c r="J139" t="s" s="10">
        <v>40</v>
      </c>
      <c r="K139" t="s" s="10">
        <v>40</v>
      </c>
      <c r="L139" t="s" s="10">
        <v>40</v>
      </c>
      <c r="Y139" t="n" s="10">
        <v>3.0</v>
      </c>
      <c r="Z139" s="10">
        <f>(689455.0/30)</f>
      </c>
      <c r="AA139" s="10">
        <f>(z139 * y139)</f>
      </c>
      <c r="AB139" t="n" s="10">
        <v>0.0</v>
      </c>
      <c r="AC139" t="n" s="10">
        <v>0.0</v>
      </c>
      <c r="AD139" s="10">
        <f>(689455.0*0.08)/30*15</f>
      </c>
      <c r="AE139" s="10">
        <f>AA139+AB139+AC139+AD139</f>
      </c>
      <c r="AF139" s="10">
        <f>ROUND(AE139,0)</f>
      </c>
      <c r="AG139" s="10">
        <f>(689455.0*0.125+689455.0*0.16+689455.0*0.0696+689455.0*0.04)/30*15</f>
      </c>
      <c r="AH139" t="n" s="10">
        <v>0.0</v>
      </c>
      <c r="AI139" s="10">
        <f>AA139+AB139+AC139+AD139+AG139+AH139</f>
      </c>
      <c r="AJ139" t="s" s="10">
        <v>444</v>
      </c>
      <c r="AK139" t="s" s="10">
        <v>460</v>
      </c>
    </row>
    <row r="140">
      <c r="A140" t="n" s="10">
        <v>132.0</v>
      </c>
      <c r="B140" t="n" s="10">
        <v>740.0</v>
      </c>
      <c r="C140" t="s" s="10">
        <v>315</v>
      </c>
      <c r="D140" t="s" s="10">
        <v>473</v>
      </c>
      <c r="E140" t="s" s="10">
        <v>218</v>
      </c>
      <c r="F140" t="s" s="10">
        <v>474</v>
      </c>
      <c r="G140" s="10">
        <f>concatenate(c140,d140,e140,f140)</f>
      </c>
      <c r="H140" t="s" s="10">
        <v>475</v>
      </c>
      <c r="I140" t="n" s="10">
        <v>2.4046415813E10</v>
      </c>
      <c r="J140" t="s" s="10">
        <v>40</v>
      </c>
      <c r="K140" t="s" s="10">
        <v>40</v>
      </c>
      <c r="L140" t="s" s="10">
        <v>40</v>
      </c>
      <c r="Y140" t="n" s="10">
        <v>3.0</v>
      </c>
      <c r="Z140" s="10">
        <f>(689455.0/30)</f>
      </c>
      <c r="AA140" s="10">
        <f>(z140 * y140)</f>
      </c>
      <c r="AB140" t="n" s="10">
        <v>0.0</v>
      </c>
      <c r="AC140" t="n" s="10">
        <v>0.0</v>
      </c>
      <c r="AD140" s="10">
        <f>(689455.0*0.08)/30*15</f>
      </c>
      <c r="AE140" s="10">
        <f>AA140+AB140+AC140+AD140</f>
      </c>
      <c r="AF140" s="10">
        <f>ROUND(AE140,0)</f>
      </c>
      <c r="AG140" s="10">
        <f>(689455.0*0.125+689455.0*0.16+689455.0*0.0696+689455.0*0.04)/30*15</f>
      </c>
      <c r="AH140" t="n" s="10">
        <v>0.0</v>
      </c>
      <c r="AI140" s="10">
        <f>AA140+AB140+AC140+AD140+AG140+AH140</f>
      </c>
      <c r="AJ140" t="s" s="10">
        <v>444</v>
      </c>
      <c r="AK140" t="s" s="10">
        <v>460</v>
      </c>
    </row>
    <row r="141">
      <c r="A141" t="n" s="10">
        <v>133.0</v>
      </c>
      <c r="B141" t="n" s="10">
        <v>755.0</v>
      </c>
      <c r="C141" t="s" s="10">
        <v>476</v>
      </c>
      <c r="D141" t="s" s="10">
        <v>477</v>
      </c>
      <c r="E141" t="s" s="10">
        <v>372</v>
      </c>
      <c r="F141" t="s" s="10">
        <v>200</v>
      </c>
      <c r="G141" s="10">
        <f>concatenate(c141,d141,e141,f141)</f>
      </c>
      <c r="H141" t="s" s="10">
        <v>478</v>
      </c>
      <c r="I141" t="n" s="10">
        <v>2.4046845243E10</v>
      </c>
      <c r="J141" t="s" s="10">
        <v>40</v>
      </c>
      <c r="K141" t="s" s="10">
        <v>40</v>
      </c>
      <c r="L141" t="s" s="10">
        <v>40</v>
      </c>
      <c r="Y141" t="n" s="10">
        <v>3.0</v>
      </c>
      <c r="Z141" s="10">
        <f>(689455.0/30)</f>
      </c>
      <c r="AA141" s="10">
        <f>(z141 * y141)</f>
      </c>
      <c r="AB141" t="n" s="10">
        <v>0.0</v>
      </c>
      <c r="AC141" t="n" s="10">
        <v>0.0</v>
      </c>
      <c r="AD141" s="10">
        <f>(689455.0*0.08)/30*15</f>
      </c>
      <c r="AE141" s="10">
        <f>AA141+AB141+AC141+AD141</f>
      </c>
      <c r="AF141" s="10">
        <f>ROUND(AE141,0)</f>
      </c>
      <c r="AG141" s="10">
        <f>(689455.0*0.125+689455.0*0.16+689455.0*0.0696+689455.0*0.04)/30*15</f>
      </c>
      <c r="AH141" t="n" s="10">
        <v>0.0</v>
      </c>
      <c r="AI141" s="10">
        <f>AA141+AB141+AC141+AD141+AG141+AH141</f>
      </c>
      <c r="AJ141" t="s" s="10">
        <v>444</v>
      </c>
      <c r="AK141" t="s" s="10">
        <v>460</v>
      </c>
    </row>
    <row r="142">
      <c r="A142" t="n" s="10">
        <v>134.0</v>
      </c>
      <c r="B142" t="n" s="7">
        <v>-7.0</v>
      </c>
      <c r="C142" t="s" s="7">
        <v>304</v>
      </c>
      <c r="D142" t="s" s="7">
        <v>189</v>
      </c>
      <c r="E142" t="s" s="7">
        <v>212</v>
      </c>
      <c r="F142" t="s" s="7">
        <v>162</v>
      </c>
      <c r="G142" s="7">
        <f>concatenate(c142,d142,e142,f142)</f>
      </c>
      <c r="H142" t="s" s="7">
        <v>479</v>
      </c>
      <c r="I142" t="n" s="10">
        <v>2.4040877235E10</v>
      </c>
      <c r="J142" t="s" s="10">
        <v>40</v>
      </c>
      <c r="K142" t="s" s="10">
        <v>40</v>
      </c>
      <c r="L142" t="s" s="10">
        <v>40</v>
      </c>
      <c r="Y142" t="n" s="10">
        <v>3.0</v>
      </c>
      <c r="Z142" s="10">
        <f>(689455.0/30)</f>
      </c>
      <c r="AA142" s="10">
        <f>(z142 * y142)</f>
      </c>
      <c r="AB142" t="n" s="10">
        <v>0.0</v>
      </c>
      <c r="AC142" t="n" s="10">
        <v>0.0</v>
      </c>
      <c r="AD142" s="10">
        <f>(689455.0*0.08)/30*15</f>
      </c>
      <c r="AE142" s="10">
        <f>AA142+AB142+AC142+AD142</f>
      </c>
      <c r="AF142" s="10">
        <f>ROUND(AE142,0)</f>
      </c>
      <c r="AG142" s="10">
        <f>(689455.0*0.125+689455.0*0.16+689455.0*0.0696+689455.0*0.04)/30*15</f>
      </c>
      <c r="AH142" t="n" s="10">
        <v>0.0</v>
      </c>
      <c r="AI142" s="10">
        <f>AA142+AB142+AC142+AD142+AG142+AH142</f>
      </c>
      <c r="AJ142" t="s" s="10">
        <v>119</v>
      </c>
      <c r="AK142" t="s" s="10">
        <v>162</v>
      </c>
    </row>
    <row r="143">
      <c r="A143" t="n" s="10">
        <v>135.0</v>
      </c>
      <c r="B143" t="n" s="10">
        <v>32.0</v>
      </c>
      <c r="C143" t="s" s="10">
        <v>206</v>
      </c>
      <c r="D143" t="s" s="10">
        <v>480</v>
      </c>
      <c r="E143" t="s" s="10">
        <v>63</v>
      </c>
      <c r="F143" t="s" s="10">
        <v>481</v>
      </c>
      <c r="G143" s="10">
        <f>concatenate(c143,d143,e143,f143)</f>
      </c>
      <c r="H143" t="s" s="10">
        <v>482</v>
      </c>
      <c r="I143" t="n" s="10">
        <v>2.4041266845E10</v>
      </c>
      <c r="J143" t="s" s="10">
        <v>40</v>
      </c>
      <c r="K143" t="s" s="10">
        <v>40</v>
      </c>
      <c r="L143" t="s" s="10">
        <v>40</v>
      </c>
      <c r="Y143" t="n" s="10">
        <v>3.0</v>
      </c>
      <c r="Z143" s="10">
        <f>(689455.0/30)</f>
      </c>
      <c r="AA143" s="10">
        <f>(z143 * y143)</f>
      </c>
      <c r="AB143" t="n" s="10">
        <v>0.0</v>
      </c>
      <c r="AC143" t="n" s="10">
        <v>0.0</v>
      </c>
      <c r="AD143" s="10">
        <f>(689455.0*0.08)/30*15</f>
      </c>
      <c r="AE143" s="10">
        <f>AA143+AB143+AC143+AD143</f>
      </c>
      <c r="AF143" s="10">
        <f>ROUND(AE143,0)</f>
      </c>
      <c r="AG143" s="10">
        <f>(689455.0*0.125+689455.0*0.16+689455.0*0.0696+689455.0*0.04)/30*15</f>
      </c>
      <c r="AH143" t="n" s="10">
        <v>0.0</v>
      </c>
      <c r="AI143" s="10">
        <f>AA143+AB143+AC143+AD143+AG143+AH143</f>
      </c>
      <c r="AJ143" t="s" s="10">
        <v>197</v>
      </c>
      <c r="AK143" t="s" s="10">
        <v>162</v>
      </c>
    </row>
    <row r="144">
      <c r="A144" t="n" s="10">
        <v>136.0</v>
      </c>
      <c r="B144" t="n" s="10">
        <v>48.0</v>
      </c>
      <c r="C144" t="s" s="10">
        <v>483</v>
      </c>
      <c r="D144" t="s" s="10">
        <v>414</v>
      </c>
      <c r="E144" t="s" s="10">
        <v>484</v>
      </c>
      <c r="F144" t="s" s="10">
        <v>485</v>
      </c>
      <c r="G144" s="10">
        <f>concatenate(c144,d144,e144,f144)</f>
      </c>
      <c r="H144" t="s" s="10">
        <v>486</v>
      </c>
      <c r="I144" t="n" s="10">
        <v>2.4040879161E10</v>
      </c>
      <c r="J144" t="s" s="10">
        <v>40</v>
      </c>
      <c r="K144" t="s" s="10">
        <v>40</v>
      </c>
      <c r="L144" t="s" s="10">
        <v>40</v>
      </c>
      <c r="Y144" t="n" s="10">
        <v>3.0</v>
      </c>
      <c r="Z144" s="10">
        <f>(689455.0/30)</f>
      </c>
      <c r="AA144" s="10">
        <f>(z144 * y144)</f>
      </c>
      <c r="AB144" t="n" s="10">
        <v>0.0</v>
      </c>
      <c r="AC144" t="n" s="10">
        <v>0.0</v>
      </c>
      <c r="AD144" s="10">
        <f>(689455.0*0.08)/30*15</f>
      </c>
      <c r="AE144" s="10">
        <f>AA144+AB144+AC144+AD144</f>
      </c>
      <c r="AF144" s="10">
        <f>ROUND(AE144,0)</f>
      </c>
      <c r="AG144" s="10">
        <f>(689455.0*0.125+689455.0*0.16+689455.0*0.0696+689455.0*0.04)/30*15</f>
      </c>
      <c r="AH144" t="n" s="10">
        <v>0.0</v>
      </c>
      <c r="AI144" s="10">
        <f>AA144+AB144+AC144+AD144+AG144+AH144</f>
      </c>
      <c r="AJ144" t="s" s="10">
        <v>197</v>
      </c>
      <c r="AK144" t="s" s="10">
        <v>162</v>
      </c>
    </row>
    <row r="145">
      <c r="A145" t="n" s="10">
        <v>137.0</v>
      </c>
      <c r="B145" t="n" s="10">
        <v>51.0</v>
      </c>
      <c r="C145" t="s" s="10">
        <v>92</v>
      </c>
      <c r="D145" t="s" s="10">
        <v>487</v>
      </c>
      <c r="E145" t="s" s="10">
        <v>162</v>
      </c>
      <c r="F145" t="s" s="10">
        <v>474</v>
      </c>
      <c r="G145" s="10">
        <f>concatenate(c145,d145,e145,f145)</f>
      </c>
      <c r="H145" t="s" s="10">
        <v>488</v>
      </c>
      <c r="I145" t="n" s="10">
        <v>2.4040993795E10</v>
      </c>
      <c r="J145" t="s" s="10">
        <v>40</v>
      </c>
      <c r="K145" t="s" s="10">
        <v>40</v>
      </c>
      <c r="L145" t="s" s="10">
        <v>40</v>
      </c>
      <c r="Y145" t="n" s="10">
        <v>3.0</v>
      </c>
      <c r="Z145" s="10">
        <f>(689455.0/30)</f>
      </c>
      <c r="AA145" s="10">
        <f>(z145 * y145)</f>
      </c>
      <c r="AB145" t="n" s="10">
        <v>0.0</v>
      </c>
      <c r="AC145" t="n" s="10">
        <v>0.0</v>
      </c>
      <c r="AD145" s="10">
        <f>(689455.0*0.08)/30*15</f>
      </c>
      <c r="AE145" s="10">
        <f>AA145+AB145+AC145+AD145</f>
      </c>
      <c r="AF145" s="10">
        <f>ROUND(AE145,0)</f>
      </c>
      <c r="AG145" s="10">
        <f>(689455.0*0.125+689455.0*0.16+689455.0*0.0696+689455.0*0.04)/30*15</f>
      </c>
      <c r="AH145" t="n" s="10">
        <v>0.0</v>
      </c>
      <c r="AI145" s="10">
        <f>AA145+AB145+AC145+AD145+AG145+AH145</f>
      </c>
      <c r="AJ145" t="s" s="10">
        <v>197</v>
      </c>
      <c r="AK145" t="s" s="10">
        <v>162</v>
      </c>
    </row>
    <row r="146">
      <c r="A146" t="n" s="10">
        <v>138.0</v>
      </c>
      <c r="B146" t="n" s="10">
        <v>73.0</v>
      </c>
      <c r="C146" t="s" s="10">
        <v>198</v>
      </c>
      <c r="D146" t="s" s="10">
        <v>489</v>
      </c>
      <c r="E146" t="s" s="10">
        <v>490</v>
      </c>
      <c r="F146" t="s" s="10">
        <v>374</v>
      </c>
      <c r="G146" s="10">
        <f>concatenate(c146,d146,e146,f146)</f>
      </c>
      <c r="H146" t="s" s="10">
        <v>491</v>
      </c>
      <c r="I146" t="n" s="10">
        <v>2.4040874539E10</v>
      </c>
      <c r="J146" t="s" s="10">
        <v>40</v>
      </c>
      <c r="K146" t="s" s="10">
        <v>40</v>
      </c>
      <c r="L146" t="s" s="10">
        <v>40</v>
      </c>
      <c r="Y146" t="n" s="10">
        <v>3.0</v>
      </c>
      <c r="Z146" s="10">
        <f>(689455.0/30)</f>
      </c>
      <c r="AA146" s="10">
        <f>(z146 * y146)</f>
      </c>
      <c r="AB146" t="n" s="10">
        <v>0.0</v>
      </c>
      <c r="AC146" t="n" s="10">
        <v>0.0</v>
      </c>
      <c r="AD146" s="10">
        <f>(689455.0*0.08)/30*15</f>
      </c>
      <c r="AE146" s="10">
        <f>AA146+AB146+AC146+AD146</f>
      </c>
      <c r="AF146" s="10">
        <f>ROUND(AE146,0)</f>
      </c>
      <c r="AG146" s="10">
        <f>(689455.0*0.125+689455.0*0.16+689455.0*0.0696+689455.0*0.04)/30*15</f>
      </c>
      <c r="AH146" t="n" s="10">
        <v>0.0</v>
      </c>
      <c r="AI146" s="10">
        <f>AA146+AB146+AC146+AD146+AG146+AH146</f>
      </c>
      <c r="AJ146" t="s" s="10">
        <v>47</v>
      </c>
      <c r="AK146" t="s" s="10">
        <v>162</v>
      </c>
    </row>
    <row r="147">
      <c r="A147" t="n" s="10">
        <v>139.0</v>
      </c>
      <c r="B147" t="n" s="10">
        <v>218.0</v>
      </c>
      <c r="C147" t="s" s="10">
        <v>306</v>
      </c>
      <c r="D147" t="s" s="10">
        <v>206</v>
      </c>
      <c r="E147" t="s" s="10">
        <v>136</v>
      </c>
      <c r="F147" t="s" s="10">
        <v>492</v>
      </c>
      <c r="G147" s="10">
        <f>concatenate(c147,d147,e147,f147)</f>
      </c>
      <c r="H147" t="s" s="10">
        <v>493</v>
      </c>
      <c r="I147" t="n" s="10">
        <v>2.4040933832E10</v>
      </c>
      <c r="J147" t="s" s="10">
        <v>40</v>
      </c>
      <c r="K147" t="s" s="10">
        <v>40</v>
      </c>
      <c r="L147" t="s" s="10">
        <v>40</v>
      </c>
      <c r="Y147" t="n" s="10">
        <v>3.0</v>
      </c>
      <c r="Z147" s="10">
        <f>(689455.0/30)</f>
      </c>
      <c r="AA147" s="10">
        <f>(z147 * y147)</f>
      </c>
      <c r="AB147" t="n" s="10">
        <v>0.0</v>
      </c>
      <c r="AC147" t="n" s="10">
        <v>0.0</v>
      </c>
      <c r="AD147" s="10">
        <f>(689455.0*0.08)/30*15</f>
      </c>
      <c r="AE147" s="10">
        <f>AA147+AB147+AC147+AD147</f>
      </c>
      <c r="AF147" s="10">
        <f>ROUND(AE147,0)</f>
      </c>
      <c r="AG147" s="10">
        <f>(689455.0*0.125+689455.0*0.16+689455.0*0.0696+689455.0*0.04)/30*15</f>
      </c>
      <c r="AH147" t="n" s="10">
        <v>0.0</v>
      </c>
      <c r="AI147" s="10">
        <f>AA147+AB147+AC147+AD147+AG147+AH147</f>
      </c>
      <c r="AJ147" t="s" s="10">
        <v>47</v>
      </c>
      <c r="AK147" t="s" s="10">
        <v>162</v>
      </c>
    </row>
    <row r="148">
      <c r="A148" t="n" s="10">
        <v>140.0</v>
      </c>
      <c r="B148" t="n" s="10">
        <v>231.0</v>
      </c>
      <c r="C148" t="s" s="10">
        <v>413</v>
      </c>
      <c r="D148" t="s" s="10">
        <v>494</v>
      </c>
      <c r="E148" t="s" s="10">
        <v>495</v>
      </c>
      <c r="F148" t="s" s="10">
        <v>200</v>
      </c>
      <c r="G148" s="10">
        <f>concatenate(c148,d148,e148,f148)</f>
      </c>
      <c r="H148" t="s" s="10">
        <v>496</v>
      </c>
      <c r="I148" t="n" s="10">
        <v>2.4041021958E10</v>
      </c>
      <c r="J148" t="s" s="10">
        <v>40</v>
      </c>
      <c r="K148" t="s" s="10">
        <v>40</v>
      </c>
      <c r="L148" t="s" s="10">
        <v>40</v>
      </c>
      <c r="Y148" t="n" s="10">
        <v>3.0</v>
      </c>
      <c r="Z148" s="10">
        <f>(689455.0/30)</f>
      </c>
      <c r="AA148" s="10">
        <f>(z148 * y148)</f>
      </c>
      <c r="AB148" t="n" s="10">
        <v>0.0</v>
      </c>
      <c r="AC148" t="n" s="10">
        <v>0.0</v>
      </c>
      <c r="AD148" s="10">
        <f>(689455.0*0.08)/30*15</f>
      </c>
      <c r="AE148" s="10">
        <f>AA148+AB148+AC148+AD148</f>
      </c>
      <c r="AF148" s="10">
        <f>ROUND(AE148,0)</f>
      </c>
      <c r="AG148" s="10">
        <f>(689455.0*0.125+689455.0*0.16+689455.0*0.0696+689455.0*0.04)/30*15</f>
      </c>
      <c r="AH148" t="n" s="10">
        <v>0.0</v>
      </c>
      <c r="AI148" s="10">
        <f>AA148+AB148+AC148+AD148+AG148+AH148</f>
      </c>
      <c r="AJ148" t="s" s="10">
        <v>497</v>
      </c>
      <c r="AK148" t="s" s="10">
        <v>162</v>
      </c>
    </row>
    <row r="149">
      <c r="A149" t="n" s="10">
        <v>141.0</v>
      </c>
      <c r="B149" t="n" s="10">
        <v>288.0</v>
      </c>
      <c r="C149" t="s" s="10">
        <v>378</v>
      </c>
      <c r="D149" t="s" s="10">
        <v>220</v>
      </c>
      <c r="E149" t="s" s="10">
        <v>498</v>
      </c>
      <c r="F149" t="s" s="10">
        <v>37</v>
      </c>
      <c r="G149" s="10">
        <f>concatenate(c149,d149,e149,f149)</f>
      </c>
      <c r="H149" t="s" s="10">
        <v>499</v>
      </c>
      <c r="I149" t="n" s="10">
        <v>2.4041265208E10</v>
      </c>
      <c r="J149" t="s" s="10">
        <v>40</v>
      </c>
      <c r="K149" t="s" s="10">
        <v>40</v>
      </c>
      <c r="L149" t="s" s="10">
        <v>40</v>
      </c>
      <c r="Y149" t="n" s="10">
        <v>3.0</v>
      </c>
      <c r="Z149" s="10">
        <f>(689455.0/30)</f>
      </c>
      <c r="AA149" s="10">
        <f>(z149 * y149)</f>
      </c>
      <c r="AB149" t="n" s="10">
        <v>0.0</v>
      </c>
      <c r="AC149" t="n" s="10">
        <v>0.0</v>
      </c>
      <c r="AD149" s="10">
        <f>(689455.0*0.08)/30*15</f>
      </c>
      <c r="AE149" s="10">
        <f>AA149+AB149+AC149+AD149</f>
      </c>
      <c r="AF149" s="10">
        <f>ROUND(AE149,0)</f>
      </c>
      <c r="AG149" s="10">
        <f>(689455.0*0.125+689455.0*0.16+689455.0*0.0696+689455.0*0.04)/30*15</f>
      </c>
      <c r="AH149" t="n" s="10">
        <v>0.0</v>
      </c>
      <c r="AI149" s="10">
        <f>AA149+AB149+AC149+AD149+AG149+AH149</f>
      </c>
      <c r="AJ149" t="s" s="10">
        <v>497</v>
      </c>
      <c r="AK149" t="s" s="10">
        <v>162</v>
      </c>
    </row>
    <row r="150">
      <c r="A150" t="n" s="10">
        <v>142.0</v>
      </c>
      <c r="B150" t="n" s="10">
        <v>293.0</v>
      </c>
      <c r="C150" t="s" s="10">
        <v>304</v>
      </c>
      <c r="D150" t="s" s="10">
        <v>189</v>
      </c>
      <c r="E150" t="s" s="10">
        <v>218</v>
      </c>
      <c r="F150" t="s" s="10">
        <v>37</v>
      </c>
      <c r="G150" s="10">
        <f>concatenate(c150,d150,e150,f150)</f>
      </c>
      <c r="H150" t="s" s="10">
        <v>500</v>
      </c>
      <c r="I150" t="n" s="10">
        <v>2.404102418E10</v>
      </c>
      <c r="J150" t="s" s="10">
        <v>40</v>
      </c>
      <c r="K150" t="s" s="10">
        <v>40</v>
      </c>
      <c r="L150" t="s" s="10">
        <v>40</v>
      </c>
      <c r="Y150" t="n" s="10">
        <v>3.0</v>
      </c>
      <c r="Z150" s="10">
        <f>(689455.0/30)</f>
      </c>
      <c r="AA150" s="10">
        <f>(z150 * y150)</f>
      </c>
      <c r="AB150" t="n" s="10">
        <v>0.0</v>
      </c>
      <c r="AC150" t="n" s="10">
        <v>0.0</v>
      </c>
      <c r="AD150" s="10">
        <f>(689455.0*0.08)/30*15</f>
      </c>
      <c r="AE150" s="10">
        <f>AA150+AB150+AC150+AD150</f>
      </c>
      <c r="AF150" s="10">
        <f>ROUND(AE150,0)</f>
      </c>
      <c r="AG150" s="10">
        <f>(689455.0*0.125+689455.0*0.16+689455.0*0.0696+689455.0*0.04)/30*15</f>
      </c>
      <c r="AH150" t="n" s="10">
        <v>0.0</v>
      </c>
      <c r="AI150" s="10">
        <f>AA150+AB150+AC150+AD150+AG150+AH150</f>
      </c>
      <c r="AJ150" t="s" s="10">
        <v>497</v>
      </c>
      <c r="AK150" t="s" s="10">
        <v>162</v>
      </c>
    </row>
    <row r="151">
      <c r="A151" t="n" s="10">
        <v>143.0</v>
      </c>
      <c r="B151" t="n" s="10">
        <v>423.0</v>
      </c>
      <c r="C151" t="s" s="10">
        <v>501</v>
      </c>
      <c r="D151" t="s" s="10">
        <v>502</v>
      </c>
      <c r="E151" t="s" s="10">
        <v>503</v>
      </c>
      <c r="F151" t="s" s="10">
        <v>63</v>
      </c>
      <c r="G151" s="10">
        <f>concatenate(c151,d151,e151,f151)</f>
      </c>
      <c r="H151" t="s" s="10">
        <v>504</v>
      </c>
      <c r="I151" t="n" s="10">
        <v>2.4040874166E10</v>
      </c>
      <c r="J151" t="s" s="10">
        <v>40</v>
      </c>
      <c r="K151" t="s" s="10">
        <v>40</v>
      </c>
      <c r="L151" t="s" s="10">
        <v>40</v>
      </c>
      <c r="Y151" t="n" s="10">
        <v>3.0</v>
      </c>
      <c r="Z151" s="10">
        <f>(689455.0/30)</f>
      </c>
      <c r="AA151" s="10">
        <f>(z151 * y151)</f>
      </c>
      <c r="AB151" t="n" s="10">
        <v>0.0</v>
      </c>
      <c r="AC151" t="n" s="10">
        <v>0.0</v>
      </c>
      <c r="AD151" s="10">
        <f>(689455.0*0.08)/30*15</f>
      </c>
      <c r="AE151" s="10">
        <f>AA151+AB151+AC151+AD151</f>
      </c>
      <c r="AF151" s="10">
        <f>ROUND(AE151,0)</f>
      </c>
      <c r="AG151" s="10">
        <f>(689455.0*0.125+689455.0*0.16+689455.0*0.0696+689455.0*0.04)/30*15</f>
      </c>
      <c r="AH151" t="n" s="10">
        <v>0.0</v>
      </c>
      <c r="AI151" s="10">
        <f>AA151+AB151+AC151+AD151+AG151+AH151</f>
      </c>
      <c r="AJ151" t="s" s="10">
        <v>47</v>
      </c>
      <c r="AK151" t="s" s="10">
        <v>162</v>
      </c>
    </row>
    <row r="152">
      <c r="A152" t="n" s="10">
        <v>144.0</v>
      </c>
      <c r="B152" t="n" s="10">
        <v>514.0</v>
      </c>
      <c r="C152" t="s" s="10">
        <v>505</v>
      </c>
      <c r="D152" t="s" s="10">
        <v>506</v>
      </c>
      <c r="E152" t="s" s="10">
        <v>95</v>
      </c>
      <c r="F152" t="s" s="10">
        <v>507</v>
      </c>
      <c r="G152" s="10">
        <f>concatenate(c152,d152,e152,f152)</f>
      </c>
      <c r="H152" t="s" s="10">
        <v>508</v>
      </c>
      <c r="I152" t="n" s="10">
        <v>2.4041863974E10</v>
      </c>
      <c r="J152" t="s" s="10">
        <v>40</v>
      </c>
      <c r="K152" t="s" s="10">
        <v>40</v>
      </c>
      <c r="L152" t="s" s="10">
        <v>40</v>
      </c>
      <c r="Y152" t="n" s="10">
        <v>3.0</v>
      </c>
      <c r="Z152" s="10">
        <f>(689455.0/30)</f>
      </c>
      <c r="AA152" s="10">
        <f>(z152 * y152)</f>
      </c>
      <c r="AB152" t="n" s="10">
        <v>0.0</v>
      </c>
      <c r="AC152" t="n" s="10">
        <v>0.0</v>
      </c>
      <c r="AD152" s="10">
        <f>(689455.0*0.08)/30*15</f>
      </c>
      <c r="AE152" s="10">
        <f>AA152+AB152+AC152+AD152</f>
      </c>
      <c r="AF152" s="10">
        <f>ROUND(AE152,0)</f>
      </c>
      <c r="AG152" s="10">
        <f>(689455.0*0.125+689455.0*0.16+689455.0*0.0696+689455.0*0.04)/30*15</f>
      </c>
      <c r="AH152" t="n" s="10">
        <v>0.0</v>
      </c>
      <c r="AI152" s="10">
        <f>AA152+AB152+AC152+AD152+AG152+AH152</f>
      </c>
      <c r="AJ152" t="s" s="10">
        <v>497</v>
      </c>
      <c r="AK152" t="s" s="10">
        <v>162</v>
      </c>
    </row>
    <row r="153">
      <c r="A153" t="n" s="10">
        <v>145.0</v>
      </c>
      <c r="B153" t="n" s="10">
        <v>516.0</v>
      </c>
      <c r="C153" t="s" s="10">
        <v>388</v>
      </c>
      <c r="D153" t="s" s="10">
        <v>509</v>
      </c>
      <c r="E153" t="s" s="10">
        <v>507</v>
      </c>
      <c r="F153" t="s" s="10">
        <v>240</v>
      </c>
      <c r="G153" s="10">
        <f>concatenate(c153,d153,e153,f153)</f>
      </c>
      <c r="H153" t="s" s="10">
        <v>510</v>
      </c>
      <c r="I153" t="n" s="10">
        <v>2.4041860177E10</v>
      </c>
      <c r="J153" t="s" s="10">
        <v>40</v>
      </c>
      <c r="K153" t="s" s="10">
        <v>40</v>
      </c>
      <c r="L153" t="s" s="10">
        <v>40</v>
      </c>
      <c r="Y153" t="n" s="10">
        <v>3.0</v>
      </c>
      <c r="Z153" s="10">
        <f>(689455.0/30)</f>
      </c>
      <c r="AA153" s="10">
        <f>(z153 * y153)</f>
      </c>
      <c r="AB153" t="n" s="10">
        <v>0.0</v>
      </c>
      <c r="AC153" t="n" s="10">
        <v>0.0</v>
      </c>
      <c r="AD153" s="10">
        <f>(689455.0*0.08)/30*15</f>
      </c>
      <c r="AE153" s="10">
        <f>AA153+AB153+AC153+AD153</f>
      </c>
      <c r="AF153" s="10">
        <f>ROUND(AE153,0)</f>
      </c>
      <c r="AG153" s="10">
        <f>(689455.0*0.125+689455.0*0.16+689455.0*0.0696+689455.0*0.04)/30*15</f>
      </c>
      <c r="AH153" t="n" s="10">
        <v>0.0</v>
      </c>
      <c r="AI153" s="10">
        <f>AA153+AB153+AC153+AD153+AG153+AH153</f>
      </c>
      <c r="AJ153" t="s" s="10">
        <v>47</v>
      </c>
      <c r="AK153" t="s" s="10">
        <v>162</v>
      </c>
    </row>
    <row r="154">
      <c r="A154" t="n" s="10">
        <v>146.0</v>
      </c>
      <c r="B154" t="n" s="10">
        <v>574.0</v>
      </c>
      <c r="C154" t="s" s="10">
        <v>405</v>
      </c>
      <c r="D154" t="s" s="10">
        <v>511</v>
      </c>
      <c r="E154" t="s" s="10">
        <v>512</v>
      </c>
      <c r="F154" t="s" s="10">
        <v>513</v>
      </c>
      <c r="G154" s="10">
        <f>concatenate(c154,d154,e154,f154)</f>
      </c>
      <c r="H154" t="s" s="10">
        <v>514</v>
      </c>
      <c r="I154" t="n" s="10">
        <v>2.4042906665E10</v>
      </c>
      <c r="J154" t="s" s="10">
        <v>40</v>
      </c>
      <c r="K154" t="s" s="10">
        <v>40</v>
      </c>
      <c r="L154" t="s" s="10">
        <v>40</v>
      </c>
      <c r="Y154" t="n" s="10">
        <v>3.0</v>
      </c>
      <c r="Z154" s="10">
        <f>(689455.0/30)</f>
      </c>
      <c r="AA154" s="10">
        <f>(z154 * y154)</f>
      </c>
      <c r="AB154" t="n" s="10">
        <v>0.0</v>
      </c>
      <c r="AC154" t="n" s="10">
        <v>0.0</v>
      </c>
      <c r="AD154" s="10">
        <f>(689455.0*0.08)/30*15</f>
      </c>
      <c r="AE154" s="10">
        <f>AA154+AB154+AC154+AD154</f>
      </c>
      <c r="AF154" s="10">
        <f>ROUND(AE154,0)</f>
      </c>
      <c r="AG154" s="10">
        <f>(689455.0*0.125+689455.0*0.16+689455.0*0.0696+689455.0*0.04)/30*15</f>
      </c>
      <c r="AH154" t="n" s="10">
        <v>0.0</v>
      </c>
      <c r="AI154" s="10">
        <f>AA154+AB154+AC154+AD154+AG154+AH154</f>
      </c>
      <c r="AJ154" t="s" s="10">
        <v>497</v>
      </c>
      <c r="AK154" t="s" s="10">
        <v>162</v>
      </c>
    </row>
    <row r="155">
      <c r="A155" t="n" s="10">
        <v>147.0</v>
      </c>
      <c r="B155" t="n" s="10">
        <v>598.0</v>
      </c>
      <c r="C155" t="s" s="10">
        <v>515</v>
      </c>
      <c r="D155" t="s" s="10">
        <v>516</v>
      </c>
      <c r="E155" t="s" s="10">
        <v>68</v>
      </c>
      <c r="F155" t="s" s="10">
        <v>507</v>
      </c>
      <c r="G155" s="10">
        <f>concatenate(c155,d155,e155,f155)</f>
      </c>
      <c r="H155" t="s" s="10">
        <v>517</v>
      </c>
      <c r="I155" t="n" s="10">
        <v>2.4043159664E10</v>
      </c>
      <c r="J155" t="s" s="10">
        <v>40</v>
      </c>
      <c r="K155" t="s" s="10">
        <v>40</v>
      </c>
      <c r="L155" t="s" s="10">
        <v>40</v>
      </c>
      <c r="Y155" t="n" s="10">
        <v>3.0</v>
      </c>
      <c r="Z155" s="10">
        <f>(689455.0/30)</f>
      </c>
      <c r="AA155" s="10">
        <f>(z155 * y155)</f>
      </c>
      <c r="AB155" t="n" s="10">
        <v>0.0</v>
      </c>
      <c r="AC155" t="n" s="10">
        <v>0.0</v>
      </c>
      <c r="AD155" s="10">
        <f>(689455.0*0.08)/30*15</f>
      </c>
      <c r="AE155" s="10">
        <f>AA155+AB155+AC155+AD155</f>
      </c>
      <c r="AF155" s="10">
        <f>ROUND(AE155,0)</f>
      </c>
      <c r="AG155" s="10">
        <f>(689455.0*0.125+689455.0*0.16+689455.0*0.0696+689455.0*0.04)/30*15</f>
      </c>
      <c r="AH155" t="n" s="10">
        <v>0.0</v>
      </c>
      <c r="AI155" s="10">
        <f>AA155+AB155+AC155+AD155+AG155+AH155</f>
      </c>
      <c r="AJ155" t="s" s="10">
        <v>497</v>
      </c>
      <c r="AK155" t="s" s="10">
        <v>162</v>
      </c>
    </row>
    <row r="156">
      <c r="A156" t="n" s="10">
        <v>148.0</v>
      </c>
      <c r="B156" t="n" s="10">
        <v>626.0</v>
      </c>
      <c r="C156" t="s" s="10">
        <v>518</v>
      </c>
      <c r="D156" t="s" s="10">
        <v>335</v>
      </c>
      <c r="E156" t="s" s="10">
        <v>57</v>
      </c>
      <c r="F156" t="s" s="10">
        <v>519</v>
      </c>
      <c r="G156" s="10">
        <f>concatenate(c156,d156,e156,f156)</f>
      </c>
      <c r="H156" t="s" s="10">
        <v>520</v>
      </c>
      <c r="I156" t="n" s="10">
        <v>2.4044488567E10</v>
      </c>
      <c r="J156" t="s" s="10">
        <v>40</v>
      </c>
      <c r="K156" t="s" s="10">
        <v>40</v>
      </c>
      <c r="L156" t="s" s="10">
        <v>40</v>
      </c>
      <c r="Y156" t="n" s="10">
        <v>3.0</v>
      </c>
      <c r="Z156" s="10">
        <f>(689455.0/30)</f>
      </c>
      <c r="AA156" s="10">
        <f>(z156 * y156)</f>
      </c>
      <c r="AB156" t="n" s="10">
        <v>0.0</v>
      </c>
      <c r="AC156" t="n" s="10">
        <v>0.0</v>
      </c>
      <c r="AD156" s="10">
        <f>(689455.0*0.08)/30*15</f>
      </c>
      <c r="AE156" s="10">
        <f>AA156+AB156+AC156+AD156</f>
      </c>
      <c r="AF156" s="10">
        <f>ROUND(AE156,0)</f>
      </c>
      <c r="AG156" s="10">
        <f>(689455.0*0.125+689455.0*0.16+689455.0*0.0696+689455.0*0.04)/30*15</f>
      </c>
      <c r="AH156" t="n" s="10">
        <v>0.0</v>
      </c>
      <c r="AI156" s="10">
        <f>AA156+AB156+AC156+AD156+AG156+AH156</f>
      </c>
      <c r="AJ156" t="s" s="10">
        <v>497</v>
      </c>
      <c r="AK156" t="s" s="10">
        <v>162</v>
      </c>
    </row>
    <row r="157">
      <c r="A157" t="n" s="10">
        <v>149.0</v>
      </c>
      <c r="B157" t="n" s="10">
        <v>791.0</v>
      </c>
      <c r="C157" t="s" s="10">
        <v>521</v>
      </c>
      <c r="D157" t="s" s="10">
        <v>522</v>
      </c>
      <c r="E157" t="s" s="10">
        <v>234</v>
      </c>
      <c r="F157" t="s" s="10">
        <v>37</v>
      </c>
      <c r="G157" s="10">
        <f>concatenate(c157,d157,e157,f157)</f>
      </c>
      <c r="H157" t="s" s="10">
        <v>523</v>
      </c>
      <c r="I157" t="n" s="10">
        <v>2.4051011338E10</v>
      </c>
      <c r="J157" t="s" s="10">
        <v>40</v>
      </c>
      <c r="K157" t="s" s="10">
        <v>40</v>
      </c>
      <c r="L157" t="s" s="10">
        <v>40</v>
      </c>
      <c r="Y157" t="n" s="10">
        <v>3.0</v>
      </c>
      <c r="Z157" s="10">
        <f>(689455.0/30)</f>
      </c>
      <c r="AA157" s="10">
        <f>(z157 * y157)</f>
      </c>
      <c r="AB157" t="n" s="10">
        <v>0.0</v>
      </c>
      <c r="AC157" t="n" s="10">
        <v>0.0</v>
      </c>
      <c r="AD157" s="10">
        <f>(689455.0*0.08)/30*15</f>
      </c>
      <c r="AE157" s="10">
        <f>AA157+AB157+AC157+AD157</f>
      </c>
      <c r="AF157" s="10">
        <f>ROUND(AE157,0)</f>
      </c>
      <c r="AG157" s="10">
        <f>(689455.0*0.125+689455.0*0.16+689455.0*0.0696+689455.0*0.04)/30*15</f>
      </c>
      <c r="AH157" t="n" s="10">
        <v>0.0</v>
      </c>
      <c r="AI157" s="10">
        <f>AA157+AB157+AC157+AD157+AG157+AH157</f>
      </c>
      <c r="AJ157" t="s" s="10">
        <v>47</v>
      </c>
      <c r="AK157" t="s" s="10">
        <v>162</v>
      </c>
    </row>
    <row r="158">
      <c r="A158" t="n" s="10">
        <v>150.0</v>
      </c>
      <c r="B158" t="n" s="10">
        <v>920.0</v>
      </c>
      <c r="C158" t="s" s="10">
        <v>524</v>
      </c>
      <c r="D158" t="s" s="10">
        <v>178</v>
      </c>
      <c r="E158" t="s" s="10">
        <v>260</v>
      </c>
      <c r="F158" t="s" s="10">
        <v>58</v>
      </c>
      <c r="G158" s="10">
        <f>concatenate(c158,d158,e158,f158)</f>
      </c>
      <c r="H158" t="s" s="10">
        <v>525</v>
      </c>
      <c r="I158" t="n" s="10">
        <v>2.4054525881E10</v>
      </c>
      <c r="J158" t="s" s="10">
        <v>40</v>
      </c>
      <c r="K158" t="s" s="10">
        <v>40</v>
      </c>
      <c r="L158" t="s" s="10">
        <v>40</v>
      </c>
      <c r="Y158" t="n" s="10">
        <v>3.0</v>
      </c>
      <c r="Z158" s="10">
        <f>(689455.0/30)</f>
      </c>
      <c r="AA158" s="10">
        <f>(z158 * y158)</f>
      </c>
      <c r="AB158" t="n" s="10">
        <v>0.0</v>
      </c>
      <c r="AC158" t="n" s="10">
        <v>0.0</v>
      </c>
      <c r="AD158" s="10">
        <f>(689455.0*0.08)/30*15</f>
      </c>
      <c r="AE158" s="10">
        <f>AA158+AB158+AC158+AD158</f>
      </c>
      <c r="AF158" s="10">
        <f>ROUND(AE158,0)</f>
      </c>
      <c r="AG158" s="10">
        <f>(689455.0*0.125+689455.0*0.16+689455.0*0.0696+689455.0*0.04)/30*15</f>
      </c>
      <c r="AH158" t="n" s="10">
        <v>0.0</v>
      </c>
      <c r="AI158" s="10">
        <f>AA158+AB158+AC158+AD158+AG158+AH158</f>
      </c>
      <c r="AJ158" t="s" s="10">
        <v>47</v>
      </c>
      <c r="AK158" t="s" s="10">
        <v>162</v>
      </c>
    </row>
    <row r="159">
      <c r="A159" t="n" s="10">
        <v>151.0</v>
      </c>
      <c r="B159" t="n" s="10">
        <v>945.0</v>
      </c>
      <c r="C159" t="s" s="10">
        <v>181</v>
      </c>
      <c r="D159" t="s" s="10">
        <v>526</v>
      </c>
      <c r="E159" t="s" s="10">
        <v>63</v>
      </c>
      <c r="F159" t="s" s="10">
        <v>527</v>
      </c>
      <c r="G159" s="10">
        <f>concatenate(c159,d159,e159,f159)</f>
      </c>
      <c r="H159" t="s" s="10">
        <v>528</v>
      </c>
      <c r="I159" t="n" s="10">
        <v>2.4054861208E10</v>
      </c>
      <c r="J159" t="s" s="10">
        <v>40</v>
      </c>
      <c r="K159" t="s" s="10">
        <v>40</v>
      </c>
      <c r="L159" t="s" s="10">
        <v>40</v>
      </c>
      <c r="Y159" t="n" s="10">
        <v>3.0</v>
      </c>
      <c r="Z159" s="10">
        <f>(689455.0/30)</f>
      </c>
      <c r="AA159" s="10">
        <f>(z159 * y159)</f>
      </c>
      <c r="AB159" t="n" s="10">
        <v>0.0</v>
      </c>
      <c r="AC159" t="n" s="10">
        <v>0.0</v>
      </c>
      <c r="AD159" s="10">
        <f>(689455.0*0.08)/30*15</f>
      </c>
      <c r="AE159" s="10">
        <f>AA159+AB159+AC159+AD159</f>
      </c>
      <c r="AF159" s="10">
        <f>ROUND(AE159,0)</f>
      </c>
      <c r="AG159" s="10">
        <f>(689455.0*0.125+689455.0*0.16+689455.0*0.0696+689455.0*0.04)/30*15</f>
      </c>
      <c r="AH159" t="n" s="10">
        <v>0.0</v>
      </c>
      <c r="AI159" s="10">
        <f>AA159+AB159+AC159+AD159+AG159+AH159</f>
      </c>
      <c r="AJ159" t="s" s="10">
        <v>529</v>
      </c>
      <c r="AK159" t="s" s="10">
        <v>162</v>
      </c>
    </row>
    <row r="160">
      <c r="A160" t="n" s="10">
        <v>152.0</v>
      </c>
      <c r="B160" t="n" s="10">
        <v>970.0</v>
      </c>
      <c r="C160" t="s" s="10">
        <v>233</v>
      </c>
      <c r="D160" t="s" s="10">
        <v>530</v>
      </c>
      <c r="E160" t="s" s="10">
        <v>57</v>
      </c>
      <c r="F160" t="s" s="10">
        <v>531</v>
      </c>
      <c r="G160" s="10">
        <f>concatenate(c160,d160,e160,f160)</f>
      </c>
      <c r="H160" t="s" s="10">
        <v>532</v>
      </c>
      <c r="I160" t="n" s="10">
        <v>2.4046162962E10</v>
      </c>
      <c r="J160" t="s" s="10">
        <v>40</v>
      </c>
      <c r="K160" t="s" s="10">
        <v>40</v>
      </c>
      <c r="L160" t="s" s="10">
        <v>40</v>
      </c>
      <c r="Y160" t="n" s="10">
        <v>3.0</v>
      </c>
      <c r="Z160" s="10">
        <f>(689455.0/30)</f>
      </c>
      <c r="AA160" s="10">
        <f>(z160 * y160)</f>
      </c>
      <c r="AB160" t="n" s="10">
        <v>0.0</v>
      </c>
      <c r="AC160" t="n" s="10">
        <v>0.0</v>
      </c>
      <c r="AD160" s="10">
        <f>(689455.0*0.08)/30*15</f>
      </c>
      <c r="AE160" s="10">
        <f>AA160+AB160+AC160+AD160</f>
      </c>
      <c r="AF160" s="10">
        <f>ROUND(AE160,0)</f>
      </c>
      <c r="AG160" s="10">
        <f>(689455.0*0.125+689455.0*0.16+689455.0*0.0696+689455.0*0.04)/30*15</f>
      </c>
      <c r="AH160" t="n" s="10">
        <v>0.0</v>
      </c>
      <c r="AI160" s="10">
        <f>AA160+AB160+AC160+AD160+AG160+AH160</f>
      </c>
      <c r="AJ160" t="s" s="10">
        <v>47</v>
      </c>
      <c r="AK160" t="s" s="10">
        <v>162</v>
      </c>
    </row>
    <row r="161">
      <c r="A161" t="n" s="10">
        <v>153.0</v>
      </c>
      <c r="B161" t="n" s="10">
        <v>1009.0</v>
      </c>
      <c r="C161" t="s" s="10">
        <v>462</v>
      </c>
      <c r="D161" t="s" s="10">
        <v>37</v>
      </c>
      <c r="E161" t="s" s="10">
        <v>533</v>
      </c>
      <c r="F161" t="s" s="10">
        <v>534</v>
      </c>
      <c r="G161" s="10">
        <f>concatenate(c161,d161,e161,f161)</f>
      </c>
      <c r="H161" t="s" s="10">
        <v>535</v>
      </c>
      <c r="I161" t="n" s="10">
        <v>2.4055737795E10</v>
      </c>
      <c r="J161" t="s" s="10">
        <v>40</v>
      </c>
      <c r="K161" t="s" s="10">
        <v>40</v>
      </c>
      <c r="L161" t="s" s="10">
        <v>40</v>
      </c>
      <c r="Y161" t="n" s="10">
        <v>3.0</v>
      </c>
      <c r="Z161" s="10">
        <f>(689455.0/30)</f>
      </c>
      <c r="AA161" s="10">
        <f>(z161 * y161)</f>
      </c>
      <c r="AB161" t="n" s="10">
        <v>0.0</v>
      </c>
      <c r="AC161" t="n" s="10">
        <v>0.0</v>
      </c>
      <c r="AD161" s="10">
        <f>(689455.0*0.08)/30*15</f>
      </c>
      <c r="AE161" s="10">
        <f>AA161+AB161+AC161+AD161</f>
      </c>
      <c r="AF161" s="10">
        <f>ROUND(AE161,0)</f>
      </c>
      <c r="AG161" s="10">
        <f>(689455.0*0.125+689455.0*0.16+689455.0*0.0696+689455.0*0.04)/30*15</f>
      </c>
      <c r="AH161" t="n" s="10">
        <v>0.0</v>
      </c>
      <c r="AI161" s="10">
        <f>AA161+AB161+AC161+AD161+AG161+AH161</f>
      </c>
      <c r="AJ161" t="s" s="10">
        <v>223</v>
      </c>
      <c r="AK161" t="s" s="10">
        <v>162</v>
      </c>
    </row>
    <row r="162">
      <c r="A162" t="n" s="10">
        <v>154.0</v>
      </c>
      <c r="B162" t="n" s="10">
        <v>1065.0</v>
      </c>
      <c r="C162" t="s" s="10">
        <v>371</v>
      </c>
      <c r="D162" t="s" s="10">
        <v>97</v>
      </c>
      <c r="E162" t="s" s="10">
        <v>536</v>
      </c>
      <c r="F162" t="s" s="10">
        <v>161</v>
      </c>
      <c r="G162" s="10">
        <f>concatenate(c162,d162,e162,f162)</f>
      </c>
      <c r="H162" t="s" s="10">
        <v>537</v>
      </c>
      <c r="I162" t="n" s="10">
        <v>2.4041265253E10</v>
      </c>
      <c r="J162" t="s" s="10">
        <v>40</v>
      </c>
      <c r="K162" t="s" s="10">
        <v>40</v>
      </c>
      <c r="L162" t="s" s="10">
        <v>40</v>
      </c>
      <c r="Y162" t="n" s="10">
        <v>3.0</v>
      </c>
      <c r="Z162" s="10">
        <f>(689455.0/30)</f>
      </c>
      <c r="AA162" s="10">
        <f>(z162 * y162)</f>
      </c>
      <c r="AB162" t="n" s="10">
        <v>0.0</v>
      </c>
      <c r="AC162" t="n" s="10">
        <v>0.0</v>
      </c>
      <c r="AD162" s="10">
        <f>(689455.0*0.08)/30*15</f>
      </c>
      <c r="AE162" s="10">
        <f>AA162+AB162+AC162+AD162</f>
      </c>
      <c r="AF162" s="10">
        <f>ROUND(AE162,0)</f>
      </c>
      <c r="AG162" s="10">
        <f>(689455.0*0.125+689455.0*0.16+689455.0*0.0696+689455.0*0.04)/30*15</f>
      </c>
      <c r="AH162" t="n" s="10">
        <v>0.0</v>
      </c>
      <c r="AI162" s="10">
        <f>AA162+AB162+AC162+AD162+AG162+AH162</f>
      </c>
      <c r="AJ162" t="s" s="10">
        <v>47</v>
      </c>
      <c r="AK162" t="s" s="10">
        <v>162</v>
      </c>
    </row>
    <row r="163">
      <c r="A163" t="n" s="10">
        <v>155.0</v>
      </c>
      <c r="B163" t="n" s="10">
        <v>1103.0</v>
      </c>
      <c r="C163" t="s" s="10">
        <v>388</v>
      </c>
      <c r="D163" t="s" s="10">
        <v>538</v>
      </c>
      <c r="E163" t="s" s="10">
        <v>354</v>
      </c>
      <c r="F163" t="s" s="10">
        <v>37</v>
      </c>
      <c r="G163" s="10">
        <f>concatenate(c163,d163,e163,f163)</f>
      </c>
      <c r="H163" t="s" s="10">
        <v>539</v>
      </c>
      <c r="I163" t="n" s="10">
        <v>2.4044829416E10</v>
      </c>
      <c r="J163" t="s" s="10">
        <v>40</v>
      </c>
      <c r="K163" t="s" s="10">
        <v>40</v>
      </c>
      <c r="L163" t="s" s="10">
        <v>40</v>
      </c>
      <c r="Y163" t="n" s="10">
        <v>3.0</v>
      </c>
      <c r="Z163" s="10">
        <f>(689455.0/30)</f>
      </c>
      <c r="AA163" s="10">
        <f>(z163 * y163)</f>
      </c>
      <c r="AB163" t="n" s="10">
        <v>0.0</v>
      </c>
      <c r="AC163" t="n" s="10">
        <v>0.0</v>
      </c>
      <c r="AD163" s="10">
        <f>(689455.0*0.08)/30*15</f>
      </c>
      <c r="AE163" s="10">
        <f>AA163+AB163+AC163+AD163</f>
      </c>
      <c r="AF163" s="10">
        <f>ROUND(AE163,0)</f>
      </c>
      <c r="AG163" s="10">
        <f>(689455.0*0.125+689455.0*0.16+689455.0*0.0696+689455.0*0.04)/30*15</f>
      </c>
      <c r="AH163" t="n" s="10">
        <v>0.0</v>
      </c>
      <c r="AI163" s="10">
        <f>AA163+AB163+AC163+AD163+AG163+AH163</f>
      </c>
      <c r="AJ163" t="s" s="10">
        <v>497</v>
      </c>
      <c r="AK163" t="s" s="10">
        <v>162</v>
      </c>
    </row>
    <row r="164">
      <c r="A164" t="n" s="10">
        <v>156.0</v>
      </c>
      <c r="B164" t="n" s="10">
        <v>1114.0</v>
      </c>
      <c r="C164" t="s" s="10">
        <v>122</v>
      </c>
      <c r="D164" t="s" s="10">
        <v>540</v>
      </c>
      <c r="E164" t="s" s="10">
        <v>541</v>
      </c>
      <c r="F164" t="s" s="10">
        <v>542</v>
      </c>
      <c r="G164" s="10">
        <f>concatenate(c164,d164,e164,f164)</f>
      </c>
      <c r="H164" t="s" s="10">
        <v>543</v>
      </c>
      <c r="I164" t="n" s="10">
        <v>2.4059089816E10</v>
      </c>
      <c r="J164" t="s" s="10">
        <v>40</v>
      </c>
      <c r="K164" t="s" s="10">
        <v>40</v>
      </c>
      <c r="L164" t="s" s="10">
        <v>40</v>
      </c>
      <c r="Y164" t="n" s="10">
        <v>3.0</v>
      </c>
      <c r="Z164" s="10">
        <f>(689455.0/30)</f>
      </c>
      <c r="AA164" s="10">
        <f>(z164 * y164)</f>
      </c>
      <c r="AB164" t="n" s="10">
        <v>0.0</v>
      </c>
      <c r="AC164" t="n" s="10">
        <v>0.0</v>
      </c>
      <c r="AD164" s="10">
        <f>(689455.0*0.08)/30*15</f>
      </c>
      <c r="AE164" s="10">
        <f>AA164+AB164+AC164+AD164</f>
      </c>
      <c r="AF164" s="10">
        <f>ROUND(AE164,0)</f>
      </c>
      <c r="AG164" s="10">
        <f>(689455.0*0.125+689455.0*0.16+689455.0*0.0696+689455.0*0.04)/30*15</f>
      </c>
      <c r="AH164" t="n" s="10">
        <v>0.0</v>
      </c>
      <c r="AI164" s="10">
        <f>AA164+AB164+AC164+AD164+AG164+AH164</f>
      </c>
      <c r="AJ164" t="s" s="10">
        <v>444</v>
      </c>
      <c r="AK164" t="s" s="10">
        <v>162</v>
      </c>
    </row>
    <row r="165">
      <c r="A165" t="n" s="10">
        <v>157.0</v>
      </c>
      <c r="B165" t="n" s="10">
        <v>1115.0</v>
      </c>
      <c r="C165" t="s" s="10">
        <v>540</v>
      </c>
      <c r="D165" t="s" s="10">
        <v>544</v>
      </c>
      <c r="E165" t="s" s="10">
        <v>436</v>
      </c>
      <c r="F165" t="s" s="10">
        <v>545</v>
      </c>
      <c r="G165" s="10">
        <f>concatenate(c165,d165,e165,f165)</f>
      </c>
      <c r="H165" t="s" s="10">
        <v>546</v>
      </c>
      <c r="I165" t="n" s="10">
        <v>2.4059055899E10</v>
      </c>
      <c r="J165" t="s" s="10">
        <v>40</v>
      </c>
      <c r="K165" t="s" s="10">
        <v>40</v>
      </c>
      <c r="L165" t="s" s="10">
        <v>40</v>
      </c>
      <c r="Y165" t="n" s="10">
        <v>3.0</v>
      </c>
      <c r="Z165" s="10">
        <f>(689455.0/30)</f>
      </c>
      <c r="AA165" s="10">
        <f>(z165 * y165)</f>
      </c>
      <c r="AB165" t="n" s="10">
        <v>0.0</v>
      </c>
      <c r="AC165" t="n" s="10">
        <v>0.0</v>
      </c>
      <c r="AD165" s="10">
        <f>(689455.0*0.08)/30*15</f>
      </c>
      <c r="AE165" s="10">
        <f>AA165+AB165+AC165+AD165</f>
      </c>
      <c r="AF165" s="10">
        <f>ROUND(AE165,0)</f>
      </c>
      <c r="AG165" s="10">
        <f>(689455.0*0.125+689455.0*0.16+689455.0*0.0696+689455.0*0.04)/30*15</f>
      </c>
      <c r="AH165" t="n" s="10">
        <v>0.0</v>
      </c>
      <c r="AI165" s="10">
        <f>AA165+AB165+AC165+AD165+AG165+AH165</f>
      </c>
      <c r="AJ165" t="s" s="10">
        <v>444</v>
      </c>
      <c r="AK165" t="s" s="10">
        <v>162</v>
      </c>
    </row>
    <row r="166">
      <c r="A166" t="n" s="10">
        <v>158.0</v>
      </c>
      <c r="B166" t="n" s="10">
        <v>1117.0</v>
      </c>
      <c r="C166" t="s" s="10">
        <v>413</v>
      </c>
      <c r="D166" t="s" s="10">
        <v>414</v>
      </c>
      <c r="E166" t="s" s="10">
        <v>212</v>
      </c>
      <c r="F166" t="s" s="10">
        <v>58</v>
      </c>
      <c r="G166" s="10">
        <f>concatenate(c166,d166,e166,f166)</f>
      </c>
      <c r="H166" t="s" s="10">
        <v>547</v>
      </c>
      <c r="I166" t="n" s="10">
        <v>2.4059238478E10</v>
      </c>
      <c r="J166" t="s" s="10">
        <v>40</v>
      </c>
      <c r="K166" t="s" s="10">
        <v>40</v>
      </c>
      <c r="L166" t="s" s="10">
        <v>40</v>
      </c>
      <c r="Y166" t="n" s="10">
        <v>3.0</v>
      </c>
      <c r="Z166" s="10">
        <f>(689455.0/30)</f>
      </c>
      <c r="AA166" s="10">
        <f>(z166 * y166)</f>
      </c>
      <c r="AB166" t="n" s="10">
        <v>0.0</v>
      </c>
      <c r="AC166" t="n" s="10">
        <v>0.0</v>
      </c>
      <c r="AD166" s="10">
        <f>(689455.0*0.08)/30*15</f>
      </c>
      <c r="AE166" s="10">
        <f>AA166+AB166+AC166+AD166</f>
      </c>
      <c r="AF166" s="10">
        <f>ROUND(AE166,0)</f>
      </c>
      <c r="AG166" s="10">
        <f>(689455.0*0.125+689455.0*0.16+689455.0*0.0696+689455.0*0.04)/30*15</f>
      </c>
      <c r="AH166" t="n" s="10">
        <v>0.0</v>
      </c>
      <c r="AI166" s="10">
        <f>AA166+AB166+AC166+AD166+AG166+AH166</f>
      </c>
      <c r="AJ166" t="s" s="10">
        <v>444</v>
      </c>
      <c r="AK166" t="s" s="10">
        <v>162</v>
      </c>
    </row>
    <row r="167">
      <c r="A167" t="n" s="10">
        <v>159.0</v>
      </c>
      <c r="B167" t="n" s="10">
        <v>1118.0</v>
      </c>
      <c r="C167" t="s" s="10">
        <v>548</v>
      </c>
      <c r="D167" t="s" s="10">
        <v>451</v>
      </c>
      <c r="E167" t="s" s="10">
        <v>372</v>
      </c>
      <c r="F167" t="s" s="10">
        <v>549</v>
      </c>
      <c r="G167" s="10">
        <f>concatenate(c167,d167,e167,f167)</f>
      </c>
      <c r="H167" t="s" s="10">
        <v>550</v>
      </c>
      <c r="I167" t="n" s="10">
        <v>2.4054858163E10</v>
      </c>
      <c r="J167" t="s" s="10">
        <v>40</v>
      </c>
      <c r="K167" t="s" s="10">
        <v>40</v>
      </c>
      <c r="L167" t="s" s="10">
        <v>40</v>
      </c>
      <c r="Y167" t="n" s="10">
        <v>3.0</v>
      </c>
      <c r="Z167" s="10">
        <f>(689455.0/30)</f>
      </c>
      <c r="AA167" s="10">
        <f>(z167 * y167)</f>
      </c>
      <c r="AB167" t="n" s="10">
        <v>0.0</v>
      </c>
      <c r="AC167" t="n" s="10">
        <v>0.0</v>
      </c>
      <c r="AD167" s="10">
        <f>(689455.0*0.08)/30*15</f>
      </c>
      <c r="AE167" s="10">
        <f>AA167+AB167+AC167+AD167</f>
      </c>
      <c r="AF167" s="10">
        <f>ROUND(AE167,0)</f>
      </c>
      <c r="AG167" s="10">
        <f>(689455.0*0.125+689455.0*0.16+689455.0*0.0696+689455.0*0.04)/30*15</f>
      </c>
      <c r="AH167" t="n" s="10">
        <v>0.0</v>
      </c>
      <c r="AI167" s="10">
        <f>AA167+AB167+AC167+AD167+AG167+AH167</f>
      </c>
      <c r="AJ167" t="s" s="10">
        <v>47</v>
      </c>
      <c r="AK167" t="s" s="10">
        <v>162</v>
      </c>
    </row>
    <row r="168">
      <c r="A168" t="n" s="10">
        <v>160.0</v>
      </c>
      <c r="B168" t="n" s="10">
        <v>1120.0</v>
      </c>
      <c r="C168" t="s" s="10">
        <v>551</v>
      </c>
      <c r="D168" t="s" s="10">
        <v>552</v>
      </c>
      <c r="E168" t="s" s="10">
        <v>533</v>
      </c>
      <c r="F168" t="s" s="10">
        <v>63</v>
      </c>
      <c r="G168" s="10">
        <f>concatenate(c168,d168,e168,f168)</f>
      </c>
      <c r="H168" t="s" s="10">
        <v>553</v>
      </c>
      <c r="I168" t="n" s="10">
        <v>2.4053690977E10</v>
      </c>
      <c r="J168" t="s" s="10">
        <v>40</v>
      </c>
      <c r="K168" t="s" s="10">
        <v>40</v>
      </c>
      <c r="L168" t="s" s="10">
        <v>40</v>
      </c>
      <c r="Y168" t="n" s="10">
        <v>3.0</v>
      </c>
      <c r="Z168" s="10">
        <f>(689455.0/30)</f>
      </c>
      <c r="AA168" s="10">
        <f>(z168 * y168)</f>
      </c>
      <c r="AB168" t="n" s="10">
        <v>0.0</v>
      </c>
      <c r="AC168" t="n" s="10">
        <v>0.0</v>
      </c>
      <c r="AD168" s="10">
        <f>(689455.0*0.08)/30*15</f>
      </c>
      <c r="AE168" s="10">
        <f>AA168+AB168+AC168+AD168</f>
      </c>
      <c r="AF168" s="10">
        <f>ROUND(AE168,0)</f>
      </c>
      <c r="AG168" s="10">
        <f>(689455.0*0.125+689455.0*0.16+689455.0*0.0696+689455.0*0.04)/30*15</f>
      </c>
      <c r="AH168" t="n" s="10">
        <v>0.0</v>
      </c>
      <c r="AI168" s="10">
        <f>AA168+AB168+AC168+AD168+AG168+AH168</f>
      </c>
      <c r="AJ168" t="s" s="10">
        <v>47</v>
      </c>
      <c r="AK168" t="s" s="10">
        <v>162</v>
      </c>
    </row>
    <row r="169">
      <c r="A169" t="n" s="10">
        <v>161.0</v>
      </c>
      <c r="B169" t="n" s="10">
        <v>1121.0</v>
      </c>
      <c r="C169" t="s" s="10">
        <v>92</v>
      </c>
      <c r="D169" t="s" s="10">
        <v>554</v>
      </c>
      <c r="E169" t="s" s="10">
        <v>63</v>
      </c>
      <c r="F169" t="s" s="10">
        <v>383</v>
      </c>
      <c r="G169" s="10">
        <f>concatenate(c169,d169,e169,f169)</f>
      </c>
      <c r="H169" t="s" s="10">
        <v>555</v>
      </c>
      <c r="I169" t="n" s="10">
        <v>2.4040876542E10</v>
      </c>
      <c r="J169" t="s" s="10">
        <v>40</v>
      </c>
      <c r="K169" t="s" s="10">
        <v>40</v>
      </c>
      <c r="L169" t="s" s="10">
        <v>40</v>
      </c>
      <c r="Y169" t="n" s="10">
        <v>3.0</v>
      </c>
      <c r="Z169" s="10">
        <f>(689455.0/30)</f>
      </c>
      <c r="AA169" s="10">
        <f>(z169 * y169)</f>
      </c>
      <c r="AB169" t="n" s="10">
        <v>0.0</v>
      </c>
      <c r="AC169" t="n" s="10">
        <v>0.0</v>
      </c>
      <c r="AD169" s="10">
        <f>(689455.0*0.08)/30*15</f>
      </c>
      <c r="AE169" s="10">
        <f>AA169+AB169+AC169+AD169</f>
      </c>
      <c r="AF169" s="10">
        <f>ROUND(AE169,0)</f>
      </c>
      <c r="AG169" s="10">
        <f>(689455.0*0.125+689455.0*0.16+689455.0*0.0696+689455.0*0.04)/30*15</f>
      </c>
      <c r="AH169" t="n" s="10">
        <v>0.0</v>
      </c>
      <c r="AI169" s="10">
        <f>AA169+AB169+AC169+AD169+AG169+AH169</f>
      </c>
      <c r="AJ169" t="s" s="10">
        <v>47</v>
      </c>
      <c r="AK169" t="s" s="10">
        <v>162</v>
      </c>
    </row>
    <row r="170">
      <c r="A170" t="n" s="10">
        <v>162.0</v>
      </c>
      <c r="B170" t="n" s="10">
        <v>1122.0</v>
      </c>
      <c r="C170" t="s" s="10">
        <v>267</v>
      </c>
      <c r="D170" t="s" s="10">
        <v>316</v>
      </c>
      <c r="E170" t="s" s="10">
        <v>556</v>
      </c>
      <c r="F170" t="s" s="10">
        <v>557</v>
      </c>
      <c r="G170" s="10">
        <f>concatenate(c170,d170,e170,f170)</f>
      </c>
      <c r="H170" t="s" s="10">
        <v>558</v>
      </c>
      <c r="I170" t="n" s="10">
        <v>2.4041266908E10</v>
      </c>
      <c r="J170" t="s" s="10">
        <v>40</v>
      </c>
      <c r="K170" t="s" s="10">
        <v>40</v>
      </c>
      <c r="L170" t="s" s="10">
        <v>40</v>
      </c>
      <c r="Y170" t="n" s="10">
        <v>3.0</v>
      </c>
      <c r="Z170" s="10">
        <f>(689455.0/30)</f>
      </c>
      <c r="AA170" s="10">
        <f>(z170 * y170)</f>
      </c>
      <c r="AB170" t="n" s="10">
        <v>0.0</v>
      </c>
      <c r="AC170" t="n" s="10">
        <v>0.0</v>
      </c>
      <c r="AD170" s="10">
        <f>(689455.0*0.08)/30*15</f>
      </c>
      <c r="AE170" s="10">
        <f>AA170+AB170+AC170+AD170</f>
      </c>
      <c r="AF170" s="10">
        <f>ROUND(AE170,0)</f>
      </c>
      <c r="AG170" s="10">
        <f>(689455.0*0.125+689455.0*0.16+689455.0*0.0696+689455.0*0.04)/30*15</f>
      </c>
      <c r="AH170" t="n" s="10">
        <v>0.0</v>
      </c>
      <c r="AI170" s="10">
        <f>AA170+AB170+AC170+AD170+AG170+AH170</f>
      </c>
      <c r="AJ170" t="s" s="10">
        <v>444</v>
      </c>
      <c r="AK170" t="s" s="10">
        <v>162</v>
      </c>
    </row>
    <row r="171">
      <c r="A171" t="n" s="10">
        <v>163.0</v>
      </c>
      <c r="B171" t="n" s="10">
        <v>1123.0</v>
      </c>
      <c r="C171" t="s" s="10">
        <v>151</v>
      </c>
      <c r="D171" t="s" s="10">
        <v>559</v>
      </c>
      <c r="E171" t="s" s="10">
        <v>194</v>
      </c>
      <c r="F171" t="s" s="10">
        <v>560</v>
      </c>
      <c r="G171" s="10">
        <f>concatenate(c171,d171,e171,f171)</f>
      </c>
      <c r="H171" t="s" s="10">
        <v>561</v>
      </c>
      <c r="I171" t="n" s="10">
        <v>2.4059506171E10</v>
      </c>
      <c r="J171" t="s" s="10">
        <v>40</v>
      </c>
      <c r="K171" t="s" s="10">
        <v>40</v>
      </c>
      <c r="L171" t="s" s="10">
        <v>40</v>
      </c>
      <c r="Y171" t="n" s="10">
        <v>3.0</v>
      </c>
      <c r="Z171" s="10">
        <f>(689455.0/30)</f>
      </c>
      <c r="AA171" s="10">
        <f>(z171 * y171)</f>
      </c>
      <c r="AB171" t="n" s="10">
        <v>0.0</v>
      </c>
      <c r="AC171" t="n" s="10">
        <v>0.0</v>
      </c>
      <c r="AD171" s="10">
        <f>(689455.0*0.08)/30*15</f>
      </c>
      <c r="AE171" s="10">
        <f>AA171+AB171+AC171+AD171</f>
      </c>
      <c r="AF171" s="10">
        <f>ROUND(AE171,0)</f>
      </c>
      <c r="AG171" s="10">
        <f>(689455.0*0.125+689455.0*0.16+689455.0*0.0696+689455.0*0.04)/30*15</f>
      </c>
      <c r="AH171" t="n" s="10">
        <v>0.0</v>
      </c>
      <c r="AI171" s="10">
        <f>AA171+AB171+AC171+AD171+AG171+AH171</f>
      </c>
      <c r="AJ171" t="s" s="10">
        <v>47</v>
      </c>
      <c r="AK171" t="s" s="10">
        <v>162</v>
      </c>
    </row>
    <row r="172">
      <c r="A172" t="n" s="10">
        <v>164.0</v>
      </c>
      <c r="B172" t="n" s="10">
        <v>1124.0</v>
      </c>
      <c r="C172" t="s" s="10">
        <v>429</v>
      </c>
      <c r="D172" t="s" s="10">
        <v>562</v>
      </c>
      <c r="E172" t="s" s="10">
        <v>317</v>
      </c>
      <c r="F172" t="s" s="10">
        <v>234</v>
      </c>
      <c r="G172" s="10">
        <f>concatenate(c172,d172,e172,f172)</f>
      </c>
      <c r="H172" t="s" s="10">
        <v>563</v>
      </c>
      <c r="I172" t="n" s="10">
        <v>2.4042062192E10</v>
      </c>
      <c r="J172" t="s" s="10">
        <v>40</v>
      </c>
      <c r="K172" t="s" s="10">
        <v>40</v>
      </c>
      <c r="L172" t="s" s="10">
        <v>40</v>
      </c>
      <c r="Y172" t="n" s="10">
        <v>3.0</v>
      </c>
      <c r="Z172" s="10">
        <f>(689455.0/30)</f>
      </c>
      <c r="AA172" s="10">
        <f>(z172 * y172)</f>
      </c>
      <c r="AB172" t="n" s="10">
        <v>0.0</v>
      </c>
      <c r="AC172" t="n" s="10">
        <v>0.0</v>
      </c>
      <c r="AD172" s="10">
        <f>(689455.0*0.08)/30*15</f>
      </c>
      <c r="AE172" s="10">
        <f>AA172+AB172+AC172+AD172</f>
      </c>
      <c r="AF172" s="10">
        <f>ROUND(AE172,0)</f>
      </c>
      <c r="AG172" s="10">
        <f>(689455.0*0.125+689455.0*0.16+689455.0*0.0696+689455.0*0.04)/30*15</f>
      </c>
      <c r="AH172" t="n" s="10">
        <v>0.0</v>
      </c>
      <c r="AI172" s="10">
        <f>AA172+AB172+AC172+AD172+AG172+AH172</f>
      </c>
      <c r="AJ172" t="s" s="10">
        <v>47</v>
      </c>
      <c r="AK172" t="s" s="10">
        <v>162</v>
      </c>
    </row>
    <row r="173">
      <c r="A173" t="n" s="10">
        <v>165.0</v>
      </c>
      <c r="B173" t="n" s="10">
        <v>1127.0</v>
      </c>
      <c r="C173" t="s" s="10">
        <v>564</v>
      </c>
      <c r="D173" t="s" s="10">
        <v>107</v>
      </c>
      <c r="E173" t="s" s="10">
        <v>565</v>
      </c>
      <c r="F173" t="s" s="10">
        <v>566</v>
      </c>
      <c r="G173" s="10">
        <f>concatenate(c173,d173,e173,f173)</f>
      </c>
      <c r="H173" t="s" s="10">
        <v>567</v>
      </c>
      <c r="I173" t="n" s="10">
        <v>2.4060369644E10</v>
      </c>
      <c r="J173" t="s" s="10">
        <v>40</v>
      </c>
      <c r="K173" t="s" s="10">
        <v>40</v>
      </c>
      <c r="L173" t="s" s="10">
        <v>40</v>
      </c>
      <c r="Y173" t="n" s="10">
        <v>3.0</v>
      </c>
      <c r="Z173" s="10">
        <f>(689455.0/30)</f>
      </c>
      <c r="AA173" s="10">
        <f>(z173 * y173)</f>
      </c>
      <c r="AB173" t="n" s="10">
        <v>0.0</v>
      </c>
      <c r="AC173" t="n" s="10">
        <v>0.0</v>
      </c>
      <c r="AD173" s="10">
        <f>(689455.0*0.08)/30*15</f>
      </c>
      <c r="AE173" s="10">
        <f>AA173+AB173+AC173+AD173</f>
      </c>
      <c r="AF173" s="10">
        <f>ROUND(AE173,0)</f>
      </c>
      <c r="AG173" s="10">
        <f>(689455.0*0.125+689455.0*0.16+689455.0*0.0696+689455.0*0.04)/30*15</f>
      </c>
      <c r="AH173" t="n" s="10">
        <v>0.0</v>
      </c>
      <c r="AI173" s="10">
        <f>AA173+AB173+AC173+AD173+AG173+AH173</f>
      </c>
      <c r="AJ173" t="s" s="10">
        <v>223</v>
      </c>
      <c r="AK173" t="s" s="10">
        <v>162</v>
      </c>
    </row>
    <row r="174">
      <c r="A174" t="n" s="10">
        <v>166.0</v>
      </c>
      <c r="B174" t="n" s="10">
        <v>1133.0</v>
      </c>
      <c r="C174" t="s" s="10">
        <v>215</v>
      </c>
      <c r="D174" t="s" s="10">
        <v>267</v>
      </c>
      <c r="E174" t="s" s="10">
        <v>568</v>
      </c>
      <c r="F174" t="s" s="10">
        <v>569</v>
      </c>
      <c r="G174" s="10">
        <f>concatenate(c174,d174,e174,f174)</f>
      </c>
      <c r="H174" t="s" s="10">
        <v>570</v>
      </c>
      <c r="I174" t="n" s="10">
        <v>2.4060368913E10</v>
      </c>
      <c r="J174" t="s" s="10">
        <v>40</v>
      </c>
      <c r="K174" t="s" s="10">
        <v>40</v>
      </c>
      <c r="L174" t="s" s="10">
        <v>40</v>
      </c>
      <c r="Y174" t="n" s="10">
        <v>3.0</v>
      </c>
      <c r="Z174" s="10">
        <f>(689455.0/30)</f>
      </c>
      <c r="AA174" s="10">
        <f>(z174 * y174)</f>
      </c>
      <c r="AB174" t="n" s="10">
        <v>0.0</v>
      </c>
      <c r="AC174" t="n" s="10">
        <v>0.0</v>
      </c>
      <c r="AD174" s="10">
        <f>(689455.0*0.08)/30*15</f>
      </c>
      <c r="AE174" s="10">
        <f>AA174+AB174+AC174+AD174</f>
      </c>
      <c r="AF174" s="10">
        <f>ROUND(AE174,0)</f>
      </c>
      <c r="AG174" s="10">
        <f>(689455.0*0.125+689455.0*0.16+689455.0*0.0696+689455.0*0.04)/30*15</f>
      </c>
      <c r="AH174" t="n" s="10">
        <v>0.0</v>
      </c>
      <c r="AI174" s="10">
        <f>AA174+AB174+AC174+AD174+AG174+AH174</f>
      </c>
      <c r="AJ174" t="s" s="10">
        <v>444</v>
      </c>
      <c r="AK174" t="s" s="10">
        <v>162</v>
      </c>
    </row>
    <row r="175">
      <c r="A175" t="n" s="10">
        <v>167.0</v>
      </c>
      <c r="B175" t="n" s="10">
        <v>1136.0</v>
      </c>
      <c r="C175" t="s" s="10">
        <v>206</v>
      </c>
      <c r="D175" t="s" s="10">
        <v>361</v>
      </c>
      <c r="E175" t="s" s="10">
        <v>165</v>
      </c>
      <c r="F175" t="s" s="10">
        <v>296</v>
      </c>
      <c r="G175" s="10">
        <f>concatenate(c175,d175,e175,f175)</f>
      </c>
      <c r="H175" t="s" s="10">
        <v>571</v>
      </c>
      <c r="I175" t="n" s="10">
        <v>2.4061141724E10</v>
      </c>
      <c r="J175" t="s" s="10">
        <v>40</v>
      </c>
      <c r="K175" t="s" s="10">
        <v>40</v>
      </c>
      <c r="L175" t="s" s="10">
        <v>40</v>
      </c>
      <c r="Y175" t="n" s="10">
        <v>3.0</v>
      </c>
      <c r="Z175" s="10">
        <f>(689455.0/30)</f>
      </c>
      <c r="AA175" s="10">
        <f>(z175 * y175)</f>
      </c>
      <c r="AB175" t="n" s="10">
        <v>0.0</v>
      </c>
      <c r="AC175" t="n" s="10">
        <v>0.0</v>
      </c>
      <c r="AD175" s="10">
        <f>(689455.0*0.08)/30*15</f>
      </c>
      <c r="AE175" s="10">
        <f>AA175+AB175+AC175+AD175</f>
      </c>
      <c r="AF175" s="10">
        <f>ROUND(AE175,0)</f>
      </c>
      <c r="AG175" s="10">
        <f>(689455.0*0.125+689455.0*0.16+689455.0*0.0696+689455.0*0.04)/30*15</f>
      </c>
      <c r="AH175" t="n" s="10">
        <v>0.0</v>
      </c>
      <c r="AI175" s="10">
        <f>AA175+AB175+AC175+AD175+AG175+AH175</f>
      </c>
      <c r="AJ175" t="s" s="10">
        <v>47</v>
      </c>
      <c r="AK175" t="s" s="10">
        <v>162</v>
      </c>
    </row>
    <row r="176">
      <c r="A176" t="n" s="10">
        <v>168.0</v>
      </c>
      <c r="B176" t="n" s="10">
        <v>1137.0</v>
      </c>
      <c r="C176" t="s" s="10">
        <v>206</v>
      </c>
      <c r="D176" t="s" s="10">
        <v>361</v>
      </c>
      <c r="E176" t="s" s="10">
        <v>572</v>
      </c>
      <c r="F176" t="s" s="10">
        <v>573</v>
      </c>
      <c r="G176" s="10">
        <f>concatenate(c176,d176,e176,f176)</f>
      </c>
      <c r="H176" t="s" s="10">
        <v>574</v>
      </c>
      <c r="I176" t="n" s="10">
        <v>0.0</v>
      </c>
      <c r="J176" t="s" s="10">
        <v>40</v>
      </c>
      <c r="K176" t="s" s="10">
        <v>40</v>
      </c>
      <c r="L176" t="s" s="10">
        <v>40</v>
      </c>
      <c r="Y176" t="n" s="10">
        <v>3.0</v>
      </c>
      <c r="Z176" s="10">
        <f>(689455.0/30)</f>
      </c>
      <c r="AA176" s="10">
        <f>(z176 * y176)</f>
      </c>
      <c r="AB176" t="n" s="10">
        <v>0.0</v>
      </c>
      <c r="AC176" t="n" s="10">
        <v>0.0</v>
      </c>
      <c r="AD176" s="10">
        <f>(689455.0*0.08)/30*15</f>
      </c>
      <c r="AE176" s="10">
        <f>AA176+AB176+AC176+AD176</f>
      </c>
      <c r="AF176" s="10">
        <f>ROUND(AE176,0)</f>
      </c>
      <c r="AG176" s="10">
        <f>(689455.0*0.125+689455.0*0.16+689455.0*0.0696+689455.0*0.04)/30*15</f>
      </c>
      <c r="AH176" t="n" s="10">
        <v>0.0</v>
      </c>
      <c r="AI176" s="10">
        <f>AA176+AB176+AC176+AD176+AG176+AH176</f>
      </c>
      <c r="AJ176" t="s" s="10">
        <v>575</v>
      </c>
      <c r="AK176" t="s" s="10">
        <v>162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2016-10-03T22:03:15Z</dcterms:created>
  <dc:creator>Apache POI</dc:creator>
</cp:coreProperties>
</file>