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Cinho Roses\OneDrive\Área de Trabalho\"/>
    </mc:Choice>
  </mc:AlternateContent>
  <xr:revisionPtr revIDLastSave="0" documentId="13_ncr:1_{3F065C1D-3CB2-4693-A464-9BFCDEED8A3A}" xr6:coauthVersionLast="47" xr6:coauthVersionMax="47" xr10:uidLastSave="{00000000-0000-0000-0000-000000000000}"/>
  <bookViews>
    <workbookView xWindow="-120" yWindow="-120" windowWidth="29040" windowHeight="15720" tabRatio="494" xr2:uid="{4D35738C-DD5B-4BE5-9776-E3C6D61EDFE8}"/>
  </bookViews>
  <sheets>
    <sheet name="Simulador de Investimento" sheetId="1" r:id="rId1"/>
    <sheet name="Chaves" sheetId="3" r:id="rId2"/>
    <sheet name="Carteira de Criptos" sheetId="5" r:id="rId3"/>
    <sheet name="Planilha3" sheetId="6" r:id="rId4"/>
  </sheets>
  <definedNames>
    <definedName name="aporte">'Simulador de Investimento'!$C$17</definedName>
    <definedName name="dividendos">'Simulador de Investimento'!$C$21</definedName>
    <definedName name="patrimonio">'Simulador de Investimento'!$C$20</definedName>
    <definedName name="qtd_anos">'Simulador de Investimento'!$C$18</definedName>
    <definedName name="rendimento_carteira">'Simulador de Investimento'!$C$13</definedName>
    <definedName name="salario">'Simulador de Investimento'!$C$12</definedName>
    <definedName name="sugestao_investimento">'Simulador de Investimento'!$C$14</definedName>
    <definedName name="taxa_mensal">'Simulador de Investimento'!$C$19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1" l="1"/>
  <c r="C49" i="1"/>
  <c r="C48" i="1"/>
  <c r="C47" i="1"/>
  <c r="C46" i="1"/>
  <c r="C45" i="1"/>
  <c r="E7" i="5"/>
  <c r="G7" i="5"/>
  <c r="H7" i="5"/>
  <c r="I7" i="5"/>
  <c r="E8" i="5"/>
  <c r="G8" i="5"/>
  <c r="H8" i="5"/>
  <c r="I8" i="5"/>
  <c r="E10" i="5"/>
  <c r="G10" i="5"/>
  <c r="H10" i="5"/>
  <c r="I10" i="5"/>
  <c r="C14" i="1"/>
  <c r="C20" i="1"/>
  <c r="C21" i="1" s="1"/>
  <c r="C34" i="1"/>
  <c r="C35" i="1"/>
  <c r="C36" i="1"/>
  <c r="C37" i="1"/>
  <c r="C38" i="1"/>
  <c r="C39" i="1"/>
  <c r="A6" i="3"/>
  <c r="A9" i="3"/>
  <c r="A10" i="3"/>
  <c r="A11" i="3"/>
  <c r="A12" i="3"/>
  <c r="A13" i="3"/>
  <c r="A14" i="3"/>
  <c r="A15" i="3"/>
  <c r="A16" i="3"/>
  <c r="A17" i="3"/>
  <c r="A18" i="3"/>
  <c r="A19" i="3"/>
  <c r="A20" i="3"/>
  <c r="A4" i="3"/>
  <c r="A5" i="3"/>
  <c r="A7" i="3"/>
  <c r="A8" i="3"/>
  <c r="A3" i="3"/>
  <c r="C31" i="1"/>
  <c r="C28" i="1"/>
  <c r="D28" i="1" s="1"/>
  <c r="C27" i="1"/>
  <c r="D27" i="1" s="1"/>
  <c r="C26" i="1"/>
  <c r="D26" i="1" s="1"/>
  <c r="C25" i="1"/>
  <c r="D25" i="1" s="1"/>
  <c r="C24" i="1"/>
  <c r="D24" i="1" s="1"/>
  <c r="D39" i="1" l="1"/>
  <c r="D36" i="1"/>
  <c r="D45" i="1"/>
  <c r="D46" i="1"/>
  <c r="D47" i="1"/>
  <c r="D48" i="1"/>
  <c r="D49" i="1"/>
  <c r="D37" i="1"/>
  <c r="D50" i="1"/>
  <c r="D38" i="1"/>
  <c r="D34" i="1"/>
  <c r="D40" i="1" s="1"/>
  <c r="D35" i="1"/>
  <c r="D51" i="1" l="1"/>
</calcChain>
</file>

<file path=xl/sharedStrings.xml><?xml version="1.0" encoding="utf-8"?>
<sst xmlns="http://schemas.openxmlformats.org/spreadsheetml/2006/main" count="107" uniqueCount="54">
  <si>
    <t>Por Quantos Anos?</t>
  </si>
  <si>
    <t>Taxa de Rendimento Mensal?</t>
  </si>
  <si>
    <t>Patrimônio Acumulado?</t>
  </si>
  <si>
    <t>Dividendos Mensais?</t>
  </si>
  <si>
    <t>INVESTIMENTO MENSAL</t>
  </si>
  <si>
    <t>Quanto Investir por Mês?</t>
  </si>
  <si>
    <t>Quanto em 2 Anos?</t>
  </si>
  <si>
    <t>Quanto em 5 Anos?</t>
  </si>
  <si>
    <t>Quanto em 10 Anos?</t>
  </si>
  <si>
    <t>Quanto em 20 Anos?</t>
  </si>
  <si>
    <t>Quanto em 30 Anos?</t>
  </si>
  <si>
    <t>Dividendo</t>
  </si>
  <si>
    <t>Salario</t>
  </si>
  <si>
    <t>Rendimento Carteira</t>
  </si>
  <si>
    <t>Sugestao de investimento</t>
  </si>
  <si>
    <t>Configurações</t>
  </si>
  <si>
    <t>Cenários</t>
  </si>
  <si>
    <t>PERFIL:</t>
  </si>
  <si>
    <t>Conservador</t>
  </si>
  <si>
    <t>Agressivo</t>
  </si>
  <si>
    <t>Moderado</t>
  </si>
  <si>
    <t>Valor a Ser Investido por Mês</t>
  </si>
  <si>
    <t>Tipo de FII</t>
  </si>
  <si>
    <t>Percentual Sugerido</t>
  </si>
  <si>
    <t>Valores</t>
  </si>
  <si>
    <t>Papel</t>
  </si>
  <si>
    <t>Tijolo</t>
  </si>
  <si>
    <t>Hibridos</t>
  </si>
  <si>
    <t>FOFs</t>
  </si>
  <si>
    <t>Desenvolvimento</t>
  </si>
  <si>
    <t>Hotelarias</t>
  </si>
  <si>
    <t>PERFIL</t>
  </si>
  <si>
    <t>%</t>
  </si>
  <si>
    <t>Chave</t>
  </si>
  <si>
    <t>Moeda</t>
  </si>
  <si>
    <t>Quantidade</t>
  </si>
  <si>
    <t>Preço de Compra (USD)</t>
  </si>
  <si>
    <t>Investimento Total (USD)</t>
  </si>
  <si>
    <t>Preço Atual (USD)</t>
  </si>
  <si>
    <t>Valor Atual (USD)</t>
  </si>
  <si>
    <t>Lucro/Prejuízo (USD)</t>
  </si>
  <si>
    <t>% Lucro/Prejuízo</t>
  </si>
  <si>
    <t>Bitcoin</t>
  </si>
  <si>
    <t>Ethereum</t>
  </si>
  <si>
    <t>...</t>
  </si>
  <si>
    <t>Total</t>
  </si>
  <si>
    <t>CRIPTOS</t>
  </si>
  <si>
    <t>BITCOIN</t>
  </si>
  <si>
    <t>ETHEREUM</t>
  </si>
  <si>
    <t>SOLANA</t>
  </si>
  <si>
    <t>DOGE</t>
  </si>
  <si>
    <t>DETALHE IMPORTANTE</t>
  </si>
  <si>
    <t>Para inserir a Tabela Dinâmica selecionada, tivemos que organizar seus dados em colunas com uma única linha de cabeçalho.</t>
  </si>
  <si>
    <t>Campo2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</si>
</sst>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0"/>
      <name val="Segoe UI Black"/>
      <family val="2"/>
    </font>
    <font>
      <sz val="11"/>
      <color theme="1"/>
      <name val="Segoe Fluent Icons"/>
      <family val="1"/>
    </font>
    <font>
      <b/>
      <sz val="11"/>
      <color rgb="FF9C5700"/>
      <name val="Aptos Narrow"/>
      <family val="2"/>
      <scheme val="minor"/>
    </font>
    <font>
      <sz val="11"/>
      <color rgb="FF4472C4"/>
      <name val="Aptos Narrow"/>
      <family val="2"/>
      <scheme val="minor"/>
    </font>
    <font>
      <sz val="11"/>
      <color rgb="FF333333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medium">
        <color indexed="64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medium">
        <color indexed="64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medium">
        <color indexed="64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 style="hair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2"/>
      </right>
      <top style="medium">
        <color indexed="64"/>
      </top>
      <bottom style="thin">
        <color theme="2"/>
      </bottom>
      <diagonal/>
    </border>
    <border>
      <left style="thin">
        <color theme="2"/>
      </left>
      <right style="medium">
        <color indexed="64"/>
      </right>
      <top style="medium">
        <color indexed="64"/>
      </top>
      <bottom style="thin">
        <color theme="2"/>
      </bottom>
      <diagonal/>
    </border>
    <border>
      <left style="medium">
        <color indexed="64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medium">
        <color indexed="64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 style="thin">
        <color theme="2"/>
      </right>
      <top style="thin">
        <color theme="2"/>
      </top>
      <bottom style="medium">
        <color indexed="64"/>
      </bottom>
      <diagonal/>
    </border>
    <border>
      <left style="thin">
        <color theme="2"/>
      </left>
      <right style="medium">
        <color indexed="64"/>
      </right>
      <top style="thin">
        <color theme="2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4" borderId="0" applyNumberFormat="0" applyBorder="0" applyAlignment="0" applyProtection="0"/>
  </cellStyleXfs>
  <cellXfs count="55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5" fillId="0" borderId="0" xfId="0" applyFont="1"/>
    <xf numFmtId="8" fontId="0" fillId="5" borderId="6" xfId="0" applyNumberFormat="1" applyFill="1" applyBorder="1"/>
    <xf numFmtId="8" fontId="0" fillId="5" borderId="8" xfId="0" applyNumberFormat="1" applyFill="1" applyBorder="1"/>
    <xf numFmtId="8" fontId="0" fillId="5" borderId="11" xfId="0" applyNumberFormat="1" applyFill="1" applyBorder="1"/>
    <xf numFmtId="0" fontId="0" fillId="0" borderId="0" xfId="0" applyAlignment="1">
      <alignment horizontal="center"/>
    </xf>
    <xf numFmtId="44" fontId="0" fillId="0" borderId="8" xfId="1" applyFont="1" applyFill="1" applyBorder="1" applyAlignment="1">
      <alignment horizontal="right"/>
    </xf>
    <xf numFmtId="10" fontId="0" fillId="0" borderId="8" xfId="0" applyNumberFormat="1" applyBorder="1" applyAlignment="1">
      <alignment horizontal="right"/>
    </xf>
    <xf numFmtId="44" fontId="0" fillId="0" borderId="11" xfId="1" applyFont="1" applyBorder="1" applyAlignment="1">
      <alignment horizontal="right"/>
    </xf>
    <xf numFmtId="164" fontId="0" fillId="0" borderId="17" xfId="0" applyNumberForma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10" fontId="0" fillId="0" borderId="19" xfId="0" applyNumberFormat="1" applyBorder="1" applyAlignment="1">
      <alignment horizontal="center"/>
    </xf>
    <xf numFmtId="8" fontId="0" fillId="3" borderId="19" xfId="0" applyNumberFormat="1" applyFill="1" applyBorder="1" applyAlignment="1">
      <alignment horizontal="center"/>
    </xf>
    <xf numFmtId="8" fontId="0" fillId="3" borderId="21" xfId="0" applyNumberFormat="1" applyFill="1" applyBorder="1" applyAlignment="1">
      <alignment horizontal="center"/>
    </xf>
    <xf numFmtId="0" fontId="7" fillId="7" borderId="7" xfId="0" applyFont="1" applyFill="1" applyBorder="1" applyAlignment="1">
      <alignment horizontal="left" indent="3"/>
    </xf>
    <xf numFmtId="0" fontId="7" fillId="7" borderId="9" xfId="0" applyFont="1" applyFill="1" applyBorder="1" applyAlignment="1">
      <alignment horizontal="left" indent="3"/>
    </xf>
    <xf numFmtId="0" fontId="7" fillId="0" borderId="16" xfId="0" applyFont="1" applyBorder="1" applyAlignment="1">
      <alignment horizontal="left" indent="3"/>
    </xf>
    <xf numFmtId="0" fontId="7" fillId="0" borderId="18" xfId="0" applyFont="1" applyBorder="1" applyAlignment="1">
      <alignment horizontal="left" indent="3"/>
    </xf>
    <xf numFmtId="0" fontId="7" fillId="3" borderId="18" xfId="0" applyFont="1" applyFill="1" applyBorder="1" applyAlignment="1">
      <alignment horizontal="left" indent="3"/>
    </xf>
    <xf numFmtId="0" fontId="7" fillId="3" borderId="20" xfId="0" applyFont="1" applyFill="1" applyBorder="1" applyAlignment="1">
      <alignment horizontal="left" indent="3"/>
    </xf>
    <xf numFmtId="0" fontId="7" fillId="5" borderId="4" xfId="0" applyFont="1" applyFill="1" applyBorder="1" applyAlignment="1">
      <alignment horizontal="left" indent="3"/>
    </xf>
    <xf numFmtId="0" fontId="7" fillId="5" borderId="7" xfId="0" applyFont="1" applyFill="1" applyBorder="1" applyAlignment="1">
      <alignment horizontal="left" indent="3"/>
    </xf>
    <xf numFmtId="0" fontId="7" fillId="5" borderId="9" xfId="0" applyFont="1" applyFill="1" applyBorder="1" applyAlignment="1">
      <alignment horizontal="left" indent="3"/>
    </xf>
    <xf numFmtId="0" fontId="2" fillId="4" borderId="0" xfId="3"/>
    <xf numFmtId="0" fontId="4" fillId="7" borderId="0" xfId="0" applyFont="1" applyFill="1"/>
    <xf numFmtId="44" fontId="4" fillId="7" borderId="0" xfId="1" applyFont="1" applyFill="1" applyAlignment="1">
      <alignment horizontal="center"/>
    </xf>
    <xf numFmtId="9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4" fillId="8" borderId="0" xfId="0" applyFont="1" applyFill="1" applyAlignment="1">
      <alignment horizontal="center"/>
    </xf>
    <xf numFmtId="0" fontId="0" fillId="8" borderId="0" xfId="0" applyFill="1"/>
    <xf numFmtId="44" fontId="0" fillId="8" borderId="0" xfId="0" applyNumberFormat="1" applyFill="1"/>
    <xf numFmtId="0" fontId="0" fillId="0" borderId="0" xfId="0" applyAlignment="1">
      <alignment horizontal="right"/>
    </xf>
    <xf numFmtId="0" fontId="0" fillId="0" borderId="22" xfId="0" applyBorder="1"/>
    <xf numFmtId="0" fontId="0" fillId="0" borderId="22" xfId="0" applyBorder="1" applyAlignment="1">
      <alignment horizontal="center"/>
    </xf>
    <xf numFmtId="9" fontId="0" fillId="0" borderId="0" xfId="2" applyFont="1"/>
    <xf numFmtId="0" fontId="6" fillId="6" borderId="12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8" fillId="4" borderId="0" xfId="3" applyFont="1" applyAlignment="1">
      <alignment horizontal="center"/>
    </xf>
    <xf numFmtId="0" fontId="8" fillId="4" borderId="0" xfId="3" applyFont="1"/>
    <xf numFmtId="8" fontId="0" fillId="5" borderId="5" xfId="0" applyNumberFormat="1" applyFill="1" applyBorder="1" applyAlignment="1">
      <alignment horizontal="center"/>
    </xf>
    <xf numFmtId="8" fontId="0" fillId="5" borderId="3" xfId="0" applyNumberFormat="1" applyFill="1" applyBorder="1" applyAlignment="1">
      <alignment horizontal="center"/>
    </xf>
    <xf numFmtId="8" fontId="0" fillId="5" borderId="10" xfId="0" applyNumberFormat="1" applyFill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/>
    <xf numFmtId="0" fontId="10" fillId="0" borderId="0" xfId="0" applyFont="1"/>
    <xf numFmtId="0" fontId="0" fillId="0" borderId="0" xfId="0" applyNumberFormat="1"/>
    <xf numFmtId="8" fontId="0" fillId="0" borderId="0" xfId="0" applyNumberFormat="1"/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'Simulador de Investimento'!$C$33</c:f>
              <c:strCache>
                <c:ptCount val="1"/>
                <c:pt idx="0">
                  <c:v>Percentual Sugerido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317500" algn="ctr" rotWithShape="0">
                <a:prstClr val="black">
                  <a:alpha val="25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'Simulador de Investimento'!$B$34:$B$39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'Simulador de Investimento'!$C$34:$C$39</c:f>
              <c:numCache>
                <c:formatCode>0%</c:formatCode>
                <c:ptCount val="6"/>
                <c:pt idx="0">
                  <c:v>0.32</c:v>
                </c:pt>
                <c:pt idx="1">
                  <c:v>0.4</c:v>
                </c:pt>
                <c:pt idx="2">
                  <c:v>0.08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B-416A-883C-BCB941CDE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2499439"/>
        <c:axId val="1402495599"/>
      </c:barChart>
      <c:catAx>
        <c:axId val="14024994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2495599"/>
        <c:auto val="1"/>
        <c:lblAlgn val="ctr"/>
        <c:lblOffset val="100"/>
        <c:noMultiLvlLbl val="0"/>
      </c:catAx>
      <c:valAx>
        <c:axId val="140249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2499439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381001</xdr:colOff>
      <xdr:row>1</xdr:row>
      <xdr:rowOff>19050</xdr:rowOff>
    </xdr:from>
    <xdr:to>
      <xdr:col>3</xdr:col>
      <xdr:colOff>219076</xdr:colOff>
      <xdr:row>9</xdr:row>
      <xdr:rowOff>110069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E68C5A5-429E-238B-211E-44F4B360A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1" y="209550"/>
          <a:ext cx="5486400" cy="1615019"/>
        </a:xfrm>
        <a:prstGeom prst="rect">
          <a:avLst/>
        </a:prstGeom>
      </xdr:spPr>
    </xdr:pic>
    <xdr:clientData/>
  </xdr:twoCellAnchor>
  <xdr:twoCellAnchor>
    <xdr:from>
      <xdr:col>3</xdr:col>
      <xdr:colOff>318720</xdr:colOff>
      <xdr:row>9</xdr:row>
      <xdr:rowOff>182805</xdr:rowOff>
    </xdr:from>
    <xdr:to>
      <xdr:col>4</xdr:col>
      <xdr:colOff>3875942</xdr:colOff>
      <xdr:row>21</xdr:row>
      <xdr:rowOff>9890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9E18DDE-5A9D-589F-BE45-CE9CB6547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A069A-182B-4B97-8A8F-F3E30C478CFB}">
  <dimension ref="A1:E57"/>
  <sheetViews>
    <sheetView tabSelected="1" topLeftCell="A2" zoomScale="130" zoomScaleNormal="130" workbookViewId="0">
      <selection activeCell="E25" sqref="E25"/>
    </sheetView>
  </sheetViews>
  <sheetFormatPr defaultColWidth="0" defaultRowHeight="15" zeroHeight="1" x14ac:dyDescent="0.25"/>
  <cols>
    <col min="1" max="1" width="8.28515625" customWidth="1"/>
    <col min="2" max="2" width="33" customWidth="1"/>
    <col min="3" max="3" width="43.42578125" customWidth="1"/>
    <col min="4" max="4" width="15.140625" customWidth="1"/>
    <col min="5" max="5" width="60.28515625" customWidth="1"/>
    <col min="6" max="9" width="9.140625" hidden="1" customWidth="1"/>
    <col min="10" max="16384" width="9.140625" hidden="1"/>
  </cols>
  <sheetData>
    <row r="1" spans="2:3" x14ac:dyDescent="0.25"/>
    <row r="2" spans="2:3" x14ac:dyDescent="0.25"/>
    <row r="3" spans="2:3" x14ac:dyDescent="0.25"/>
    <row r="4" spans="2:3" x14ac:dyDescent="0.25"/>
    <row r="5" spans="2:3" x14ac:dyDescent="0.25"/>
    <row r="6" spans="2:3" x14ac:dyDescent="0.25"/>
    <row r="7" spans="2:3" x14ac:dyDescent="0.25"/>
    <row r="8" spans="2:3" x14ac:dyDescent="0.25"/>
    <row r="9" spans="2:3" x14ac:dyDescent="0.25"/>
    <row r="10" spans="2:3" ht="15.75" thickBot="1" x14ac:dyDescent="0.3"/>
    <row r="11" spans="2:3" ht="30.75" x14ac:dyDescent="0.25">
      <c r="B11" s="36" t="s">
        <v>15</v>
      </c>
      <c r="C11" s="37"/>
    </row>
    <row r="12" spans="2:3" ht="16.5" x14ac:dyDescent="0.25">
      <c r="B12" s="15" t="s">
        <v>12</v>
      </c>
      <c r="C12" s="7">
        <v>1600</v>
      </c>
    </row>
    <row r="13" spans="2:3" ht="16.5" x14ac:dyDescent="0.25">
      <c r="B13" s="15" t="s">
        <v>13</v>
      </c>
      <c r="C13" s="8">
        <v>8.9999999999999993E-3</v>
      </c>
    </row>
    <row r="14" spans="2:3" ht="17.25" thickBot="1" x14ac:dyDescent="0.3">
      <c r="B14" s="16" t="s">
        <v>14</v>
      </c>
      <c r="C14" s="9">
        <f>salario*rendimento_carteira</f>
        <v>14.399999999999999</v>
      </c>
    </row>
    <row r="15" spans="2:3" ht="15.75" thickBot="1" x14ac:dyDescent="0.3"/>
    <row r="16" spans="2:3" ht="31.5" thickBot="1" x14ac:dyDescent="0.3">
      <c r="B16" s="40" t="s">
        <v>4</v>
      </c>
      <c r="C16" s="41"/>
    </row>
    <row r="17" spans="1:4" ht="16.5" x14ac:dyDescent="0.25">
      <c r="B17" s="17" t="s">
        <v>5</v>
      </c>
      <c r="C17" s="10">
        <v>1500</v>
      </c>
    </row>
    <row r="18" spans="1:4" ht="18" customHeight="1" x14ac:dyDescent="0.25">
      <c r="B18" s="18" t="s">
        <v>0</v>
      </c>
      <c r="C18" s="11">
        <v>3</v>
      </c>
    </row>
    <row r="19" spans="1:4" ht="16.5" x14ac:dyDescent="0.25">
      <c r="B19" s="18" t="s">
        <v>1</v>
      </c>
      <c r="C19" s="12">
        <v>1.0789999999999999E-2</v>
      </c>
    </row>
    <row r="20" spans="1:4" ht="16.5" x14ac:dyDescent="0.25">
      <c r="B20" s="19" t="s">
        <v>2</v>
      </c>
      <c r="C20" s="13">
        <f>-FV(taxa_mensal,qtd_anos*12,aporte)</f>
        <v>65562.561034533166</v>
      </c>
    </row>
    <row r="21" spans="1:4" ht="17.25" thickBot="1" x14ac:dyDescent="0.3">
      <c r="B21" s="20" t="s">
        <v>3</v>
      </c>
      <c r="C21" s="14">
        <f>C20*$C$13</f>
        <v>590.06304931079842</v>
      </c>
    </row>
    <row r="22" spans="1:4" ht="15.75" thickBot="1" x14ac:dyDescent="0.3"/>
    <row r="23" spans="1:4" ht="31.5" thickBot="1" x14ac:dyDescent="0.3">
      <c r="B23" s="38" t="s">
        <v>16</v>
      </c>
      <c r="C23" s="39"/>
      <c r="D23" s="1" t="s">
        <v>11</v>
      </c>
    </row>
    <row r="24" spans="1:4" ht="16.5" x14ac:dyDescent="0.25">
      <c r="B24" s="21" t="s">
        <v>6</v>
      </c>
      <c r="C24" s="44">
        <f>-FV($C$19,A$27*12,$C$17)</f>
        <v>40841.440946467825</v>
      </c>
      <c r="D24" s="3">
        <f>C24*rendimento_carteira</f>
        <v>367.57296851821042</v>
      </c>
    </row>
    <row r="25" spans="1:4" ht="16.5" x14ac:dyDescent="0.25">
      <c r="B25" s="22" t="s">
        <v>7</v>
      </c>
      <c r="C25" s="45">
        <f>-FV($C$19,A$28*12,$C$17)</f>
        <v>125665.37099773147</v>
      </c>
      <c r="D25" s="4">
        <f>C25*rendimento_carteira</f>
        <v>1130.9883389795832</v>
      </c>
    </row>
    <row r="26" spans="1:4" ht="16.5" x14ac:dyDescent="0.25">
      <c r="B26" s="22" t="s">
        <v>8</v>
      </c>
      <c r="C26" s="45">
        <f>-FV($C$19,A$29*12,$C$17)</f>
        <v>364926.3187952583</v>
      </c>
      <c r="D26" s="4">
        <f>C26*rendimento_carteira</f>
        <v>3284.3368691573246</v>
      </c>
    </row>
    <row r="27" spans="1:4" ht="16.5" x14ac:dyDescent="0.25">
      <c r="A27" s="2">
        <v>2</v>
      </c>
      <c r="B27" s="22" t="s">
        <v>9</v>
      </c>
      <c r="C27" s="45">
        <f>-FV($C$19,A$30*12,$C$17)</f>
        <v>1687797.600145621</v>
      </c>
      <c r="D27" s="4">
        <f>C27*rendimento_carteira</f>
        <v>15190.178401310588</v>
      </c>
    </row>
    <row r="28" spans="1:4" ht="17.25" thickBot="1" x14ac:dyDescent="0.3">
      <c r="A28" s="2">
        <v>5</v>
      </c>
      <c r="B28" s="23" t="s">
        <v>10</v>
      </c>
      <c r="C28" s="46">
        <f>-FV($C$19,A$31*12,$C$17)</f>
        <v>6483254.4825070715</v>
      </c>
      <c r="D28" s="5">
        <f>C28*rendimento_carteira</f>
        <v>58349.29034256364</v>
      </c>
    </row>
    <row r="29" spans="1:4" x14ac:dyDescent="0.25">
      <c r="A29" s="2">
        <v>10</v>
      </c>
    </row>
    <row r="30" spans="1:4" x14ac:dyDescent="0.25">
      <c r="A30" s="2">
        <v>20</v>
      </c>
      <c r="B30" s="43" t="s">
        <v>17</v>
      </c>
      <c r="C30" s="42" t="s">
        <v>20</v>
      </c>
      <c r="D30" s="24"/>
    </row>
    <row r="31" spans="1:4" x14ac:dyDescent="0.25">
      <c r="A31" s="2">
        <v>30</v>
      </c>
      <c r="B31" s="25" t="s">
        <v>21</v>
      </c>
      <c r="C31" s="26">
        <f>aporte</f>
        <v>1500</v>
      </c>
      <c r="D31" s="25"/>
    </row>
    <row r="32" spans="1:4" x14ac:dyDescent="0.25">
      <c r="C32" s="6"/>
    </row>
    <row r="33" spans="2:4" x14ac:dyDescent="0.25">
      <c r="B33" s="29" t="s">
        <v>22</v>
      </c>
      <c r="C33" s="29" t="s">
        <v>23</v>
      </c>
      <c r="D33" s="29" t="s">
        <v>24</v>
      </c>
    </row>
    <row r="34" spans="2:4" x14ac:dyDescent="0.25">
      <c r="B34" s="6" t="s">
        <v>25</v>
      </c>
      <c r="C34" s="27">
        <f>VLOOKUP($C$30&amp;"-"&amp;B34,Chaves!$A$2:$D$20,4,FALSE)</f>
        <v>0.32</v>
      </c>
      <c r="D34" s="28">
        <f t="shared" ref="D34:D39" si="0">C34*$C$31</f>
        <v>480</v>
      </c>
    </row>
    <row r="35" spans="2:4" x14ac:dyDescent="0.25">
      <c r="B35" s="6" t="s">
        <v>26</v>
      </c>
      <c r="C35" s="27">
        <f>VLOOKUP($C$30&amp;"-"&amp;B35,Chaves!$A$2:$D$20,4,FALSE)</f>
        <v>0.4</v>
      </c>
      <c r="D35" s="28">
        <f t="shared" si="0"/>
        <v>600</v>
      </c>
    </row>
    <row r="36" spans="2:4" x14ac:dyDescent="0.25">
      <c r="B36" s="6" t="s">
        <v>27</v>
      </c>
      <c r="C36" s="27">
        <f>VLOOKUP($C$30&amp;"-"&amp;B36,Chaves!$A$2:$D$20,4,FALSE)</f>
        <v>0.08</v>
      </c>
      <c r="D36" s="28">
        <f t="shared" si="0"/>
        <v>120</v>
      </c>
    </row>
    <row r="37" spans="2:4" x14ac:dyDescent="0.25">
      <c r="B37" s="6" t="s">
        <v>28</v>
      </c>
      <c r="C37" s="27">
        <f>VLOOKUP($C$30&amp;"-"&amp;B37,Chaves!$A$2:$D$20,4,FALSE)</f>
        <v>0.1</v>
      </c>
      <c r="D37" s="28">
        <f t="shared" si="0"/>
        <v>150</v>
      </c>
    </row>
    <row r="38" spans="2:4" x14ac:dyDescent="0.25">
      <c r="B38" s="6" t="s">
        <v>29</v>
      </c>
      <c r="C38" s="27">
        <f>VLOOKUP($C$30&amp;"-"&amp;B38,Chaves!$A$2:$D$20,4,FALSE)</f>
        <v>0.1</v>
      </c>
      <c r="D38" s="28">
        <f t="shared" si="0"/>
        <v>150</v>
      </c>
    </row>
    <row r="39" spans="2:4" x14ac:dyDescent="0.25">
      <c r="B39" s="6" t="s">
        <v>30</v>
      </c>
      <c r="C39" s="27">
        <f>VLOOKUP($C$30&amp;"-"&amp;B39,Chaves!$A$2:$D$20,4,FALSE)</f>
        <v>0</v>
      </c>
      <c r="D39" s="28">
        <f t="shared" si="0"/>
        <v>0</v>
      </c>
    </row>
    <row r="40" spans="2:4" x14ac:dyDescent="0.25">
      <c r="B40" s="30"/>
      <c r="C40" s="30"/>
      <c r="D40" s="31">
        <f>SUM(D34:D39)</f>
        <v>1500</v>
      </c>
    </row>
    <row r="41" spans="2:4" x14ac:dyDescent="0.25"/>
    <row r="42" spans="2:4" x14ac:dyDescent="0.25"/>
    <row r="43" spans="2:4" x14ac:dyDescent="0.25"/>
    <row r="44" spans="2:4" x14ac:dyDescent="0.25">
      <c r="B44" s="29" t="s">
        <v>46</v>
      </c>
      <c r="C44" s="29" t="s">
        <v>23</v>
      </c>
      <c r="D44" s="29" t="s">
        <v>24</v>
      </c>
    </row>
    <row r="45" spans="2:4" x14ac:dyDescent="0.25">
      <c r="B45" s="6" t="s">
        <v>47</v>
      </c>
      <c r="C45" s="27" t="e">
        <f>VLOOKUP($C$30&amp;"-"&amp;B45,Chaves!$A$2:$D$20,4,FALSE)</f>
        <v>#N/A</v>
      </c>
      <c r="D45" s="28" t="e">
        <f t="shared" ref="D45:D50" si="1">C45*$C$31</f>
        <v>#N/A</v>
      </c>
    </row>
    <row r="46" spans="2:4" x14ac:dyDescent="0.25">
      <c r="B46" s="6" t="s">
        <v>48</v>
      </c>
      <c r="C46" s="27" t="e">
        <f>VLOOKUP($C$30&amp;"-"&amp;B46,Chaves!$A$2:$D$20,4,FALSE)</f>
        <v>#N/A</v>
      </c>
      <c r="D46" s="28" t="e">
        <f t="shared" si="1"/>
        <v>#N/A</v>
      </c>
    </row>
    <row r="47" spans="2:4" x14ac:dyDescent="0.25">
      <c r="B47" s="6" t="s">
        <v>49</v>
      </c>
      <c r="C47" s="27" t="e">
        <f>VLOOKUP($C$30&amp;"-"&amp;B47,Chaves!$A$2:$D$20,4,FALSE)</f>
        <v>#N/A</v>
      </c>
      <c r="D47" s="28" t="e">
        <f t="shared" si="1"/>
        <v>#N/A</v>
      </c>
    </row>
    <row r="48" spans="2:4" x14ac:dyDescent="0.25">
      <c r="B48" s="6" t="s">
        <v>50</v>
      </c>
      <c r="C48" s="27" t="e">
        <f>VLOOKUP($C$30&amp;"-"&amp;B48,Chaves!$A$2:$D$20,4,FALSE)</f>
        <v>#N/A</v>
      </c>
      <c r="D48" s="28" t="e">
        <f t="shared" si="1"/>
        <v>#N/A</v>
      </c>
    </row>
    <row r="49" spans="2:4" x14ac:dyDescent="0.25">
      <c r="B49" s="6" t="s">
        <v>29</v>
      </c>
      <c r="C49" s="27">
        <f>VLOOKUP($C$30&amp;"-"&amp;B49,Chaves!$A$2:$D$20,4,FALSE)</f>
        <v>0.1</v>
      </c>
      <c r="D49" s="28">
        <f t="shared" si="1"/>
        <v>150</v>
      </c>
    </row>
    <row r="50" spans="2:4" x14ac:dyDescent="0.25">
      <c r="B50" s="6" t="s">
        <v>30</v>
      </c>
      <c r="C50" s="27">
        <f>VLOOKUP($C$30&amp;"-"&amp;B50,Chaves!$A$2:$D$20,4,FALSE)</f>
        <v>0</v>
      </c>
      <c r="D50" s="28">
        <f t="shared" si="1"/>
        <v>0</v>
      </c>
    </row>
    <row r="51" spans="2:4" x14ac:dyDescent="0.25">
      <c r="B51" s="30"/>
      <c r="C51" s="30"/>
      <c r="D51" s="31" t="e">
        <f>SUM(D45:D50)</f>
        <v>#N/A</v>
      </c>
    </row>
    <row r="52" spans="2:4" x14ac:dyDescent="0.25"/>
    <row r="53" spans="2:4" x14ac:dyDescent="0.25"/>
    <row r="54" spans="2:4" x14ac:dyDescent="0.25"/>
    <row r="55" spans="2:4" x14ac:dyDescent="0.25"/>
    <row r="56" spans="2:4" x14ac:dyDescent="0.25"/>
    <row r="57" spans="2:4" x14ac:dyDescent="0.25"/>
  </sheetData>
  <mergeCells count="3">
    <mergeCell ref="B11:C11"/>
    <mergeCell ref="B23:C23"/>
    <mergeCell ref="B16:C16"/>
  </mergeCells>
  <conditionalFormatting sqref="C21">
    <cfRule type="iconSet" priority="1">
      <iconSet iconSet="5Rating">
        <cfvo type="percent" val="0"/>
        <cfvo type="num" val="300"/>
        <cfvo type="num" val="500"/>
        <cfvo type="num" val="800"/>
        <cfvo type="num" val="1000"/>
      </iconSet>
    </cfRule>
  </conditionalFormatting>
  <dataValidations count="1">
    <dataValidation type="list" allowBlank="1" showInputMessage="1" showErrorMessage="1" sqref="C30" xr:uid="{76EC0C48-02E8-4BCB-9668-7D84B12E91A8}">
      <formula1>"Agressivo,Conservador,Moderado"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99AFF-F34F-45C4-96E1-4F0CF6E10813}">
  <dimension ref="A2:D20"/>
  <sheetViews>
    <sheetView workbookViewId="0">
      <selection activeCell="G22" sqref="G22"/>
    </sheetView>
  </sheetViews>
  <sheetFormatPr defaultRowHeight="15" x14ac:dyDescent="0.25"/>
  <cols>
    <col min="1" max="1" width="31.85546875" customWidth="1"/>
    <col min="2" max="2" width="18.42578125" customWidth="1"/>
    <col min="3" max="3" width="19.5703125" customWidth="1"/>
    <col min="4" max="4" width="18.140625" customWidth="1"/>
  </cols>
  <sheetData>
    <row r="2" spans="1:4" x14ac:dyDescent="0.25">
      <c r="A2" t="s">
        <v>33</v>
      </c>
      <c r="B2" t="s">
        <v>31</v>
      </c>
      <c r="C2" s="6" t="s">
        <v>22</v>
      </c>
      <c r="D2" s="32" t="s">
        <v>32</v>
      </c>
    </row>
    <row r="3" spans="1:4" x14ac:dyDescent="0.25">
      <c r="A3" t="str">
        <f>B3&amp;"-"&amp;C3</f>
        <v>Conservador-Papel</v>
      </c>
      <c r="B3" t="s">
        <v>18</v>
      </c>
      <c r="C3" s="6" t="s">
        <v>25</v>
      </c>
      <c r="D3" s="35">
        <v>0.3</v>
      </c>
    </row>
    <row r="4" spans="1:4" x14ac:dyDescent="0.25">
      <c r="A4" t="str">
        <f t="shared" ref="A4:A20" si="0">B4&amp;"-"&amp;C4</f>
        <v>Conservador-Tijolo</v>
      </c>
      <c r="B4" t="s">
        <v>18</v>
      </c>
      <c r="C4" s="6" t="s">
        <v>26</v>
      </c>
      <c r="D4" s="35">
        <v>0.5</v>
      </c>
    </row>
    <row r="5" spans="1:4" x14ac:dyDescent="0.25">
      <c r="A5" t="str">
        <f t="shared" si="0"/>
        <v>Conservador-Hibridos</v>
      </c>
      <c r="B5" t="s">
        <v>18</v>
      </c>
      <c r="C5" s="6" t="s">
        <v>27</v>
      </c>
      <c r="D5" s="35">
        <v>0.1</v>
      </c>
    </row>
    <row r="6" spans="1:4" x14ac:dyDescent="0.25">
      <c r="A6" t="str">
        <f>B6&amp;"-"&amp;C6</f>
        <v>Conservador-FOFs</v>
      </c>
      <c r="B6" t="s">
        <v>18</v>
      </c>
      <c r="C6" s="6" t="s">
        <v>28</v>
      </c>
      <c r="D6" s="35">
        <v>0.1</v>
      </c>
    </row>
    <row r="7" spans="1:4" x14ac:dyDescent="0.25">
      <c r="A7" t="str">
        <f t="shared" si="0"/>
        <v>Conservador-Desenvolvimento</v>
      </c>
      <c r="B7" t="s">
        <v>18</v>
      </c>
      <c r="C7" s="6" t="s">
        <v>29</v>
      </c>
      <c r="D7" s="35">
        <v>0</v>
      </c>
    </row>
    <row r="8" spans="1:4" x14ac:dyDescent="0.25">
      <c r="A8" s="33" t="str">
        <f t="shared" si="0"/>
        <v>Conservador-Hotelarias</v>
      </c>
      <c r="B8" s="33" t="s">
        <v>18</v>
      </c>
      <c r="C8" s="34" t="s">
        <v>30</v>
      </c>
      <c r="D8" s="35">
        <v>0</v>
      </c>
    </row>
    <row r="9" spans="1:4" x14ac:dyDescent="0.25">
      <c r="A9" t="str">
        <f t="shared" si="0"/>
        <v>Moderado-Papel</v>
      </c>
      <c r="B9" t="s">
        <v>20</v>
      </c>
      <c r="C9" s="6" t="s">
        <v>25</v>
      </c>
      <c r="D9" s="35">
        <v>0.32</v>
      </c>
    </row>
    <row r="10" spans="1:4" x14ac:dyDescent="0.25">
      <c r="A10" t="str">
        <f t="shared" si="0"/>
        <v>Moderado-Tijolo</v>
      </c>
      <c r="B10" t="s">
        <v>20</v>
      </c>
      <c r="C10" s="6" t="s">
        <v>26</v>
      </c>
      <c r="D10" s="35">
        <v>0.4</v>
      </c>
    </row>
    <row r="11" spans="1:4" x14ac:dyDescent="0.25">
      <c r="A11" t="str">
        <f t="shared" si="0"/>
        <v>Moderado-Hibridos</v>
      </c>
      <c r="B11" t="s">
        <v>20</v>
      </c>
      <c r="C11" s="6" t="s">
        <v>27</v>
      </c>
      <c r="D11" s="35">
        <v>0.08</v>
      </c>
    </row>
    <row r="12" spans="1:4" x14ac:dyDescent="0.25">
      <c r="A12" t="str">
        <f t="shared" si="0"/>
        <v>Moderado-FOFs</v>
      </c>
      <c r="B12" t="s">
        <v>20</v>
      </c>
      <c r="C12" s="6" t="s">
        <v>28</v>
      </c>
      <c r="D12" s="35">
        <v>0.1</v>
      </c>
    </row>
    <row r="13" spans="1:4" x14ac:dyDescent="0.25">
      <c r="A13" t="str">
        <f t="shared" si="0"/>
        <v>Moderado-Desenvolvimento</v>
      </c>
      <c r="B13" t="s">
        <v>20</v>
      </c>
      <c r="C13" s="6" t="s">
        <v>29</v>
      </c>
      <c r="D13" s="35">
        <v>0.1</v>
      </c>
    </row>
    <row r="14" spans="1:4" x14ac:dyDescent="0.25">
      <c r="A14" s="33" t="str">
        <f t="shared" si="0"/>
        <v>Moderado-Hotelarias</v>
      </c>
      <c r="B14" s="33" t="s">
        <v>20</v>
      </c>
      <c r="C14" s="34" t="s">
        <v>30</v>
      </c>
      <c r="D14" s="35">
        <v>0</v>
      </c>
    </row>
    <row r="15" spans="1:4" x14ac:dyDescent="0.25">
      <c r="A15" t="str">
        <f t="shared" si="0"/>
        <v>Agressivo-Papel</v>
      </c>
      <c r="B15" t="s">
        <v>19</v>
      </c>
      <c r="C15" s="6" t="s">
        <v>25</v>
      </c>
      <c r="D15" s="35">
        <v>0.5</v>
      </c>
    </row>
    <row r="16" spans="1:4" x14ac:dyDescent="0.25">
      <c r="A16" t="str">
        <f t="shared" si="0"/>
        <v>Agressivo-Tijolo</v>
      </c>
      <c r="B16" t="s">
        <v>19</v>
      </c>
      <c r="C16" s="6" t="s">
        <v>26</v>
      </c>
      <c r="D16" s="35">
        <v>0.1</v>
      </c>
    </row>
    <row r="17" spans="1:4" x14ac:dyDescent="0.25">
      <c r="A17" t="str">
        <f t="shared" si="0"/>
        <v>Agressivo-Hibridos</v>
      </c>
      <c r="B17" t="s">
        <v>19</v>
      </c>
      <c r="C17" s="6" t="s">
        <v>27</v>
      </c>
      <c r="D17" s="35">
        <v>0.2</v>
      </c>
    </row>
    <row r="18" spans="1:4" x14ac:dyDescent="0.25">
      <c r="A18" t="str">
        <f t="shared" si="0"/>
        <v>Agressivo-FOFs</v>
      </c>
      <c r="B18" t="s">
        <v>19</v>
      </c>
      <c r="C18" s="6" t="s">
        <v>28</v>
      </c>
      <c r="D18" s="35">
        <v>0.1</v>
      </c>
    </row>
    <row r="19" spans="1:4" x14ac:dyDescent="0.25">
      <c r="A19" t="str">
        <f t="shared" si="0"/>
        <v>Agressivo-Desenvolvimento</v>
      </c>
      <c r="B19" t="s">
        <v>19</v>
      </c>
      <c r="C19" s="6" t="s">
        <v>29</v>
      </c>
      <c r="D19" s="35">
        <v>0.05</v>
      </c>
    </row>
    <row r="20" spans="1:4" x14ac:dyDescent="0.25">
      <c r="A20" t="str">
        <f t="shared" si="0"/>
        <v>Agressivo-Hotelarias</v>
      </c>
      <c r="B20" t="s">
        <v>19</v>
      </c>
      <c r="C20" s="6" t="s">
        <v>30</v>
      </c>
      <c r="D20" s="35">
        <v>0.05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B6BCB-E6EA-4498-8C89-2FFF74C100B5}">
  <dimension ref="B6:I10"/>
  <sheetViews>
    <sheetView workbookViewId="0">
      <selection activeCell="D13" sqref="D13"/>
    </sheetView>
  </sheetViews>
  <sheetFormatPr defaultRowHeight="15" x14ac:dyDescent="0.25"/>
  <sheetData>
    <row r="6" spans="2:9" ht="60" x14ac:dyDescent="0.25">
      <c r="B6" s="47" t="s">
        <v>34</v>
      </c>
      <c r="C6" s="47" t="s">
        <v>35</v>
      </c>
      <c r="D6" s="47" t="s">
        <v>36</v>
      </c>
      <c r="E6" s="47" t="s">
        <v>37</v>
      </c>
      <c r="F6" s="47" t="s">
        <v>38</v>
      </c>
      <c r="G6" s="47" t="s">
        <v>39</v>
      </c>
      <c r="H6" s="47" t="s">
        <v>40</v>
      </c>
      <c r="I6" s="47" t="s">
        <v>41</v>
      </c>
    </row>
    <row r="7" spans="2:9" x14ac:dyDescent="0.25">
      <c r="B7" s="48" t="s">
        <v>42</v>
      </c>
      <c r="C7" s="48">
        <v>0.5</v>
      </c>
      <c r="D7" s="49">
        <v>30000</v>
      </c>
      <c r="E7" s="48">
        <f>B2*C2</f>
        <v>0</v>
      </c>
      <c r="F7" s="49">
        <v>35000</v>
      </c>
      <c r="G7" s="48">
        <f>B2*E2</f>
        <v>0</v>
      </c>
      <c r="H7" s="48">
        <f>F2-D2</f>
        <v>0</v>
      </c>
      <c r="I7" s="48" t="e">
        <f>(G2/D2)*100</f>
        <v>#DIV/0!</v>
      </c>
    </row>
    <row r="8" spans="2:9" ht="30" x14ac:dyDescent="0.25">
      <c r="B8" s="48" t="s">
        <v>43</v>
      </c>
      <c r="C8" s="48">
        <v>2</v>
      </c>
      <c r="D8" s="49">
        <v>1800</v>
      </c>
      <c r="E8" s="48">
        <f>B3*C3</f>
        <v>0</v>
      </c>
      <c r="F8" s="49">
        <v>2000</v>
      </c>
      <c r="G8" s="48">
        <f>B3*E3</f>
        <v>0</v>
      </c>
      <c r="H8" s="48">
        <f>F3-D3</f>
        <v>0</v>
      </c>
      <c r="I8" s="48" t="e">
        <f>(G3/D3)*100</f>
        <v>#DIV/0!</v>
      </c>
    </row>
    <row r="9" spans="2:9" x14ac:dyDescent="0.25">
      <c r="B9" s="48" t="s">
        <v>44</v>
      </c>
      <c r="C9" s="48" t="s">
        <v>44</v>
      </c>
      <c r="D9" s="48" t="s">
        <v>44</v>
      </c>
      <c r="E9" s="48" t="s">
        <v>44</v>
      </c>
      <c r="F9" s="48" t="s">
        <v>44</v>
      </c>
      <c r="G9" s="48" t="s">
        <v>44</v>
      </c>
      <c r="H9" s="48" t="s">
        <v>44</v>
      </c>
      <c r="I9" s="48" t="s">
        <v>44</v>
      </c>
    </row>
    <row r="10" spans="2:9" x14ac:dyDescent="0.25">
      <c r="B10" s="50" t="s">
        <v>45</v>
      </c>
      <c r="C10" s="48"/>
      <c r="D10" s="48"/>
      <c r="E10" s="48">
        <f>SUM(D2:D100)</f>
        <v>31800</v>
      </c>
      <c r="F10" s="48"/>
      <c r="G10" s="48">
        <f>SUM(F2:F100)</f>
        <v>37000</v>
      </c>
      <c r="H10" s="48">
        <f>SUM(G2:G100)</f>
        <v>37000</v>
      </c>
      <c r="I10" s="48">
        <f>AVERAGE(H2:H100)</f>
        <v>12333.333333333334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20206-E6A7-4E04-8707-5A26B212F239}">
  <dimension ref="B2:E11"/>
  <sheetViews>
    <sheetView workbookViewId="0"/>
  </sheetViews>
  <sheetFormatPr defaultRowHeight="15" x14ac:dyDescent="0.25"/>
  <sheetData>
    <row r="2" spans="2:5" x14ac:dyDescent="0.25">
      <c r="B2" s="51" t="s">
        <v>51</v>
      </c>
    </row>
    <row r="3" spans="2:5" x14ac:dyDescent="0.25">
      <c r="B3" s="52" t="s">
        <v>52</v>
      </c>
    </row>
    <row r="4" spans="2:5" x14ac:dyDescent="0.25">
      <c r="B4" s="52"/>
    </row>
    <row r="6" spans="2:5" x14ac:dyDescent="0.25">
      <c r="C6" t="s">
        <v>16</v>
      </c>
      <c r="D6" t="s">
        <v>53</v>
      </c>
      <c r="E6" t="s">
        <v>11</v>
      </c>
    </row>
    <row r="7" spans="2:5" x14ac:dyDescent="0.25">
      <c r="C7" s="53" t="s">
        <v>6</v>
      </c>
      <c r="D7" s="54">
        <v>40841.440946467803</v>
      </c>
      <c r="E7" s="54">
        <v>367.57296851821002</v>
      </c>
    </row>
    <row r="8" spans="2:5" x14ac:dyDescent="0.25">
      <c r="C8" s="53" t="s">
        <v>7</v>
      </c>
      <c r="D8" s="54">
        <v>125665.37099773101</v>
      </c>
      <c r="E8" s="54">
        <v>1130.98833897958</v>
      </c>
    </row>
    <row r="9" spans="2:5" x14ac:dyDescent="0.25">
      <c r="C9" s="53" t="s">
        <v>8</v>
      </c>
      <c r="D9" s="54">
        <v>364926.318795258</v>
      </c>
      <c r="E9" s="54">
        <v>3284.3368691573201</v>
      </c>
    </row>
    <row r="10" spans="2:5" x14ac:dyDescent="0.25">
      <c r="C10" s="53" t="s">
        <v>9</v>
      </c>
      <c r="D10" s="54">
        <v>1687797.6001456201</v>
      </c>
      <c r="E10" s="54">
        <v>15190.178401310601</v>
      </c>
    </row>
    <row r="11" spans="2:5" x14ac:dyDescent="0.25">
      <c r="C11" s="53" t="s">
        <v>10</v>
      </c>
      <c r="D11" s="54">
        <v>6483254.4825070696</v>
      </c>
      <c r="E11" s="54">
        <v>58349.290342563603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8</vt:i4>
      </vt:variant>
    </vt:vector>
  </HeadingPairs>
  <TitlesOfParts>
    <vt:vector size="12" baseType="lpstr">
      <vt:lpstr>Simulador de Investimento</vt:lpstr>
      <vt:lpstr>Chaves</vt:lpstr>
      <vt:lpstr>Carteira de Criptos</vt:lpstr>
      <vt:lpstr>Planilha3</vt:lpstr>
      <vt:lpstr>aporte</vt:lpstr>
      <vt:lpstr>dividendos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Jorgecir Filho</dc:creator>
  <cp:lastModifiedBy>Jorgecir Filho</cp:lastModifiedBy>
  <dcterms:created xsi:type="dcterms:W3CDTF">2025-05-27T11:34:22Z</dcterms:created>
  <dcterms:modified xsi:type="dcterms:W3CDTF">2025-05-27T16:58:27Z</dcterms:modified>
</cp:coreProperties>
</file>