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 - PRE-ICFES\2015\Matemática\24 Matemáticas\Archivos\"/>
    </mc:Choice>
  </mc:AlternateContent>
  <bookViews>
    <workbookView xWindow="0" yWindow="0" windowWidth="20400" windowHeight="7665" tabRatio="791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24" r:id="rId6"/>
    <sheet name="7" sheetId="7" r:id="rId7"/>
    <sheet name="8" sheetId="8" r:id="rId8"/>
    <sheet name="9 y 10" sheetId="1" r:id="rId9"/>
    <sheet name="11" sheetId="9" r:id="rId10"/>
    <sheet name="12" sheetId="10" r:id="rId11"/>
    <sheet name="13" sheetId="11" r:id="rId12"/>
    <sheet name="14" sheetId="12" r:id="rId13"/>
    <sheet name="15" sheetId="13" r:id="rId14"/>
    <sheet name="16" sheetId="14" r:id="rId15"/>
    <sheet name="17" sheetId="15" r:id="rId16"/>
    <sheet name="18" sheetId="16" r:id="rId17"/>
    <sheet name="19" sheetId="17" r:id="rId18"/>
    <sheet name="20" sheetId="18" r:id="rId19"/>
    <sheet name="21" sheetId="19" r:id="rId20"/>
    <sheet name="22" sheetId="20" r:id="rId21"/>
    <sheet name="23" sheetId="21" r:id="rId22"/>
    <sheet name="24" sheetId="23" r:id="rId23"/>
  </sheets>
  <definedNames>
    <definedName name="parso" localSheetId="14">'16'!$C$9</definedName>
    <definedName name="parso" localSheetId="15">'17'!$C$9</definedName>
    <definedName name="parso" localSheetId="16">'18'!$C$10</definedName>
    <definedName name="parso" localSheetId="17">'19'!$C$10</definedName>
    <definedName name="parso" localSheetId="18">'20'!$C$10</definedName>
    <definedName name="parso" localSheetId="19">'21'!$C$12</definedName>
    <definedName name="parso" localSheetId="20">'22'!$C$12</definedName>
    <definedName name="parso" localSheetId="21">'23'!$C$12</definedName>
    <definedName name="parso">'15'!$D$8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23" l="1"/>
  <c r="O31" i="23"/>
  <c r="N31" i="23"/>
  <c r="M31" i="23"/>
  <c r="R30" i="23"/>
  <c r="T30" i="23" s="1"/>
  <c r="P30" i="23"/>
  <c r="O30" i="23"/>
  <c r="N30" i="23"/>
  <c r="M30" i="23"/>
  <c r="T29" i="23"/>
  <c r="R29" i="23"/>
  <c r="P29" i="23"/>
  <c r="O29" i="23"/>
  <c r="N29" i="23"/>
  <c r="M29" i="23"/>
  <c r="T28" i="23"/>
  <c r="R28" i="23"/>
  <c r="P28" i="23"/>
  <c r="O28" i="23"/>
  <c r="N28" i="23"/>
  <c r="M28" i="23"/>
  <c r="P27" i="23"/>
  <c r="O27" i="23"/>
  <c r="N27" i="23"/>
  <c r="M27" i="23"/>
  <c r="R26" i="23"/>
  <c r="T26" i="23" s="1"/>
  <c r="P26" i="23"/>
  <c r="O26" i="23"/>
  <c r="N26" i="23"/>
  <c r="M26" i="23"/>
  <c r="P25" i="23"/>
  <c r="R25" i="23" s="1"/>
  <c r="T25" i="23" s="1"/>
  <c r="O25" i="23"/>
  <c r="N25" i="23"/>
  <c r="M25" i="23"/>
  <c r="R24" i="23"/>
  <c r="T24" i="23" s="1"/>
  <c r="P24" i="23"/>
  <c r="O24" i="23"/>
  <c r="N24" i="23"/>
  <c r="M24" i="23"/>
  <c r="P23" i="23"/>
  <c r="O23" i="23"/>
  <c r="N23" i="23"/>
  <c r="M23" i="23"/>
  <c r="R22" i="23"/>
  <c r="T22" i="23" s="1"/>
  <c r="P22" i="23"/>
  <c r="O22" i="23"/>
  <c r="N22" i="23"/>
  <c r="M22" i="23"/>
  <c r="P21" i="23"/>
  <c r="R21" i="23" s="1"/>
  <c r="T21" i="23" s="1"/>
  <c r="O21" i="23"/>
  <c r="N21" i="23"/>
  <c r="M21" i="23"/>
  <c r="R20" i="23"/>
  <c r="T20" i="23" s="1"/>
  <c r="P20" i="23"/>
  <c r="O20" i="23"/>
  <c r="N20" i="23"/>
  <c r="M20" i="23"/>
  <c r="P19" i="23"/>
  <c r="R19" i="23" s="1"/>
  <c r="T19" i="23" s="1"/>
  <c r="O19" i="23"/>
  <c r="N19" i="23"/>
  <c r="M19" i="23"/>
  <c r="R18" i="23"/>
  <c r="T18" i="23" s="1"/>
  <c r="P18" i="23"/>
  <c r="O18" i="23"/>
  <c r="N18" i="23"/>
  <c r="M18" i="23"/>
  <c r="P17" i="23"/>
  <c r="R17" i="23" s="1"/>
  <c r="T17" i="23" s="1"/>
  <c r="O17" i="23"/>
  <c r="N17" i="23"/>
  <c r="M17" i="23"/>
  <c r="R16" i="23"/>
  <c r="T16" i="23" s="1"/>
  <c r="P16" i="23"/>
  <c r="O16" i="23"/>
  <c r="N16" i="23"/>
  <c r="M16" i="23"/>
  <c r="P15" i="23"/>
  <c r="R15" i="23" s="1"/>
  <c r="T15" i="23" s="1"/>
  <c r="O15" i="23"/>
  <c r="N15" i="23"/>
  <c r="M15" i="23"/>
  <c r="R14" i="23"/>
  <c r="T14" i="23" s="1"/>
  <c r="P14" i="23"/>
  <c r="O14" i="23"/>
  <c r="N14" i="23"/>
  <c r="M14" i="23"/>
  <c r="P13" i="23"/>
  <c r="R13" i="23" s="1"/>
  <c r="T13" i="23" s="1"/>
  <c r="O13" i="23"/>
  <c r="N13" i="23"/>
  <c r="M13" i="23"/>
  <c r="R12" i="23"/>
  <c r="T12" i="23" s="1"/>
  <c r="P12" i="23"/>
  <c r="O12" i="23"/>
  <c r="N12" i="23"/>
  <c r="M12" i="23"/>
  <c r="P11" i="23"/>
  <c r="O11" i="23"/>
  <c r="N11" i="23"/>
  <c r="M11" i="23"/>
  <c r="R10" i="23"/>
  <c r="T10" i="23" s="1"/>
  <c r="P10" i="23"/>
  <c r="O10" i="23"/>
  <c r="N10" i="23"/>
  <c r="M10" i="23"/>
  <c r="P9" i="23"/>
  <c r="R9" i="23" s="1"/>
  <c r="T9" i="23" s="1"/>
  <c r="O9" i="23"/>
  <c r="N9" i="23"/>
  <c r="M9" i="23"/>
  <c r="R8" i="23"/>
  <c r="T8" i="23" s="1"/>
  <c r="P8" i="23"/>
  <c r="O8" i="23"/>
  <c r="N8" i="23"/>
  <c r="M8" i="23"/>
  <c r="P7" i="23"/>
  <c r="O7" i="23"/>
  <c r="N7" i="23"/>
  <c r="M7" i="23"/>
  <c r="R6" i="23"/>
  <c r="T6" i="23" s="1"/>
  <c r="P6" i="23"/>
  <c r="O6" i="23"/>
  <c r="N6" i="23"/>
  <c r="M6" i="23"/>
  <c r="P5" i="23"/>
  <c r="R5" i="23" s="1"/>
  <c r="T5" i="23" s="1"/>
  <c r="O5" i="23"/>
  <c r="N5" i="23"/>
  <c r="M5" i="23"/>
  <c r="H5" i="23"/>
  <c r="G5" i="23"/>
  <c r="H6" i="23" s="1"/>
  <c r="P4" i="23"/>
  <c r="O4" i="23"/>
  <c r="N4" i="23"/>
  <c r="M4" i="23"/>
  <c r="I5" i="23" l="1"/>
  <c r="G6" i="23"/>
  <c r="R7" i="23"/>
  <c r="T7" i="23" s="1"/>
  <c r="R11" i="23"/>
  <c r="T11" i="23" s="1"/>
  <c r="R23" i="23"/>
  <c r="T23" i="23" s="1"/>
  <c r="R27" i="23"/>
  <c r="T27" i="23" s="1"/>
  <c r="R31" i="23"/>
  <c r="T31" i="23" s="1"/>
  <c r="G17" i="20"/>
  <c r="G16" i="20"/>
  <c r="G15" i="20"/>
  <c r="G14" i="20"/>
  <c r="G13" i="20"/>
  <c r="G7" i="20"/>
  <c r="G6" i="20"/>
  <c r="G5" i="20"/>
  <c r="G4" i="20"/>
  <c r="L12" i="18"/>
  <c r="L9" i="18"/>
  <c r="L6" i="18"/>
  <c r="L3" i="18"/>
  <c r="H12" i="17"/>
  <c r="H11" i="17"/>
  <c r="H10" i="17"/>
  <c r="H9" i="17"/>
  <c r="H8" i="17"/>
  <c r="H7" i="17"/>
  <c r="H6" i="17"/>
  <c r="H5" i="17"/>
  <c r="L17" i="14"/>
  <c r="K17" i="14"/>
  <c r="K7" i="14"/>
  <c r="L4" i="14"/>
  <c r="K4" i="14"/>
  <c r="K5" i="14" s="1"/>
  <c r="L15" i="14"/>
  <c r="K15" i="14"/>
  <c r="L5" i="14"/>
  <c r="L7" i="14" s="1"/>
  <c r="G15" i="14"/>
  <c r="F15" i="14"/>
  <c r="G17" i="14"/>
  <c r="G18" i="14" s="1"/>
  <c r="G20" i="14" s="1"/>
  <c r="F17" i="14"/>
  <c r="F18" i="14" s="1"/>
  <c r="F20" i="14" s="1"/>
  <c r="G5" i="14"/>
  <c r="G7" i="14" s="1"/>
  <c r="F5" i="14"/>
  <c r="F7" i="14" s="1"/>
  <c r="G4" i="14"/>
  <c r="F4" i="14"/>
  <c r="H7" i="23" l="1"/>
  <c r="G7" i="23" s="1"/>
  <c r="I6" i="23"/>
  <c r="L18" i="14"/>
  <c r="L20" i="14" s="1"/>
  <c r="K18" i="14"/>
  <c r="K20" i="14" s="1"/>
  <c r="S22" i="13"/>
  <c r="U22" i="13" s="1"/>
  <c r="S21" i="13"/>
  <c r="U21" i="13" s="1"/>
  <c r="S20" i="13"/>
  <c r="U20" i="13" s="1"/>
  <c r="S19" i="13"/>
  <c r="U19" i="13" s="1"/>
  <c r="S18" i="13"/>
  <c r="U18" i="13" s="1"/>
  <c r="S17" i="13"/>
  <c r="U17" i="13" s="1"/>
  <c r="S16" i="13"/>
  <c r="U16" i="13" s="1"/>
  <c r="S15" i="13"/>
  <c r="U15" i="13" s="1"/>
  <c r="S14" i="13"/>
  <c r="U14" i="13" s="1"/>
  <c r="S13" i="13"/>
  <c r="U13" i="13" s="1"/>
  <c r="S12" i="13"/>
  <c r="U12" i="13" s="1"/>
  <c r="S11" i="13"/>
  <c r="U11" i="13" s="1"/>
  <c r="S10" i="13"/>
  <c r="U10" i="13" s="1"/>
  <c r="S9" i="13"/>
  <c r="U9" i="13" s="1"/>
  <c r="S8" i="13"/>
  <c r="U8" i="13" s="1"/>
  <c r="S7" i="13"/>
  <c r="U7" i="13" s="1"/>
  <c r="U6" i="13"/>
  <c r="S6" i="13"/>
  <c r="S5" i="13"/>
  <c r="U5" i="13" s="1"/>
  <c r="U4" i="13"/>
  <c r="S4" i="13"/>
  <c r="S3" i="13"/>
  <c r="U3" i="13" s="1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J9" i="12"/>
  <c r="J11" i="12" s="1"/>
  <c r="S7" i="11"/>
  <c r="R7" i="11"/>
  <c r="Q7" i="11"/>
  <c r="P7" i="11"/>
  <c r="O7" i="11"/>
  <c r="C9" i="9"/>
  <c r="E5" i="9" s="1"/>
  <c r="E8" i="9"/>
  <c r="H8" i="9" s="1"/>
  <c r="E6" i="9"/>
  <c r="G6" i="9" s="1"/>
  <c r="L5" i="7"/>
  <c r="F5" i="7"/>
  <c r="F14" i="7"/>
  <c r="L14" i="7"/>
  <c r="L13" i="7"/>
  <c r="L4" i="7"/>
  <c r="F13" i="7"/>
  <c r="F4" i="7"/>
  <c r="I16" i="7"/>
  <c r="J16" i="7"/>
  <c r="J7" i="7"/>
  <c r="I7" i="7"/>
  <c r="D16" i="7"/>
  <c r="C16" i="7"/>
  <c r="C7" i="7"/>
  <c r="D7" i="7"/>
  <c r="J15" i="7"/>
  <c r="I15" i="7"/>
  <c r="K14" i="7"/>
  <c r="K13" i="7"/>
  <c r="J6" i="7"/>
  <c r="I6" i="7"/>
  <c r="K5" i="7"/>
  <c r="K4" i="7"/>
  <c r="D15" i="7"/>
  <c r="C15" i="7"/>
  <c r="E14" i="7"/>
  <c r="E13" i="7"/>
  <c r="D6" i="7"/>
  <c r="C6" i="7"/>
  <c r="E5" i="7"/>
  <c r="E4" i="7"/>
  <c r="E6" i="7" s="1"/>
  <c r="E6" i="4"/>
  <c r="D6" i="4"/>
  <c r="C6" i="4"/>
  <c r="E5" i="4"/>
  <c r="E4" i="4"/>
  <c r="H8" i="23" l="1"/>
  <c r="G8" i="23"/>
  <c r="I7" i="23"/>
  <c r="H5" i="9"/>
  <c r="G5" i="9"/>
  <c r="E7" i="9"/>
  <c r="G8" i="9"/>
  <c r="H6" i="9"/>
  <c r="K15" i="7"/>
  <c r="K6" i="7"/>
  <c r="E15" i="7"/>
  <c r="F5" i="1"/>
  <c r="C6" i="1"/>
  <c r="F6" i="1" s="1"/>
  <c r="H6" i="1" s="1"/>
  <c r="D5" i="1"/>
  <c r="P16" i="1"/>
  <c r="N5" i="1"/>
  <c r="K6" i="1"/>
  <c r="N6" i="1" s="1"/>
  <c r="L5" i="1"/>
  <c r="H9" i="23" l="1"/>
  <c r="G9" i="23" s="1"/>
  <c r="I8" i="23"/>
  <c r="G7" i="9"/>
  <c r="H7" i="9"/>
  <c r="P17" i="1"/>
  <c r="N16" i="1" s="1"/>
  <c r="N17" i="1" s="1"/>
  <c r="P5" i="1"/>
  <c r="C7" i="1"/>
  <c r="H5" i="1"/>
  <c r="K7" i="1"/>
  <c r="P6" i="1"/>
  <c r="H10" i="23" l="1"/>
  <c r="I9" i="23"/>
  <c r="G10" i="23"/>
  <c r="L16" i="1"/>
  <c r="L17" i="1" s="1"/>
  <c r="C8" i="1"/>
  <c r="F7" i="1"/>
  <c r="H7" i="1" s="1"/>
  <c r="K8" i="1"/>
  <c r="N7" i="1"/>
  <c r="Q6" i="1"/>
  <c r="H11" i="23" l="1"/>
  <c r="G11" i="23" s="1"/>
  <c r="I10" i="23"/>
  <c r="C9" i="1"/>
  <c r="F8" i="1"/>
  <c r="H8" i="1" s="1"/>
  <c r="K9" i="1"/>
  <c r="N8" i="1"/>
  <c r="P7" i="1"/>
  <c r="H12" i="23" l="1"/>
  <c r="G12" i="23"/>
  <c r="I11" i="23"/>
  <c r="C10" i="1"/>
  <c r="F9" i="1"/>
  <c r="H9" i="1" s="1"/>
  <c r="Q7" i="1"/>
  <c r="K10" i="1"/>
  <c r="N10" i="1" s="1"/>
  <c r="N9" i="1"/>
  <c r="H13" i="23" l="1"/>
  <c r="G13" i="23" s="1"/>
  <c r="I12" i="23"/>
  <c r="C11" i="1"/>
  <c r="F10" i="1"/>
  <c r="H10" i="1" s="1"/>
  <c r="P8" i="1"/>
  <c r="H14" i="23" l="1"/>
  <c r="I13" i="23"/>
  <c r="G14" i="23"/>
  <c r="C12" i="1"/>
  <c r="F11" i="1"/>
  <c r="H11" i="1" s="1"/>
  <c r="Q8" i="1"/>
  <c r="H15" i="23" l="1"/>
  <c r="G15" i="23" s="1"/>
  <c r="I14" i="23"/>
  <c r="C13" i="1"/>
  <c r="F12" i="1"/>
  <c r="H12" i="1" s="1"/>
  <c r="P9" i="1"/>
  <c r="H16" i="23" l="1"/>
  <c r="G16" i="23" s="1"/>
  <c r="I15" i="23"/>
  <c r="C14" i="1"/>
  <c r="F13" i="1"/>
  <c r="H13" i="1" s="1"/>
  <c r="Q9" i="1"/>
  <c r="H17" i="23" l="1"/>
  <c r="G17" i="23" s="1"/>
  <c r="I16" i="23"/>
  <c r="C15" i="1"/>
  <c r="F14" i="1"/>
  <c r="H14" i="1" s="1"/>
  <c r="H18" i="23" l="1"/>
  <c r="I17" i="23"/>
  <c r="G18" i="23"/>
  <c r="C16" i="1"/>
  <c r="F15" i="1"/>
  <c r="H15" i="1" s="1"/>
  <c r="P10" i="1"/>
  <c r="H19" i="23" l="1"/>
  <c r="G19" i="23" s="1"/>
  <c r="I18" i="23"/>
  <c r="C17" i="1"/>
  <c r="F16" i="1"/>
  <c r="H16" i="1" s="1"/>
  <c r="P11" i="1"/>
  <c r="Q10" i="1"/>
  <c r="H20" i="23" l="1"/>
  <c r="G20" i="23"/>
  <c r="I19" i="23"/>
  <c r="C18" i="1"/>
  <c r="F17" i="1"/>
  <c r="H17" i="1" s="1"/>
  <c r="H21" i="23" l="1"/>
  <c r="I20" i="23"/>
  <c r="G21" i="23"/>
  <c r="C19" i="1"/>
  <c r="F19" i="1" s="1"/>
  <c r="H19" i="1" s="1"/>
  <c r="F18" i="1"/>
  <c r="H18" i="1" s="1"/>
  <c r="H22" i="23" l="1"/>
  <c r="I21" i="23"/>
  <c r="G22" i="23"/>
  <c r="H20" i="1"/>
  <c r="H23" i="23" l="1"/>
  <c r="G23" i="23" s="1"/>
  <c r="I22" i="23"/>
  <c r="H24" i="23" l="1"/>
  <c r="G24" i="23"/>
  <c r="I23" i="23"/>
  <c r="H25" i="23" l="1"/>
  <c r="I24" i="23"/>
  <c r="G25" i="23"/>
  <c r="H26" i="23" l="1"/>
  <c r="I25" i="23"/>
  <c r="G26" i="23"/>
  <c r="H27" i="23" l="1"/>
  <c r="G27" i="23" s="1"/>
  <c r="I26" i="23"/>
  <c r="H28" i="23" l="1"/>
  <c r="G28" i="23" s="1"/>
  <c r="I27" i="23"/>
  <c r="H29" i="23" l="1"/>
  <c r="I28" i="23"/>
  <c r="G29" i="23"/>
  <c r="H30" i="23" l="1"/>
  <c r="I29" i="23"/>
  <c r="G30" i="23"/>
  <c r="H31" i="23" l="1"/>
  <c r="G31" i="23" s="1"/>
  <c r="I31" i="23" s="1"/>
  <c r="I30" i="23"/>
</calcChain>
</file>

<file path=xl/sharedStrings.xml><?xml version="1.0" encoding="utf-8"?>
<sst xmlns="http://schemas.openxmlformats.org/spreadsheetml/2006/main" count="239" uniqueCount="80">
  <si>
    <t>Buseta</t>
  </si>
  <si>
    <t>Automovil</t>
  </si>
  <si>
    <t>Camioneta</t>
  </si>
  <si>
    <t>Camperos</t>
  </si>
  <si>
    <t>Bus Escalera</t>
  </si>
  <si>
    <t>Bus</t>
  </si>
  <si>
    <t>Microbus</t>
  </si>
  <si>
    <t>Automovil, Camioneta y Camperos</t>
  </si>
  <si>
    <t>Bus, Microbus y Buseta</t>
  </si>
  <si>
    <t>Numero de Mujeres</t>
  </si>
  <si>
    <t>Numero de Hombres</t>
  </si>
  <si>
    <t>Total</t>
  </si>
  <si>
    <t>11A</t>
  </si>
  <si>
    <t>11B</t>
  </si>
  <si>
    <t>Total de Estudiantes</t>
  </si>
  <si>
    <t>En bus</t>
  </si>
  <si>
    <t>Caminando</t>
  </si>
  <si>
    <t>Hombre</t>
  </si>
  <si>
    <t>Mujer</t>
  </si>
  <si>
    <t>Credito</t>
  </si>
  <si>
    <t>Abono al C</t>
  </si>
  <si>
    <t>Interes</t>
  </si>
  <si>
    <t>Cuota</t>
  </si>
  <si>
    <t>MODALIDAD I</t>
  </si>
  <si>
    <t>MODALIDAD III</t>
  </si>
  <si>
    <t>MODALIDAD II</t>
  </si>
  <si>
    <t>Cantidad de lápices</t>
  </si>
  <si>
    <t>Longitud (mm)</t>
  </si>
  <si>
    <t>No gano este torneo antes de los 24 años. Pero esto no significa nada.</t>
  </si>
  <si>
    <t>Esto no es cierto, pues solo ganó 5 titulos de 7 finales.</t>
  </si>
  <si>
    <t>Si dividimos 14 de 18 obtenemos la mejor razón.</t>
  </si>
  <si>
    <t>A tiene 3 en Australia y 1 en E.E.U.U, en total 4, así que es cierto pero no significa nada.</t>
  </si>
  <si>
    <t>5 Jugadores</t>
  </si>
  <si>
    <t>k</t>
  </si>
  <si>
    <t>=</t>
  </si>
  <si>
    <t>+</t>
  </si>
  <si>
    <t>1/j</t>
  </si>
  <si>
    <t>j</t>
  </si>
  <si>
    <t>k + 1/j</t>
  </si>
  <si>
    <t>1/11</t>
  </si>
  <si>
    <t>mts</t>
  </si>
  <si>
    <t>ctm</t>
  </si>
  <si>
    <t>Convertidos a metros</t>
  </si>
  <si>
    <t>Desde</t>
  </si>
  <si>
    <t>Hasta</t>
  </si>
  <si>
    <t>Ingresos (SMMLV)</t>
  </si>
  <si>
    <t>Valores $</t>
  </si>
  <si>
    <t>Valor de SFV en SMMLV</t>
  </si>
  <si>
    <t>a.</t>
  </si>
  <si>
    <t>b.</t>
  </si>
  <si>
    <t>c.</t>
  </si>
  <si>
    <t>d.</t>
  </si>
  <si>
    <t>De 5 participaran 2</t>
  </si>
  <si>
    <t>De 4 participaran 3</t>
  </si>
  <si>
    <t>Décimo</t>
  </si>
  <si>
    <t>Undécimo</t>
  </si>
  <si>
    <t>(1 , 2)</t>
  </si>
  <si>
    <t>(1 , 3)</t>
  </si>
  <si>
    <t>(1 , 4)</t>
  </si>
  <si>
    <t>(1 , 5)</t>
  </si>
  <si>
    <t>(2 , 3)</t>
  </si>
  <si>
    <t>(2 , 4)</t>
  </si>
  <si>
    <t>(2 , 5)</t>
  </si>
  <si>
    <t>(3 , 4)</t>
  </si>
  <si>
    <t>(3 , 5)</t>
  </si>
  <si>
    <t>(4 , 5)</t>
  </si>
  <si>
    <t>(1 , 2 , 3)</t>
  </si>
  <si>
    <t>(1 , 2 , 4)</t>
  </si>
  <si>
    <t>(2 , 3 , 4)</t>
  </si>
  <si>
    <t>(3 , 4 , 1)</t>
  </si>
  <si>
    <t>Selección 1</t>
  </si>
  <si>
    <t>Selección 2</t>
  </si>
  <si>
    <t>Selección 3</t>
  </si>
  <si>
    <t>Numero</t>
  </si>
  <si>
    <t>A.</t>
  </si>
  <si>
    <t>B.</t>
  </si>
  <si>
    <t>C.</t>
  </si>
  <si>
    <t>D.</t>
  </si>
  <si>
    <t>Record Olimpico</t>
  </si>
  <si>
    <t>Record Mundial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</si>
</sst>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_-&quot;$&quot;* #,##0_-;\-&quot;$&quot;* #,##0_-;_-&quot;$&quot;* &quot;-&quot;??_-;_-@_-"/>
    <numFmt numFmtId="166" formatCode="0.00000"/>
    <numFmt numFmtId="167" formatCode="_-* #,##0_-;\-* #,##0_-;_-* &quot;-&quot;??_-;_-@_-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3" borderId="0" xfId="0" applyFill="1"/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vertical="center"/>
    </xf>
    <xf numFmtId="0" fontId="3" fillId="10" borderId="1" xfId="0" applyFont="1" applyFill="1" applyBorder="1"/>
    <xf numFmtId="0" fontId="0" fillId="12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/>
    <xf numFmtId="0" fontId="0" fillId="3" borderId="4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9" fontId="0" fillId="15" borderId="1" xfId="2" applyFont="1" applyFill="1" applyBorder="1" applyAlignment="1">
      <alignment horizontal="center"/>
    </xf>
    <xf numFmtId="9" fontId="0" fillId="3" borderId="1" xfId="2" applyFont="1" applyFill="1" applyBorder="1" applyAlignment="1">
      <alignment horizontal="center" vertical="center"/>
    </xf>
    <xf numFmtId="9" fontId="0" fillId="10" borderId="1" xfId="2" applyFont="1" applyFill="1" applyBorder="1" applyAlignment="1">
      <alignment horizontal="center"/>
    </xf>
    <xf numFmtId="9" fontId="0" fillId="2" borderId="1" xfId="2" applyFont="1" applyFill="1" applyBorder="1" applyAlignment="1">
      <alignment horizontal="center" vertical="center"/>
    </xf>
    <xf numFmtId="0" fontId="0" fillId="16" borderId="0" xfId="0" applyFill="1"/>
    <xf numFmtId="165" fontId="0" fillId="16" borderId="0" xfId="1" applyNumberFormat="1" applyFont="1" applyFill="1"/>
    <xf numFmtId="165" fontId="0" fillId="16" borderId="0" xfId="0" applyNumberFormat="1" applyFill="1"/>
    <xf numFmtId="9" fontId="0" fillId="16" borderId="0" xfId="2" applyFont="1" applyFill="1"/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165" fontId="0" fillId="16" borderId="1" xfId="0" applyNumberFormat="1" applyFill="1" applyBorder="1"/>
    <xf numFmtId="165" fontId="2" fillId="1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165" fontId="0" fillId="8" borderId="1" xfId="0" applyNumberFormat="1" applyFill="1" applyBorder="1"/>
    <xf numFmtId="165" fontId="0" fillId="8" borderId="4" xfId="0" applyNumberFormat="1" applyFill="1" applyBorder="1"/>
    <xf numFmtId="0" fontId="2" fillId="12" borderId="1" xfId="0" applyFont="1" applyFill="1" applyBorder="1" applyAlignment="1">
      <alignment horizontal="center"/>
    </xf>
    <xf numFmtId="9" fontId="0" fillId="7" borderId="1" xfId="2" applyNumberFormat="1" applyFont="1" applyFill="1" applyBorder="1" applyAlignment="1">
      <alignment horizontal="center"/>
    </xf>
    <xf numFmtId="9" fontId="0" fillId="15" borderId="1" xfId="2" applyNumberFormat="1" applyFont="1" applyFill="1" applyBorder="1" applyAlignment="1">
      <alignment horizontal="center"/>
    </xf>
    <xf numFmtId="9" fontId="2" fillId="2" borderId="1" xfId="2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6" fontId="3" fillId="9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6" fontId="3" fillId="17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16" fontId="0" fillId="3" borderId="0" xfId="0" applyNumberFormat="1" applyFill="1"/>
    <xf numFmtId="167" fontId="0" fillId="8" borderId="1" xfId="3" applyNumberFormat="1" applyFont="1" applyFill="1" applyBorder="1" applyAlignment="1">
      <alignment horizontal="center"/>
    </xf>
    <xf numFmtId="167" fontId="0" fillId="8" borderId="1" xfId="3" applyNumberFormat="1" applyFont="1" applyFill="1" applyBorder="1" applyAlignment="1">
      <alignment horizontal="center" vertical="center"/>
    </xf>
    <xf numFmtId="0" fontId="0" fillId="19" borderId="0" xfId="0" applyFill="1"/>
    <xf numFmtId="167" fontId="0" fillId="3" borderId="1" xfId="3" applyNumberFormat="1" applyFont="1" applyFill="1" applyBorder="1"/>
    <xf numFmtId="167" fontId="0" fillId="3" borderId="1" xfId="3" applyNumberFormat="1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10" fillId="3" borderId="0" xfId="0" applyFont="1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26" borderId="0" xfId="0" applyFont="1" applyFill="1" applyBorder="1" applyAlignment="1">
      <alignment horizontal="center" vertical="center"/>
    </xf>
    <xf numFmtId="0" fontId="7" fillId="18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27" borderId="0" xfId="0" applyFont="1" applyFill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29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7" fillId="30" borderId="0" xfId="0" applyFont="1" applyFill="1" applyBorder="1" applyAlignment="1">
      <alignment horizontal="center" vertical="center"/>
    </xf>
    <xf numFmtId="0" fontId="7" fillId="31" borderId="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26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27" borderId="16" xfId="0" applyFont="1" applyFill="1" applyBorder="1" applyAlignment="1">
      <alignment horizontal="center" vertical="center"/>
    </xf>
    <xf numFmtId="0" fontId="7" fillId="15" borderId="15" xfId="0" applyFont="1" applyFill="1" applyBorder="1" applyAlignment="1">
      <alignment horizontal="center" vertical="center"/>
    </xf>
    <xf numFmtId="0" fontId="7" fillId="24" borderId="15" xfId="0" applyFont="1" applyFill="1" applyBorder="1" applyAlignment="1">
      <alignment horizontal="center" vertical="center"/>
    </xf>
    <xf numFmtId="0" fontId="7" fillId="21" borderId="15" xfId="0" applyFont="1" applyFill="1" applyBorder="1" applyAlignment="1">
      <alignment horizontal="center" vertical="center"/>
    </xf>
    <xf numFmtId="0" fontId="7" fillId="29" borderId="15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7" fillId="18" borderId="15" xfId="0" applyFont="1" applyFill="1" applyBorder="1" applyAlignment="1">
      <alignment horizontal="center" vertical="center"/>
    </xf>
    <xf numFmtId="0" fontId="7" fillId="14" borderId="15" xfId="0" applyFont="1" applyFill="1" applyBorder="1" applyAlignment="1">
      <alignment horizontal="center" vertical="center"/>
    </xf>
    <xf numFmtId="0" fontId="7" fillId="30" borderId="15" xfId="0" applyFont="1" applyFill="1" applyBorder="1" applyAlignment="1">
      <alignment horizontal="center" vertical="center"/>
    </xf>
    <xf numFmtId="0" fontId="7" fillId="31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5" fontId="0" fillId="25" borderId="1" xfId="1" applyNumberFormat="1" applyFont="1" applyFill="1" applyBorder="1"/>
    <xf numFmtId="165" fontId="0" fillId="19" borderId="0" xfId="1" applyNumberFormat="1" applyFont="1" applyFill="1"/>
    <xf numFmtId="0" fontId="0" fillId="2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165" fontId="0" fillId="22" borderId="1" xfId="1" applyNumberFormat="1" applyFont="1" applyFill="1" applyBorder="1"/>
    <xf numFmtId="165" fontId="0" fillId="19" borderId="1" xfId="1" applyNumberFormat="1" applyFont="1" applyFill="1" applyBorder="1"/>
    <xf numFmtId="44" fontId="0" fillId="19" borderId="1" xfId="1" applyNumberFormat="1" applyFont="1" applyFill="1" applyBorder="1"/>
    <xf numFmtId="165" fontId="0" fillId="19" borderId="13" xfId="1" applyNumberFormat="1" applyFont="1" applyFill="1" applyBorder="1"/>
    <xf numFmtId="165" fontId="0" fillId="9" borderId="1" xfId="0" applyNumberFormat="1" applyFill="1" applyBorder="1"/>
    <xf numFmtId="165" fontId="0" fillId="15" borderId="1" xfId="1" applyNumberFormat="1" applyFont="1" applyFill="1" applyBorder="1"/>
    <xf numFmtId="165" fontId="0" fillId="28" borderId="1" xfId="1" applyNumberFormat="1" applyFont="1" applyFill="1" applyBorder="1"/>
    <xf numFmtId="165" fontId="0" fillId="20" borderId="1" xfId="1" applyNumberFormat="1" applyFont="1" applyFill="1" applyBorder="1"/>
    <xf numFmtId="165" fontId="0" fillId="25" borderId="1" xfId="0" applyNumberFormat="1" applyFill="1" applyBorder="1"/>
    <xf numFmtId="2" fontId="0" fillId="25" borderId="1" xfId="0" applyNumberFormat="1" applyFill="1" applyBorder="1" applyAlignment="1">
      <alignment horizontal="center"/>
    </xf>
    <xf numFmtId="2" fontId="0" fillId="19" borderId="0" xfId="0" applyNumberFormat="1" applyFill="1"/>
    <xf numFmtId="0" fontId="4" fillId="7" borderId="0" xfId="0" applyFont="1" applyFill="1" applyAlignment="1">
      <alignment horizontal="center"/>
    </xf>
    <xf numFmtId="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168" fontId="8" fillId="23" borderId="1" xfId="0" applyNumberFormat="1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168" fontId="8" fillId="22" borderId="1" xfId="0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168" fontId="8" fillId="15" borderId="1" xfId="0" applyNumberFormat="1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168" fontId="8" fillId="24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CC"/>
      <color rgb="FFFFFF99"/>
      <color rgb="FF00FF00"/>
      <color rgb="FF99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475968401777652E-2"/>
          <c:y val="0.10456280904932164"/>
          <c:w val="0.92304806319644472"/>
          <c:h val="0.49972644595599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'1'!$B$2:$B$8</c:f>
              <c:strCache>
                <c:ptCount val="7"/>
                <c:pt idx="0">
                  <c:v>Buseta</c:v>
                </c:pt>
                <c:pt idx="1">
                  <c:v>Automovil</c:v>
                </c:pt>
                <c:pt idx="2">
                  <c:v>Camioneta</c:v>
                </c:pt>
                <c:pt idx="3">
                  <c:v>Camperos</c:v>
                </c:pt>
                <c:pt idx="4">
                  <c:v>Bus Escalera</c:v>
                </c:pt>
                <c:pt idx="5">
                  <c:v>Bus</c:v>
                </c:pt>
                <c:pt idx="6">
                  <c:v>Microbus</c:v>
                </c:pt>
              </c:strCache>
            </c:strRef>
          </c:cat>
          <c:val>
            <c:numRef>
              <c:f>'1'!$C$2:$C$8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24</c:v>
                </c:pt>
                <c:pt idx="6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812811807969167E-2"/>
          <c:y val="0.75339046366618534"/>
          <c:w val="0.88235034478583929"/>
          <c:h val="0.18534610130052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475968401777652E-2"/>
          <c:y val="0.10456280904932164"/>
          <c:w val="0.92304806319644472"/>
          <c:h val="0.49972644595599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'1'!$E$2:$E$6</c:f>
              <c:strCache>
                <c:ptCount val="5"/>
                <c:pt idx="0">
                  <c:v>Buseta</c:v>
                </c:pt>
                <c:pt idx="1">
                  <c:v>Automovil, Camioneta y Camperos</c:v>
                </c:pt>
                <c:pt idx="2">
                  <c:v>Bus Escalera</c:v>
                </c:pt>
                <c:pt idx="3">
                  <c:v>Bus</c:v>
                </c:pt>
                <c:pt idx="4">
                  <c:v>Microbus</c:v>
                </c:pt>
              </c:strCache>
            </c:strRef>
          </c:cat>
          <c:val>
            <c:numRef>
              <c:f>'1'!$F$2:$F$6</c:f>
              <c:numCache>
                <c:formatCode>General</c:formatCode>
                <c:ptCount val="5"/>
                <c:pt idx="0">
                  <c:v>18</c:v>
                </c:pt>
                <c:pt idx="1">
                  <c:v>34</c:v>
                </c:pt>
                <c:pt idx="2">
                  <c:v>1</c:v>
                </c:pt>
                <c:pt idx="3">
                  <c:v>24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776764410635646E-2"/>
          <c:y val="0.69591922530580808"/>
          <c:w val="0.96643445537961759"/>
          <c:h val="0.28879433034920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475968401777652E-2"/>
          <c:y val="0.10456280904932164"/>
          <c:w val="0.92304806319644472"/>
          <c:h val="0.499726445955993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'1'!$H$2:$H$6</c:f>
              <c:strCache>
                <c:ptCount val="5"/>
                <c:pt idx="0">
                  <c:v>Automovil</c:v>
                </c:pt>
                <c:pt idx="1">
                  <c:v>Camioneta</c:v>
                </c:pt>
                <c:pt idx="2">
                  <c:v>Camperos</c:v>
                </c:pt>
                <c:pt idx="3">
                  <c:v>Bus Escalera</c:v>
                </c:pt>
                <c:pt idx="4">
                  <c:v>Bus, Microbus y Buseta</c:v>
                </c:pt>
              </c:strCache>
            </c:strRef>
          </c:cat>
          <c:val>
            <c:numRef>
              <c:f>'1'!$I$2:$I$6</c:f>
              <c:numCache>
                <c:formatCode>General</c:formatCode>
                <c:ptCount val="5"/>
                <c:pt idx="0">
                  <c:v>18</c:v>
                </c:pt>
                <c:pt idx="1">
                  <c:v>9</c:v>
                </c:pt>
                <c:pt idx="2">
                  <c:v>7</c:v>
                </c:pt>
                <c:pt idx="3">
                  <c:v>1</c:v>
                </c:pt>
                <c:pt idx="4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776764410635646E-2"/>
          <c:y val="0.69591922530580808"/>
          <c:w val="0.96643445537961759"/>
          <c:h val="0.28879433034920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'19'!$D$4:$D$12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'19'!$G$4:$G$12</c:f>
              <c:numCache>
                <c:formatCode>General</c:formatCode>
                <c:ptCount val="9"/>
                <c:pt idx="0">
                  <c:v>22</c:v>
                </c:pt>
                <c:pt idx="1">
                  <c:v>21.5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dropLines>
        <c:smooth val="0"/>
        <c:axId val="199415312"/>
        <c:axId val="199414136"/>
      </c:lineChart>
      <c:catAx>
        <c:axId val="19941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1">
                    <a:solidFill>
                      <a:sysClr val="windowText" lastClr="000000"/>
                    </a:solidFill>
                  </a:rPr>
                  <a:t>Ingresos</a:t>
                </a:r>
              </a:p>
            </c:rich>
          </c:tx>
          <c:layout>
            <c:manualLayout>
              <c:xMode val="edge"/>
              <c:yMode val="edge"/>
              <c:x val="0.49271752924066231"/>
              <c:y val="0.89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414136"/>
        <c:crosses val="autoZero"/>
        <c:auto val="1"/>
        <c:lblAlgn val="ctr"/>
        <c:lblOffset val="100"/>
        <c:noMultiLvlLbl val="0"/>
      </c:catAx>
      <c:valAx>
        <c:axId val="1994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1">
                    <a:solidFill>
                      <a:sysClr val="windowText" lastClr="000000"/>
                    </a:solidFill>
                  </a:rPr>
                  <a:t>Subsidio en SMMLV</a:t>
                </a:r>
              </a:p>
            </c:rich>
          </c:tx>
          <c:layout>
            <c:manualLayout>
              <c:xMode val="edge"/>
              <c:yMode val="edge"/>
              <c:x val="2.1455943875691646E-2"/>
              <c:y val="0.2009062408865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41531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1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emf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9</xdr:row>
      <xdr:rowOff>85724</xdr:rowOff>
    </xdr:from>
    <xdr:to>
      <xdr:col>4</xdr:col>
      <xdr:colOff>657225</xdr:colOff>
      <xdr:row>21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9</xdr:row>
      <xdr:rowOff>85725</xdr:rowOff>
    </xdr:from>
    <xdr:to>
      <xdr:col>7</xdr:col>
      <xdr:colOff>742949</xdr:colOff>
      <xdr:row>21</xdr:row>
      <xdr:rowOff>9526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809625</xdr:colOff>
      <xdr:row>9</xdr:row>
      <xdr:rowOff>85725</xdr:rowOff>
    </xdr:from>
    <xdr:to>
      <xdr:col>10</xdr:col>
      <xdr:colOff>76199</xdr:colOff>
      <xdr:row>21</xdr:row>
      <xdr:rowOff>9526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76200</xdr:rowOff>
    </xdr:from>
    <xdr:to>
      <xdr:col>8</xdr:col>
      <xdr:colOff>428625</xdr:colOff>
      <xdr:row>19</xdr:row>
      <xdr:rowOff>28575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66700"/>
          <a:ext cx="5667375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485775</xdr:colOff>
      <xdr:row>8</xdr:row>
      <xdr:rowOff>104775</xdr:rowOff>
    </xdr:from>
    <xdr:to>
      <xdr:col>2</xdr:col>
      <xdr:colOff>647700</xdr:colOff>
      <xdr:row>10</xdr:row>
      <xdr:rowOff>133350</xdr:rowOff>
    </xdr:to>
    <xdr:sp macro="" textlink="">
      <xdr:nvSpPr>
        <xdr:cNvPr id="9" name="Rectángulo 8"/>
        <xdr:cNvSpPr/>
      </xdr:nvSpPr>
      <xdr:spPr>
        <a:xfrm>
          <a:off x="1647825" y="1628775"/>
          <a:ext cx="16192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790575</xdr:colOff>
      <xdr:row>9</xdr:row>
      <xdr:rowOff>161925</xdr:rowOff>
    </xdr:from>
    <xdr:to>
      <xdr:col>3</xdr:col>
      <xdr:colOff>952500</xdr:colOff>
      <xdr:row>12</xdr:row>
      <xdr:rowOff>0</xdr:rowOff>
    </xdr:to>
    <xdr:sp macro="" textlink="">
      <xdr:nvSpPr>
        <xdr:cNvPr id="10" name="Rectángulo 9"/>
        <xdr:cNvSpPr/>
      </xdr:nvSpPr>
      <xdr:spPr>
        <a:xfrm>
          <a:off x="3276600" y="1876425"/>
          <a:ext cx="16192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457200</xdr:colOff>
      <xdr:row>9</xdr:row>
      <xdr:rowOff>47625</xdr:rowOff>
    </xdr:from>
    <xdr:to>
      <xdr:col>4</xdr:col>
      <xdr:colOff>619125</xdr:colOff>
      <xdr:row>11</xdr:row>
      <xdr:rowOff>180975</xdr:rowOff>
    </xdr:to>
    <xdr:sp macro="" textlink="">
      <xdr:nvSpPr>
        <xdr:cNvPr id="11" name="Rectángulo 10"/>
        <xdr:cNvSpPr/>
      </xdr:nvSpPr>
      <xdr:spPr>
        <a:xfrm>
          <a:off x="4067175" y="1762125"/>
          <a:ext cx="161925" cy="514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790575</xdr:colOff>
      <xdr:row>14</xdr:row>
      <xdr:rowOff>9525</xdr:rowOff>
    </xdr:from>
    <xdr:to>
      <xdr:col>3</xdr:col>
      <xdr:colOff>952500</xdr:colOff>
      <xdr:row>18</xdr:row>
      <xdr:rowOff>28575</xdr:rowOff>
    </xdr:to>
    <xdr:sp macro="" textlink="">
      <xdr:nvSpPr>
        <xdr:cNvPr id="12" name="Rectángulo 11"/>
        <xdr:cNvSpPr/>
      </xdr:nvSpPr>
      <xdr:spPr>
        <a:xfrm>
          <a:off x="3276600" y="2676525"/>
          <a:ext cx="161925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466725</xdr:colOff>
      <xdr:row>14</xdr:row>
      <xdr:rowOff>142875</xdr:rowOff>
    </xdr:from>
    <xdr:to>
      <xdr:col>5</xdr:col>
      <xdr:colOff>0</xdr:colOff>
      <xdr:row>16</xdr:row>
      <xdr:rowOff>171450</xdr:rowOff>
    </xdr:to>
    <xdr:sp macro="" textlink="">
      <xdr:nvSpPr>
        <xdr:cNvPr id="13" name="Rectángulo 12"/>
        <xdr:cNvSpPr/>
      </xdr:nvSpPr>
      <xdr:spPr>
        <a:xfrm>
          <a:off x="4076700" y="2809875"/>
          <a:ext cx="161925" cy="4095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1304925</xdr:colOff>
      <xdr:row>5</xdr:row>
      <xdr:rowOff>171450</xdr:rowOff>
    </xdr:from>
    <xdr:to>
      <xdr:col>3</xdr:col>
      <xdr:colOff>152400</xdr:colOff>
      <xdr:row>7</xdr:row>
      <xdr:rowOff>66675</xdr:rowOff>
    </xdr:to>
    <xdr:sp macro="" textlink="">
      <xdr:nvSpPr>
        <xdr:cNvPr id="14" name="Rectángulo 13"/>
        <xdr:cNvSpPr/>
      </xdr:nvSpPr>
      <xdr:spPr>
        <a:xfrm>
          <a:off x="2466975" y="1123950"/>
          <a:ext cx="171450" cy="2762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485775</xdr:colOff>
      <xdr:row>11</xdr:row>
      <xdr:rowOff>19051</xdr:rowOff>
    </xdr:from>
    <xdr:to>
      <xdr:col>2</xdr:col>
      <xdr:colOff>647700</xdr:colOff>
      <xdr:row>12</xdr:row>
      <xdr:rowOff>1</xdr:rowOff>
    </xdr:to>
    <xdr:sp macro="" textlink="">
      <xdr:nvSpPr>
        <xdr:cNvPr id="15" name="Rectángulo 14"/>
        <xdr:cNvSpPr/>
      </xdr:nvSpPr>
      <xdr:spPr>
        <a:xfrm>
          <a:off x="1647825" y="2114551"/>
          <a:ext cx="161925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161926</xdr:rowOff>
    </xdr:from>
    <xdr:to>
      <xdr:col>4</xdr:col>
      <xdr:colOff>390525</xdr:colOff>
      <xdr:row>3</xdr:row>
      <xdr:rowOff>181130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2926"/>
          <a:ext cx="371475" cy="20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104775</xdr:colOff>
      <xdr:row>3</xdr:row>
      <xdr:rowOff>1</xdr:rowOff>
    </xdr:from>
    <xdr:to>
      <xdr:col>7</xdr:col>
      <xdr:colOff>476250</xdr:colOff>
      <xdr:row>4</xdr:row>
      <xdr:rowOff>9680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571501"/>
          <a:ext cx="371475" cy="20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15</xdr:row>
      <xdr:rowOff>161926</xdr:rowOff>
    </xdr:from>
    <xdr:to>
      <xdr:col>4</xdr:col>
      <xdr:colOff>390525</xdr:colOff>
      <xdr:row>16</xdr:row>
      <xdr:rowOff>181130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542926"/>
          <a:ext cx="371475" cy="20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104775</xdr:colOff>
      <xdr:row>16</xdr:row>
      <xdr:rowOff>1</xdr:rowOff>
    </xdr:from>
    <xdr:to>
      <xdr:col>7</xdr:col>
      <xdr:colOff>476250</xdr:colOff>
      <xdr:row>17</xdr:row>
      <xdr:rowOff>9680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71501"/>
          <a:ext cx="371475" cy="20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438151</xdr:colOff>
      <xdr:row>3</xdr:row>
      <xdr:rowOff>2117</xdr:rowOff>
    </xdr:from>
    <xdr:to>
      <xdr:col>9</xdr:col>
      <xdr:colOff>704851</xdr:colOff>
      <xdr:row>4</xdr:row>
      <xdr:rowOff>9525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1" y="573617"/>
          <a:ext cx="266700" cy="207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57150</xdr:colOff>
      <xdr:row>2</xdr:row>
      <xdr:rowOff>171450</xdr:rowOff>
    </xdr:from>
    <xdr:to>
      <xdr:col>12</xdr:col>
      <xdr:colOff>345077</xdr:colOff>
      <xdr:row>4</xdr:row>
      <xdr:rowOff>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552450"/>
          <a:ext cx="287927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428626</xdr:colOff>
      <xdr:row>16</xdr:row>
      <xdr:rowOff>2117</xdr:rowOff>
    </xdr:from>
    <xdr:to>
      <xdr:col>9</xdr:col>
      <xdr:colOff>695326</xdr:colOff>
      <xdr:row>17</xdr:row>
      <xdr:rowOff>19050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6" y="3069167"/>
          <a:ext cx="266700" cy="207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47625</xdr:colOff>
      <xdr:row>15</xdr:row>
      <xdr:rowOff>171450</xdr:rowOff>
    </xdr:from>
    <xdr:to>
      <xdr:col>12</xdr:col>
      <xdr:colOff>335552</xdr:colOff>
      <xdr:row>17</xdr:row>
      <xdr:rowOff>9525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3048000"/>
          <a:ext cx="287927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2</xdr:row>
      <xdr:rowOff>47624</xdr:rowOff>
    </xdr:from>
    <xdr:to>
      <xdr:col>14</xdr:col>
      <xdr:colOff>658814</xdr:colOff>
      <xdr:row>20</xdr:row>
      <xdr:rowOff>190499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31" t="26305" r="1091" b="5717"/>
        <a:stretch/>
      </xdr:blipFill>
      <xdr:spPr>
        <a:xfrm>
          <a:off x="304801" y="428624"/>
          <a:ext cx="8688388" cy="3590925"/>
        </a:xfrm>
        <a:prstGeom prst="rect">
          <a:avLst/>
        </a:prstGeom>
      </xdr:spPr>
    </xdr:pic>
    <xdr:clientData/>
  </xdr:twoCellAnchor>
  <xdr:twoCellAnchor editAs="oneCell">
    <xdr:from>
      <xdr:col>8</xdr:col>
      <xdr:colOff>257174</xdr:colOff>
      <xdr:row>2</xdr:row>
      <xdr:rowOff>152399</xdr:rowOff>
    </xdr:from>
    <xdr:to>
      <xdr:col>11</xdr:col>
      <xdr:colOff>342899</xdr:colOff>
      <xdr:row>15</xdr:row>
      <xdr:rowOff>123824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72" t="27977" r="38715" b="15762"/>
        <a:stretch/>
      </xdr:blipFill>
      <xdr:spPr bwMode="auto">
        <a:xfrm>
          <a:off x="4419599" y="533399"/>
          <a:ext cx="1971675" cy="24669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2</xdr:row>
      <xdr:rowOff>104774</xdr:rowOff>
    </xdr:from>
    <xdr:to>
      <xdr:col>16</xdr:col>
      <xdr:colOff>257175</xdr:colOff>
      <xdr:row>17</xdr:row>
      <xdr:rowOff>190499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1"/>
        <a:srcRect l="26604" t="35064" r="26233" b="28533"/>
        <a:stretch/>
      </xdr:blipFill>
      <xdr:spPr bwMode="auto">
        <a:xfrm>
          <a:off x="5486400" y="485774"/>
          <a:ext cx="5562600" cy="29622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0</xdr:row>
      <xdr:rowOff>152400</xdr:rowOff>
    </xdr:from>
    <xdr:to>
      <xdr:col>15</xdr:col>
      <xdr:colOff>342900</xdr:colOff>
      <xdr:row>19</xdr:row>
      <xdr:rowOff>76200</xdr:rowOff>
    </xdr:to>
    <xdr:sp macro="" textlink="">
      <xdr:nvSpPr>
        <xdr:cNvPr id="9" name="Rectángulo 8"/>
        <xdr:cNvSpPr/>
      </xdr:nvSpPr>
      <xdr:spPr>
        <a:xfrm>
          <a:off x="10401300" y="152400"/>
          <a:ext cx="781050" cy="35623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304800</xdr:colOff>
      <xdr:row>0</xdr:row>
      <xdr:rowOff>152400</xdr:rowOff>
    </xdr:from>
    <xdr:to>
      <xdr:col>10</xdr:col>
      <xdr:colOff>361950</xdr:colOff>
      <xdr:row>19</xdr:row>
      <xdr:rowOff>76200</xdr:rowOff>
    </xdr:to>
    <xdr:sp macro="" textlink="">
      <xdr:nvSpPr>
        <xdr:cNvPr id="8" name="Rectángulo 7"/>
        <xdr:cNvSpPr/>
      </xdr:nvSpPr>
      <xdr:spPr>
        <a:xfrm>
          <a:off x="6572250" y="152400"/>
          <a:ext cx="819150" cy="35623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714375</xdr:colOff>
      <xdr:row>0</xdr:row>
      <xdr:rowOff>152400</xdr:rowOff>
    </xdr:from>
    <xdr:to>
      <xdr:col>14</xdr:col>
      <xdr:colOff>323850</xdr:colOff>
      <xdr:row>19</xdr:row>
      <xdr:rowOff>76200</xdr:rowOff>
    </xdr:to>
    <xdr:sp macro="" textlink="">
      <xdr:nvSpPr>
        <xdr:cNvPr id="7" name="Rectángulo 6"/>
        <xdr:cNvSpPr/>
      </xdr:nvSpPr>
      <xdr:spPr>
        <a:xfrm>
          <a:off x="10029825" y="152400"/>
          <a:ext cx="371475" cy="3562350"/>
        </a:xfrm>
        <a:prstGeom prst="rect">
          <a:avLst/>
        </a:prstGeom>
        <a:solidFill>
          <a:srgbClr val="FF66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342900</xdr:colOff>
      <xdr:row>0</xdr:row>
      <xdr:rowOff>152400</xdr:rowOff>
    </xdr:from>
    <xdr:to>
      <xdr:col>13</xdr:col>
      <xdr:colOff>714375</xdr:colOff>
      <xdr:row>19</xdr:row>
      <xdr:rowOff>76200</xdr:rowOff>
    </xdr:to>
    <xdr:sp macro="" textlink="">
      <xdr:nvSpPr>
        <xdr:cNvPr id="6" name="Rectángulo 5"/>
        <xdr:cNvSpPr/>
      </xdr:nvSpPr>
      <xdr:spPr>
        <a:xfrm>
          <a:off x="9658350" y="152400"/>
          <a:ext cx="371475" cy="35623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333375</xdr:colOff>
      <xdr:row>0</xdr:row>
      <xdr:rowOff>152400</xdr:rowOff>
    </xdr:from>
    <xdr:to>
      <xdr:col>13</xdr:col>
      <xdr:colOff>333375</xdr:colOff>
      <xdr:row>19</xdr:row>
      <xdr:rowOff>76200</xdr:rowOff>
    </xdr:to>
    <xdr:sp macro="" textlink="">
      <xdr:nvSpPr>
        <xdr:cNvPr id="5" name="Rectángulo 4"/>
        <xdr:cNvSpPr/>
      </xdr:nvSpPr>
      <xdr:spPr>
        <a:xfrm>
          <a:off x="8124825" y="152400"/>
          <a:ext cx="1524000" cy="3562350"/>
        </a:xfrm>
        <a:prstGeom prst="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361950</xdr:colOff>
      <xdr:row>0</xdr:row>
      <xdr:rowOff>152400</xdr:rowOff>
    </xdr:from>
    <xdr:to>
      <xdr:col>11</xdr:col>
      <xdr:colOff>352425</xdr:colOff>
      <xdr:row>19</xdr:row>
      <xdr:rowOff>76200</xdr:rowOff>
    </xdr:to>
    <xdr:sp macro="" textlink="">
      <xdr:nvSpPr>
        <xdr:cNvPr id="4" name="Rectángulo 3"/>
        <xdr:cNvSpPr/>
      </xdr:nvSpPr>
      <xdr:spPr>
        <a:xfrm>
          <a:off x="7391400" y="152400"/>
          <a:ext cx="752475" cy="3562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323851</xdr:colOff>
      <xdr:row>2</xdr:row>
      <xdr:rowOff>185737</xdr:rowOff>
    </xdr:from>
    <xdr:to>
      <xdr:col>14</xdr:col>
      <xdr:colOff>657225</xdr:colOff>
      <xdr:row>17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4</xdr:row>
      <xdr:rowOff>19050</xdr:rowOff>
    </xdr:from>
    <xdr:to>
      <xdr:col>5</xdr:col>
      <xdr:colOff>390524</xdr:colOff>
      <xdr:row>18</xdr:row>
      <xdr:rowOff>76200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42" t="23554" r="30464" b="17291"/>
        <a:stretch/>
      </xdr:blipFill>
      <xdr:spPr bwMode="auto">
        <a:xfrm>
          <a:off x="123824" y="400050"/>
          <a:ext cx="3057525" cy="27241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457199</xdr:colOff>
      <xdr:row>4</xdr:row>
      <xdr:rowOff>19050</xdr:rowOff>
    </xdr:from>
    <xdr:to>
      <xdr:col>9</xdr:col>
      <xdr:colOff>104775</xdr:colOff>
      <xdr:row>18</xdr:row>
      <xdr:rowOff>114300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12" t="24089" r="33488" b="10868"/>
        <a:stretch/>
      </xdr:blipFill>
      <xdr:spPr bwMode="auto">
        <a:xfrm>
          <a:off x="3248024" y="781050"/>
          <a:ext cx="2686051" cy="27622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161924</xdr:colOff>
      <xdr:row>4</xdr:row>
      <xdr:rowOff>28575</xdr:rowOff>
    </xdr:from>
    <xdr:to>
      <xdr:col>11</xdr:col>
      <xdr:colOff>933449</xdr:colOff>
      <xdr:row>18</xdr:row>
      <xdr:rowOff>133350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9" t="23924" r="37192" b="33201"/>
        <a:stretch/>
      </xdr:blipFill>
      <xdr:spPr bwMode="auto">
        <a:xfrm>
          <a:off x="5991224" y="790575"/>
          <a:ext cx="2619375" cy="2771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12</xdr:col>
      <xdr:colOff>457200</xdr:colOff>
      <xdr:row>14</xdr:row>
      <xdr:rowOff>123825</xdr:rowOff>
    </xdr:from>
    <xdr:to>
      <xdr:col>15</xdr:col>
      <xdr:colOff>152400</xdr:colOff>
      <xdr:row>20</xdr:row>
      <xdr:rowOff>85725</xdr:rowOff>
    </xdr:to>
    <xdr:pic>
      <xdr:nvPicPr>
        <xdr:cNvPr id="5" name="Imagen 4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9" t="65996" r="37192" b="15376"/>
        <a:stretch/>
      </xdr:blipFill>
      <xdr:spPr bwMode="auto">
        <a:xfrm>
          <a:off x="9286875" y="2790825"/>
          <a:ext cx="2324100" cy="1104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104774</xdr:rowOff>
    </xdr:from>
    <xdr:to>
      <xdr:col>6</xdr:col>
      <xdr:colOff>104775</xdr:colOff>
      <xdr:row>20</xdr:row>
      <xdr:rowOff>133349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91" t="27911" r="37685" b="27333"/>
        <a:stretch/>
      </xdr:blipFill>
      <xdr:spPr bwMode="auto">
        <a:xfrm>
          <a:off x="1247775" y="295274"/>
          <a:ext cx="3429000" cy="3648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3</xdr:row>
      <xdr:rowOff>0</xdr:rowOff>
    </xdr:from>
    <xdr:to>
      <xdr:col>4</xdr:col>
      <xdr:colOff>966108</xdr:colOff>
      <xdr:row>22</xdr:row>
      <xdr:rowOff>163286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074" t="34045" r="24032" b="32972"/>
        <a:stretch/>
      </xdr:blipFill>
      <xdr:spPr>
        <a:xfrm>
          <a:off x="176893" y="619125"/>
          <a:ext cx="3837215" cy="37827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7</xdr:row>
      <xdr:rowOff>175614</xdr:rowOff>
    </xdr:from>
    <xdr:to>
      <xdr:col>6</xdr:col>
      <xdr:colOff>1247775</xdr:colOff>
      <xdr:row>19</xdr:row>
      <xdr:rowOff>66676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959" t="34770" r="38375" b="21084"/>
        <a:stretch/>
      </xdr:blipFill>
      <xdr:spPr>
        <a:xfrm>
          <a:off x="3305175" y="1509114"/>
          <a:ext cx="3114675" cy="21770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</xdr:row>
      <xdr:rowOff>95250</xdr:rowOff>
    </xdr:from>
    <xdr:to>
      <xdr:col>6</xdr:col>
      <xdr:colOff>1326049</xdr:colOff>
      <xdr:row>19</xdr:row>
      <xdr:rowOff>152400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666750"/>
          <a:ext cx="6231424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226413</xdr:colOff>
      <xdr:row>15</xdr:row>
      <xdr:rowOff>167640</xdr:rowOff>
    </xdr:from>
    <xdr:to>
      <xdr:col>6</xdr:col>
      <xdr:colOff>935636</xdr:colOff>
      <xdr:row>19</xdr:row>
      <xdr:rowOff>3809</xdr:rowOff>
    </xdr:to>
    <xdr:sp macro="" textlink="">
      <xdr:nvSpPr>
        <xdr:cNvPr id="6" name="Circular 5"/>
        <xdr:cNvSpPr/>
      </xdr:nvSpPr>
      <xdr:spPr>
        <a:xfrm rot="19759425">
          <a:off x="5398488" y="3025140"/>
          <a:ext cx="709223" cy="598169"/>
        </a:xfrm>
        <a:prstGeom prst="pie">
          <a:avLst>
            <a:gd name="adj1" fmla="val 12377251"/>
            <a:gd name="adj2" fmla="val 16200000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438150</xdr:colOff>
      <xdr:row>14</xdr:row>
      <xdr:rowOff>76200</xdr:rowOff>
    </xdr:from>
    <xdr:to>
      <xdr:col>6</xdr:col>
      <xdr:colOff>295276</xdr:colOff>
      <xdr:row>16</xdr:row>
      <xdr:rowOff>95251</xdr:rowOff>
    </xdr:to>
    <xdr:cxnSp macro="">
      <xdr:nvCxnSpPr>
        <xdr:cNvPr id="8" name="Conector recto de flecha 7"/>
        <xdr:cNvCxnSpPr/>
      </xdr:nvCxnSpPr>
      <xdr:spPr>
        <a:xfrm flipH="1" flipV="1">
          <a:off x="4848225" y="2743200"/>
          <a:ext cx="619126" cy="400051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8</xdr:row>
      <xdr:rowOff>0</xdr:rowOff>
    </xdr:from>
    <xdr:to>
      <xdr:col>6</xdr:col>
      <xdr:colOff>590550</xdr:colOff>
      <xdr:row>17</xdr:row>
      <xdr:rowOff>114300</xdr:rowOff>
    </xdr:to>
    <xdr:cxnSp macro="">
      <xdr:nvCxnSpPr>
        <xdr:cNvPr id="12" name="Conector recto 11"/>
        <xdr:cNvCxnSpPr/>
      </xdr:nvCxnSpPr>
      <xdr:spPr>
        <a:xfrm>
          <a:off x="4743450" y="1524000"/>
          <a:ext cx="1019175" cy="18288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17</xdr:row>
      <xdr:rowOff>123825</xdr:rowOff>
    </xdr:from>
    <xdr:to>
      <xdr:col>6</xdr:col>
      <xdr:colOff>609600</xdr:colOff>
      <xdr:row>17</xdr:row>
      <xdr:rowOff>123825</xdr:rowOff>
    </xdr:to>
    <xdr:cxnSp macro="">
      <xdr:nvCxnSpPr>
        <xdr:cNvPr id="5" name="Conector recto 4"/>
        <xdr:cNvCxnSpPr/>
      </xdr:nvCxnSpPr>
      <xdr:spPr>
        <a:xfrm flipH="1">
          <a:off x="4733925" y="3362325"/>
          <a:ext cx="1047750" cy="0"/>
        </a:xfrm>
        <a:prstGeom prst="line">
          <a:avLst/>
        </a:prstGeom>
        <a:ln w="762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8</xdr:row>
      <xdr:rowOff>0</xdr:rowOff>
    </xdr:from>
    <xdr:to>
      <xdr:col>5</xdr:col>
      <xdr:colOff>323850</xdr:colOff>
      <xdr:row>17</xdr:row>
      <xdr:rowOff>161925</xdr:rowOff>
    </xdr:to>
    <xdr:cxnSp macro="">
      <xdr:nvCxnSpPr>
        <xdr:cNvPr id="14" name="Conector recto 13"/>
        <xdr:cNvCxnSpPr/>
      </xdr:nvCxnSpPr>
      <xdr:spPr>
        <a:xfrm flipH="1">
          <a:off x="4724400" y="1524000"/>
          <a:ext cx="9525" cy="1876425"/>
        </a:xfrm>
        <a:prstGeom prst="line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66675</xdr:colOff>
      <xdr:row>11</xdr:row>
      <xdr:rowOff>133351</xdr:rowOff>
    </xdr:from>
    <xdr:to>
      <xdr:col>10</xdr:col>
      <xdr:colOff>171450</xdr:colOff>
      <xdr:row>20</xdr:row>
      <xdr:rowOff>1</xdr:rowOff>
    </xdr:to>
    <xdr:pic>
      <xdr:nvPicPr>
        <xdr:cNvPr id="17" name="Imagen 16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37" t="33203" r="45833" b="33900"/>
        <a:stretch/>
      </xdr:blipFill>
      <xdr:spPr bwMode="auto">
        <a:xfrm>
          <a:off x="6572250" y="2228851"/>
          <a:ext cx="2390775" cy="15811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57150</xdr:colOff>
      <xdr:row>5</xdr:row>
      <xdr:rowOff>1</xdr:rowOff>
    </xdr:from>
    <xdr:to>
      <xdr:col>10</xdr:col>
      <xdr:colOff>304800</xdr:colOff>
      <xdr:row>10</xdr:row>
      <xdr:rowOff>133350</xdr:rowOff>
    </xdr:to>
    <xdr:pic>
      <xdr:nvPicPr>
        <xdr:cNvPr id="18" name="Imagen 17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25" t="35663" r="36979" b="39434"/>
        <a:stretch/>
      </xdr:blipFill>
      <xdr:spPr bwMode="auto">
        <a:xfrm>
          <a:off x="6562725" y="952501"/>
          <a:ext cx="2533650" cy="10858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2</xdr:col>
      <xdr:colOff>609600</xdr:colOff>
      <xdr:row>13</xdr:row>
      <xdr:rowOff>142875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150"/>
          <a:ext cx="261937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14</xdr:row>
      <xdr:rowOff>66674</xdr:rowOff>
    </xdr:from>
    <xdr:to>
      <xdr:col>2</xdr:col>
      <xdr:colOff>581025</xdr:colOff>
      <xdr:row>21</xdr:row>
      <xdr:rowOff>152399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09" t="29207" r="44271" b="44968"/>
        <a:stretch/>
      </xdr:blipFill>
      <xdr:spPr bwMode="auto">
        <a:xfrm>
          <a:off x="171450" y="2733674"/>
          <a:ext cx="2533650" cy="1419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9525</xdr:colOff>
      <xdr:row>0</xdr:row>
      <xdr:rowOff>114300</xdr:rowOff>
    </xdr:from>
    <xdr:to>
      <xdr:col>7</xdr:col>
      <xdr:colOff>752475</xdr:colOff>
      <xdr:row>6</xdr:row>
      <xdr:rowOff>95250</xdr:rowOff>
    </xdr:to>
    <xdr:pic>
      <xdr:nvPicPr>
        <xdr:cNvPr id="12" name="Imagen 11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951" t="64460" r="33854" b="19819"/>
        <a:stretch/>
      </xdr:blipFill>
      <xdr:spPr bwMode="auto">
        <a:xfrm>
          <a:off x="2895600" y="114300"/>
          <a:ext cx="4362450" cy="11239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9525</xdr:rowOff>
    </xdr:from>
    <xdr:to>
      <xdr:col>6</xdr:col>
      <xdr:colOff>581025</xdr:colOff>
      <xdr:row>11</xdr:row>
      <xdr:rowOff>161925</xdr:rowOff>
    </xdr:to>
    <xdr:pic>
      <xdr:nvPicPr>
        <xdr:cNvPr id="13" name="Imagen 12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72" t="54417" r="45139" b="32363"/>
        <a:stretch/>
      </xdr:blipFill>
      <xdr:spPr bwMode="auto">
        <a:xfrm>
          <a:off x="2895600" y="1343025"/>
          <a:ext cx="2857500" cy="914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0</xdr:colOff>
      <xdr:row>12</xdr:row>
      <xdr:rowOff>76199</xdr:rowOff>
    </xdr:from>
    <xdr:to>
      <xdr:col>7</xdr:col>
      <xdr:colOff>742950</xdr:colOff>
      <xdr:row>17</xdr:row>
      <xdr:rowOff>123824</xdr:rowOff>
    </xdr:to>
    <xdr:pic>
      <xdr:nvPicPr>
        <xdr:cNvPr id="14" name="Imagen 13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604" t="55032" r="30035" b="29596"/>
        <a:stretch/>
      </xdr:blipFill>
      <xdr:spPr bwMode="auto">
        <a:xfrm>
          <a:off x="2886075" y="2362199"/>
          <a:ext cx="4362450" cy="1000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9524</xdr:colOff>
      <xdr:row>18</xdr:row>
      <xdr:rowOff>38099</xdr:rowOff>
    </xdr:from>
    <xdr:to>
      <xdr:col>6</xdr:col>
      <xdr:colOff>1238249</xdr:colOff>
      <xdr:row>22</xdr:row>
      <xdr:rowOff>123825</xdr:rowOff>
    </xdr:to>
    <xdr:pic>
      <xdr:nvPicPr>
        <xdr:cNvPr id="15" name="Imagen 14"/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78" t="55033" r="38195" b="32670"/>
        <a:stretch/>
      </xdr:blipFill>
      <xdr:spPr bwMode="auto">
        <a:xfrm>
          <a:off x="2895599" y="3467099"/>
          <a:ext cx="3514725" cy="84772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3</xdr:col>
      <xdr:colOff>569840</xdr:colOff>
      <xdr:row>13</xdr:row>
      <xdr:rowOff>171450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3360665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666750</xdr:colOff>
      <xdr:row>3</xdr:row>
      <xdr:rowOff>9525</xdr:rowOff>
    </xdr:from>
    <xdr:to>
      <xdr:col>7</xdr:col>
      <xdr:colOff>685800</xdr:colOff>
      <xdr:row>17</xdr:row>
      <xdr:rowOff>104775</xdr:rowOff>
    </xdr:to>
    <xdr:pic>
      <xdr:nvPicPr>
        <xdr:cNvPr id="10" name="Imagen 9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9" t="29000" r="52005" b="30717"/>
        <a:stretch/>
      </xdr:blipFill>
      <xdr:spPr bwMode="auto">
        <a:xfrm>
          <a:off x="3552825" y="581025"/>
          <a:ext cx="3638550" cy="27622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104774</xdr:colOff>
      <xdr:row>1</xdr:row>
      <xdr:rowOff>104775</xdr:rowOff>
    </xdr:from>
    <xdr:to>
      <xdr:col>11</xdr:col>
      <xdr:colOff>609599</xdr:colOff>
      <xdr:row>21</xdr:row>
      <xdr:rowOff>76200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69" t="28195" r="39035" b="21053"/>
        <a:stretch/>
      </xdr:blipFill>
      <xdr:spPr bwMode="auto">
        <a:xfrm>
          <a:off x="7372349" y="295275"/>
          <a:ext cx="2790825" cy="3781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17</xdr:row>
      <xdr:rowOff>9525</xdr:rowOff>
    </xdr:from>
    <xdr:to>
      <xdr:col>8</xdr:col>
      <xdr:colOff>311800</xdr:colOff>
      <xdr:row>21</xdr:row>
      <xdr:rowOff>171450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3248025"/>
          <a:ext cx="31502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152465</xdr:rowOff>
    </xdr:from>
    <xdr:to>
      <xdr:col>12</xdr:col>
      <xdr:colOff>666750</xdr:colOff>
      <xdr:row>20</xdr:row>
      <xdr:rowOff>171450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69" t="21618" r="14769" b="12359"/>
        <a:stretch/>
      </xdr:blipFill>
      <xdr:spPr>
        <a:xfrm>
          <a:off x="161925" y="342965"/>
          <a:ext cx="7305675" cy="36384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114300</xdr:rowOff>
    </xdr:from>
    <xdr:to>
      <xdr:col>16</xdr:col>
      <xdr:colOff>609601</xdr:colOff>
      <xdr:row>17</xdr:row>
      <xdr:rowOff>85726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" t="33467" r="11166" b="27856"/>
        <a:stretch/>
      </xdr:blipFill>
      <xdr:spPr>
        <a:xfrm>
          <a:off x="323851" y="495300"/>
          <a:ext cx="10858500" cy="282892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76200</xdr:rowOff>
    </xdr:from>
    <xdr:to>
      <xdr:col>8</xdr:col>
      <xdr:colOff>428625</xdr:colOff>
      <xdr:row>19</xdr:row>
      <xdr:rowOff>28575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66700"/>
          <a:ext cx="5667375" cy="338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609600</xdr:colOff>
      <xdr:row>7</xdr:row>
      <xdr:rowOff>66675</xdr:rowOff>
    </xdr:from>
    <xdr:to>
      <xdr:col>3</xdr:col>
      <xdr:colOff>1095375</xdr:colOff>
      <xdr:row>12</xdr:row>
      <xdr:rowOff>57150</xdr:rowOff>
    </xdr:to>
    <xdr:sp macro="" textlink="">
      <xdr:nvSpPr>
        <xdr:cNvPr id="4" name="Llamada rectangular redondeada 3"/>
        <xdr:cNvSpPr/>
      </xdr:nvSpPr>
      <xdr:spPr>
        <a:xfrm>
          <a:off x="3095625" y="1400175"/>
          <a:ext cx="485775" cy="942975"/>
        </a:xfrm>
        <a:prstGeom prst="wedgeRoundRectCallout">
          <a:avLst>
            <a:gd name="adj1" fmla="val 571324"/>
            <a:gd name="adj2" fmla="val -148611"/>
            <a:gd name="adj3" fmla="val 16667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962025</xdr:colOff>
      <xdr:row>1</xdr:row>
      <xdr:rowOff>180975</xdr:rowOff>
    </xdr:from>
    <xdr:to>
      <xdr:col>3</xdr:col>
      <xdr:colOff>514350</xdr:colOff>
      <xdr:row>3</xdr:row>
      <xdr:rowOff>95250</xdr:rowOff>
    </xdr:to>
    <xdr:sp macro="" textlink="">
      <xdr:nvSpPr>
        <xdr:cNvPr id="5" name="Llamada rectangular redondeada 4"/>
        <xdr:cNvSpPr/>
      </xdr:nvSpPr>
      <xdr:spPr>
        <a:xfrm>
          <a:off x="2124075" y="371475"/>
          <a:ext cx="876300" cy="295275"/>
        </a:xfrm>
        <a:prstGeom prst="wedgeRoundRectCallout">
          <a:avLst>
            <a:gd name="adj1" fmla="val 402846"/>
            <a:gd name="adj2" fmla="val -32482"/>
            <a:gd name="adj3" fmla="val 16667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647700</xdr:colOff>
      <xdr:row>10</xdr:row>
      <xdr:rowOff>57150</xdr:rowOff>
    </xdr:from>
    <xdr:to>
      <xdr:col>2</xdr:col>
      <xdr:colOff>438150</xdr:colOff>
      <xdr:row>12</xdr:row>
      <xdr:rowOff>76200</xdr:rowOff>
    </xdr:to>
    <xdr:sp macro="" textlink="">
      <xdr:nvSpPr>
        <xdr:cNvPr id="6" name="Llamada rectangular redondeada 5"/>
        <xdr:cNvSpPr/>
      </xdr:nvSpPr>
      <xdr:spPr>
        <a:xfrm>
          <a:off x="971550" y="1962150"/>
          <a:ext cx="628650" cy="400050"/>
        </a:xfrm>
        <a:prstGeom prst="wedgeRoundRectCallout">
          <a:avLst>
            <a:gd name="adj1" fmla="val 763748"/>
            <a:gd name="adj2" fmla="val -315278"/>
            <a:gd name="adj3" fmla="val 16667"/>
          </a:avLst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923925</xdr:colOff>
      <xdr:row>10</xdr:row>
      <xdr:rowOff>85725</xdr:rowOff>
    </xdr:from>
    <xdr:to>
      <xdr:col>4</xdr:col>
      <xdr:colOff>428625</xdr:colOff>
      <xdr:row>12</xdr:row>
      <xdr:rowOff>104775</xdr:rowOff>
    </xdr:to>
    <xdr:sp macro="" textlink="">
      <xdr:nvSpPr>
        <xdr:cNvPr id="7" name="Llamada rectangular redondeada 6"/>
        <xdr:cNvSpPr/>
      </xdr:nvSpPr>
      <xdr:spPr>
        <a:xfrm>
          <a:off x="3409950" y="1990725"/>
          <a:ext cx="628650" cy="400050"/>
        </a:xfrm>
        <a:prstGeom prst="wedgeRoundRectCallout">
          <a:avLst>
            <a:gd name="adj1" fmla="val 378900"/>
            <a:gd name="adj2" fmla="val -210516"/>
            <a:gd name="adj3" fmla="val 16667"/>
          </a:avLst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438150</xdr:colOff>
      <xdr:row>8</xdr:row>
      <xdr:rowOff>85724</xdr:rowOff>
    </xdr:from>
    <xdr:to>
      <xdr:col>2</xdr:col>
      <xdr:colOff>762000</xdr:colOff>
      <xdr:row>12</xdr:row>
      <xdr:rowOff>19049</xdr:rowOff>
    </xdr:to>
    <xdr:sp macro="" textlink="">
      <xdr:nvSpPr>
        <xdr:cNvPr id="8" name="Llamada rectangular redondeada 7"/>
        <xdr:cNvSpPr/>
      </xdr:nvSpPr>
      <xdr:spPr>
        <a:xfrm>
          <a:off x="1600200" y="1609724"/>
          <a:ext cx="323850" cy="695325"/>
        </a:xfrm>
        <a:prstGeom prst="wedgeRoundRectCallout">
          <a:avLst>
            <a:gd name="adj1" fmla="val 1340665"/>
            <a:gd name="adj2" fmla="val -43392"/>
            <a:gd name="adj3" fmla="val 16667"/>
          </a:avLst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676275</xdr:colOff>
      <xdr:row>9</xdr:row>
      <xdr:rowOff>152400</xdr:rowOff>
    </xdr:from>
    <xdr:to>
      <xdr:col>3</xdr:col>
      <xdr:colOff>1114425</xdr:colOff>
      <xdr:row>12</xdr:row>
      <xdr:rowOff>57150</xdr:rowOff>
    </xdr:to>
    <xdr:sp macro="" textlink="">
      <xdr:nvSpPr>
        <xdr:cNvPr id="9" name="Llamada rectangular redondeada 8"/>
        <xdr:cNvSpPr/>
      </xdr:nvSpPr>
      <xdr:spPr>
        <a:xfrm>
          <a:off x="3162300" y="1866900"/>
          <a:ext cx="438150" cy="476250"/>
        </a:xfrm>
        <a:prstGeom prst="wedgeRoundRectCallout">
          <a:avLst>
            <a:gd name="adj1" fmla="val 626792"/>
            <a:gd name="adj2" fmla="val -93278"/>
            <a:gd name="adj3" fmla="val 16667"/>
          </a:avLst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H16" sqref="H16"/>
    </sheetView>
  </sheetViews>
  <sheetFormatPr baseColWidth="10" defaultRowHeight="15" x14ac:dyDescent="0.25"/>
  <cols>
    <col min="1" max="3" width="11.42578125" style="1"/>
    <col min="4" max="4" width="4.5703125" style="1" customWidth="1"/>
    <col min="5" max="5" width="31.42578125" style="1" customWidth="1"/>
    <col min="6" max="6" width="11.42578125" style="1"/>
    <col min="7" max="7" width="4.85546875" style="1" customWidth="1"/>
    <col min="8" max="8" width="35.7109375" style="1" customWidth="1"/>
    <col min="9" max="16384" width="11.42578125" style="1"/>
  </cols>
  <sheetData>
    <row r="2" spans="2:9" x14ac:dyDescent="0.25">
      <c r="B2" s="8" t="s">
        <v>0</v>
      </c>
      <c r="C2" s="9">
        <v>18</v>
      </c>
      <c r="E2" s="8" t="s">
        <v>0</v>
      </c>
      <c r="F2" s="9">
        <v>18</v>
      </c>
      <c r="H2" s="8" t="s">
        <v>1</v>
      </c>
      <c r="I2" s="9">
        <v>18</v>
      </c>
    </row>
    <row r="3" spans="2:9" ht="15" customHeight="1" x14ac:dyDescent="0.25">
      <c r="B3" s="8" t="s">
        <v>1</v>
      </c>
      <c r="C3" s="9">
        <v>18</v>
      </c>
      <c r="E3" s="8" t="s">
        <v>7</v>
      </c>
      <c r="F3" s="9">
        <v>34</v>
      </c>
      <c r="G3" s="7"/>
      <c r="H3" s="8" t="s">
        <v>2</v>
      </c>
      <c r="I3" s="9">
        <v>9</v>
      </c>
    </row>
    <row r="4" spans="2:9" x14ac:dyDescent="0.25">
      <c r="B4" s="8" t="s">
        <v>2</v>
      </c>
      <c r="C4" s="9">
        <v>9</v>
      </c>
      <c r="E4" s="8" t="s">
        <v>4</v>
      </c>
      <c r="F4" s="9">
        <v>1</v>
      </c>
      <c r="G4" s="7"/>
      <c r="H4" s="8" t="s">
        <v>3</v>
      </c>
      <c r="I4" s="9">
        <v>7</v>
      </c>
    </row>
    <row r="5" spans="2:9" x14ac:dyDescent="0.25">
      <c r="B5" s="8" t="s">
        <v>3</v>
      </c>
      <c r="C5" s="9">
        <v>7</v>
      </c>
      <c r="E5" s="8" t="s">
        <v>5</v>
      </c>
      <c r="F5" s="9">
        <v>24</v>
      </c>
      <c r="G5" s="7"/>
      <c r="H5" s="8" t="s">
        <v>4</v>
      </c>
      <c r="I5" s="9">
        <v>1</v>
      </c>
    </row>
    <row r="6" spans="2:9" x14ac:dyDescent="0.25">
      <c r="B6" s="8" t="s">
        <v>4</v>
      </c>
      <c r="C6" s="9">
        <v>1</v>
      </c>
      <c r="E6" s="8" t="s">
        <v>6</v>
      </c>
      <c r="F6" s="9">
        <v>23</v>
      </c>
      <c r="H6" s="8" t="s">
        <v>8</v>
      </c>
      <c r="I6" s="9">
        <v>65</v>
      </c>
    </row>
    <row r="7" spans="2:9" x14ac:dyDescent="0.25">
      <c r="B7" s="8" t="s">
        <v>5</v>
      </c>
      <c r="C7" s="9">
        <v>24</v>
      </c>
    </row>
    <row r="8" spans="2:9" x14ac:dyDescent="0.25">
      <c r="B8" s="8" t="s">
        <v>6</v>
      </c>
      <c r="C8" s="9">
        <v>23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C15" sqref="C15"/>
    </sheetView>
  </sheetViews>
  <sheetFormatPr baseColWidth="10" defaultRowHeight="15" x14ac:dyDescent="0.25"/>
  <cols>
    <col min="1" max="1" width="4.85546875" style="1" customWidth="1"/>
    <col min="2" max="2" width="12.5703125" style="1" customWidth="1"/>
    <col min="3" max="3" width="19.85546875" style="1" customWidth="1"/>
    <col min="4" max="4" width="16.85546875" style="1" customWidth="1"/>
    <col min="5" max="5" width="9.42578125" style="1" customWidth="1"/>
    <col min="6" max="6" width="2.7109375" style="1" customWidth="1"/>
    <col min="7" max="8" width="7.140625" style="1" customWidth="1"/>
    <col min="9" max="10" width="10.140625" style="1" customWidth="1"/>
    <col min="11" max="11" width="5.42578125" style="1" customWidth="1"/>
    <col min="12" max="12" width="6.5703125" style="1" customWidth="1"/>
    <col min="13" max="16384" width="11.42578125" style="1"/>
  </cols>
  <sheetData>
    <row r="2" spans="3:8" x14ac:dyDescent="0.25">
      <c r="G2" s="114">
        <v>0.03</v>
      </c>
      <c r="H2" s="115"/>
    </row>
    <row r="3" spans="3:8" x14ac:dyDescent="0.25">
      <c r="G3" s="115"/>
      <c r="H3" s="115"/>
    </row>
    <row r="4" spans="3:8" x14ac:dyDescent="0.25">
      <c r="C4" s="10" t="s">
        <v>26</v>
      </c>
      <c r="D4" s="10" t="s">
        <v>27</v>
      </c>
    </row>
    <row r="5" spans="3:8" x14ac:dyDescent="0.25">
      <c r="C5" s="9">
        <v>8</v>
      </c>
      <c r="D5" s="9">
        <v>149</v>
      </c>
      <c r="E5" s="34">
        <f>(C5/C9)</f>
        <v>0.08</v>
      </c>
      <c r="G5" s="34">
        <f>(E5-0.03)</f>
        <v>0.05</v>
      </c>
      <c r="H5" s="34">
        <f>(E5+0.03)</f>
        <v>0.11</v>
      </c>
    </row>
    <row r="6" spans="3:8" x14ac:dyDescent="0.25">
      <c r="C6" s="9">
        <v>16</v>
      </c>
      <c r="D6" s="9">
        <v>150</v>
      </c>
      <c r="E6" s="35">
        <f>(C6/C9)</f>
        <v>0.16</v>
      </c>
      <c r="G6" s="35">
        <f>(E6-0.03)</f>
        <v>0.13</v>
      </c>
      <c r="H6" s="35">
        <f t="shared" ref="H6:H8" si="0">(E6+0.03)</f>
        <v>0.19</v>
      </c>
    </row>
    <row r="7" spans="3:8" x14ac:dyDescent="0.25">
      <c r="C7" s="9">
        <v>65</v>
      </c>
      <c r="D7" s="9">
        <v>151</v>
      </c>
      <c r="E7" s="34">
        <f>(C7/C9)</f>
        <v>0.65</v>
      </c>
      <c r="G7" s="34">
        <f t="shared" ref="G7:G8" si="1">(E7-0.03)</f>
        <v>0.62</v>
      </c>
      <c r="H7" s="34">
        <f t="shared" si="0"/>
        <v>0.68</v>
      </c>
    </row>
    <row r="8" spans="3:8" x14ac:dyDescent="0.25">
      <c r="C8" s="9">
        <v>11</v>
      </c>
      <c r="D8" s="9">
        <v>152</v>
      </c>
      <c r="E8" s="34">
        <f>(C8/C9)</f>
        <v>0.11</v>
      </c>
      <c r="G8" s="34">
        <f t="shared" si="1"/>
        <v>0.08</v>
      </c>
      <c r="H8" s="34">
        <f t="shared" si="0"/>
        <v>0.14000000000000001</v>
      </c>
    </row>
    <row r="9" spans="3:8" x14ac:dyDescent="0.25">
      <c r="C9" s="33">
        <f>SUM(C5:C8)</f>
        <v>100</v>
      </c>
    </row>
  </sheetData>
  <mergeCells count="1">
    <mergeCell ref="G2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J21" sqref="J21"/>
    </sheetView>
  </sheetViews>
  <sheetFormatPr baseColWidth="10" defaultRowHeight="15" x14ac:dyDescent="0.25"/>
  <cols>
    <col min="1" max="1" width="4.85546875" style="1" customWidth="1"/>
    <col min="2" max="2" width="12.5703125" style="1" customWidth="1"/>
    <col min="3" max="3" width="19.85546875" style="1" customWidth="1"/>
    <col min="4" max="4" width="16.85546875" style="1" customWidth="1"/>
    <col min="5" max="5" width="9.42578125" style="1" customWidth="1"/>
    <col min="6" max="6" width="2.7109375" style="1" customWidth="1"/>
    <col min="7" max="8" width="7.140625" style="1" customWidth="1"/>
    <col min="9" max="10" width="10.140625" style="1" customWidth="1"/>
    <col min="11" max="11" width="5.42578125" style="1" customWidth="1"/>
    <col min="12" max="12" width="6.5703125" style="1" customWidth="1"/>
    <col min="13" max="16384" width="11.42578125" style="1"/>
  </cols>
  <sheetData>
    <row r="2" ht="15" customHeight="1" x14ac:dyDescent="0.25"/>
    <row r="3" ht="1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S9"/>
  <sheetViews>
    <sheetView workbookViewId="0">
      <selection activeCell="L19" sqref="L19"/>
    </sheetView>
  </sheetViews>
  <sheetFormatPr baseColWidth="10" defaultRowHeight="15" x14ac:dyDescent="0.25"/>
  <cols>
    <col min="1" max="1" width="4.85546875" style="1" customWidth="1"/>
    <col min="2" max="2" width="12.5703125" style="1" customWidth="1"/>
    <col min="3" max="3" width="19.85546875" style="1" customWidth="1"/>
    <col min="4" max="4" width="16.85546875" style="1" customWidth="1"/>
    <col min="5" max="5" width="9.42578125" style="1" customWidth="1"/>
    <col min="6" max="6" width="2.7109375" style="1" customWidth="1"/>
    <col min="7" max="8" width="7.140625" style="1" customWidth="1"/>
    <col min="9" max="9" width="13" style="1" customWidth="1"/>
    <col min="10" max="10" width="10.140625" style="1" customWidth="1"/>
    <col min="11" max="11" width="5.42578125" style="1" customWidth="1"/>
    <col min="12" max="12" width="6.5703125" style="1" customWidth="1"/>
    <col min="13" max="14" width="11.42578125" style="1"/>
    <col min="15" max="19" width="7.42578125" style="1" customWidth="1"/>
    <col min="20" max="16384" width="11.42578125" style="1"/>
  </cols>
  <sheetData>
    <row r="2" spans="10:19" ht="15" customHeight="1" x14ac:dyDescent="0.25"/>
    <row r="3" spans="10:19" ht="15" customHeight="1" x14ac:dyDescent="0.25">
      <c r="J3" s="1" t="s">
        <v>28</v>
      </c>
    </row>
    <row r="5" spans="10:19" x14ac:dyDescent="0.25">
      <c r="J5" s="1" t="s">
        <v>29</v>
      </c>
    </row>
    <row r="7" spans="10:19" x14ac:dyDescent="0.25">
      <c r="J7" s="1" t="s">
        <v>30</v>
      </c>
      <c r="O7" s="16">
        <f>(5/7)</f>
        <v>0.7142857142857143</v>
      </c>
      <c r="P7" s="16">
        <f>(10/15)</f>
        <v>0.66666666666666663</v>
      </c>
      <c r="Q7" s="16">
        <f>(16/23)</f>
        <v>0.69565217391304346</v>
      </c>
      <c r="R7" s="36">
        <f>(14/18)</f>
        <v>0.77777777777777779</v>
      </c>
      <c r="S7" s="16">
        <f>(11/16)</f>
        <v>0.6875</v>
      </c>
    </row>
    <row r="9" spans="10:19" x14ac:dyDescent="0.25">
      <c r="J9" s="1" t="s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L11"/>
  <sheetViews>
    <sheetView workbookViewId="0">
      <selection activeCell="K19" sqref="K19"/>
    </sheetView>
  </sheetViews>
  <sheetFormatPr baseColWidth="10" defaultRowHeight="15" x14ac:dyDescent="0.25"/>
  <cols>
    <col min="1" max="1" width="4.85546875" style="1" customWidth="1"/>
    <col min="2" max="2" width="12.5703125" style="1" customWidth="1"/>
    <col min="3" max="3" width="19.85546875" style="1" customWidth="1"/>
    <col min="4" max="4" width="16.85546875" style="1" customWidth="1"/>
    <col min="5" max="5" width="9.42578125" style="1" customWidth="1"/>
    <col min="6" max="6" width="2.7109375" style="1" customWidth="1"/>
    <col min="7" max="8" width="7.140625" style="1" customWidth="1"/>
    <col min="9" max="9" width="13" style="1" customWidth="1"/>
    <col min="10" max="10" width="10.140625" style="1" customWidth="1"/>
    <col min="11" max="11" width="5.42578125" style="1" customWidth="1"/>
    <col min="12" max="12" width="11.7109375" style="1" customWidth="1"/>
    <col min="13" max="14" width="11.42578125" style="1"/>
    <col min="15" max="19" width="7.42578125" style="1" customWidth="1"/>
    <col min="20" max="16384" width="11.42578125" style="1"/>
  </cols>
  <sheetData>
    <row r="2" spans="10:12" ht="15" customHeight="1" x14ac:dyDescent="0.25"/>
    <row r="3" spans="10:12" ht="15" customHeight="1" x14ac:dyDescent="0.25"/>
    <row r="5" spans="10:12" x14ac:dyDescent="0.25">
      <c r="J5" s="9">
        <v>4</v>
      </c>
    </row>
    <row r="6" spans="10:12" x14ac:dyDescent="0.25">
      <c r="J6" s="9">
        <v>2</v>
      </c>
    </row>
    <row r="7" spans="10:12" x14ac:dyDescent="0.25">
      <c r="J7" s="9">
        <v>9</v>
      </c>
    </row>
    <row r="8" spans="10:12" x14ac:dyDescent="0.25">
      <c r="J8" s="9">
        <v>7</v>
      </c>
    </row>
    <row r="9" spans="10:12" x14ac:dyDescent="0.25">
      <c r="J9" s="37">
        <f>SUM(J5:J8)</f>
        <v>22</v>
      </c>
      <c r="L9" s="33" t="s">
        <v>32</v>
      </c>
    </row>
    <row r="11" spans="10:12" x14ac:dyDescent="0.25">
      <c r="J11" s="37">
        <f>(J9/5)</f>
        <v>4.4000000000000004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workbookViewId="0">
      <selection activeCell="Z10" sqref="Z10"/>
    </sheetView>
  </sheetViews>
  <sheetFormatPr baseColWidth="10" defaultRowHeight="15" x14ac:dyDescent="0.25"/>
  <cols>
    <col min="1" max="1" width="3.28515625" style="1" customWidth="1"/>
    <col min="2" max="2" width="4.85546875" style="1" customWidth="1"/>
    <col min="3" max="3" width="3.140625" style="1" customWidth="1"/>
    <col min="4" max="4" width="5.140625" style="1" customWidth="1"/>
    <col min="5" max="5" width="3" style="1" customWidth="1"/>
    <col min="6" max="6" width="4.42578125" style="1" customWidth="1"/>
    <col min="7" max="7" width="3.28515625" style="1" customWidth="1"/>
    <col min="8" max="8" width="10" style="1" customWidth="1"/>
    <col min="9" max="9" width="6.28515625" style="1" customWidth="1"/>
    <col min="10" max="10" width="8.7109375" style="1" customWidth="1"/>
    <col min="11" max="11" width="1.5703125" style="1" customWidth="1"/>
    <col min="12" max="12" width="8.7109375" style="1" customWidth="1"/>
    <col min="13" max="13" width="4.140625" style="1" customWidth="1"/>
    <col min="14" max="14" width="8.7109375" style="1" customWidth="1"/>
    <col min="15" max="15" width="7.42578125" style="1" customWidth="1"/>
    <col min="16" max="16" width="5.140625" style="1" customWidth="1"/>
    <col min="17" max="17" width="8.7109375" style="1" customWidth="1"/>
    <col min="18" max="18" width="1.5703125" style="1" customWidth="1"/>
    <col min="19" max="19" width="8.7109375" style="1" customWidth="1"/>
    <col min="20" max="20" width="4.140625" style="1" customWidth="1"/>
    <col min="21" max="21" width="8.7109375" style="1" customWidth="1"/>
    <col min="22" max="16384" width="11.42578125" style="1"/>
  </cols>
  <sheetData>
    <row r="2" spans="2:21" ht="21.75" thickBot="1" x14ac:dyDescent="0.4">
      <c r="J2" s="38" t="s">
        <v>37</v>
      </c>
      <c r="L2" s="38" t="s">
        <v>36</v>
      </c>
      <c r="N2" s="38" t="s">
        <v>38</v>
      </c>
      <c r="Q2" s="38" t="s">
        <v>37</v>
      </c>
      <c r="S2" s="38" t="s">
        <v>36</v>
      </c>
      <c r="U2" s="38" t="s">
        <v>38</v>
      </c>
    </row>
    <row r="3" spans="2:21" ht="15.75" customHeight="1" x14ac:dyDescent="0.25">
      <c r="B3" s="116" t="s">
        <v>33</v>
      </c>
      <c r="F3" s="118" t="s">
        <v>33</v>
      </c>
      <c r="G3" s="120" t="s">
        <v>35</v>
      </c>
      <c r="H3" s="122" t="s">
        <v>36</v>
      </c>
      <c r="J3" s="39">
        <v>1</v>
      </c>
      <c r="L3" s="41">
        <f>(1/J3)</f>
        <v>1</v>
      </c>
      <c r="N3" s="40">
        <f t="shared" ref="N3:N22" si="0">(parso+L3)</f>
        <v>6</v>
      </c>
      <c r="Q3" s="39">
        <v>20</v>
      </c>
      <c r="S3" s="44">
        <f>(1/Q3)</f>
        <v>0.05</v>
      </c>
      <c r="U3" s="40">
        <f t="shared" ref="U3:U22" si="1">(parso+S3)</f>
        <v>5.05</v>
      </c>
    </row>
    <row r="4" spans="2:21" ht="15" customHeight="1" thickBot="1" x14ac:dyDescent="0.3">
      <c r="B4" s="117"/>
      <c r="F4" s="119"/>
      <c r="G4" s="121"/>
      <c r="H4" s="123"/>
      <c r="J4" s="39">
        <v>2</v>
      </c>
      <c r="L4" s="41">
        <f t="shared" ref="L4:L22" si="2">(1/J4)</f>
        <v>0.5</v>
      </c>
      <c r="N4" s="40">
        <f t="shared" si="0"/>
        <v>5.5</v>
      </c>
      <c r="Q4" s="39">
        <v>21</v>
      </c>
      <c r="S4" s="44">
        <f t="shared" ref="S4:S22" si="3">(1/Q4)</f>
        <v>4.7619047619047616E-2</v>
      </c>
      <c r="U4" s="40">
        <f t="shared" si="1"/>
        <v>5.0476190476190474</v>
      </c>
    </row>
    <row r="5" spans="2:21" x14ac:dyDescent="0.25">
      <c r="J5" s="39">
        <v>3</v>
      </c>
      <c r="L5" s="41">
        <f t="shared" si="2"/>
        <v>0.33333333333333331</v>
      </c>
      <c r="N5" s="40">
        <f t="shared" si="0"/>
        <v>5.333333333333333</v>
      </c>
      <c r="Q5" s="39">
        <v>22</v>
      </c>
      <c r="S5" s="44">
        <f t="shared" si="3"/>
        <v>4.5454545454545456E-2</v>
      </c>
      <c r="U5" s="40">
        <f t="shared" si="1"/>
        <v>5.0454545454545459</v>
      </c>
    </row>
    <row r="6" spans="2:21" x14ac:dyDescent="0.25">
      <c r="J6" s="39">
        <v>4</v>
      </c>
      <c r="L6" s="41">
        <f t="shared" si="2"/>
        <v>0.25</v>
      </c>
      <c r="N6" s="40">
        <f t="shared" si="0"/>
        <v>5.25</v>
      </c>
      <c r="Q6" s="39">
        <v>23</v>
      </c>
      <c r="S6" s="44">
        <f t="shared" si="3"/>
        <v>4.3478260869565216E-2</v>
      </c>
      <c r="U6" s="40">
        <f t="shared" si="1"/>
        <v>5.0434782608695654</v>
      </c>
    </row>
    <row r="7" spans="2:21" ht="15.75" thickBot="1" x14ac:dyDescent="0.3">
      <c r="J7" s="39">
        <v>5</v>
      </c>
      <c r="L7" s="41">
        <f t="shared" si="2"/>
        <v>0.2</v>
      </c>
      <c r="N7" s="40">
        <f t="shared" si="0"/>
        <v>5.2</v>
      </c>
      <c r="Q7" s="39">
        <v>24</v>
      </c>
      <c r="S7" s="44">
        <f t="shared" si="3"/>
        <v>4.1666666666666664E-2</v>
      </c>
      <c r="U7" s="40">
        <f t="shared" si="1"/>
        <v>5.041666666666667</v>
      </c>
    </row>
    <row r="8" spans="2:21" ht="15" customHeight="1" x14ac:dyDescent="0.25">
      <c r="B8" s="118" t="s">
        <v>33</v>
      </c>
      <c r="C8" s="126" t="s">
        <v>34</v>
      </c>
      <c r="D8" s="122">
        <v>5</v>
      </c>
      <c r="F8" s="118">
        <v>5</v>
      </c>
      <c r="G8" s="120" t="s">
        <v>35</v>
      </c>
      <c r="H8" s="122" t="s">
        <v>36</v>
      </c>
      <c r="J8" s="39">
        <v>6</v>
      </c>
      <c r="L8" s="41">
        <f t="shared" si="2"/>
        <v>0.16666666666666666</v>
      </c>
      <c r="N8" s="40">
        <f t="shared" si="0"/>
        <v>5.166666666666667</v>
      </c>
      <c r="Q8" s="39">
        <v>25</v>
      </c>
      <c r="S8" s="44">
        <f t="shared" si="3"/>
        <v>0.04</v>
      </c>
      <c r="U8" s="40">
        <f t="shared" si="1"/>
        <v>5.04</v>
      </c>
    </row>
    <row r="9" spans="2:21" ht="15" customHeight="1" thickBot="1" x14ac:dyDescent="0.3">
      <c r="B9" s="119"/>
      <c r="C9" s="127"/>
      <c r="D9" s="123"/>
      <c r="F9" s="119"/>
      <c r="G9" s="121"/>
      <c r="H9" s="123"/>
      <c r="J9" s="39">
        <v>7</v>
      </c>
      <c r="L9" s="41">
        <f t="shared" si="2"/>
        <v>0.14285714285714285</v>
      </c>
      <c r="N9" s="40">
        <f t="shared" si="0"/>
        <v>5.1428571428571432</v>
      </c>
      <c r="Q9" s="39">
        <v>26</v>
      </c>
      <c r="S9" s="44">
        <f t="shared" si="3"/>
        <v>3.8461538461538464E-2</v>
      </c>
      <c r="U9" s="40">
        <f t="shared" si="1"/>
        <v>5.0384615384615383</v>
      </c>
    </row>
    <row r="10" spans="2:21" x14ac:dyDescent="0.25">
      <c r="J10" s="39">
        <v>8</v>
      </c>
      <c r="L10" s="41">
        <f t="shared" si="2"/>
        <v>0.125</v>
      </c>
      <c r="N10" s="40">
        <f t="shared" si="0"/>
        <v>5.125</v>
      </c>
      <c r="Q10" s="39">
        <v>27</v>
      </c>
      <c r="S10" s="44">
        <f t="shared" si="3"/>
        <v>3.7037037037037035E-2</v>
      </c>
      <c r="U10" s="40">
        <f t="shared" si="1"/>
        <v>5.0370370370370372</v>
      </c>
    </row>
    <row r="11" spans="2:21" x14ac:dyDescent="0.25">
      <c r="J11" s="39">
        <v>9</v>
      </c>
      <c r="L11" s="41">
        <f t="shared" si="2"/>
        <v>0.1111111111111111</v>
      </c>
      <c r="N11" s="40">
        <f t="shared" si="0"/>
        <v>5.1111111111111107</v>
      </c>
      <c r="Q11" s="39">
        <v>28</v>
      </c>
      <c r="S11" s="44">
        <f t="shared" si="3"/>
        <v>3.5714285714285712E-2</v>
      </c>
      <c r="U11" s="40">
        <f t="shared" si="1"/>
        <v>5.0357142857142856</v>
      </c>
    </row>
    <row r="12" spans="2:21" ht="15.75" thickBot="1" x14ac:dyDescent="0.3">
      <c r="J12" s="39">
        <v>10</v>
      </c>
      <c r="L12" s="41">
        <f t="shared" si="2"/>
        <v>0.1</v>
      </c>
      <c r="N12" s="40">
        <f t="shared" si="0"/>
        <v>5.0999999999999996</v>
      </c>
      <c r="Q12" s="39">
        <v>29</v>
      </c>
      <c r="S12" s="44">
        <f t="shared" si="3"/>
        <v>3.4482758620689655E-2</v>
      </c>
      <c r="U12" s="40">
        <f t="shared" si="1"/>
        <v>5.0344827586206895</v>
      </c>
    </row>
    <row r="13" spans="2:21" x14ac:dyDescent="0.25">
      <c r="B13" s="118" t="s">
        <v>33</v>
      </c>
      <c r="C13" s="126" t="s">
        <v>34</v>
      </c>
      <c r="D13" s="122">
        <v>5</v>
      </c>
      <c r="F13" s="118">
        <v>5</v>
      </c>
      <c r="G13" s="120" t="s">
        <v>35</v>
      </c>
      <c r="H13" s="124" t="s">
        <v>39</v>
      </c>
      <c r="J13" s="42">
        <v>11</v>
      </c>
      <c r="L13" s="43">
        <f t="shared" si="2"/>
        <v>9.0909090909090912E-2</v>
      </c>
      <c r="N13" s="40">
        <f t="shared" si="0"/>
        <v>5.0909090909090908</v>
      </c>
      <c r="Q13" s="39">
        <v>30</v>
      </c>
      <c r="S13" s="44">
        <f t="shared" si="3"/>
        <v>3.3333333333333333E-2</v>
      </c>
      <c r="U13" s="40">
        <f t="shared" si="1"/>
        <v>5.0333333333333332</v>
      </c>
    </row>
    <row r="14" spans="2:21" ht="15.75" thickBot="1" x14ac:dyDescent="0.3">
      <c r="B14" s="119"/>
      <c r="C14" s="127"/>
      <c r="D14" s="123"/>
      <c r="F14" s="119"/>
      <c r="G14" s="121"/>
      <c r="H14" s="125"/>
      <c r="J14" s="39">
        <v>12</v>
      </c>
      <c r="L14" s="44">
        <f t="shared" si="2"/>
        <v>8.3333333333333329E-2</v>
      </c>
      <c r="N14" s="40">
        <f t="shared" si="0"/>
        <v>5.083333333333333</v>
      </c>
      <c r="Q14" s="39">
        <v>31</v>
      </c>
      <c r="S14" s="44">
        <f t="shared" si="3"/>
        <v>3.2258064516129031E-2</v>
      </c>
      <c r="U14" s="40">
        <f t="shared" si="1"/>
        <v>5.032258064516129</v>
      </c>
    </row>
    <row r="15" spans="2:21" x14ac:dyDescent="0.25">
      <c r="J15" s="39">
        <v>13</v>
      </c>
      <c r="L15" s="44">
        <f t="shared" si="2"/>
        <v>7.6923076923076927E-2</v>
      </c>
      <c r="N15" s="40">
        <f t="shared" si="0"/>
        <v>5.0769230769230766</v>
      </c>
      <c r="Q15" s="39">
        <v>32</v>
      </c>
      <c r="S15" s="44">
        <f t="shared" si="3"/>
        <v>3.125E-2</v>
      </c>
      <c r="U15" s="40">
        <f t="shared" si="1"/>
        <v>5.03125</v>
      </c>
    </row>
    <row r="16" spans="2:21" x14ac:dyDescent="0.25">
      <c r="J16" s="39">
        <v>14</v>
      </c>
      <c r="L16" s="44">
        <f t="shared" si="2"/>
        <v>7.1428571428571425E-2</v>
      </c>
      <c r="N16" s="40">
        <f t="shared" si="0"/>
        <v>5.0714285714285712</v>
      </c>
      <c r="Q16" s="39">
        <v>33</v>
      </c>
      <c r="S16" s="44">
        <f t="shared" si="3"/>
        <v>3.0303030303030304E-2</v>
      </c>
      <c r="U16" s="40">
        <f t="shared" si="1"/>
        <v>5.0303030303030303</v>
      </c>
    </row>
    <row r="17" spans="10:21" x14ac:dyDescent="0.25">
      <c r="J17" s="39">
        <v>15</v>
      </c>
      <c r="L17" s="44">
        <f t="shared" si="2"/>
        <v>6.6666666666666666E-2</v>
      </c>
      <c r="N17" s="40">
        <f t="shared" si="0"/>
        <v>5.0666666666666664</v>
      </c>
      <c r="Q17" s="39">
        <v>34</v>
      </c>
      <c r="S17" s="44">
        <f t="shared" si="3"/>
        <v>2.9411764705882353E-2</v>
      </c>
      <c r="U17" s="40">
        <f t="shared" si="1"/>
        <v>5.0294117647058822</v>
      </c>
    </row>
    <row r="18" spans="10:21" x14ac:dyDescent="0.25">
      <c r="J18" s="39">
        <v>16</v>
      </c>
      <c r="L18" s="44">
        <f t="shared" si="2"/>
        <v>6.25E-2</v>
      </c>
      <c r="N18" s="40">
        <f t="shared" si="0"/>
        <v>5.0625</v>
      </c>
      <c r="Q18" s="39">
        <v>35</v>
      </c>
      <c r="S18" s="44">
        <f t="shared" si="3"/>
        <v>2.8571428571428571E-2</v>
      </c>
      <c r="U18" s="40">
        <f t="shared" si="1"/>
        <v>5.0285714285714285</v>
      </c>
    </row>
    <row r="19" spans="10:21" x14ac:dyDescent="0.25">
      <c r="J19" s="39">
        <v>17</v>
      </c>
      <c r="L19" s="44">
        <f t="shared" si="2"/>
        <v>5.8823529411764705E-2</v>
      </c>
      <c r="N19" s="40">
        <f t="shared" si="0"/>
        <v>5.0588235294117645</v>
      </c>
      <c r="Q19" s="39">
        <v>36</v>
      </c>
      <c r="S19" s="44">
        <f t="shared" si="3"/>
        <v>2.7777777777777776E-2</v>
      </c>
      <c r="U19" s="40">
        <f t="shared" si="1"/>
        <v>5.0277777777777777</v>
      </c>
    </row>
    <row r="20" spans="10:21" x14ac:dyDescent="0.25">
      <c r="J20" s="39">
        <v>18</v>
      </c>
      <c r="L20" s="44">
        <f t="shared" si="2"/>
        <v>5.5555555555555552E-2</v>
      </c>
      <c r="N20" s="40">
        <f t="shared" si="0"/>
        <v>5.0555555555555554</v>
      </c>
      <c r="Q20" s="39">
        <v>37</v>
      </c>
      <c r="S20" s="44">
        <f t="shared" si="3"/>
        <v>2.7027027027027029E-2</v>
      </c>
      <c r="U20" s="40">
        <f t="shared" si="1"/>
        <v>5.0270270270270272</v>
      </c>
    </row>
    <row r="21" spans="10:21" x14ac:dyDescent="0.25">
      <c r="J21" s="39">
        <v>19</v>
      </c>
      <c r="L21" s="44">
        <f t="shared" si="2"/>
        <v>5.2631578947368418E-2</v>
      </c>
      <c r="N21" s="40">
        <f t="shared" si="0"/>
        <v>5.0526315789473681</v>
      </c>
      <c r="Q21" s="39">
        <v>38</v>
      </c>
      <c r="S21" s="44">
        <f t="shared" si="3"/>
        <v>2.6315789473684209E-2</v>
      </c>
      <c r="U21" s="40">
        <f t="shared" si="1"/>
        <v>5.0263157894736841</v>
      </c>
    </row>
    <row r="22" spans="10:21" x14ac:dyDescent="0.25">
      <c r="J22" s="39">
        <v>20</v>
      </c>
      <c r="L22" s="44">
        <f t="shared" si="2"/>
        <v>0.05</v>
      </c>
      <c r="N22" s="40">
        <f t="shared" si="0"/>
        <v>5.05</v>
      </c>
      <c r="Q22" s="39">
        <v>39</v>
      </c>
      <c r="S22" s="44">
        <f t="shared" si="3"/>
        <v>2.564102564102564E-2</v>
      </c>
      <c r="U22" s="40">
        <f t="shared" si="1"/>
        <v>5.0256410256410255</v>
      </c>
    </row>
  </sheetData>
  <mergeCells count="16">
    <mergeCell ref="B3:B4"/>
    <mergeCell ref="F3:F4"/>
    <mergeCell ref="G3:G4"/>
    <mergeCell ref="H3:H4"/>
    <mergeCell ref="H13:H14"/>
    <mergeCell ref="B8:B9"/>
    <mergeCell ref="C8:C9"/>
    <mergeCell ref="D8:D9"/>
    <mergeCell ref="F8:F9"/>
    <mergeCell ref="G8:G9"/>
    <mergeCell ref="H8:H9"/>
    <mergeCell ref="B13:B14"/>
    <mergeCell ref="C13:C14"/>
    <mergeCell ref="D13:D14"/>
    <mergeCell ref="F13:F14"/>
    <mergeCell ref="G13:G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R16" sqref="R16"/>
    </sheetView>
  </sheetViews>
  <sheetFormatPr baseColWidth="10" defaultRowHeight="15" x14ac:dyDescent="0.25"/>
  <cols>
    <col min="1" max="1" width="3.140625" style="1" customWidth="1"/>
    <col min="2" max="3" width="7.28515625" style="1" customWidth="1"/>
    <col min="4" max="4" width="4" style="1" customWidth="1"/>
    <col min="5" max="5" width="6.42578125" style="1" customWidth="1"/>
    <col min="6" max="8" width="11.42578125" style="1" customWidth="1"/>
    <col min="9" max="9" width="5.42578125" style="1" customWidth="1"/>
    <col min="10" max="21" width="11.42578125" style="1" customWidth="1"/>
    <col min="22" max="16384" width="11.42578125" style="1"/>
  </cols>
  <sheetData>
    <row r="2" spans="2:13" x14ac:dyDescent="0.25">
      <c r="B2" s="27" t="s">
        <v>40</v>
      </c>
      <c r="C2" s="27" t="s">
        <v>40</v>
      </c>
      <c r="F2" s="27" t="s">
        <v>40</v>
      </c>
      <c r="G2" s="27" t="s">
        <v>40</v>
      </c>
      <c r="K2" s="27" t="s">
        <v>40</v>
      </c>
      <c r="L2" s="27" t="s">
        <v>40</v>
      </c>
    </row>
    <row r="3" spans="2:13" x14ac:dyDescent="0.25">
      <c r="B3" s="46">
        <v>60</v>
      </c>
      <c r="C3" s="46">
        <v>100</v>
      </c>
      <c r="F3" s="46">
        <v>6</v>
      </c>
      <c r="G3" s="46">
        <v>1</v>
      </c>
      <c r="K3" s="46">
        <v>6</v>
      </c>
      <c r="L3" s="46">
        <v>1</v>
      </c>
    </row>
    <row r="4" spans="2:13" ht="15.75" customHeight="1" x14ac:dyDescent="0.25">
      <c r="E4" s="47"/>
      <c r="F4" s="6">
        <f>POWER(10,-2)</f>
        <v>0.01</v>
      </c>
      <c r="G4" s="6">
        <f>POWER(10,-2)</f>
        <v>0.01</v>
      </c>
      <c r="J4" s="47"/>
      <c r="K4" s="6">
        <f>POWER(10,1)</f>
        <v>10</v>
      </c>
      <c r="L4" s="6">
        <f>POWER(10,2)</f>
        <v>100</v>
      </c>
    </row>
    <row r="5" spans="2:13" ht="15" customHeight="1" x14ac:dyDescent="0.25">
      <c r="F5" s="13">
        <f>(F3*F4)</f>
        <v>0.06</v>
      </c>
      <c r="G5" s="13">
        <f>(G3*G4)</f>
        <v>0.01</v>
      </c>
      <c r="K5" s="13">
        <f>(K3*K4)</f>
        <v>60</v>
      </c>
      <c r="L5" s="13">
        <f>(L3*L4)</f>
        <v>100</v>
      </c>
    </row>
    <row r="7" spans="2:13" x14ac:dyDescent="0.25">
      <c r="F7" s="48">
        <f>B3/F5</f>
        <v>1000</v>
      </c>
      <c r="G7" s="48">
        <f>C3/G5</f>
        <v>10000</v>
      </c>
      <c r="K7" s="49">
        <f>B3/K5</f>
        <v>1</v>
      </c>
      <c r="L7" s="49">
        <f>C3/L5</f>
        <v>1</v>
      </c>
    </row>
    <row r="9" spans="2:13" ht="15" customHeight="1" x14ac:dyDescent="0.25"/>
    <row r="10" spans="2:13" ht="15" customHeight="1" x14ac:dyDescent="0.25"/>
    <row r="13" spans="2:13" x14ac:dyDescent="0.25">
      <c r="F13" s="27" t="s">
        <v>41</v>
      </c>
      <c r="G13" s="27" t="s">
        <v>41</v>
      </c>
      <c r="K13" s="27" t="s">
        <v>41</v>
      </c>
      <c r="L13" s="27" t="s">
        <v>41</v>
      </c>
    </row>
    <row r="14" spans="2:13" ht="15" customHeight="1" x14ac:dyDescent="0.25">
      <c r="F14" s="46">
        <v>6</v>
      </c>
      <c r="G14" s="46">
        <v>1</v>
      </c>
      <c r="K14" s="46">
        <v>6</v>
      </c>
      <c r="L14" s="46">
        <v>1</v>
      </c>
    </row>
    <row r="15" spans="2:13" ht="15.75" customHeight="1" x14ac:dyDescent="0.25">
      <c r="F15" s="14">
        <f>(F14/100)</f>
        <v>0.06</v>
      </c>
      <c r="G15" s="14">
        <f>(G14/100)</f>
        <v>0.01</v>
      </c>
      <c r="H15" s="1" t="s">
        <v>42</v>
      </c>
      <c r="K15" s="14">
        <f>(K14/100)</f>
        <v>0.06</v>
      </c>
      <c r="L15" s="14">
        <f>(L14/100)</f>
        <v>0.01</v>
      </c>
      <c r="M15" s="1" t="s">
        <v>42</v>
      </c>
    </row>
    <row r="17" spans="5:12" x14ac:dyDescent="0.25">
      <c r="E17" s="47"/>
      <c r="F17" s="6">
        <f>POWER(10,-2)</f>
        <v>0.01</v>
      </c>
      <c r="G17" s="6">
        <f>POWER(10,-2)</f>
        <v>0.01</v>
      </c>
      <c r="J17" s="47"/>
      <c r="K17" s="6">
        <f>POWER(10,1)</f>
        <v>10</v>
      </c>
      <c r="L17" s="6">
        <f>POWER(10,2)</f>
        <v>100</v>
      </c>
    </row>
    <row r="18" spans="5:12" x14ac:dyDescent="0.25">
      <c r="F18" s="13">
        <f>(F15*F17)</f>
        <v>5.9999999999999995E-4</v>
      </c>
      <c r="G18" s="13">
        <f>(G15*G17)</f>
        <v>1E-4</v>
      </c>
      <c r="K18" s="13">
        <f>(K15*K17)</f>
        <v>0.6</v>
      </c>
      <c r="L18" s="13">
        <f>(L15*L17)</f>
        <v>1</v>
      </c>
    </row>
    <row r="20" spans="5:12" x14ac:dyDescent="0.25">
      <c r="F20" s="48">
        <f>B3/F18</f>
        <v>100000.00000000001</v>
      </c>
      <c r="G20" s="48">
        <f>C3/G18</f>
        <v>1000000</v>
      </c>
      <c r="K20" s="48">
        <f>B3/K18</f>
        <v>100</v>
      </c>
      <c r="L20" s="48">
        <f>C3/L18</f>
        <v>100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"/>
  <sheetViews>
    <sheetView workbookViewId="0">
      <selection activeCell="Q8" sqref="Q8"/>
    </sheetView>
  </sheetViews>
  <sheetFormatPr baseColWidth="10" defaultRowHeight="15" x14ac:dyDescent="0.25"/>
  <cols>
    <col min="1" max="1" width="3.140625" style="1" customWidth="1"/>
    <col min="2" max="3" width="7.28515625" style="1" customWidth="1"/>
    <col min="4" max="4" width="4" style="1" customWidth="1"/>
    <col min="5" max="5" width="6.42578125" style="1" customWidth="1"/>
    <col min="6" max="8" width="11.42578125" style="1" customWidth="1"/>
    <col min="9" max="9" width="5.42578125" style="1" customWidth="1"/>
    <col min="10" max="21" width="11.42578125" style="1" customWidth="1"/>
    <col min="22" max="16384" width="11.42578125" style="1"/>
  </cols>
  <sheetData>
    <row r="4" ht="15.75" customHeight="1" x14ac:dyDescent="0.25"/>
    <row r="5" ht="15" customHeight="1" x14ac:dyDescent="0.25"/>
    <row r="9" ht="15" customHeight="1" x14ac:dyDescent="0.25"/>
    <row r="10" ht="15" customHeight="1" x14ac:dyDescent="0.25"/>
    <row r="14" ht="15" customHeight="1" x14ac:dyDescent="0.25"/>
    <row r="15" ht="15.75" customHeight="1" x14ac:dyDescent="0.25"/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6"/>
  <sheetViews>
    <sheetView workbookViewId="0">
      <selection activeCell="N20" sqref="N20"/>
    </sheetView>
  </sheetViews>
  <sheetFormatPr baseColWidth="10" defaultRowHeight="15" x14ac:dyDescent="0.25"/>
  <cols>
    <col min="1" max="1" width="3.140625" style="1" customWidth="1"/>
    <col min="2" max="2" width="7.28515625" style="1" customWidth="1"/>
    <col min="3" max="4" width="9.85546875" style="1" customWidth="1"/>
    <col min="5" max="6" width="11.7109375" style="1" customWidth="1"/>
    <col min="7" max="8" width="11.42578125" style="1" customWidth="1"/>
    <col min="9" max="9" width="5.42578125" style="1" customWidth="1"/>
    <col min="10" max="21" width="11.42578125" style="1" customWidth="1"/>
    <col min="22" max="16384" width="11.42578125" style="1"/>
  </cols>
  <sheetData>
    <row r="2" spans="3:8" x14ac:dyDescent="0.25">
      <c r="C2" s="130" t="s">
        <v>45</v>
      </c>
      <c r="D2" s="130"/>
      <c r="E2" s="130" t="s">
        <v>46</v>
      </c>
      <c r="F2" s="130"/>
      <c r="G2" s="131" t="s">
        <v>47</v>
      </c>
      <c r="H2" s="131"/>
    </row>
    <row r="3" spans="3:8" x14ac:dyDescent="0.25">
      <c r="C3" s="27" t="s">
        <v>43</v>
      </c>
      <c r="D3" s="27" t="s">
        <v>44</v>
      </c>
      <c r="E3" s="27" t="s">
        <v>43</v>
      </c>
      <c r="F3" s="27" t="s">
        <v>44</v>
      </c>
      <c r="G3" s="131"/>
      <c r="H3" s="131"/>
    </row>
    <row r="4" spans="3:8" x14ac:dyDescent="0.25">
      <c r="C4" s="6">
        <v>0</v>
      </c>
      <c r="D4" s="6">
        <v>1</v>
      </c>
      <c r="E4" s="51">
        <v>0</v>
      </c>
      <c r="F4" s="51">
        <v>535600</v>
      </c>
      <c r="G4" s="128">
        <v>22</v>
      </c>
      <c r="H4" s="129"/>
    </row>
    <row r="5" spans="3:8" ht="15.75" customHeight="1" x14ac:dyDescent="0.25">
      <c r="C5" s="6">
        <v>1</v>
      </c>
      <c r="D5" s="6">
        <v>1.5</v>
      </c>
      <c r="E5" s="51">
        <v>535601</v>
      </c>
      <c r="F5" s="51">
        <v>803400</v>
      </c>
      <c r="G5" s="128">
        <v>21.5</v>
      </c>
      <c r="H5" s="129"/>
    </row>
    <row r="6" spans="3:8" ht="15" customHeight="1" x14ac:dyDescent="0.25">
      <c r="C6" s="6">
        <v>1.5</v>
      </c>
      <c r="D6" s="6">
        <v>2</v>
      </c>
      <c r="E6" s="51">
        <v>803401</v>
      </c>
      <c r="F6" s="51">
        <v>1071200</v>
      </c>
      <c r="G6" s="128">
        <v>21</v>
      </c>
      <c r="H6" s="129"/>
    </row>
    <row r="7" spans="3:8" x14ac:dyDescent="0.25">
      <c r="C7" s="6">
        <v>2</v>
      </c>
      <c r="D7" s="6">
        <v>2.25</v>
      </c>
      <c r="E7" s="51">
        <v>1071201</v>
      </c>
      <c r="F7" s="51">
        <v>1205100</v>
      </c>
      <c r="G7" s="128">
        <v>19</v>
      </c>
      <c r="H7" s="129"/>
    </row>
    <row r="8" spans="3:8" x14ac:dyDescent="0.25">
      <c r="C8" s="6">
        <v>2.25</v>
      </c>
      <c r="D8" s="6">
        <v>2.5</v>
      </c>
      <c r="E8" s="51">
        <v>1205101</v>
      </c>
      <c r="F8" s="51">
        <v>1339000</v>
      </c>
      <c r="G8" s="128">
        <v>17</v>
      </c>
      <c r="H8" s="129"/>
    </row>
    <row r="9" spans="3:8" x14ac:dyDescent="0.25">
      <c r="C9" s="6">
        <v>2.5</v>
      </c>
      <c r="D9" s="6">
        <v>2.75</v>
      </c>
      <c r="E9" s="51">
        <v>1339001</v>
      </c>
      <c r="F9" s="51">
        <v>1472900</v>
      </c>
      <c r="G9" s="128">
        <v>15</v>
      </c>
      <c r="H9" s="129"/>
    </row>
    <row r="10" spans="3:8" ht="15" customHeight="1" x14ac:dyDescent="0.25">
      <c r="C10" s="6">
        <v>2.75</v>
      </c>
      <c r="D10" s="6">
        <v>3</v>
      </c>
      <c r="E10" s="51">
        <v>1472901</v>
      </c>
      <c r="F10" s="52">
        <v>1606800</v>
      </c>
      <c r="G10" s="128">
        <v>13</v>
      </c>
      <c r="H10" s="129"/>
    </row>
    <row r="11" spans="3:8" ht="15" customHeight="1" x14ac:dyDescent="0.25">
      <c r="C11" s="6">
        <v>3</v>
      </c>
      <c r="D11" s="6">
        <v>3.5</v>
      </c>
      <c r="E11" s="52">
        <v>1606801</v>
      </c>
      <c r="F11" s="52">
        <v>1804600</v>
      </c>
      <c r="G11" s="128">
        <v>9</v>
      </c>
      <c r="H11" s="129"/>
    </row>
    <row r="12" spans="3:8" x14ac:dyDescent="0.25">
      <c r="C12" s="6">
        <v>3.5</v>
      </c>
      <c r="D12" s="6">
        <v>4</v>
      </c>
      <c r="E12" s="52">
        <v>1804601</v>
      </c>
      <c r="F12" s="52">
        <v>2142400</v>
      </c>
      <c r="G12" s="128">
        <v>4</v>
      </c>
      <c r="H12" s="129"/>
    </row>
    <row r="15" spans="3:8" ht="15" customHeight="1" x14ac:dyDescent="0.25"/>
    <row r="16" spans="3:8" ht="15.75" customHeight="1" x14ac:dyDescent="0.25"/>
  </sheetData>
  <mergeCells count="12">
    <mergeCell ref="G12:H12"/>
    <mergeCell ref="C2:D2"/>
    <mergeCell ref="E2:F2"/>
    <mergeCell ref="G2:H3"/>
    <mergeCell ref="G4:H4"/>
    <mergeCell ref="G5:H5"/>
    <mergeCell ref="G6:H6"/>
    <mergeCell ref="G7:H7"/>
    <mergeCell ref="G8:H8"/>
    <mergeCell ref="G9:H9"/>
    <mergeCell ref="G10:H10"/>
    <mergeCell ref="G11:H11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6"/>
  <sheetViews>
    <sheetView workbookViewId="0">
      <selection activeCell="P20" sqref="P20"/>
    </sheetView>
  </sheetViews>
  <sheetFormatPr baseColWidth="10" defaultRowHeight="15" x14ac:dyDescent="0.25"/>
  <cols>
    <col min="1" max="1" width="3.140625" style="1" customWidth="1"/>
    <col min="2" max="2" width="7.28515625" style="1" customWidth="1"/>
    <col min="3" max="4" width="9.85546875" style="1" customWidth="1"/>
    <col min="5" max="6" width="11.7109375" style="1" customWidth="1"/>
    <col min="7" max="7" width="23.5703125" style="1" customWidth="1"/>
    <col min="8" max="8" width="5.42578125" style="1" customWidth="1"/>
    <col min="9" max="20" width="11.42578125" style="1" customWidth="1"/>
    <col min="21" max="16384" width="11.42578125" style="1"/>
  </cols>
  <sheetData>
    <row r="2" spans="3:8" x14ac:dyDescent="0.25">
      <c r="C2" s="130" t="s">
        <v>45</v>
      </c>
      <c r="D2" s="130"/>
      <c r="E2" s="130" t="s">
        <v>46</v>
      </c>
      <c r="F2" s="130"/>
      <c r="G2" s="131" t="s">
        <v>47</v>
      </c>
    </row>
    <row r="3" spans="3:8" x14ac:dyDescent="0.25">
      <c r="C3" s="27" t="s">
        <v>43</v>
      </c>
      <c r="D3" s="27" t="s">
        <v>44</v>
      </c>
      <c r="E3" s="27" t="s">
        <v>43</v>
      </c>
      <c r="F3" s="27" t="s">
        <v>44</v>
      </c>
      <c r="G3" s="131"/>
    </row>
    <row r="4" spans="3:8" x14ac:dyDescent="0.25">
      <c r="C4" s="6">
        <v>0</v>
      </c>
      <c r="D4" s="59">
        <v>1</v>
      </c>
      <c r="E4" s="51">
        <v>0</v>
      </c>
      <c r="F4" s="51">
        <v>535600</v>
      </c>
      <c r="G4" s="53">
        <v>22</v>
      </c>
    </row>
    <row r="5" spans="3:8" ht="15.75" customHeight="1" x14ac:dyDescent="0.25">
      <c r="C5" s="6">
        <v>1</v>
      </c>
      <c r="D5" s="59">
        <v>1.5</v>
      </c>
      <c r="E5" s="51">
        <v>535601</v>
      </c>
      <c r="F5" s="51">
        <v>803400</v>
      </c>
      <c r="G5" s="53">
        <v>21.5</v>
      </c>
      <c r="H5" s="59">
        <f t="shared" ref="H5:H12" si="0">(G4-G5)</f>
        <v>0.5</v>
      </c>
    </row>
    <row r="6" spans="3:8" ht="15" customHeight="1" x14ac:dyDescent="0.25">
      <c r="C6" s="6">
        <v>1.5</v>
      </c>
      <c r="D6" s="59">
        <v>2</v>
      </c>
      <c r="E6" s="51">
        <v>803401</v>
      </c>
      <c r="F6" s="51">
        <v>1071200</v>
      </c>
      <c r="G6" s="53">
        <v>21</v>
      </c>
      <c r="H6" s="59">
        <f t="shared" si="0"/>
        <v>0.5</v>
      </c>
    </row>
    <row r="7" spans="3:8" x14ac:dyDescent="0.25">
      <c r="C7" s="6">
        <v>2</v>
      </c>
      <c r="D7" s="58">
        <v>2.25</v>
      </c>
      <c r="E7" s="51">
        <v>1071201</v>
      </c>
      <c r="F7" s="51">
        <v>1205100</v>
      </c>
      <c r="G7" s="53">
        <v>19</v>
      </c>
      <c r="H7" s="58">
        <f t="shared" si="0"/>
        <v>2</v>
      </c>
    </row>
    <row r="8" spans="3:8" x14ac:dyDescent="0.25">
      <c r="C8" s="6">
        <v>2.25</v>
      </c>
      <c r="D8" s="58">
        <v>2.5</v>
      </c>
      <c r="E8" s="51">
        <v>1205101</v>
      </c>
      <c r="F8" s="51">
        <v>1339000</v>
      </c>
      <c r="G8" s="53">
        <v>17</v>
      </c>
      <c r="H8" s="58">
        <f t="shared" si="0"/>
        <v>2</v>
      </c>
    </row>
    <row r="9" spans="3:8" x14ac:dyDescent="0.25">
      <c r="C9" s="6">
        <v>2.5</v>
      </c>
      <c r="D9" s="58">
        <v>2.75</v>
      </c>
      <c r="E9" s="51">
        <v>1339001</v>
      </c>
      <c r="F9" s="51">
        <v>1472900</v>
      </c>
      <c r="G9" s="53">
        <v>15</v>
      </c>
      <c r="H9" s="58">
        <f t="shared" si="0"/>
        <v>2</v>
      </c>
    </row>
    <row r="10" spans="3:8" ht="15" customHeight="1" x14ac:dyDescent="0.25">
      <c r="C10" s="6">
        <v>2.75</v>
      </c>
      <c r="D10" s="58">
        <v>3</v>
      </c>
      <c r="E10" s="51">
        <v>1472901</v>
      </c>
      <c r="F10" s="52">
        <v>1606800</v>
      </c>
      <c r="G10" s="53">
        <v>13</v>
      </c>
      <c r="H10" s="58">
        <f t="shared" si="0"/>
        <v>2</v>
      </c>
    </row>
    <row r="11" spans="3:8" ht="15" customHeight="1" x14ac:dyDescent="0.25">
      <c r="C11" s="6">
        <v>3</v>
      </c>
      <c r="D11" s="57">
        <v>3.5</v>
      </c>
      <c r="E11" s="52">
        <v>1606801</v>
      </c>
      <c r="F11" s="52">
        <v>1804600</v>
      </c>
      <c r="G11" s="53">
        <v>9</v>
      </c>
      <c r="H11" s="57">
        <f t="shared" si="0"/>
        <v>4</v>
      </c>
    </row>
    <row r="12" spans="3:8" x14ac:dyDescent="0.25">
      <c r="C12" s="6">
        <v>3.5</v>
      </c>
      <c r="D12" s="56">
        <v>4</v>
      </c>
      <c r="E12" s="52">
        <v>1804601</v>
      </c>
      <c r="F12" s="52">
        <v>2142400</v>
      </c>
      <c r="G12" s="53">
        <v>4</v>
      </c>
      <c r="H12" s="56">
        <f t="shared" si="0"/>
        <v>5</v>
      </c>
    </row>
    <row r="15" spans="3:8" ht="15" customHeight="1" x14ac:dyDescent="0.25"/>
    <row r="16" spans="3:8" ht="15.75" customHeight="1" x14ac:dyDescent="0.25"/>
  </sheetData>
  <mergeCells count="3">
    <mergeCell ref="C2:D2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workbookViewId="0">
      <selection activeCell="M19" sqref="M19:N19"/>
    </sheetView>
  </sheetViews>
  <sheetFormatPr baseColWidth="10" defaultRowHeight="15" x14ac:dyDescent="0.25"/>
  <cols>
    <col min="1" max="1" width="3.140625" style="1" customWidth="1"/>
    <col min="2" max="2" width="7.28515625" style="1" customWidth="1"/>
    <col min="3" max="4" width="9.85546875" style="1" customWidth="1"/>
    <col min="5" max="6" width="11.7109375" style="1" customWidth="1"/>
    <col min="7" max="7" width="23.5703125" style="1" customWidth="1"/>
    <col min="8" max="8" width="5.42578125" style="1" customWidth="1"/>
    <col min="9" max="20" width="11.42578125" style="1" customWidth="1"/>
    <col min="21" max="16384" width="11.42578125" style="1"/>
  </cols>
  <sheetData>
    <row r="2" spans="3:12" ht="15" customHeight="1" x14ac:dyDescent="0.25">
      <c r="C2" s="130" t="s">
        <v>45</v>
      </c>
      <c r="D2" s="130"/>
      <c r="E2" s="130" t="s">
        <v>46</v>
      </c>
      <c r="F2" s="130"/>
      <c r="G2" s="131" t="s">
        <v>47</v>
      </c>
    </row>
    <row r="3" spans="3:12" ht="15" customHeight="1" x14ac:dyDescent="0.25">
      <c r="C3" s="27" t="s">
        <v>43</v>
      </c>
      <c r="D3" s="27" t="s">
        <v>44</v>
      </c>
      <c r="E3" s="27" t="s">
        <v>43</v>
      </c>
      <c r="F3" s="27" t="s">
        <v>44</v>
      </c>
      <c r="G3" s="131"/>
      <c r="K3" s="136" t="s">
        <v>48</v>
      </c>
      <c r="L3" s="137">
        <f>(G4/G7)</f>
        <v>1.1578947368421053</v>
      </c>
    </row>
    <row r="4" spans="3:12" ht="15" customHeight="1" x14ac:dyDescent="0.25">
      <c r="C4" s="6">
        <v>0</v>
      </c>
      <c r="D4" s="6">
        <v>1</v>
      </c>
      <c r="E4" s="51">
        <v>0</v>
      </c>
      <c r="F4" s="51">
        <v>535600</v>
      </c>
      <c r="G4" s="60">
        <v>22</v>
      </c>
      <c r="K4" s="136"/>
      <c r="L4" s="137"/>
    </row>
    <row r="5" spans="3:12" ht="15" customHeight="1" x14ac:dyDescent="0.25">
      <c r="C5" s="6">
        <v>1</v>
      </c>
      <c r="D5" s="6">
        <v>1.5</v>
      </c>
      <c r="E5" s="51">
        <v>535601</v>
      </c>
      <c r="F5" s="51">
        <v>803400</v>
      </c>
      <c r="G5" s="53">
        <v>21.5</v>
      </c>
    </row>
    <row r="6" spans="3:12" ht="15" customHeight="1" x14ac:dyDescent="0.25">
      <c r="C6" s="6">
        <v>1.5</v>
      </c>
      <c r="D6" s="6">
        <v>2</v>
      </c>
      <c r="E6" s="51">
        <v>803401</v>
      </c>
      <c r="F6" s="51">
        <v>1071200</v>
      </c>
      <c r="G6" s="53">
        <v>21</v>
      </c>
      <c r="K6" s="138" t="s">
        <v>49</v>
      </c>
      <c r="L6" s="139">
        <f>(G4/G9)</f>
        <v>1.4666666666666666</v>
      </c>
    </row>
    <row r="7" spans="3:12" ht="15" customHeight="1" x14ac:dyDescent="0.25">
      <c r="C7" s="6">
        <v>2</v>
      </c>
      <c r="D7" s="6">
        <v>2.25</v>
      </c>
      <c r="E7" s="51">
        <v>1071201</v>
      </c>
      <c r="F7" s="51">
        <v>1205100</v>
      </c>
      <c r="G7" s="59">
        <v>19</v>
      </c>
      <c r="K7" s="138"/>
      <c r="L7" s="139"/>
    </row>
    <row r="8" spans="3:12" ht="15" customHeight="1" x14ac:dyDescent="0.25">
      <c r="C8" s="6">
        <v>2.25</v>
      </c>
      <c r="D8" s="6">
        <v>2.5</v>
      </c>
      <c r="E8" s="51">
        <v>1205101</v>
      </c>
      <c r="F8" s="51">
        <v>1339000</v>
      </c>
      <c r="G8" s="53">
        <v>17</v>
      </c>
    </row>
    <row r="9" spans="3:12" ht="15" customHeight="1" x14ac:dyDescent="0.25">
      <c r="C9" s="6">
        <v>2.5</v>
      </c>
      <c r="D9" s="6">
        <v>2.75</v>
      </c>
      <c r="E9" s="51">
        <v>1339001</v>
      </c>
      <c r="F9" s="51">
        <v>1472900</v>
      </c>
      <c r="G9" s="58">
        <v>15</v>
      </c>
      <c r="K9" s="132" t="s">
        <v>50</v>
      </c>
      <c r="L9" s="133">
        <f>(G4/G11)</f>
        <v>2.4444444444444446</v>
      </c>
    </row>
    <row r="10" spans="3:12" ht="15" customHeight="1" x14ac:dyDescent="0.25">
      <c r="C10" s="6">
        <v>2.75</v>
      </c>
      <c r="D10" s="6">
        <v>3</v>
      </c>
      <c r="E10" s="51">
        <v>1472901</v>
      </c>
      <c r="F10" s="52">
        <v>1606800</v>
      </c>
      <c r="G10" s="53">
        <v>13</v>
      </c>
      <c r="K10" s="132"/>
      <c r="L10" s="133"/>
    </row>
    <row r="11" spans="3:12" ht="15" customHeight="1" x14ac:dyDescent="0.25">
      <c r="C11" s="6">
        <v>3</v>
      </c>
      <c r="D11" s="6">
        <v>3.5</v>
      </c>
      <c r="E11" s="52">
        <v>1606801</v>
      </c>
      <c r="F11" s="52">
        <v>1804600</v>
      </c>
      <c r="G11" s="57">
        <v>9</v>
      </c>
    </row>
    <row r="12" spans="3:12" ht="15" customHeight="1" x14ac:dyDescent="0.25">
      <c r="C12" s="6">
        <v>3.5</v>
      </c>
      <c r="D12" s="6">
        <v>4</v>
      </c>
      <c r="E12" s="52">
        <v>1804601</v>
      </c>
      <c r="F12" s="52">
        <v>2142400</v>
      </c>
      <c r="G12" s="56">
        <v>4</v>
      </c>
      <c r="K12" s="134" t="s">
        <v>51</v>
      </c>
      <c r="L12" s="135">
        <f>(G4/G12)</f>
        <v>5.5</v>
      </c>
    </row>
    <row r="13" spans="3:12" x14ac:dyDescent="0.25">
      <c r="K13" s="134"/>
      <c r="L13" s="135"/>
    </row>
    <row r="15" spans="3:12" ht="15" customHeight="1" x14ac:dyDescent="0.25"/>
    <row r="16" spans="3:12" ht="15.75" customHeight="1" x14ac:dyDescent="0.25"/>
  </sheetData>
  <mergeCells count="11">
    <mergeCell ref="K9:K10"/>
    <mergeCell ref="L9:L10"/>
    <mergeCell ref="K12:K13"/>
    <mergeCell ref="L12:L13"/>
    <mergeCell ref="C2:D2"/>
    <mergeCell ref="E2:F2"/>
    <mergeCell ref="G2:G3"/>
    <mergeCell ref="K3:K4"/>
    <mergeCell ref="L3:L4"/>
    <mergeCell ref="K6:K7"/>
    <mergeCell ref="L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H8" sqref="H8"/>
    </sheetView>
  </sheetViews>
  <sheetFormatPr baseColWidth="10" defaultRowHeight="15" x14ac:dyDescent="0.25"/>
  <cols>
    <col min="1" max="1" width="11.42578125" style="1"/>
    <col min="2" max="2" width="16.42578125" style="1" customWidth="1"/>
    <col min="3" max="16384" width="11.42578125" style="1"/>
  </cols>
  <sheetData>
    <row r="2" spans="2:3" x14ac:dyDescent="0.25">
      <c r="C2" s="4">
        <v>10.505000000000001</v>
      </c>
    </row>
    <row r="3" spans="2:3" x14ac:dyDescent="0.25">
      <c r="C3" s="4">
        <v>10.504</v>
      </c>
    </row>
    <row r="4" spans="2:3" x14ac:dyDescent="0.25">
      <c r="C4" s="4">
        <v>10.503</v>
      </c>
    </row>
    <row r="5" spans="2:3" x14ac:dyDescent="0.25">
      <c r="C5" s="4">
        <v>10.502000000000001</v>
      </c>
    </row>
    <row r="6" spans="2:3" x14ac:dyDescent="0.25">
      <c r="C6" s="4">
        <v>10.500999999999999</v>
      </c>
    </row>
    <row r="7" spans="2:3" x14ac:dyDescent="0.25">
      <c r="B7" s="1" t="s">
        <v>78</v>
      </c>
      <c r="C7" s="3">
        <v>10.5</v>
      </c>
    </row>
    <row r="8" spans="2:3" x14ac:dyDescent="0.25">
      <c r="C8" s="5">
        <v>10.499000000000001</v>
      </c>
    </row>
    <row r="9" spans="2:3" x14ac:dyDescent="0.25">
      <c r="C9" s="5">
        <v>10.497999999999999</v>
      </c>
    </row>
    <row r="10" spans="2:3" x14ac:dyDescent="0.25">
      <c r="C10" s="5">
        <v>10.497</v>
      </c>
    </row>
    <row r="11" spans="2:3" x14ac:dyDescent="0.25">
      <c r="C11" s="5">
        <v>10.496</v>
      </c>
    </row>
    <row r="12" spans="2:3" x14ac:dyDescent="0.25">
      <c r="C12" s="5">
        <v>10.494999999999999</v>
      </c>
    </row>
    <row r="13" spans="2:3" x14ac:dyDescent="0.25">
      <c r="C13" s="5">
        <v>10.494</v>
      </c>
    </row>
    <row r="14" spans="2:3" x14ac:dyDescent="0.25">
      <c r="C14" s="5">
        <v>10.493</v>
      </c>
    </row>
    <row r="15" spans="2:3" x14ac:dyDescent="0.25">
      <c r="C15" s="5">
        <v>10.492000000000001</v>
      </c>
    </row>
    <row r="16" spans="2:3" x14ac:dyDescent="0.25">
      <c r="C16" s="5">
        <v>10.491</v>
      </c>
    </row>
    <row r="17" spans="2:3" x14ac:dyDescent="0.25">
      <c r="B17" s="1" t="s">
        <v>79</v>
      </c>
      <c r="C17" s="2">
        <v>10.49</v>
      </c>
    </row>
    <row r="18" spans="2:3" x14ac:dyDescent="0.25">
      <c r="C18" s="4">
        <v>10.489000000000001</v>
      </c>
    </row>
    <row r="19" spans="2:3" x14ac:dyDescent="0.25">
      <c r="C19" s="4">
        <v>10.488</v>
      </c>
    </row>
    <row r="20" spans="2:3" x14ac:dyDescent="0.25">
      <c r="C20" s="4">
        <v>10.487</v>
      </c>
    </row>
    <row r="21" spans="2:3" x14ac:dyDescent="0.25">
      <c r="C21" s="4">
        <v>10.486000000000001</v>
      </c>
    </row>
    <row r="22" spans="2:3" x14ac:dyDescent="0.25">
      <c r="C22" s="4">
        <v>10.484999999999999</v>
      </c>
    </row>
  </sheetData>
  <sortState ref="C8:C18">
    <sortCondition descending="1" ref="C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0"/>
  <sheetViews>
    <sheetView topLeftCell="J1" workbookViewId="0">
      <selection activeCell="G21" sqref="G21"/>
    </sheetView>
  </sheetViews>
  <sheetFormatPr baseColWidth="10" defaultRowHeight="15" x14ac:dyDescent="0.25"/>
  <cols>
    <col min="1" max="1" width="3.140625" style="1" customWidth="1"/>
    <col min="2" max="2" width="7.28515625" style="1" customWidth="1"/>
    <col min="3" max="4" width="9.85546875" style="1" customWidth="1"/>
    <col min="5" max="5" width="11.7109375" style="1" customWidth="1"/>
    <col min="6" max="6" width="9.140625" style="1" customWidth="1"/>
    <col min="7" max="7" width="13.140625" style="1" customWidth="1"/>
    <col min="8" max="8" width="9.42578125" style="1" customWidth="1"/>
    <col min="9" max="11" width="13.85546875" style="1" customWidth="1"/>
    <col min="12" max="12" width="17.28515625" style="1" customWidth="1"/>
    <col min="13" max="16" width="13.140625" style="1" customWidth="1"/>
    <col min="17" max="17" width="5.85546875" style="1" customWidth="1"/>
    <col min="18" max="18" width="10.42578125" style="1" customWidth="1"/>
    <col min="19" max="19" width="11.42578125" style="1" customWidth="1"/>
    <col min="20" max="20" width="6.28515625" style="1" customWidth="1"/>
    <col min="21" max="21" width="10.42578125" style="1" customWidth="1"/>
    <col min="22" max="22" width="11.42578125" style="1" customWidth="1"/>
    <col min="23" max="23" width="6.28515625" style="1" customWidth="1"/>
    <col min="24" max="24" width="10.42578125" style="1" customWidth="1"/>
    <col min="25" max="16384" width="11.42578125" style="1"/>
  </cols>
  <sheetData>
    <row r="1" spans="3:25" ht="15" customHeight="1" thickBot="1" x14ac:dyDescent="0.3"/>
    <row r="2" spans="3:25" ht="15" customHeight="1" thickBot="1" x14ac:dyDescent="0.35">
      <c r="D2" s="61" t="s">
        <v>54</v>
      </c>
      <c r="H2" s="61" t="s">
        <v>55</v>
      </c>
      <c r="R2" s="78" t="s">
        <v>56</v>
      </c>
      <c r="S2" s="79" t="s">
        <v>66</v>
      </c>
      <c r="U2" s="86" t="s">
        <v>60</v>
      </c>
      <c r="V2" s="79" t="s">
        <v>66</v>
      </c>
      <c r="X2" s="90" t="s">
        <v>64</v>
      </c>
      <c r="Y2" s="79" t="s">
        <v>66</v>
      </c>
    </row>
    <row r="3" spans="3:25" ht="15" customHeight="1" thickBot="1" x14ac:dyDescent="0.3">
      <c r="C3" s="140" t="s">
        <v>52</v>
      </c>
      <c r="D3" s="140"/>
      <c r="E3" s="140"/>
      <c r="G3" s="140" t="s">
        <v>53</v>
      </c>
      <c r="H3" s="140"/>
      <c r="I3" s="140"/>
      <c r="J3" s="92"/>
      <c r="K3" s="92"/>
      <c r="M3" s="71" t="s">
        <v>56</v>
      </c>
      <c r="N3" s="72" t="s">
        <v>60</v>
      </c>
      <c r="O3" s="68" t="s">
        <v>63</v>
      </c>
      <c r="P3" s="77" t="s">
        <v>65</v>
      </c>
      <c r="R3" s="78" t="s">
        <v>56</v>
      </c>
      <c r="S3" s="80" t="s">
        <v>67</v>
      </c>
      <c r="U3" s="86" t="s">
        <v>60</v>
      </c>
      <c r="V3" s="80" t="s">
        <v>67</v>
      </c>
      <c r="X3" s="90" t="s">
        <v>64</v>
      </c>
      <c r="Y3" s="80" t="s">
        <v>67</v>
      </c>
    </row>
    <row r="4" spans="3:25" ht="15" customHeight="1" thickBot="1" x14ac:dyDescent="0.3">
      <c r="M4" s="73" t="s">
        <v>57</v>
      </c>
      <c r="N4" s="75" t="s">
        <v>61</v>
      </c>
      <c r="O4" s="76" t="s">
        <v>64</v>
      </c>
      <c r="P4" s="63"/>
      <c r="R4" s="78" t="s">
        <v>56</v>
      </c>
      <c r="S4" s="81" t="s">
        <v>68</v>
      </c>
      <c r="U4" s="86" t="s">
        <v>60</v>
      </c>
      <c r="V4" s="81" t="s">
        <v>68</v>
      </c>
      <c r="X4" s="90" t="s">
        <v>64</v>
      </c>
      <c r="Y4" s="81" t="s">
        <v>68</v>
      </c>
    </row>
    <row r="5" spans="3:25" ht="15" customHeight="1" thickBot="1" x14ac:dyDescent="0.3">
      <c r="M5" s="74" t="s">
        <v>58</v>
      </c>
      <c r="N5" s="65" t="s">
        <v>62</v>
      </c>
      <c r="O5" s="63"/>
      <c r="P5" s="63"/>
      <c r="R5" s="78" t="s">
        <v>56</v>
      </c>
      <c r="S5" s="82" t="s">
        <v>69</v>
      </c>
      <c r="U5" s="86" t="s">
        <v>60</v>
      </c>
      <c r="V5" s="82" t="s">
        <v>69</v>
      </c>
      <c r="X5" s="90" t="s">
        <v>64</v>
      </c>
      <c r="Y5" s="82" t="s">
        <v>69</v>
      </c>
    </row>
    <row r="6" spans="3:25" ht="15" customHeight="1" thickBot="1" x14ac:dyDescent="0.3">
      <c r="M6" s="70" t="s">
        <v>59</v>
      </c>
      <c r="N6" s="63"/>
      <c r="O6" s="63"/>
      <c r="P6" s="63"/>
    </row>
    <row r="7" spans="3:25" ht="15" customHeight="1" thickBot="1" x14ac:dyDescent="0.3">
      <c r="M7" s="63"/>
      <c r="N7" s="62"/>
      <c r="O7" s="62"/>
      <c r="P7" s="62"/>
      <c r="R7" s="83" t="s">
        <v>57</v>
      </c>
      <c r="S7" s="79" t="s">
        <v>66</v>
      </c>
      <c r="U7" s="87" t="s">
        <v>61</v>
      </c>
      <c r="V7" s="79" t="s">
        <v>66</v>
      </c>
      <c r="X7" s="91" t="s">
        <v>65</v>
      </c>
      <c r="Y7" s="79" t="s">
        <v>66</v>
      </c>
    </row>
    <row r="8" spans="3:25" ht="15" customHeight="1" thickBot="1" x14ac:dyDescent="0.3">
      <c r="M8" s="62"/>
      <c r="N8" s="62"/>
      <c r="O8" s="62"/>
      <c r="P8" s="62"/>
      <c r="R8" s="83" t="s">
        <v>57</v>
      </c>
      <c r="S8" s="80" t="s">
        <v>67</v>
      </c>
      <c r="U8" s="87" t="s">
        <v>61</v>
      </c>
      <c r="V8" s="80" t="s">
        <v>67</v>
      </c>
      <c r="X8" s="91" t="s">
        <v>65</v>
      </c>
      <c r="Y8" s="80" t="s">
        <v>67</v>
      </c>
    </row>
    <row r="9" spans="3:25" ht="15" customHeight="1" thickBot="1" x14ac:dyDescent="0.3">
      <c r="M9" s="62"/>
      <c r="R9" s="83" t="s">
        <v>57</v>
      </c>
      <c r="S9" s="81" t="s">
        <v>68</v>
      </c>
      <c r="U9" s="87" t="s">
        <v>61</v>
      </c>
      <c r="V9" s="81" t="s">
        <v>68</v>
      </c>
      <c r="X9" s="91" t="s">
        <v>65</v>
      </c>
      <c r="Y9" s="81" t="s">
        <v>68</v>
      </c>
    </row>
    <row r="10" spans="3:25" ht="15" customHeight="1" thickBot="1" x14ac:dyDescent="0.3">
      <c r="M10" s="62"/>
      <c r="R10" s="83" t="s">
        <v>57</v>
      </c>
      <c r="S10" s="82" t="s">
        <v>69</v>
      </c>
      <c r="U10" s="87" t="s">
        <v>61</v>
      </c>
      <c r="V10" s="82" t="s">
        <v>69</v>
      </c>
      <c r="X10" s="91" t="s">
        <v>65</v>
      </c>
      <c r="Y10" s="82" t="s">
        <v>69</v>
      </c>
    </row>
    <row r="11" spans="3:25" ht="15" customHeight="1" thickBot="1" x14ac:dyDescent="0.3">
      <c r="M11" s="64" t="s">
        <v>66</v>
      </c>
      <c r="N11" s="67" t="s">
        <v>68</v>
      </c>
    </row>
    <row r="12" spans="3:25" ht="15" customHeight="1" thickBot="1" x14ac:dyDescent="0.3">
      <c r="M12" s="66" t="s">
        <v>67</v>
      </c>
      <c r="N12" s="69" t="s">
        <v>69</v>
      </c>
      <c r="R12" s="84" t="s">
        <v>58</v>
      </c>
      <c r="S12" s="79" t="s">
        <v>66</v>
      </c>
      <c r="U12" s="88" t="s">
        <v>62</v>
      </c>
      <c r="V12" s="79" t="s">
        <v>66</v>
      </c>
    </row>
    <row r="13" spans="3:25" ht="15" customHeight="1" thickBot="1" x14ac:dyDescent="0.3">
      <c r="R13" s="84" t="s">
        <v>58</v>
      </c>
      <c r="S13" s="80" t="s">
        <v>67</v>
      </c>
      <c r="U13" s="88" t="s">
        <v>62</v>
      </c>
      <c r="V13" s="80" t="s">
        <v>67</v>
      </c>
    </row>
    <row r="14" spans="3:25" ht="15" customHeight="1" thickBot="1" x14ac:dyDescent="0.3">
      <c r="R14" s="84" t="s">
        <v>58</v>
      </c>
      <c r="S14" s="81" t="s">
        <v>68</v>
      </c>
      <c r="U14" s="88" t="s">
        <v>62</v>
      </c>
      <c r="V14" s="81" t="s">
        <v>68</v>
      </c>
    </row>
    <row r="15" spans="3:25" ht="15" customHeight="1" thickBot="1" x14ac:dyDescent="0.3">
      <c r="R15" s="84" t="s">
        <v>58</v>
      </c>
      <c r="S15" s="82" t="s">
        <v>69</v>
      </c>
      <c r="U15" s="88" t="s">
        <v>62</v>
      </c>
      <c r="V15" s="82" t="s">
        <v>69</v>
      </c>
    </row>
    <row r="16" spans="3:25" ht="15" customHeight="1" thickBot="1" x14ac:dyDescent="0.3"/>
    <row r="17" spans="18:22" ht="15" customHeight="1" thickBot="1" x14ac:dyDescent="0.3">
      <c r="R17" s="85" t="s">
        <v>59</v>
      </c>
      <c r="S17" s="79" t="s">
        <v>66</v>
      </c>
      <c r="U17" s="89" t="s">
        <v>63</v>
      </c>
      <c r="V17" s="79" t="s">
        <v>66</v>
      </c>
    </row>
    <row r="18" spans="18:22" ht="15" customHeight="1" thickBot="1" x14ac:dyDescent="0.3">
      <c r="R18" s="85" t="s">
        <v>59</v>
      </c>
      <c r="S18" s="80" t="s">
        <v>67</v>
      </c>
      <c r="U18" s="89" t="s">
        <v>63</v>
      </c>
      <c r="V18" s="80" t="s">
        <v>67</v>
      </c>
    </row>
    <row r="19" spans="18:22" ht="15" customHeight="1" thickBot="1" x14ac:dyDescent="0.3">
      <c r="R19" s="85" t="s">
        <v>59</v>
      </c>
      <c r="S19" s="81" t="s">
        <v>68</v>
      </c>
      <c r="U19" s="89" t="s">
        <v>63</v>
      </c>
      <c r="V19" s="81" t="s">
        <v>68</v>
      </c>
    </row>
    <row r="20" spans="18:22" ht="15" customHeight="1" thickBot="1" x14ac:dyDescent="0.3">
      <c r="R20" s="85" t="s">
        <v>59</v>
      </c>
      <c r="S20" s="82" t="s">
        <v>69</v>
      </c>
      <c r="U20" s="89" t="s">
        <v>63</v>
      </c>
      <c r="V20" s="82" t="s">
        <v>69</v>
      </c>
    </row>
    <row r="21" spans="18:22" ht="15" customHeight="1" x14ac:dyDescent="0.25"/>
    <row r="22" spans="18:22" ht="15" customHeight="1" x14ac:dyDescent="0.25"/>
    <row r="23" spans="18:22" ht="15" customHeight="1" x14ac:dyDescent="0.25"/>
    <row r="24" spans="18:22" ht="15" customHeight="1" x14ac:dyDescent="0.25"/>
    <row r="25" spans="18:22" ht="15" customHeight="1" x14ac:dyDescent="0.25"/>
    <row r="26" spans="18:22" ht="15" customHeight="1" x14ac:dyDescent="0.25"/>
    <row r="27" spans="18:22" ht="15" customHeight="1" x14ac:dyDescent="0.25"/>
    <row r="28" spans="18:22" ht="15" customHeight="1" x14ac:dyDescent="0.25"/>
    <row r="29" spans="18:22" ht="15" customHeight="1" x14ac:dyDescent="0.25"/>
    <row r="30" spans="18:22" ht="15" customHeight="1" x14ac:dyDescent="0.25"/>
    <row r="31" spans="18:22" ht="15" customHeight="1" x14ac:dyDescent="0.25"/>
    <row r="32" spans="18:2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</sheetData>
  <mergeCells count="2">
    <mergeCell ref="C3:E3"/>
    <mergeCell ref="G3:I3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0"/>
  <sheetViews>
    <sheetView workbookViewId="0">
      <selection activeCell="N19" sqref="N19"/>
    </sheetView>
  </sheetViews>
  <sheetFormatPr baseColWidth="10" defaultRowHeight="15" x14ac:dyDescent="0.25"/>
  <cols>
    <col min="1" max="5" width="11.42578125" style="1" customWidth="1"/>
    <col min="6" max="6" width="4.140625" style="1" customWidth="1"/>
    <col min="7" max="24" width="11.42578125" style="1" customWidth="1"/>
    <col min="25" max="16384" width="11.42578125" style="1"/>
  </cols>
  <sheetData>
    <row r="1" spans="3:7" ht="15" customHeight="1" x14ac:dyDescent="0.25"/>
    <row r="2" spans="3:7" ht="15" customHeight="1" x14ac:dyDescent="0.25"/>
    <row r="3" spans="3:7" ht="15" customHeight="1" x14ac:dyDescent="0.25">
      <c r="C3" s="27" t="s">
        <v>70</v>
      </c>
      <c r="D3" s="27" t="s">
        <v>71</v>
      </c>
      <c r="E3" s="27" t="s">
        <v>72</v>
      </c>
      <c r="G3" s="27" t="s">
        <v>73</v>
      </c>
    </row>
    <row r="4" spans="3:7" ht="15" customHeight="1" x14ac:dyDescent="0.25">
      <c r="C4" s="94">
        <v>2</v>
      </c>
      <c r="D4" s="95">
        <v>2</v>
      </c>
      <c r="E4" s="95">
        <v>3</v>
      </c>
      <c r="F4" s="45" t="s">
        <v>34</v>
      </c>
      <c r="G4" s="56">
        <f>SUM(C4:E4)</f>
        <v>7</v>
      </c>
    </row>
    <row r="5" spans="3:7" ht="15" customHeight="1" x14ac:dyDescent="0.25">
      <c r="C5" s="94">
        <v>2</v>
      </c>
      <c r="D5" s="95">
        <v>3</v>
      </c>
      <c r="E5" s="95">
        <v>2</v>
      </c>
      <c r="F5" s="45" t="s">
        <v>34</v>
      </c>
      <c r="G5" s="56">
        <f t="shared" ref="G5:G7" si="0">SUM(C5:E5)</f>
        <v>7</v>
      </c>
    </row>
    <row r="6" spans="3:7" ht="15" customHeight="1" x14ac:dyDescent="0.25">
      <c r="C6" s="94">
        <v>2</v>
      </c>
      <c r="D6" s="96">
        <v>4</v>
      </c>
      <c r="E6" s="96">
        <v>1</v>
      </c>
      <c r="F6" s="45" t="s">
        <v>34</v>
      </c>
      <c r="G6" s="56">
        <f t="shared" si="0"/>
        <v>7</v>
      </c>
    </row>
    <row r="7" spans="3:7" ht="15" customHeight="1" x14ac:dyDescent="0.25">
      <c r="C7" s="94">
        <v>2</v>
      </c>
      <c r="D7" s="96">
        <v>1</v>
      </c>
      <c r="E7" s="96">
        <v>4</v>
      </c>
      <c r="F7" s="45" t="s">
        <v>34</v>
      </c>
      <c r="G7" s="56">
        <f t="shared" si="0"/>
        <v>7</v>
      </c>
    </row>
    <row r="8" spans="3:7" ht="15" customHeight="1" x14ac:dyDescent="0.25"/>
    <row r="9" spans="3:7" ht="15" customHeight="1" x14ac:dyDescent="0.25"/>
    <row r="10" spans="3:7" ht="15" customHeight="1" x14ac:dyDescent="0.25"/>
    <row r="11" spans="3:7" ht="15" customHeight="1" x14ac:dyDescent="0.25"/>
    <row r="12" spans="3:7" ht="15" customHeight="1" x14ac:dyDescent="0.25">
      <c r="C12" s="27" t="s">
        <v>70</v>
      </c>
      <c r="D12" s="27" t="s">
        <v>71</v>
      </c>
      <c r="E12" s="27" t="s">
        <v>72</v>
      </c>
      <c r="G12" s="27" t="s">
        <v>73</v>
      </c>
    </row>
    <row r="13" spans="3:7" ht="15" customHeight="1" x14ac:dyDescent="0.25">
      <c r="C13" s="94">
        <v>2</v>
      </c>
      <c r="D13" s="95">
        <v>6</v>
      </c>
      <c r="E13" s="95">
        <v>2</v>
      </c>
      <c r="F13" s="45" t="s">
        <v>34</v>
      </c>
      <c r="G13" s="56">
        <f>SUM(C13:E13)</f>
        <v>10</v>
      </c>
    </row>
    <row r="14" spans="3:7" ht="15" customHeight="1" x14ac:dyDescent="0.25">
      <c r="C14" s="94">
        <v>2</v>
      </c>
      <c r="D14" s="95">
        <v>2</v>
      </c>
      <c r="E14" s="95">
        <v>6</v>
      </c>
      <c r="F14" s="45" t="s">
        <v>34</v>
      </c>
      <c r="G14" s="56">
        <f t="shared" ref="G14:G16" si="1">SUM(C14:E14)</f>
        <v>10</v>
      </c>
    </row>
    <row r="15" spans="3:7" ht="15" customHeight="1" x14ac:dyDescent="0.25">
      <c r="C15" s="94">
        <v>2</v>
      </c>
      <c r="D15" s="96">
        <v>5</v>
      </c>
      <c r="E15" s="96">
        <v>3</v>
      </c>
      <c r="F15" s="45" t="s">
        <v>34</v>
      </c>
      <c r="G15" s="56">
        <f t="shared" si="1"/>
        <v>10</v>
      </c>
    </row>
    <row r="16" spans="3:7" ht="15" customHeight="1" x14ac:dyDescent="0.25">
      <c r="C16" s="94">
        <v>2</v>
      </c>
      <c r="D16" s="96">
        <v>3</v>
      </c>
      <c r="E16" s="96">
        <v>5</v>
      </c>
      <c r="F16" s="45" t="s">
        <v>34</v>
      </c>
      <c r="G16" s="56">
        <f t="shared" si="1"/>
        <v>10</v>
      </c>
    </row>
    <row r="17" spans="3:7" ht="15" customHeight="1" x14ac:dyDescent="0.25">
      <c r="C17" s="94">
        <v>2</v>
      </c>
      <c r="D17" s="97">
        <v>4</v>
      </c>
      <c r="E17" s="97">
        <v>4</v>
      </c>
      <c r="F17" s="45" t="s">
        <v>34</v>
      </c>
      <c r="G17" s="56">
        <f t="shared" ref="G17" si="2">SUM(C17:E17)</f>
        <v>10</v>
      </c>
    </row>
    <row r="18" spans="3:7" ht="15" customHeight="1" x14ac:dyDescent="0.25"/>
    <row r="19" spans="3:7" ht="15" customHeight="1" x14ac:dyDescent="0.25"/>
    <row r="20" spans="3:7" ht="15" customHeight="1" x14ac:dyDescent="0.25"/>
    <row r="21" spans="3:7" ht="15" customHeight="1" x14ac:dyDescent="0.25"/>
    <row r="22" spans="3:7" ht="15" customHeight="1" x14ac:dyDescent="0.25"/>
    <row r="23" spans="3:7" ht="15" customHeight="1" x14ac:dyDescent="0.25"/>
    <row r="24" spans="3:7" ht="15" customHeight="1" x14ac:dyDescent="0.25"/>
    <row r="25" spans="3:7" ht="15" customHeight="1" x14ac:dyDescent="0.25"/>
    <row r="26" spans="3:7" ht="15" customHeight="1" x14ac:dyDescent="0.25"/>
    <row r="27" spans="3:7" ht="15" customHeight="1" x14ac:dyDescent="0.25"/>
    <row r="28" spans="3:7" ht="15" customHeight="1" x14ac:dyDescent="0.25"/>
    <row r="29" spans="3:7" ht="15" customHeight="1" x14ac:dyDescent="0.25"/>
    <row r="30" spans="3:7" ht="15" customHeight="1" x14ac:dyDescent="0.25"/>
    <row r="31" spans="3:7" ht="15" customHeight="1" x14ac:dyDescent="0.25"/>
    <row r="32" spans="3: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J10" sqref="J10"/>
    </sheetView>
  </sheetViews>
  <sheetFormatPr baseColWidth="10" defaultRowHeight="15" x14ac:dyDescent="0.25"/>
  <cols>
    <col min="1" max="24" width="11.42578125" style="1" customWidth="1"/>
    <col min="25" max="16384" width="11.42578125" style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U31"/>
  <sheetViews>
    <sheetView zoomScale="70" zoomScaleNormal="70" workbookViewId="0">
      <selection activeCell="N33" sqref="N33"/>
    </sheetView>
  </sheetViews>
  <sheetFormatPr baseColWidth="10" defaultRowHeight="15" x14ac:dyDescent="0.25"/>
  <cols>
    <col min="1" max="4" width="11.42578125" style="50"/>
    <col min="5" max="5" width="18" style="50" customWidth="1"/>
    <col min="6" max="6" width="6.28515625" style="50" customWidth="1"/>
    <col min="7" max="7" width="16.140625" style="50" customWidth="1"/>
    <col min="8" max="8" width="15.28515625" style="50" bestFit="1" customWidth="1"/>
    <col min="9" max="11" width="11.42578125" style="50"/>
    <col min="12" max="12" width="15.7109375" style="50" bestFit="1" customWidth="1"/>
    <col min="13" max="16" width="18.28515625" style="50" customWidth="1"/>
    <col min="17" max="17" width="6.5703125" style="50" customWidth="1"/>
    <col min="18" max="18" width="15" style="50" customWidth="1"/>
    <col min="19" max="19" width="6.28515625" style="50" customWidth="1"/>
    <col min="20" max="20" width="11.42578125" style="50"/>
    <col min="21" max="21" width="8.5703125" style="50" customWidth="1"/>
    <col min="22" max="16384" width="11.42578125" style="50"/>
  </cols>
  <sheetData>
    <row r="3" spans="6:21" ht="18.75" x14ac:dyDescent="0.3">
      <c r="M3" s="93" t="s">
        <v>74</v>
      </c>
      <c r="N3" s="93" t="s">
        <v>75</v>
      </c>
      <c r="O3" s="93" t="s">
        <v>76</v>
      </c>
      <c r="P3" s="93" t="s">
        <v>77</v>
      </c>
    </row>
    <row r="4" spans="6:21" x14ac:dyDescent="0.25">
      <c r="G4" s="98">
        <v>800000</v>
      </c>
      <c r="H4" s="99"/>
      <c r="M4" s="54">
        <f>(5*K5)</f>
        <v>5</v>
      </c>
      <c r="N4" s="59">
        <f>(5*K5)</f>
        <v>5</v>
      </c>
      <c r="O4" s="100">
        <f>POWER(5/100,K5)</f>
        <v>0.05</v>
      </c>
      <c r="P4" s="101">
        <f>POWER((1+(5/100)),K5)</f>
        <v>1.05</v>
      </c>
    </row>
    <row r="5" spans="6:21" x14ac:dyDescent="0.25">
      <c r="F5" s="55">
        <v>1</v>
      </c>
      <c r="G5" s="102">
        <f>(G4+H5)</f>
        <v>840000</v>
      </c>
      <c r="H5" s="103">
        <f>(0.05*G4)</f>
        <v>40000</v>
      </c>
      <c r="I5" s="104">
        <f t="shared" ref="I5:I31" si="0">(P5-G5)</f>
        <v>0</v>
      </c>
      <c r="K5" s="55">
        <v>1</v>
      </c>
      <c r="L5" s="105">
        <v>800000</v>
      </c>
      <c r="M5" s="106">
        <f>(L5+(5*K5))</f>
        <v>800005</v>
      </c>
      <c r="N5" s="107">
        <f>(L5*(5*K5))</f>
        <v>4000000</v>
      </c>
      <c r="O5" s="108">
        <f>(L5*(POWER(5/100,K5)))</f>
        <v>40000</v>
      </c>
      <c r="P5" s="109">
        <f>(L5*(POWER((1+(5/100)),K5)))</f>
        <v>840000</v>
      </c>
      <c r="R5" s="110">
        <f>(P5-L5)</f>
        <v>40000</v>
      </c>
      <c r="T5" s="111">
        <f>(R5/L5)</f>
        <v>0.05</v>
      </c>
    </row>
    <row r="6" spans="6:21" x14ac:dyDescent="0.25">
      <c r="F6" s="55">
        <v>2</v>
      </c>
      <c r="G6" s="102">
        <f t="shared" ref="G6:G31" si="1">(G5+H6)</f>
        <v>882000</v>
      </c>
      <c r="H6" s="103">
        <f>(0.05*G5)</f>
        <v>42000</v>
      </c>
      <c r="I6" s="104">
        <f t="shared" si="0"/>
        <v>0</v>
      </c>
      <c r="K6" s="55">
        <v>2</v>
      </c>
      <c r="L6" s="105">
        <v>800000</v>
      </c>
      <c r="M6" s="106">
        <f t="shared" ref="M6:M31" si="2">(L6+(5*K6))</f>
        <v>800010</v>
      </c>
      <c r="N6" s="107">
        <f t="shared" ref="N6:N31" si="3">(L6*(5*K6))</f>
        <v>8000000</v>
      </c>
      <c r="O6" s="108">
        <f t="shared" ref="O6:O31" si="4">(L6*(POWER(5/100,K6)))</f>
        <v>2000.0000000000005</v>
      </c>
      <c r="P6" s="109">
        <f t="shared" ref="P6:P31" si="5">(L6*(POWER((1+(5/100)),K6)))</f>
        <v>882000</v>
      </c>
      <c r="R6" s="110">
        <f>(P6-L6)</f>
        <v>82000</v>
      </c>
      <c r="T6" s="111">
        <f t="shared" ref="T6:T31" si="6">(R6/L6)</f>
        <v>0.10249999999999999</v>
      </c>
      <c r="U6" s="112"/>
    </row>
    <row r="7" spans="6:21" x14ac:dyDescent="0.25">
      <c r="F7" s="55">
        <v>3</v>
      </c>
      <c r="G7" s="102">
        <f t="shared" si="1"/>
        <v>926100</v>
      </c>
      <c r="H7" s="103">
        <f t="shared" ref="H7:H31" si="7">(0.05*G6)</f>
        <v>44100</v>
      </c>
      <c r="I7" s="104">
        <f t="shared" si="0"/>
        <v>1.1641532182693481E-10</v>
      </c>
      <c r="K7" s="55">
        <v>3</v>
      </c>
      <c r="L7" s="105">
        <v>800000</v>
      </c>
      <c r="M7" s="106">
        <f t="shared" si="2"/>
        <v>800015</v>
      </c>
      <c r="N7" s="107">
        <f t="shared" si="3"/>
        <v>12000000</v>
      </c>
      <c r="O7" s="108">
        <f t="shared" si="4"/>
        <v>100.00000000000003</v>
      </c>
      <c r="P7" s="109">
        <f t="shared" si="5"/>
        <v>926100.00000000012</v>
      </c>
      <c r="R7" s="110">
        <f t="shared" ref="R7:R31" si="8">(P7-L7)</f>
        <v>126100.00000000012</v>
      </c>
      <c r="T7" s="111">
        <f t="shared" si="6"/>
        <v>0.15762500000000015</v>
      </c>
      <c r="U7" s="112"/>
    </row>
    <row r="8" spans="6:21" x14ac:dyDescent="0.25">
      <c r="F8" s="55">
        <v>4</v>
      </c>
      <c r="G8" s="102">
        <f t="shared" si="1"/>
        <v>972405</v>
      </c>
      <c r="H8" s="103">
        <f t="shared" si="7"/>
        <v>46305</v>
      </c>
      <c r="I8" s="104">
        <f t="shared" si="0"/>
        <v>0</v>
      </c>
      <c r="K8" s="55">
        <v>4</v>
      </c>
      <c r="L8" s="105">
        <v>800000</v>
      </c>
      <c r="M8" s="106">
        <f t="shared" si="2"/>
        <v>800020</v>
      </c>
      <c r="N8" s="107">
        <f t="shared" si="3"/>
        <v>16000000</v>
      </c>
      <c r="O8" s="108">
        <f t="shared" si="4"/>
        <v>5.0000000000000027</v>
      </c>
      <c r="P8" s="109">
        <f t="shared" si="5"/>
        <v>972405</v>
      </c>
      <c r="R8" s="110">
        <f t="shared" si="8"/>
        <v>172405</v>
      </c>
      <c r="T8" s="111">
        <f t="shared" si="6"/>
        <v>0.21550625000000001</v>
      </c>
      <c r="U8" s="112"/>
    </row>
    <row r="9" spans="6:21" x14ac:dyDescent="0.25">
      <c r="F9" s="55">
        <v>5</v>
      </c>
      <c r="G9" s="102">
        <f t="shared" si="1"/>
        <v>1021025.25</v>
      </c>
      <c r="H9" s="103">
        <f t="shared" si="7"/>
        <v>48620.25</v>
      </c>
      <c r="I9" s="104">
        <f t="shared" si="0"/>
        <v>1.1641532182693481E-10</v>
      </c>
      <c r="K9" s="55">
        <v>5</v>
      </c>
      <c r="L9" s="105">
        <v>800000</v>
      </c>
      <c r="M9" s="106">
        <f t="shared" si="2"/>
        <v>800025</v>
      </c>
      <c r="N9" s="107">
        <f t="shared" si="3"/>
        <v>20000000</v>
      </c>
      <c r="O9" s="108">
        <f t="shared" si="4"/>
        <v>0.25000000000000017</v>
      </c>
      <c r="P9" s="109">
        <f t="shared" si="5"/>
        <v>1021025.2500000001</v>
      </c>
      <c r="R9" s="110">
        <f t="shared" si="8"/>
        <v>221025.25000000012</v>
      </c>
      <c r="T9" s="111">
        <f t="shared" si="6"/>
        <v>0.27628156250000013</v>
      </c>
      <c r="U9" s="112"/>
    </row>
    <row r="10" spans="6:21" x14ac:dyDescent="0.25">
      <c r="F10" s="55">
        <v>6</v>
      </c>
      <c r="G10" s="102">
        <f t="shared" si="1"/>
        <v>1072076.5125</v>
      </c>
      <c r="H10" s="103">
        <f t="shared" si="7"/>
        <v>51051.262500000004</v>
      </c>
      <c r="I10" s="104">
        <f t="shared" si="0"/>
        <v>0</v>
      </c>
      <c r="K10" s="55">
        <v>6</v>
      </c>
      <c r="L10" s="105">
        <v>800000</v>
      </c>
      <c r="M10" s="106">
        <f t="shared" si="2"/>
        <v>800030</v>
      </c>
      <c r="N10" s="107">
        <f t="shared" si="3"/>
        <v>24000000</v>
      </c>
      <c r="O10" s="108">
        <f t="shared" si="4"/>
        <v>1.2500000000000008E-2</v>
      </c>
      <c r="P10" s="109">
        <f t="shared" si="5"/>
        <v>1072076.5125</v>
      </c>
      <c r="R10" s="110">
        <f t="shared" si="8"/>
        <v>272076.51249999995</v>
      </c>
      <c r="T10" s="111">
        <f t="shared" si="6"/>
        <v>0.34009564062499992</v>
      </c>
      <c r="U10" s="112"/>
    </row>
    <row r="11" spans="6:21" x14ac:dyDescent="0.25">
      <c r="F11" s="55">
        <v>7</v>
      </c>
      <c r="G11" s="102">
        <f t="shared" si="1"/>
        <v>1125680.338125</v>
      </c>
      <c r="H11" s="103">
        <f t="shared" si="7"/>
        <v>53603.825624999998</v>
      </c>
      <c r="I11" s="104">
        <f t="shared" si="0"/>
        <v>2.3283064365386963E-10</v>
      </c>
      <c r="K11" s="55">
        <v>7</v>
      </c>
      <c r="L11" s="105">
        <v>800000</v>
      </c>
      <c r="M11" s="106">
        <f t="shared" si="2"/>
        <v>800035</v>
      </c>
      <c r="N11" s="107">
        <f t="shared" si="3"/>
        <v>28000000</v>
      </c>
      <c r="O11" s="108">
        <f t="shared" si="4"/>
        <v>6.2500000000000045E-4</v>
      </c>
      <c r="P11" s="109">
        <f t="shared" si="5"/>
        <v>1125680.3381250002</v>
      </c>
      <c r="R11" s="110">
        <f t="shared" si="8"/>
        <v>325680.33812500024</v>
      </c>
      <c r="T11" s="111">
        <f t="shared" si="6"/>
        <v>0.40710042265625029</v>
      </c>
      <c r="U11" s="112"/>
    </row>
    <row r="12" spans="6:21" x14ac:dyDescent="0.25">
      <c r="F12" s="55">
        <v>8</v>
      </c>
      <c r="G12" s="102">
        <f t="shared" si="1"/>
        <v>1181964.35503125</v>
      </c>
      <c r="H12" s="103">
        <f t="shared" si="7"/>
        <v>56284.016906250006</v>
      </c>
      <c r="I12" s="104">
        <f t="shared" si="0"/>
        <v>0</v>
      </c>
      <c r="K12" s="55">
        <v>8</v>
      </c>
      <c r="L12" s="105">
        <v>800000</v>
      </c>
      <c r="M12" s="106">
        <f t="shared" si="2"/>
        <v>800040</v>
      </c>
      <c r="N12" s="107">
        <f t="shared" si="3"/>
        <v>32000000</v>
      </c>
      <c r="O12" s="108">
        <f t="shared" si="4"/>
        <v>3.1250000000000028E-5</v>
      </c>
      <c r="P12" s="109">
        <f t="shared" si="5"/>
        <v>1181964.35503125</v>
      </c>
      <c r="R12" s="110">
        <f t="shared" si="8"/>
        <v>381964.35503125004</v>
      </c>
      <c r="T12" s="111">
        <f t="shared" si="6"/>
        <v>0.47745544378906257</v>
      </c>
      <c r="U12" s="112"/>
    </row>
    <row r="13" spans="6:21" x14ac:dyDescent="0.25">
      <c r="F13" s="55">
        <v>9</v>
      </c>
      <c r="G13" s="102">
        <f t="shared" si="1"/>
        <v>1241062.5727828126</v>
      </c>
      <c r="H13" s="103">
        <f t="shared" si="7"/>
        <v>59098.217751562508</v>
      </c>
      <c r="I13" s="104">
        <f t="shared" si="0"/>
        <v>0</v>
      </c>
      <c r="K13" s="55">
        <v>9</v>
      </c>
      <c r="L13" s="105">
        <v>800000</v>
      </c>
      <c r="M13" s="106">
        <f t="shared" si="2"/>
        <v>800045</v>
      </c>
      <c r="N13" s="107">
        <f t="shared" si="3"/>
        <v>36000000</v>
      </c>
      <c r="O13" s="108">
        <f t="shared" si="4"/>
        <v>1.5625000000000013E-6</v>
      </c>
      <c r="P13" s="109">
        <f t="shared" si="5"/>
        <v>1241062.5727828126</v>
      </c>
      <c r="R13" s="110">
        <f t="shared" si="8"/>
        <v>441062.57278281264</v>
      </c>
      <c r="T13" s="111">
        <f t="shared" si="6"/>
        <v>0.55132821597851578</v>
      </c>
      <c r="U13" s="112"/>
    </row>
    <row r="14" spans="6:21" x14ac:dyDescent="0.25">
      <c r="F14" s="55">
        <v>10</v>
      </c>
      <c r="G14" s="102">
        <f t="shared" si="1"/>
        <v>1303115.7014219533</v>
      </c>
      <c r="H14" s="103">
        <f t="shared" si="7"/>
        <v>62053.128639140632</v>
      </c>
      <c r="I14" s="104">
        <f t="shared" si="0"/>
        <v>0</v>
      </c>
      <c r="K14" s="55">
        <v>10</v>
      </c>
      <c r="L14" s="105">
        <v>800000</v>
      </c>
      <c r="M14" s="106">
        <f t="shared" si="2"/>
        <v>800050</v>
      </c>
      <c r="N14" s="107">
        <f t="shared" si="3"/>
        <v>40000000</v>
      </c>
      <c r="O14" s="108">
        <f t="shared" si="4"/>
        <v>7.8125000000000086E-8</v>
      </c>
      <c r="P14" s="109">
        <f t="shared" si="5"/>
        <v>1303115.7014219533</v>
      </c>
      <c r="R14" s="110">
        <f t="shared" si="8"/>
        <v>503115.70142195327</v>
      </c>
      <c r="T14" s="111">
        <f t="shared" si="6"/>
        <v>0.62889462677744157</v>
      </c>
      <c r="U14" s="112"/>
    </row>
    <row r="15" spans="6:21" x14ac:dyDescent="0.25">
      <c r="F15" s="55">
        <v>11</v>
      </c>
      <c r="G15" s="102">
        <f t="shared" si="1"/>
        <v>1368271.4864930511</v>
      </c>
      <c r="H15" s="103">
        <f t="shared" si="7"/>
        <v>65155.785071097664</v>
      </c>
      <c r="I15" s="104">
        <f t="shared" si="0"/>
        <v>0</v>
      </c>
      <c r="K15" s="55">
        <v>11</v>
      </c>
      <c r="L15" s="105">
        <v>800000</v>
      </c>
      <c r="M15" s="106">
        <f t="shared" si="2"/>
        <v>800055</v>
      </c>
      <c r="N15" s="107">
        <f t="shared" si="3"/>
        <v>44000000</v>
      </c>
      <c r="O15" s="108">
        <f t="shared" si="4"/>
        <v>3.906250000000004E-9</v>
      </c>
      <c r="P15" s="109">
        <f t="shared" si="5"/>
        <v>1368271.4864930511</v>
      </c>
      <c r="R15" s="110">
        <f t="shared" si="8"/>
        <v>568271.48649305105</v>
      </c>
      <c r="T15" s="111">
        <f t="shared" si="6"/>
        <v>0.71033935811631377</v>
      </c>
      <c r="U15" s="112"/>
    </row>
    <row r="16" spans="6:21" x14ac:dyDescent="0.25">
      <c r="F16" s="55">
        <v>12</v>
      </c>
      <c r="G16" s="102">
        <f t="shared" si="1"/>
        <v>1436685.0608177036</v>
      </c>
      <c r="H16" s="103">
        <f t="shared" si="7"/>
        <v>68413.574324652553</v>
      </c>
      <c r="I16" s="104">
        <f t="shared" si="0"/>
        <v>-2.3283064365386963E-10</v>
      </c>
      <c r="K16" s="55">
        <v>12</v>
      </c>
      <c r="L16" s="105">
        <v>800000</v>
      </c>
      <c r="M16" s="106">
        <f t="shared" si="2"/>
        <v>800060</v>
      </c>
      <c r="N16" s="107">
        <f t="shared" si="3"/>
        <v>48000000</v>
      </c>
      <c r="O16" s="108">
        <f t="shared" si="4"/>
        <v>1.9531250000000028E-10</v>
      </c>
      <c r="P16" s="109">
        <f t="shared" si="5"/>
        <v>1436685.0608177034</v>
      </c>
      <c r="R16" s="110">
        <f t="shared" si="8"/>
        <v>636685.06081770337</v>
      </c>
      <c r="T16" s="111">
        <f t="shared" si="6"/>
        <v>0.79585632602212919</v>
      </c>
      <c r="U16" s="112"/>
    </row>
    <row r="17" spans="6:21" x14ac:dyDescent="0.25">
      <c r="F17" s="55">
        <v>13</v>
      </c>
      <c r="G17" s="102">
        <f t="shared" si="1"/>
        <v>1508519.3138585887</v>
      </c>
      <c r="H17" s="103">
        <f t="shared" si="7"/>
        <v>71834.253040885189</v>
      </c>
      <c r="I17" s="104">
        <f t="shared" si="0"/>
        <v>0</v>
      </c>
      <c r="K17" s="55">
        <v>13</v>
      </c>
      <c r="L17" s="105">
        <v>800000</v>
      </c>
      <c r="M17" s="106">
        <f t="shared" si="2"/>
        <v>800065</v>
      </c>
      <c r="N17" s="107">
        <f t="shared" si="3"/>
        <v>52000000</v>
      </c>
      <c r="O17" s="108">
        <f t="shared" si="4"/>
        <v>9.7656250000000131E-12</v>
      </c>
      <c r="P17" s="109">
        <f t="shared" si="5"/>
        <v>1508519.3138585887</v>
      </c>
      <c r="R17" s="110">
        <f t="shared" si="8"/>
        <v>708519.31385858869</v>
      </c>
      <c r="T17" s="111">
        <f t="shared" si="6"/>
        <v>0.88564914232323588</v>
      </c>
      <c r="U17" s="112"/>
    </row>
    <row r="18" spans="6:21" x14ac:dyDescent="0.25">
      <c r="F18" s="55">
        <v>14</v>
      </c>
      <c r="G18" s="102">
        <f t="shared" si="1"/>
        <v>1583945.2795515181</v>
      </c>
      <c r="H18" s="103">
        <f t="shared" si="7"/>
        <v>75425.965692929443</v>
      </c>
      <c r="I18" s="104">
        <f t="shared" si="0"/>
        <v>-2.3283064365386963E-10</v>
      </c>
      <c r="K18" s="55">
        <v>14</v>
      </c>
      <c r="L18" s="105">
        <v>800000</v>
      </c>
      <c r="M18" s="106">
        <f t="shared" si="2"/>
        <v>800070</v>
      </c>
      <c r="N18" s="107">
        <f t="shared" si="3"/>
        <v>56000000</v>
      </c>
      <c r="O18" s="108">
        <f t="shared" si="4"/>
        <v>4.8828125000000074E-13</v>
      </c>
      <c r="P18" s="109">
        <f t="shared" si="5"/>
        <v>1583945.2795515179</v>
      </c>
      <c r="R18" s="110">
        <f t="shared" si="8"/>
        <v>783945.27955151792</v>
      </c>
      <c r="T18" s="111">
        <f t="shared" si="6"/>
        <v>0.97993159943939745</v>
      </c>
      <c r="U18" s="112"/>
    </row>
    <row r="19" spans="6:21" x14ac:dyDescent="0.25">
      <c r="F19" s="55">
        <v>15</v>
      </c>
      <c r="G19" s="102">
        <f t="shared" si="1"/>
        <v>1663142.543529094</v>
      </c>
      <c r="H19" s="103">
        <f t="shared" si="7"/>
        <v>79197.263977575916</v>
      </c>
      <c r="I19" s="104">
        <f t="shared" si="0"/>
        <v>2.3283064365386963E-10</v>
      </c>
      <c r="K19" s="55">
        <v>15</v>
      </c>
      <c r="L19" s="105">
        <v>800000</v>
      </c>
      <c r="M19" s="106">
        <f t="shared" si="2"/>
        <v>800075</v>
      </c>
      <c r="N19" s="107">
        <f t="shared" si="3"/>
        <v>60000000</v>
      </c>
      <c r="O19" s="108">
        <f t="shared" si="4"/>
        <v>2.4414062500000042E-14</v>
      </c>
      <c r="P19" s="109">
        <f t="shared" si="5"/>
        <v>1663142.5435290942</v>
      </c>
      <c r="R19" s="110">
        <f t="shared" si="8"/>
        <v>863142.5435290942</v>
      </c>
      <c r="T19" s="111">
        <f t="shared" si="6"/>
        <v>1.0789281794113676</v>
      </c>
      <c r="U19" s="112"/>
    </row>
    <row r="20" spans="6:21" x14ac:dyDescent="0.25">
      <c r="F20" s="55">
        <v>16</v>
      </c>
      <c r="G20" s="102">
        <f t="shared" si="1"/>
        <v>1746299.6707055487</v>
      </c>
      <c r="H20" s="103">
        <f t="shared" si="7"/>
        <v>83157.127176454698</v>
      </c>
      <c r="I20" s="104">
        <f t="shared" si="0"/>
        <v>0</v>
      </c>
      <c r="K20" s="55">
        <v>16</v>
      </c>
      <c r="L20" s="105">
        <v>800000</v>
      </c>
      <c r="M20" s="106">
        <f t="shared" si="2"/>
        <v>800080</v>
      </c>
      <c r="N20" s="107">
        <f t="shared" si="3"/>
        <v>64000000</v>
      </c>
      <c r="O20" s="108">
        <f t="shared" si="4"/>
        <v>1.2207031250000021E-15</v>
      </c>
      <c r="P20" s="109">
        <f t="shared" si="5"/>
        <v>1746299.6707055487</v>
      </c>
      <c r="R20" s="110">
        <f t="shared" si="8"/>
        <v>946299.67070554872</v>
      </c>
      <c r="T20" s="111">
        <f t="shared" si="6"/>
        <v>1.1828745883819358</v>
      </c>
      <c r="U20" s="112"/>
    </row>
    <row r="21" spans="6:21" x14ac:dyDescent="0.25">
      <c r="F21" s="55">
        <v>17</v>
      </c>
      <c r="G21" s="102">
        <f t="shared" si="1"/>
        <v>1833614.6542408261</v>
      </c>
      <c r="H21" s="103">
        <f t="shared" si="7"/>
        <v>87314.983535277439</v>
      </c>
      <c r="I21" s="104">
        <f t="shared" si="0"/>
        <v>4.6566128730773926E-10</v>
      </c>
      <c r="K21" s="55">
        <v>17</v>
      </c>
      <c r="L21" s="105">
        <v>800000</v>
      </c>
      <c r="M21" s="106">
        <f t="shared" si="2"/>
        <v>800085</v>
      </c>
      <c r="N21" s="107">
        <f t="shared" si="3"/>
        <v>68000000</v>
      </c>
      <c r="O21" s="108">
        <f t="shared" si="4"/>
        <v>6.103515625000011E-17</v>
      </c>
      <c r="P21" s="109">
        <f t="shared" si="5"/>
        <v>1833614.6542408266</v>
      </c>
      <c r="R21" s="110">
        <f t="shared" si="8"/>
        <v>1033614.6542408266</v>
      </c>
      <c r="T21" s="111">
        <f t="shared" si="6"/>
        <v>1.2920183178010332</v>
      </c>
      <c r="U21" s="112"/>
    </row>
    <row r="22" spans="6:21" x14ac:dyDescent="0.25">
      <c r="F22" s="55">
        <v>18</v>
      </c>
      <c r="G22" s="102">
        <f t="shared" si="1"/>
        <v>1925295.3869528675</v>
      </c>
      <c r="H22" s="103">
        <f t="shared" si="7"/>
        <v>91680.73271204131</v>
      </c>
      <c r="I22" s="104">
        <f t="shared" si="0"/>
        <v>2.3283064365386963E-10</v>
      </c>
      <c r="K22" s="55">
        <v>18</v>
      </c>
      <c r="L22" s="105">
        <v>800000</v>
      </c>
      <c r="M22" s="106">
        <f t="shared" si="2"/>
        <v>800090</v>
      </c>
      <c r="N22" s="107">
        <f t="shared" si="3"/>
        <v>72000000</v>
      </c>
      <c r="O22" s="108">
        <f t="shared" si="4"/>
        <v>3.0517578125000055E-18</v>
      </c>
      <c r="P22" s="109">
        <f t="shared" si="5"/>
        <v>1925295.3869528677</v>
      </c>
      <c r="R22" s="110">
        <f t="shared" si="8"/>
        <v>1125295.3869528677</v>
      </c>
      <c r="T22" s="111">
        <f t="shared" si="6"/>
        <v>1.4066192336910848</v>
      </c>
      <c r="U22" s="112"/>
    </row>
    <row r="23" spans="6:21" x14ac:dyDescent="0.25">
      <c r="F23" s="55">
        <v>19</v>
      </c>
      <c r="G23" s="102">
        <f t="shared" si="1"/>
        <v>2021560.156300511</v>
      </c>
      <c r="H23" s="103">
        <f t="shared" si="7"/>
        <v>96264.769347643378</v>
      </c>
      <c r="I23" s="104">
        <f t="shared" si="0"/>
        <v>2.3283064365386963E-10</v>
      </c>
      <c r="K23" s="55">
        <v>19</v>
      </c>
      <c r="L23" s="105">
        <v>800000</v>
      </c>
      <c r="M23" s="106">
        <f t="shared" si="2"/>
        <v>800095</v>
      </c>
      <c r="N23" s="107">
        <f t="shared" si="3"/>
        <v>76000000</v>
      </c>
      <c r="O23" s="108">
        <f t="shared" si="4"/>
        <v>1.5258789062500029E-19</v>
      </c>
      <c r="P23" s="109">
        <f t="shared" si="5"/>
        <v>2021560.1563005112</v>
      </c>
      <c r="R23" s="110">
        <f t="shared" si="8"/>
        <v>1221560.1563005112</v>
      </c>
      <c r="T23" s="111">
        <f t="shared" si="6"/>
        <v>1.526950195375639</v>
      </c>
      <c r="U23" s="112"/>
    </row>
    <row r="24" spans="6:21" x14ac:dyDescent="0.25">
      <c r="F24" s="55">
        <v>20</v>
      </c>
      <c r="G24" s="102">
        <f t="shared" si="1"/>
        <v>2122638.1641155365</v>
      </c>
      <c r="H24" s="103">
        <f t="shared" si="7"/>
        <v>101078.00781502556</v>
      </c>
      <c r="I24" s="104">
        <f t="shared" si="0"/>
        <v>0</v>
      </c>
      <c r="K24" s="55">
        <v>20</v>
      </c>
      <c r="L24" s="105">
        <v>800000</v>
      </c>
      <c r="M24" s="106">
        <f t="shared" si="2"/>
        <v>800100</v>
      </c>
      <c r="N24" s="107">
        <f t="shared" si="3"/>
        <v>80000000</v>
      </c>
      <c r="O24" s="108">
        <f t="shared" si="4"/>
        <v>7.6293945312500171E-21</v>
      </c>
      <c r="P24" s="109">
        <f t="shared" si="5"/>
        <v>2122638.1641155365</v>
      </c>
      <c r="R24" s="110">
        <f t="shared" si="8"/>
        <v>1322638.1641155365</v>
      </c>
      <c r="T24" s="111">
        <f t="shared" si="6"/>
        <v>1.6532977051444206</v>
      </c>
      <c r="U24" s="112"/>
    </row>
    <row r="25" spans="6:21" x14ac:dyDescent="0.25">
      <c r="F25" s="55">
        <v>21</v>
      </c>
      <c r="G25" s="102">
        <f t="shared" si="1"/>
        <v>2228770.0723213134</v>
      </c>
      <c r="H25" s="103">
        <f t="shared" si="7"/>
        <v>106131.90820577682</v>
      </c>
      <c r="I25" s="104">
        <f t="shared" si="0"/>
        <v>0</v>
      </c>
      <c r="K25" s="55">
        <v>21</v>
      </c>
      <c r="L25" s="105">
        <v>800000</v>
      </c>
      <c r="M25" s="106">
        <f t="shared" si="2"/>
        <v>800105</v>
      </c>
      <c r="N25" s="107">
        <f t="shared" si="3"/>
        <v>84000000</v>
      </c>
      <c r="O25" s="108">
        <f t="shared" si="4"/>
        <v>3.8146972656250089E-22</v>
      </c>
      <c r="P25" s="109">
        <f t="shared" si="5"/>
        <v>2228770.0723213134</v>
      </c>
      <c r="R25" s="110">
        <f t="shared" si="8"/>
        <v>1428770.0723213134</v>
      </c>
      <c r="T25" s="111">
        <f t="shared" si="6"/>
        <v>1.7859625904016418</v>
      </c>
      <c r="U25" s="112"/>
    </row>
    <row r="26" spans="6:21" x14ac:dyDescent="0.25">
      <c r="F26" s="55">
        <v>22</v>
      </c>
      <c r="G26" s="102">
        <f t="shared" si="1"/>
        <v>2340208.5759373792</v>
      </c>
      <c r="H26" s="103">
        <f t="shared" si="7"/>
        <v>111438.50361606567</v>
      </c>
      <c r="I26" s="104">
        <f t="shared" si="0"/>
        <v>0</v>
      </c>
      <c r="K26" s="55">
        <v>22</v>
      </c>
      <c r="L26" s="105">
        <v>800000</v>
      </c>
      <c r="M26" s="106">
        <f t="shared" si="2"/>
        <v>800110</v>
      </c>
      <c r="N26" s="107">
        <f t="shared" si="3"/>
        <v>88000000</v>
      </c>
      <c r="O26" s="108">
        <f t="shared" si="4"/>
        <v>1.9073486328125043E-23</v>
      </c>
      <c r="P26" s="109">
        <f t="shared" si="5"/>
        <v>2340208.5759373792</v>
      </c>
      <c r="R26" s="110">
        <f t="shared" si="8"/>
        <v>1540208.5759373792</v>
      </c>
      <c r="T26" s="111">
        <f t="shared" si="6"/>
        <v>1.925260719921724</v>
      </c>
      <c r="U26" s="112"/>
    </row>
    <row r="27" spans="6:21" x14ac:dyDescent="0.25">
      <c r="F27" s="55">
        <v>23</v>
      </c>
      <c r="G27" s="102">
        <f t="shared" si="1"/>
        <v>2457219.0047342479</v>
      </c>
      <c r="H27" s="103">
        <f t="shared" si="7"/>
        <v>117010.42879686896</v>
      </c>
      <c r="I27" s="104">
        <f t="shared" si="0"/>
        <v>4.6566128730773926E-10</v>
      </c>
      <c r="K27" s="55">
        <v>23</v>
      </c>
      <c r="L27" s="105">
        <v>800000</v>
      </c>
      <c r="M27" s="106">
        <f t="shared" si="2"/>
        <v>800115</v>
      </c>
      <c r="N27" s="107">
        <f t="shared" si="3"/>
        <v>92000000</v>
      </c>
      <c r="O27" s="108">
        <f t="shared" si="4"/>
        <v>9.5367431640625227E-25</v>
      </c>
      <c r="P27" s="109">
        <f t="shared" si="5"/>
        <v>2457219.0047342484</v>
      </c>
      <c r="R27" s="110">
        <f t="shared" si="8"/>
        <v>1657219.0047342484</v>
      </c>
      <c r="T27" s="111">
        <f t="shared" si="6"/>
        <v>2.0715237559178106</v>
      </c>
      <c r="U27" s="112"/>
    </row>
    <row r="28" spans="6:21" x14ac:dyDescent="0.25">
      <c r="F28" s="55">
        <v>24</v>
      </c>
      <c r="G28" s="102">
        <f t="shared" si="1"/>
        <v>2580079.9549709605</v>
      </c>
      <c r="H28" s="103">
        <f t="shared" si="7"/>
        <v>122860.95023671241</v>
      </c>
      <c r="I28" s="104">
        <f t="shared" si="0"/>
        <v>0</v>
      </c>
      <c r="K28" s="55">
        <v>24</v>
      </c>
      <c r="L28" s="105">
        <v>800000</v>
      </c>
      <c r="M28" s="106">
        <f t="shared" si="2"/>
        <v>800120</v>
      </c>
      <c r="N28" s="107">
        <f t="shared" si="3"/>
        <v>96000000</v>
      </c>
      <c r="O28" s="108">
        <f t="shared" si="4"/>
        <v>4.7683715820312619E-26</v>
      </c>
      <c r="P28" s="109">
        <f t="shared" si="5"/>
        <v>2580079.9549709605</v>
      </c>
      <c r="R28" s="110">
        <f t="shared" si="8"/>
        <v>1780079.9549709605</v>
      </c>
      <c r="T28" s="111">
        <f t="shared" si="6"/>
        <v>2.2250999437137007</v>
      </c>
      <c r="U28" s="112"/>
    </row>
    <row r="29" spans="6:21" x14ac:dyDescent="0.25">
      <c r="F29" s="55">
        <v>25</v>
      </c>
      <c r="G29" s="102">
        <f t="shared" si="1"/>
        <v>2709083.9527195087</v>
      </c>
      <c r="H29" s="103">
        <f t="shared" si="7"/>
        <v>129003.99774854803</v>
      </c>
      <c r="I29" s="104">
        <f t="shared" si="0"/>
        <v>0</v>
      </c>
      <c r="K29" s="55">
        <v>25</v>
      </c>
      <c r="L29" s="105">
        <v>800000</v>
      </c>
      <c r="M29" s="106">
        <f t="shared" si="2"/>
        <v>800125</v>
      </c>
      <c r="N29" s="107">
        <f t="shared" si="3"/>
        <v>100000000</v>
      </c>
      <c r="O29" s="108">
        <f t="shared" si="4"/>
        <v>2.384185791015631E-27</v>
      </c>
      <c r="P29" s="109">
        <f t="shared" si="5"/>
        <v>2709083.9527195087</v>
      </c>
      <c r="R29" s="110">
        <f t="shared" si="8"/>
        <v>1909083.9527195087</v>
      </c>
      <c r="T29" s="111">
        <f t="shared" si="6"/>
        <v>2.3863549408993858</v>
      </c>
      <c r="U29" s="112"/>
    </row>
    <row r="30" spans="6:21" x14ac:dyDescent="0.25">
      <c r="F30" s="55">
        <v>26</v>
      </c>
      <c r="G30" s="102">
        <f t="shared" si="1"/>
        <v>2844538.1503554843</v>
      </c>
      <c r="H30" s="103">
        <f t="shared" si="7"/>
        <v>135454.19763597543</v>
      </c>
      <c r="I30" s="104">
        <f t="shared" si="0"/>
        <v>0</v>
      </c>
      <c r="K30" s="55">
        <v>26</v>
      </c>
      <c r="L30" s="105">
        <v>800000</v>
      </c>
      <c r="M30" s="106">
        <f t="shared" si="2"/>
        <v>800130</v>
      </c>
      <c r="N30" s="107">
        <f t="shared" si="3"/>
        <v>104000000</v>
      </c>
      <c r="O30" s="108">
        <f t="shared" si="4"/>
        <v>1.1920928955078158E-28</v>
      </c>
      <c r="P30" s="109">
        <f t="shared" si="5"/>
        <v>2844538.1503554843</v>
      </c>
      <c r="R30" s="110">
        <f t="shared" si="8"/>
        <v>2044538.1503554843</v>
      </c>
      <c r="T30" s="111">
        <f t="shared" si="6"/>
        <v>2.5556726879443552</v>
      </c>
      <c r="U30" s="112"/>
    </row>
    <row r="31" spans="6:21" x14ac:dyDescent="0.25">
      <c r="F31" s="55">
        <v>27</v>
      </c>
      <c r="G31" s="102">
        <f t="shared" si="1"/>
        <v>2986765.0578732584</v>
      </c>
      <c r="H31" s="103">
        <f t="shared" si="7"/>
        <v>142226.90751777423</v>
      </c>
      <c r="I31" s="104">
        <f t="shared" si="0"/>
        <v>4.6566128730773926E-10</v>
      </c>
      <c r="K31" s="55">
        <v>27</v>
      </c>
      <c r="L31" s="105">
        <v>800000</v>
      </c>
      <c r="M31" s="106">
        <f t="shared" si="2"/>
        <v>800135</v>
      </c>
      <c r="N31" s="107">
        <f t="shared" si="3"/>
        <v>108000000</v>
      </c>
      <c r="O31" s="108">
        <f t="shared" si="4"/>
        <v>5.9604644775390789E-30</v>
      </c>
      <c r="P31" s="109">
        <f t="shared" si="5"/>
        <v>2986765.0578732588</v>
      </c>
      <c r="R31" s="110">
        <f t="shared" si="8"/>
        <v>2186765.0578732588</v>
      </c>
      <c r="T31" s="111">
        <f t="shared" si="6"/>
        <v>2.7334563223415733</v>
      </c>
      <c r="U31" s="1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N13" sqref="N13"/>
    </sheetView>
  </sheetViews>
  <sheetFormatPr baseColWidth="10" defaultRowHeight="15" x14ac:dyDescent="0.25"/>
  <cols>
    <col min="1" max="1" width="11.42578125" style="1"/>
    <col min="2" max="2" width="20.42578125" style="1" customWidth="1"/>
    <col min="3" max="6" width="11.42578125" style="1"/>
    <col min="7" max="7" width="20" style="1" customWidth="1"/>
    <col min="8" max="16384" width="11.42578125" style="1"/>
  </cols>
  <sheetData>
    <row r="3" spans="2:5" x14ac:dyDescent="0.25">
      <c r="C3" s="10" t="s">
        <v>12</v>
      </c>
      <c r="D3" s="10" t="s">
        <v>13</v>
      </c>
      <c r="E3" s="10" t="s">
        <v>11</v>
      </c>
    </row>
    <row r="4" spans="2:5" x14ac:dyDescent="0.25">
      <c r="B4" s="11" t="s">
        <v>9</v>
      </c>
      <c r="C4" s="12">
        <v>22</v>
      </c>
      <c r="D4" s="12">
        <v>23</v>
      </c>
      <c r="E4" s="13">
        <f>SUM(C4:D4)</f>
        <v>45</v>
      </c>
    </row>
    <row r="5" spans="2:5" x14ac:dyDescent="0.25">
      <c r="B5" s="11" t="s">
        <v>10</v>
      </c>
      <c r="C5" s="6">
        <v>18</v>
      </c>
      <c r="D5" s="6">
        <v>12</v>
      </c>
      <c r="E5" s="13">
        <f>SUM(C5:D5)</f>
        <v>30</v>
      </c>
    </row>
    <row r="6" spans="2:5" x14ac:dyDescent="0.25">
      <c r="B6" s="11" t="s">
        <v>11</v>
      </c>
      <c r="C6" s="13">
        <f>SUM(C4:C5)</f>
        <v>40</v>
      </c>
      <c r="D6" s="13">
        <f>SUM(D4:D5)</f>
        <v>35</v>
      </c>
      <c r="E6" s="13">
        <f>SUM(E4:E5)</f>
        <v>75</v>
      </c>
    </row>
    <row r="10" spans="2:5" x14ac:dyDescent="0.25">
      <c r="B10" s="11" t="s">
        <v>9</v>
      </c>
      <c r="C10" s="13">
        <v>45</v>
      </c>
    </row>
    <row r="11" spans="2:5" x14ac:dyDescent="0.25">
      <c r="B11" s="11" t="s">
        <v>14</v>
      </c>
      <c r="C11" s="13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baseColWidth="10" defaultRowHeight="15" x14ac:dyDescent="0.25"/>
  <cols>
    <col min="1" max="1" width="11.42578125" style="1"/>
    <col min="2" max="2" width="20.42578125" style="1" customWidth="1"/>
    <col min="3" max="6" width="11.42578125" style="1"/>
    <col min="7" max="7" width="20" style="1" customWidth="1"/>
    <col min="8" max="16384" width="11.4257812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baseColWidth="10" defaultRowHeight="15" x14ac:dyDescent="0.25"/>
  <cols>
    <col min="1" max="1" width="11.42578125" style="1"/>
    <col min="2" max="2" width="20.42578125" style="1" customWidth="1"/>
    <col min="3" max="6" width="11.42578125" style="1"/>
    <col min="7" max="7" width="20" style="1" customWidth="1"/>
    <col min="8" max="16384" width="11.425781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3" sqref="M13"/>
    </sheetView>
  </sheetViews>
  <sheetFormatPr baseColWidth="10" defaultRowHeight="15" x14ac:dyDescent="0.25"/>
  <cols>
    <col min="1" max="1" width="11.42578125" style="1"/>
    <col min="2" max="2" width="20.42578125" style="1" customWidth="1"/>
    <col min="3" max="6" width="11.42578125" style="1"/>
    <col min="7" max="7" width="20" style="1" customWidth="1"/>
    <col min="8" max="16384" width="11.4257812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workbookViewId="0">
      <selection activeCell="R15" sqref="R15"/>
    </sheetView>
  </sheetViews>
  <sheetFormatPr baseColWidth="10" defaultRowHeight="15" x14ac:dyDescent="0.25"/>
  <cols>
    <col min="1" max="1" width="4.85546875" style="1" customWidth="1"/>
    <col min="2" max="2" width="12.5703125" style="1" customWidth="1"/>
    <col min="3" max="4" width="10.140625" style="1" customWidth="1"/>
    <col min="5" max="5" width="5.42578125" style="1" customWidth="1"/>
    <col min="6" max="6" width="6.5703125" style="1" customWidth="1"/>
    <col min="7" max="7" width="7.42578125" style="1" customWidth="1"/>
    <col min="8" max="8" width="12.5703125" style="1" customWidth="1"/>
    <col min="9" max="10" width="10.140625" style="1" customWidth="1"/>
    <col min="11" max="11" width="5.42578125" style="1" customWidth="1"/>
    <col min="12" max="12" width="6.5703125" style="1" customWidth="1"/>
    <col min="13" max="16384" width="11.42578125" style="1"/>
  </cols>
  <sheetData>
    <row r="3" spans="2:12" x14ac:dyDescent="0.25">
      <c r="C3" s="10" t="s">
        <v>17</v>
      </c>
      <c r="D3" s="10" t="s">
        <v>18</v>
      </c>
      <c r="I3" s="10" t="s">
        <v>17</v>
      </c>
      <c r="J3" s="10" t="s">
        <v>18</v>
      </c>
    </row>
    <row r="4" spans="2:12" x14ac:dyDescent="0.25">
      <c r="B4" s="11" t="s">
        <v>15</v>
      </c>
      <c r="C4" s="6">
        <v>40</v>
      </c>
      <c r="D4" s="6">
        <v>60</v>
      </c>
      <c r="E4" s="14">
        <f>SUM(C4:D4)</f>
        <v>100</v>
      </c>
      <c r="F4" s="18">
        <f>(D4/D6)</f>
        <v>0.6</v>
      </c>
      <c r="H4" s="11" t="s">
        <v>15</v>
      </c>
      <c r="I4" s="6">
        <v>0</v>
      </c>
      <c r="J4" s="6">
        <v>20</v>
      </c>
      <c r="K4" s="14">
        <f>SUM(I4:J4)</f>
        <v>20</v>
      </c>
      <c r="L4" s="18">
        <f>(J4/J6)</f>
        <v>0.33333333333333331</v>
      </c>
    </row>
    <row r="5" spans="2:12" x14ac:dyDescent="0.25">
      <c r="B5" s="11" t="s">
        <v>16</v>
      </c>
      <c r="C5" s="6">
        <v>60</v>
      </c>
      <c r="D5" s="6">
        <v>40</v>
      </c>
      <c r="E5" s="14">
        <f>SUM(C5:D5)</f>
        <v>100</v>
      </c>
      <c r="F5" s="17">
        <f>(C5/C6)</f>
        <v>0.6</v>
      </c>
      <c r="H5" s="11" t="s">
        <v>16</v>
      </c>
      <c r="I5" s="6">
        <v>40</v>
      </c>
      <c r="J5" s="6">
        <v>40</v>
      </c>
      <c r="K5" s="14">
        <f>SUM(I5:J5)</f>
        <v>80</v>
      </c>
      <c r="L5" s="17">
        <f>(I5/I6)</f>
        <v>1</v>
      </c>
    </row>
    <row r="6" spans="2:12" x14ac:dyDescent="0.25">
      <c r="C6" s="14">
        <f>SUM(C4:C5)</f>
        <v>100</v>
      </c>
      <c r="D6" s="14">
        <f>SUM(D4:D5)</f>
        <v>100</v>
      </c>
      <c r="E6" s="14">
        <f>SUM(E4:E5)</f>
        <v>200</v>
      </c>
      <c r="I6" s="14">
        <f>SUM(I4:I5)</f>
        <v>40</v>
      </c>
      <c r="J6" s="14">
        <f>SUM(J4:J5)</f>
        <v>60</v>
      </c>
      <c r="K6" s="14">
        <f>SUM(K4:K5)</f>
        <v>100</v>
      </c>
    </row>
    <row r="7" spans="2:12" x14ac:dyDescent="0.25">
      <c r="C7" s="15">
        <f>(C6/E6)</f>
        <v>0.5</v>
      </c>
      <c r="D7" s="15">
        <f>(D6/E6)</f>
        <v>0.5</v>
      </c>
      <c r="I7" s="15">
        <f>(I6/K6)</f>
        <v>0.4</v>
      </c>
      <c r="J7" s="15">
        <f>(J6/K6)</f>
        <v>0.6</v>
      </c>
    </row>
    <row r="12" spans="2:12" x14ac:dyDescent="0.25">
      <c r="C12" s="10" t="s">
        <v>17</v>
      </c>
      <c r="D12" s="10" t="s">
        <v>18</v>
      </c>
      <c r="I12" s="10" t="s">
        <v>17</v>
      </c>
      <c r="J12" s="10" t="s">
        <v>18</v>
      </c>
    </row>
    <row r="13" spans="2:12" x14ac:dyDescent="0.25">
      <c r="B13" s="11" t="s">
        <v>15</v>
      </c>
      <c r="C13" s="6">
        <v>34</v>
      </c>
      <c r="D13" s="6">
        <v>12</v>
      </c>
      <c r="E13" s="14">
        <f>SUM(C13:D13)</f>
        <v>46</v>
      </c>
      <c r="F13" s="18">
        <f>(D13/D15)</f>
        <v>0.24</v>
      </c>
      <c r="H13" s="11" t="s">
        <v>15</v>
      </c>
      <c r="I13" s="6">
        <v>24</v>
      </c>
      <c r="J13" s="6">
        <v>12</v>
      </c>
      <c r="K13" s="14">
        <f>SUM(I13:J13)</f>
        <v>36</v>
      </c>
      <c r="L13" s="18">
        <f>(J13/J15)</f>
        <v>0.2</v>
      </c>
    </row>
    <row r="14" spans="2:12" x14ac:dyDescent="0.25">
      <c r="B14" s="11" t="s">
        <v>16</v>
      </c>
      <c r="C14" s="6">
        <v>16</v>
      </c>
      <c r="D14" s="6">
        <v>38</v>
      </c>
      <c r="E14" s="14">
        <f>SUM(C14:D14)</f>
        <v>54</v>
      </c>
      <c r="F14" s="17">
        <f>(C14/C15)</f>
        <v>0.32</v>
      </c>
      <c r="H14" s="11" t="s">
        <v>16</v>
      </c>
      <c r="I14" s="6">
        <v>16</v>
      </c>
      <c r="J14" s="6">
        <v>48</v>
      </c>
      <c r="K14" s="14">
        <f>SUM(I14:J14)</f>
        <v>64</v>
      </c>
      <c r="L14" s="17">
        <f>(I14/I15)</f>
        <v>0.4</v>
      </c>
    </row>
    <row r="15" spans="2:12" x14ac:dyDescent="0.25">
      <c r="C15" s="14">
        <f>SUM(C13:C14)</f>
        <v>50</v>
      </c>
      <c r="D15" s="14">
        <f>SUM(D13:D14)</f>
        <v>50</v>
      </c>
      <c r="E15" s="14">
        <f>SUM(E13:E14)</f>
        <v>100</v>
      </c>
      <c r="I15" s="14">
        <f>SUM(I13:I14)</f>
        <v>40</v>
      </c>
      <c r="J15" s="14">
        <f>SUM(J13:J14)</f>
        <v>60</v>
      </c>
      <c r="K15" s="14">
        <f>SUM(K13:K14)</f>
        <v>100</v>
      </c>
    </row>
    <row r="16" spans="2:12" x14ac:dyDescent="0.25">
      <c r="C16" s="15">
        <f>(C15/E15)</f>
        <v>0.5</v>
      </c>
      <c r="D16" s="15">
        <f>(D15/E15)</f>
        <v>0.5</v>
      </c>
      <c r="I16" s="15">
        <f>(I15/K15)</f>
        <v>0.4</v>
      </c>
      <c r="J16" s="15">
        <f>(J15/K15)</f>
        <v>0.6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baseColWidth="10" defaultRowHeight="15" x14ac:dyDescent="0.25"/>
  <cols>
    <col min="1" max="1" width="4.85546875" style="1" customWidth="1"/>
    <col min="2" max="2" width="12.5703125" style="1" customWidth="1"/>
    <col min="3" max="4" width="10.140625" style="1" customWidth="1"/>
    <col min="5" max="5" width="5.42578125" style="1" customWidth="1"/>
    <col min="6" max="6" width="6.5703125" style="1" customWidth="1"/>
    <col min="7" max="7" width="7.42578125" style="1" customWidth="1"/>
    <col min="8" max="8" width="12.5703125" style="1" customWidth="1"/>
    <col min="9" max="10" width="10.140625" style="1" customWidth="1"/>
    <col min="11" max="11" width="5.42578125" style="1" customWidth="1"/>
    <col min="12" max="12" width="6.5703125" style="1" customWidth="1"/>
    <col min="13" max="16384" width="11.425781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"/>
  <sheetViews>
    <sheetView zoomScaleNormal="100" workbookViewId="0">
      <selection activeCell="F23" sqref="F23"/>
    </sheetView>
  </sheetViews>
  <sheetFormatPr baseColWidth="10" defaultRowHeight="15" x14ac:dyDescent="0.25"/>
  <cols>
    <col min="1" max="1" width="3.42578125" style="19" customWidth="1"/>
    <col min="2" max="2" width="5.28515625" style="23" customWidth="1"/>
    <col min="3" max="4" width="14.140625" style="19" customWidth="1"/>
    <col min="5" max="5" width="3.85546875" style="19" customWidth="1"/>
    <col min="6" max="6" width="14.140625" style="19" customWidth="1"/>
    <col min="7" max="7" width="3.85546875" style="19" customWidth="1"/>
    <col min="8" max="8" width="14.140625" style="19" customWidth="1"/>
    <col min="9" max="9" width="6.5703125" style="19" customWidth="1"/>
    <col min="10" max="10" width="5.28515625" style="19" customWidth="1"/>
    <col min="11" max="12" width="14.140625" style="19" customWidth="1"/>
    <col min="13" max="13" width="3.85546875" style="19" customWidth="1"/>
    <col min="14" max="14" width="14.140625" style="19" customWidth="1"/>
    <col min="15" max="15" width="3.85546875" style="19" customWidth="1"/>
    <col min="16" max="16" width="14.140625" style="19" customWidth="1"/>
    <col min="17" max="16384" width="11.42578125" style="19"/>
  </cols>
  <sheetData>
    <row r="2" spans="2:17" ht="15.75" x14ac:dyDescent="0.25">
      <c r="D2" s="113" t="s">
        <v>24</v>
      </c>
      <c r="E2" s="113"/>
      <c r="F2" s="113"/>
      <c r="G2" s="113"/>
      <c r="L2" s="113" t="s">
        <v>23</v>
      </c>
      <c r="M2" s="113"/>
      <c r="N2" s="113"/>
      <c r="O2" s="113"/>
    </row>
    <row r="4" spans="2:17" x14ac:dyDescent="0.25">
      <c r="C4" s="28" t="s">
        <v>19</v>
      </c>
      <c r="D4" s="28" t="s">
        <v>20</v>
      </c>
      <c r="F4" s="28" t="s">
        <v>21</v>
      </c>
      <c r="G4" s="21"/>
      <c r="H4" s="28" t="s">
        <v>22</v>
      </c>
      <c r="J4" s="23"/>
      <c r="K4" s="27" t="s">
        <v>19</v>
      </c>
      <c r="L4" s="27" t="s">
        <v>20</v>
      </c>
      <c r="N4" s="27" t="s">
        <v>21</v>
      </c>
      <c r="O4" s="21"/>
      <c r="P4" s="27" t="s">
        <v>22</v>
      </c>
    </row>
    <row r="5" spans="2:17" x14ac:dyDescent="0.25">
      <c r="B5" s="24">
        <v>1</v>
      </c>
      <c r="C5" s="29">
        <v>6000000</v>
      </c>
      <c r="D5" s="29">
        <f>(C5/15)</f>
        <v>400000</v>
      </c>
      <c r="E5" s="21"/>
      <c r="F5" s="29">
        <f t="shared" ref="F5:F19" si="0">(C5*0.015)</f>
        <v>90000</v>
      </c>
      <c r="H5" s="29">
        <f>(D5+F5)</f>
        <v>490000</v>
      </c>
      <c r="J5" s="24">
        <v>1</v>
      </c>
      <c r="K5" s="30">
        <v>6000000</v>
      </c>
      <c r="L5" s="30">
        <f>(K5/6)</f>
        <v>1000000</v>
      </c>
      <c r="N5" s="30">
        <f t="shared" ref="N5:N10" si="1">(K5*0.05)</f>
        <v>300000</v>
      </c>
      <c r="O5" s="21"/>
      <c r="P5" s="32">
        <f>(L5+N5)</f>
        <v>1300000</v>
      </c>
      <c r="Q5" s="25"/>
    </row>
    <row r="6" spans="2:17" x14ac:dyDescent="0.25">
      <c r="B6" s="24">
        <v>2</v>
      </c>
      <c r="C6" s="29">
        <f>(C5-D6)</f>
        <v>5600000</v>
      </c>
      <c r="D6" s="29">
        <v>400000</v>
      </c>
      <c r="F6" s="29">
        <f t="shared" si="0"/>
        <v>84000</v>
      </c>
      <c r="H6" s="29">
        <f t="shared" ref="H6:H19" si="2">(D6+F6)</f>
        <v>484000</v>
      </c>
      <c r="J6" s="24">
        <v>2</v>
      </c>
      <c r="K6" s="31">
        <f>(K5-L6)</f>
        <v>5000000</v>
      </c>
      <c r="L6" s="29">
        <v>1000000</v>
      </c>
      <c r="M6" s="21"/>
      <c r="N6" s="29">
        <f t="shared" si="1"/>
        <v>250000</v>
      </c>
      <c r="P6" s="31">
        <f t="shared" ref="P6:P10" si="3">(L6+N6)</f>
        <v>1250000</v>
      </c>
      <c r="Q6" s="25">
        <f t="shared" ref="Q6:Q9" si="4">(P5-P6)</f>
        <v>50000</v>
      </c>
    </row>
    <row r="7" spans="2:17" x14ac:dyDescent="0.25">
      <c r="B7" s="24">
        <v>3</v>
      </c>
      <c r="C7" s="29">
        <f t="shared" ref="C7:C19" si="5">(C6-D7)</f>
        <v>5200000</v>
      </c>
      <c r="D7" s="29">
        <v>400000</v>
      </c>
      <c r="F7" s="29">
        <f t="shared" si="0"/>
        <v>78000</v>
      </c>
      <c r="H7" s="29">
        <f t="shared" si="2"/>
        <v>478000</v>
      </c>
      <c r="J7" s="24">
        <v>3</v>
      </c>
      <c r="K7" s="31">
        <f t="shared" ref="K7:K10" si="6">(K6-L7)</f>
        <v>4000000</v>
      </c>
      <c r="L7" s="29">
        <v>1000000</v>
      </c>
      <c r="M7" s="21"/>
      <c r="N7" s="29">
        <f t="shared" si="1"/>
        <v>200000</v>
      </c>
      <c r="P7" s="31">
        <f t="shared" si="3"/>
        <v>1200000</v>
      </c>
      <c r="Q7" s="25">
        <f t="shared" si="4"/>
        <v>50000</v>
      </c>
    </row>
    <row r="8" spans="2:17" x14ac:dyDescent="0.25">
      <c r="B8" s="24">
        <v>4</v>
      </c>
      <c r="C8" s="29">
        <f t="shared" si="5"/>
        <v>4800000</v>
      </c>
      <c r="D8" s="29">
        <v>400000</v>
      </c>
      <c r="E8" s="20"/>
      <c r="F8" s="29">
        <f t="shared" si="0"/>
        <v>72000</v>
      </c>
      <c r="H8" s="29">
        <f t="shared" si="2"/>
        <v>472000</v>
      </c>
      <c r="J8" s="24">
        <v>4</v>
      </c>
      <c r="K8" s="31">
        <f t="shared" si="6"/>
        <v>3000000</v>
      </c>
      <c r="L8" s="29">
        <v>1000000</v>
      </c>
      <c r="M8" s="21"/>
      <c r="N8" s="29">
        <f t="shared" si="1"/>
        <v>150000</v>
      </c>
      <c r="P8" s="31">
        <f t="shared" si="3"/>
        <v>1150000</v>
      </c>
      <c r="Q8" s="25">
        <f t="shared" si="4"/>
        <v>50000</v>
      </c>
    </row>
    <row r="9" spans="2:17" x14ac:dyDescent="0.25">
      <c r="B9" s="24">
        <v>5</v>
      </c>
      <c r="C9" s="29">
        <f t="shared" si="5"/>
        <v>4400000</v>
      </c>
      <c r="D9" s="29">
        <v>400000</v>
      </c>
      <c r="E9" s="20"/>
      <c r="F9" s="29">
        <f t="shared" si="0"/>
        <v>66000</v>
      </c>
      <c r="H9" s="29">
        <f t="shared" si="2"/>
        <v>466000</v>
      </c>
      <c r="J9" s="24">
        <v>5</v>
      </c>
      <c r="K9" s="31">
        <f t="shared" si="6"/>
        <v>2000000</v>
      </c>
      <c r="L9" s="29">
        <v>1000000</v>
      </c>
      <c r="M9" s="21"/>
      <c r="N9" s="29">
        <f t="shared" si="1"/>
        <v>100000</v>
      </c>
      <c r="P9" s="31">
        <f>(L9+N9)</f>
        <v>1100000</v>
      </c>
      <c r="Q9" s="25">
        <f t="shared" si="4"/>
        <v>50000</v>
      </c>
    </row>
    <row r="10" spans="2:17" x14ac:dyDescent="0.25">
      <c r="B10" s="24">
        <v>6</v>
      </c>
      <c r="C10" s="29">
        <f t="shared" si="5"/>
        <v>4000000</v>
      </c>
      <c r="D10" s="29">
        <v>400000</v>
      </c>
      <c r="E10" s="20"/>
      <c r="F10" s="29">
        <f t="shared" si="0"/>
        <v>60000</v>
      </c>
      <c r="H10" s="29">
        <f t="shared" si="2"/>
        <v>460000</v>
      </c>
      <c r="J10" s="24">
        <v>6</v>
      </c>
      <c r="K10" s="31">
        <f t="shared" si="6"/>
        <v>1000000</v>
      </c>
      <c r="L10" s="29">
        <v>1000000</v>
      </c>
      <c r="M10" s="21"/>
      <c r="N10" s="29">
        <f t="shared" si="1"/>
        <v>50000</v>
      </c>
      <c r="P10" s="31">
        <f t="shared" si="3"/>
        <v>1050000</v>
      </c>
      <c r="Q10" s="25">
        <f>(P9-P10)</f>
        <v>50000</v>
      </c>
    </row>
    <row r="11" spans="2:17" x14ac:dyDescent="0.25">
      <c r="B11" s="24">
        <v>7</v>
      </c>
      <c r="C11" s="29">
        <f t="shared" si="5"/>
        <v>3600000</v>
      </c>
      <c r="D11" s="29">
        <v>400000</v>
      </c>
      <c r="E11" s="22"/>
      <c r="F11" s="29">
        <f t="shared" si="0"/>
        <v>54000</v>
      </c>
      <c r="H11" s="29">
        <f t="shared" si="2"/>
        <v>454000</v>
      </c>
      <c r="J11" s="23"/>
      <c r="K11" s="21"/>
      <c r="M11" s="20"/>
      <c r="N11" s="20"/>
      <c r="P11" s="26">
        <f>SUM(P5:P10)</f>
        <v>7050000</v>
      </c>
    </row>
    <row r="12" spans="2:17" x14ac:dyDescent="0.25">
      <c r="B12" s="24">
        <v>8</v>
      </c>
      <c r="C12" s="29">
        <f t="shared" si="5"/>
        <v>3200000</v>
      </c>
      <c r="D12" s="29">
        <v>400000</v>
      </c>
      <c r="E12" s="20"/>
      <c r="F12" s="29">
        <f t="shared" si="0"/>
        <v>48000</v>
      </c>
      <c r="H12" s="29">
        <f t="shared" si="2"/>
        <v>448000</v>
      </c>
    </row>
    <row r="13" spans="2:17" ht="15.75" x14ac:dyDescent="0.25">
      <c r="B13" s="24">
        <v>9</v>
      </c>
      <c r="C13" s="29">
        <f t="shared" si="5"/>
        <v>2800000</v>
      </c>
      <c r="D13" s="29">
        <v>400000</v>
      </c>
      <c r="E13" s="20"/>
      <c r="F13" s="29">
        <f t="shared" si="0"/>
        <v>42000</v>
      </c>
      <c r="H13" s="29">
        <f t="shared" si="2"/>
        <v>442000</v>
      </c>
      <c r="L13" s="113" t="s">
        <v>25</v>
      </c>
      <c r="M13" s="113"/>
      <c r="N13" s="113"/>
      <c r="O13" s="113"/>
    </row>
    <row r="14" spans="2:17" x14ac:dyDescent="0.25">
      <c r="B14" s="24">
        <v>10</v>
      </c>
      <c r="C14" s="29">
        <f t="shared" si="5"/>
        <v>2400000</v>
      </c>
      <c r="D14" s="29">
        <v>400000</v>
      </c>
      <c r="E14" s="20"/>
      <c r="F14" s="29">
        <f t="shared" si="0"/>
        <v>36000</v>
      </c>
      <c r="H14" s="29">
        <f t="shared" si="2"/>
        <v>436000</v>
      </c>
    </row>
    <row r="15" spans="2:17" x14ac:dyDescent="0.25">
      <c r="B15" s="24">
        <v>11</v>
      </c>
      <c r="C15" s="29">
        <f t="shared" si="5"/>
        <v>2000000</v>
      </c>
      <c r="D15" s="29">
        <v>400000</v>
      </c>
      <c r="F15" s="29">
        <f t="shared" si="0"/>
        <v>30000</v>
      </c>
      <c r="H15" s="29">
        <f t="shared" si="2"/>
        <v>430000</v>
      </c>
      <c r="K15" s="28" t="s">
        <v>19</v>
      </c>
      <c r="L15" s="28" t="s">
        <v>20</v>
      </c>
      <c r="N15" s="28" t="s">
        <v>21</v>
      </c>
      <c r="O15" s="21"/>
      <c r="P15" s="28" t="s">
        <v>22</v>
      </c>
    </row>
    <row r="16" spans="2:17" x14ac:dyDescent="0.25">
      <c r="B16" s="24">
        <v>12</v>
      </c>
      <c r="C16" s="29">
        <f t="shared" si="5"/>
        <v>1600000</v>
      </c>
      <c r="D16" s="29">
        <v>400000</v>
      </c>
      <c r="F16" s="29">
        <f t="shared" si="0"/>
        <v>24000</v>
      </c>
      <c r="H16" s="29">
        <f t="shared" si="2"/>
        <v>424000</v>
      </c>
      <c r="J16" s="24">
        <v>1</v>
      </c>
      <c r="K16" s="29">
        <v>6000000</v>
      </c>
      <c r="L16" s="25">
        <f>(P16-N16)</f>
        <v>500000</v>
      </c>
      <c r="N16" s="25">
        <f>((P17-K16)/12)</f>
        <v>100000</v>
      </c>
      <c r="P16" s="29">
        <f>(K16+(0.2*K16))/12</f>
        <v>600000</v>
      </c>
    </row>
    <row r="17" spans="2:16" x14ac:dyDescent="0.25">
      <c r="B17" s="24">
        <v>13</v>
      </c>
      <c r="C17" s="29">
        <f t="shared" si="5"/>
        <v>1200000</v>
      </c>
      <c r="D17" s="29">
        <v>400000</v>
      </c>
      <c r="F17" s="29">
        <f t="shared" si="0"/>
        <v>18000</v>
      </c>
      <c r="H17" s="29">
        <f t="shared" si="2"/>
        <v>418000</v>
      </c>
      <c r="J17" s="23"/>
      <c r="L17" s="25">
        <f>(L16*12)</f>
        <v>6000000</v>
      </c>
      <c r="N17" s="25">
        <f>(N16*12)</f>
        <v>1200000</v>
      </c>
      <c r="P17" s="26">
        <f>(12*P16)</f>
        <v>7200000</v>
      </c>
    </row>
    <row r="18" spans="2:16" x14ac:dyDescent="0.25">
      <c r="B18" s="24">
        <v>14</v>
      </c>
      <c r="C18" s="29">
        <f t="shared" si="5"/>
        <v>800000</v>
      </c>
      <c r="D18" s="29">
        <v>400000</v>
      </c>
      <c r="F18" s="29">
        <f t="shared" si="0"/>
        <v>12000</v>
      </c>
      <c r="H18" s="29">
        <f t="shared" si="2"/>
        <v>412000</v>
      </c>
    </row>
    <row r="19" spans="2:16" x14ac:dyDescent="0.25">
      <c r="B19" s="24">
        <v>15</v>
      </c>
      <c r="C19" s="29">
        <f t="shared" si="5"/>
        <v>400000</v>
      </c>
      <c r="D19" s="29">
        <v>400000</v>
      </c>
      <c r="F19" s="29">
        <f t="shared" si="0"/>
        <v>6000</v>
      </c>
      <c r="H19" s="29">
        <f t="shared" si="2"/>
        <v>406000</v>
      </c>
    </row>
    <row r="20" spans="2:16" x14ac:dyDescent="0.25">
      <c r="F20" s="21"/>
      <c r="H20" s="26">
        <f>SUM(H5:H19)</f>
        <v>6720000</v>
      </c>
    </row>
    <row r="21" spans="2:16" x14ac:dyDescent="0.25">
      <c r="B21" s="19"/>
    </row>
    <row r="22" spans="2:16" x14ac:dyDescent="0.25">
      <c r="B22" s="19"/>
    </row>
    <row r="23" spans="2:16" x14ac:dyDescent="0.25">
      <c r="B23" s="19"/>
    </row>
    <row r="24" spans="2:16" x14ac:dyDescent="0.25">
      <c r="B24" s="19"/>
    </row>
    <row r="27" spans="2:16" x14ac:dyDescent="0.25">
      <c r="B27" s="19"/>
    </row>
    <row r="28" spans="2:16" x14ac:dyDescent="0.25">
      <c r="B28" s="19"/>
    </row>
    <row r="29" spans="2:16" x14ac:dyDescent="0.25">
      <c r="B29" s="19"/>
    </row>
    <row r="30" spans="2:16" x14ac:dyDescent="0.25">
      <c r="B30" s="19"/>
    </row>
    <row r="31" spans="2:16" x14ac:dyDescent="0.25">
      <c r="B31" s="19"/>
    </row>
    <row r="32" spans="2:16" x14ac:dyDescent="0.25">
      <c r="B32" s="19"/>
    </row>
    <row r="33" spans="2:2" x14ac:dyDescent="0.25">
      <c r="B33" s="19"/>
    </row>
    <row r="34" spans="2:2" x14ac:dyDescent="0.25">
      <c r="B34" s="19"/>
    </row>
  </sheetData>
  <mergeCells count="3">
    <mergeCell ref="L2:O2"/>
    <mergeCell ref="L13:O13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9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 y 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'16'!parso</vt:lpstr>
      <vt:lpstr>'17'!parso</vt:lpstr>
      <vt:lpstr>'18'!parso</vt:lpstr>
      <vt:lpstr>'19'!parso</vt:lpstr>
      <vt:lpstr>'20'!parso</vt:lpstr>
      <vt:lpstr>'21'!parso</vt:lpstr>
      <vt:lpstr>'22'!parso</vt:lpstr>
      <vt:lpstr>'23'!parso</vt:lpstr>
      <vt:lpstr>parso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Jorgg A. Cotera</dc:creator>
  <cp:lastModifiedBy>Jorgg A. Cotera</cp:lastModifiedBy>
  <dcterms:created xsi:type="dcterms:W3CDTF">2015-03-26T10:45:58Z</dcterms:created>
  <dcterms:modified xsi:type="dcterms:W3CDTF">2015-03-27T00:47:31Z</dcterms:modified>
</cp:coreProperties>
</file>