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Jorge\Faculdade\5º ano\PROJETO EM GESTÃO DE OPERAÇÕES\TÓPICO 7\"/>
    </mc:Choice>
  </mc:AlternateContent>
  <bookViews>
    <workbookView xWindow="0" yWindow="0" windowWidth="20490" windowHeight="7530"/>
  </bookViews>
  <sheets>
    <sheet name="Aditivo" sheetId="3" r:id="rId1"/>
    <sheet name="Multiplicativo" sheetId="1" r:id="rId2"/>
  </sheets>
  <definedNames>
    <definedName name="alfa" localSheetId="0">Aditivo!$C$3</definedName>
    <definedName name="alfa">Multiplicativo!$C$3</definedName>
    <definedName name="beta" localSheetId="0">Aditivo!$D$3</definedName>
    <definedName name="beta">Multiplicativo!$D$3</definedName>
    <definedName name="gama" localSheetId="0">Aditivo!$E$3</definedName>
    <definedName name="gama">Multiplicativo!$E$3</definedName>
    <definedName name="solver_adj" localSheetId="0" hidden="1">Aditivo!$C$3,Aditivo!$D$3,Aditivo!$E$3</definedName>
    <definedName name="solver_adj" localSheetId="1" hidden="1">Multiplicativo!$C$3,Multiplicativo!$D$3,Multiplicativo!$E$3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Aditivo!$C$3</definedName>
    <definedName name="solver_lhs1" localSheetId="1" hidden="1">Multiplicativo!$C$3</definedName>
    <definedName name="solver_lhs2" localSheetId="0" hidden="1">Aditivo!$C$3</definedName>
    <definedName name="solver_lhs2" localSheetId="1" hidden="1">Multiplicativo!$C$3</definedName>
    <definedName name="solver_lhs3" localSheetId="0" hidden="1">Aditivo!$D$3</definedName>
    <definedName name="solver_lhs3" localSheetId="1" hidden="1">Multiplicativo!$D$3</definedName>
    <definedName name="solver_lhs4" localSheetId="0" hidden="1">Aditivo!$D$3</definedName>
    <definedName name="solver_lhs4" localSheetId="1" hidden="1">Multiplicativo!$D$3</definedName>
    <definedName name="solver_lhs5" localSheetId="0" hidden="1">Aditivo!$E$3</definedName>
    <definedName name="solver_lhs5" localSheetId="1" hidden="1">Multiplicativo!$E$3</definedName>
    <definedName name="solver_lhs6" localSheetId="0" hidden="1">Aditivo!$E$3</definedName>
    <definedName name="solver_lhs6" localSheetId="1" hidden="1">Multiplicativo!$E$3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6</definedName>
    <definedName name="solver_num" localSheetId="1" hidden="1">6</definedName>
    <definedName name="solver_nwt" localSheetId="0" hidden="1">1</definedName>
    <definedName name="solver_nwt" localSheetId="1" hidden="1">1</definedName>
    <definedName name="solver_opt" localSheetId="0" hidden="1">Aditivo!$I$2</definedName>
    <definedName name="solver_opt" localSheetId="1" hidden="1">Multiplicativo!$I$2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3</definedName>
    <definedName name="solver_rel4" localSheetId="1" hidden="1">3</definedName>
    <definedName name="solver_rel5" localSheetId="0" hidden="1">1</definedName>
    <definedName name="solver_rel5" localSheetId="1" hidden="1">1</definedName>
    <definedName name="solver_rel6" localSheetId="0" hidden="1">3</definedName>
    <definedName name="solver_rel6" localSheetId="1" hidden="1">3</definedName>
    <definedName name="solver_rhs1" localSheetId="0" hidden="1">0.999</definedName>
    <definedName name="solver_rhs1" localSheetId="1" hidden="1">0.999</definedName>
    <definedName name="solver_rhs2" localSheetId="0" hidden="1">0.01</definedName>
    <definedName name="solver_rhs2" localSheetId="1" hidden="1">0.01</definedName>
    <definedName name="solver_rhs3" localSheetId="0" hidden="1">0.999</definedName>
    <definedName name="solver_rhs3" localSheetId="1" hidden="1">0.999</definedName>
    <definedName name="solver_rhs4" localSheetId="0" hidden="1">0.01</definedName>
    <definedName name="solver_rhs4" localSheetId="1" hidden="1">0.01</definedName>
    <definedName name="solver_rhs5" localSheetId="0" hidden="1">0.999</definedName>
    <definedName name="solver_rhs5" localSheetId="1" hidden="1">0.999</definedName>
    <definedName name="solver_rhs6" localSheetId="0" hidden="1">0.01</definedName>
    <definedName name="solver_rhs6" localSheetId="1" hidden="1">0.01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7" i="3" l="1"/>
  <c r="E28" i="1" l="1"/>
  <c r="E32" i="1" s="1"/>
  <c r="E29" i="1"/>
  <c r="E30" i="1"/>
  <c r="E31" i="1"/>
  <c r="E33" i="1"/>
  <c r="E34" i="1"/>
  <c r="E27" i="1"/>
  <c r="E28" i="3"/>
  <c r="C29" i="1"/>
  <c r="C28" i="1"/>
  <c r="C27" i="1"/>
  <c r="D27" i="1"/>
  <c r="C30" i="1"/>
  <c r="C31" i="1" s="1"/>
  <c r="C32" i="1" s="1"/>
  <c r="C33" i="1" s="1"/>
  <c r="C34" i="1" s="1"/>
  <c r="C28" i="3"/>
  <c r="C27" i="3"/>
  <c r="C26" i="3"/>
  <c r="F27" i="1"/>
  <c r="F11" i="1"/>
  <c r="C11" i="1"/>
  <c r="E10" i="1"/>
  <c r="E8" i="1"/>
  <c r="E9" i="1"/>
  <c r="E7" i="1"/>
  <c r="K26" i="3"/>
  <c r="N26" i="3" s="1"/>
  <c r="K25" i="3"/>
  <c r="N25" i="3" s="1"/>
  <c r="K24" i="3"/>
  <c r="N24" i="3" s="1"/>
  <c r="K23" i="3"/>
  <c r="N23" i="3" s="1"/>
  <c r="K22" i="3"/>
  <c r="N22" i="3" s="1"/>
  <c r="K21" i="3"/>
  <c r="N21" i="3" s="1"/>
  <c r="K20" i="3"/>
  <c r="N20" i="3" s="1"/>
  <c r="K19" i="3"/>
  <c r="N19" i="3" s="1"/>
  <c r="K18" i="3"/>
  <c r="N18" i="3" s="1"/>
  <c r="K17" i="3"/>
  <c r="N17" i="3" s="1"/>
  <c r="K16" i="3"/>
  <c r="N16" i="3" s="1"/>
  <c r="K15" i="3"/>
  <c r="N15" i="3" s="1"/>
  <c r="K14" i="3"/>
  <c r="N14" i="3" s="1"/>
  <c r="K13" i="3"/>
  <c r="N13" i="3" s="1"/>
  <c r="K12" i="3"/>
  <c r="N12" i="3" s="1"/>
  <c r="K11" i="3"/>
  <c r="N11" i="3" s="1"/>
  <c r="C10" i="3"/>
  <c r="E10" i="3" s="1"/>
  <c r="E7" i="3"/>
  <c r="C11" i="3" s="1"/>
  <c r="D11" i="1" l="1"/>
  <c r="C12" i="1" s="1"/>
  <c r="E11" i="1"/>
  <c r="F12" i="3"/>
  <c r="E11" i="3"/>
  <c r="D11" i="3"/>
  <c r="E8" i="3"/>
  <c r="C12" i="3" s="1"/>
  <c r="E9" i="3"/>
  <c r="F11" i="3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11" i="1"/>
  <c r="C10" i="1"/>
  <c r="E12" i="1" l="1"/>
  <c r="F12" i="1"/>
  <c r="L12" i="3"/>
  <c r="M12" i="3" s="1"/>
  <c r="G12" i="3"/>
  <c r="G11" i="3"/>
  <c r="L11" i="3"/>
  <c r="M11" i="3" s="1"/>
  <c r="E12" i="3"/>
  <c r="D12" i="3"/>
  <c r="C13" i="3" s="1"/>
  <c r="F13" i="3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11" i="1"/>
  <c r="F14" i="3" l="1"/>
  <c r="E13" i="3"/>
  <c r="D13" i="3"/>
  <c r="C14" i="3"/>
  <c r="G13" i="3"/>
  <c r="L13" i="3"/>
  <c r="M13" i="3" s="1"/>
  <c r="I11" i="3"/>
  <c r="J11" i="3" s="1"/>
  <c r="H11" i="3"/>
  <c r="I12" i="3"/>
  <c r="J12" i="3" s="1"/>
  <c r="H12" i="3"/>
  <c r="I13" i="3" l="1"/>
  <c r="J13" i="3" s="1"/>
  <c r="H13" i="3"/>
  <c r="E14" i="3"/>
  <c r="D14" i="3"/>
  <c r="F15" i="3" s="1"/>
  <c r="L14" i="3"/>
  <c r="M14" i="3" s="1"/>
  <c r="G14" i="3"/>
  <c r="G15" i="3" l="1"/>
  <c r="L15" i="3"/>
  <c r="M15" i="3" s="1"/>
  <c r="C15" i="3"/>
  <c r="I14" i="3"/>
  <c r="J14" i="3" s="1"/>
  <c r="H14" i="3"/>
  <c r="L11" i="1" l="1"/>
  <c r="M11" i="1" s="1"/>
  <c r="I15" i="3"/>
  <c r="J15" i="3" s="1"/>
  <c r="H15" i="3"/>
  <c r="E15" i="3"/>
  <c r="D15" i="3"/>
  <c r="F16" i="3" s="1"/>
  <c r="D12" i="1"/>
  <c r="F13" i="1" s="1"/>
  <c r="G11" i="1"/>
  <c r="H11" i="1" s="1"/>
  <c r="L13" i="1" l="1"/>
  <c r="M13" i="1" s="1"/>
  <c r="C13" i="1"/>
  <c r="L16" i="3"/>
  <c r="M16" i="3" s="1"/>
  <c r="G16" i="3"/>
  <c r="C16" i="3"/>
  <c r="L12" i="1"/>
  <c r="M12" i="1" s="1"/>
  <c r="G12" i="1"/>
  <c r="I11" i="1"/>
  <c r="J11" i="1" s="1"/>
  <c r="E13" i="1" l="1"/>
  <c r="D13" i="1"/>
  <c r="F14" i="1" s="1"/>
  <c r="I16" i="3"/>
  <c r="J16" i="3" s="1"/>
  <c r="H16" i="3"/>
  <c r="E16" i="3"/>
  <c r="D16" i="3"/>
  <c r="F17" i="3" s="1"/>
  <c r="H12" i="1"/>
  <c r="I12" i="1"/>
  <c r="J12" i="1" s="1"/>
  <c r="G13" i="1"/>
  <c r="L14" i="1" l="1"/>
  <c r="M14" i="1" s="1"/>
  <c r="C14" i="1"/>
  <c r="G17" i="3"/>
  <c r="L17" i="3"/>
  <c r="M17" i="3" s="1"/>
  <c r="C17" i="3"/>
  <c r="H13" i="1"/>
  <c r="I13" i="1"/>
  <c r="J13" i="1" s="1"/>
  <c r="D14" i="1" l="1"/>
  <c r="F15" i="1" s="1"/>
  <c r="E14" i="1"/>
  <c r="F18" i="3"/>
  <c r="E17" i="3"/>
  <c r="D17" i="3"/>
  <c r="C18" i="3" s="1"/>
  <c r="I17" i="3"/>
  <c r="J17" i="3" s="1"/>
  <c r="H17" i="3"/>
  <c r="G14" i="1"/>
  <c r="C15" i="1" l="1"/>
  <c r="D15" i="1" s="1"/>
  <c r="L15" i="1"/>
  <c r="M15" i="1" s="1"/>
  <c r="E18" i="3"/>
  <c r="D18" i="3"/>
  <c r="F19" i="3"/>
  <c r="C19" i="3"/>
  <c r="L18" i="3"/>
  <c r="M18" i="3" s="1"/>
  <c r="G18" i="3"/>
  <c r="H14" i="1"/>
  <c r="I14" i="1"/>
  <c r="J14" i="1" s="1"/>
  <c r="G15" i="1"/>
  <c r="E15" i="1" l="1"/>
  <c r="F16" i="1"/>
  <c r="L16" i="1" s="1"/>
  <c r="M16" i="1" s="1"/>
  <c r="C16" i="1"/>
  <c r="I18" i="3"/>
  <c r="J18" i="3" s="1"/>
  <c r="H18" i="3"/>
  <c r="E19" i="3"/>
  <c r="D19" i="3"/>
  <c r="C20" i="3" s="1"/>
  <c r="G19" i="3"/>
  <c r="L19" i="3"/>
  <c r="M19" i="3" s="1"/>
  <c r="H15" i="1"/>
  <c r="I15" i="1"/>
  <c r="J15" i="1" s="1"/>
  <c r="G16" i="1"/>
  <c r="E16" i="1" l="1"/>
  <c r="D16" i="1"/>
  <c r="C17" i="1" s="1"/>
  <c r="E20" i="3"/>
  <c r="D20" i="3"/>
  <c r="F21" i="3" s="1"/>
  <c r="I19" i="3"/>
  <c r="J19" i="3" s="1"/>
  <c r="H19" i="3"/>
  <c r="F20" i="3"/>
  <c r="H16" i="1"/>
  <c r="I16" i="1"/>
  <c r="J16" i="1" s="1"/>
  <c r="F17" i="1" l="1"/>
  <c r="E17" i="1"/>
  <c r="D17" i="1"/>
  <c r="F18" i="1" s="1"/>
  <c r="L18" i="1" s="1"/>
  <c r="M18" i="1" s="1"/>
  <c r="G21" i="3"/>
  <c r="L21" i="3"/>
  <c r="M21" i="3" s="1"/>
  <c r="L20" i="3"/>
  <c r="M20" i="3" s="1"/>
  <c r="G20" i="3"/>
  <c r="C21" i="3"/>
  <c r="C18" i="1" l="1"/>
  <c r="E18" i="1" s="1"/>
  <c r="L17" i="1"/>
  <c r="M17" i="1" s="1"/>
  <c r="G17" i="1"/>
  <c r="G18" i="1"/>
  <c r="H18" i="1" s="1"/>
  <c r="E21" i="3"/>
  <c r="D21" i="3"/>
  <c r="F22" i="3" s="1"/>
  <c r="C22" i="3"/>
  <c r="I20" i="3"/>
  <c r="J20" i="3" s="1"/>
  <c r="H20" i="3"/>
  <c r="I21" i="3"/>
  <c r="J21" i="3" s="1"/>
  <c r="H21" i="3"/>
  <c r="D18" i="1" l="1"/>
  <c r="C19" i="1" s="1"/>
  <c r="E19" i="1" s="1"/>
  <c r="H17" i="1"/>
  <c r="I17" i="1"/>
  <c r="J17" i="1" s="1"/>
  <c r="I18" i="1"/>
  <c r="J18" i="1" s="1"/>
  <c r="L22" i="3"/>
  <c r="M22" i="3" s="1"/>
  <c r="G22" i="3"/>
  <c r="E22" i="3"/>
  <c r="D22" i="3"/>
  <c r="F23" i="3" s="1"/>
  <c r="C23" i="3"/>
  <c r="D19" i="1" l="1"/>
  <c r="F20" i="1" s="1"/>
  <c r="L20" i="1" s="1"/>
  <c r="M20" i="1" s="1"/>
  <c r="F19" i="1"/>
  <c r="G23" i="3"/>
  <c r="L23" i="3"/>
  <c r="M23" i="3" s="1"/>
  <c r="E23" i="3"/>
  <c r="E27" i="3" s="1"/>
  <c r="E31" i="3" s="1"/>
  <c r="D23" i="3"/>
  <c r="F24" i="3" s="1"/>
  <c r="C24" i="3"/>
  <c r="I22" i="3"/>
  <c r="J22" i="3" s="1"/>
  <c r="H22" i="3"/>
  <c r="G20" i="1" l="1"/>
  <c r="C20" i="1"/>
  <c r="L19" i="1"/>
  <c r="M19" i="1" s="1"/>
  <c r="G19" i="1"/>
  <c r="L24" i="3"/>
  <c r="M24" i="3" s="1"/>
  <c r="G24" i="3"/>
  <c r="E24" i="3"/>
  <c r="E32" i="3" s="1"/>
  <c r="D24" i="3"/>
  <c r="F25" i="3" s="1"/>
  <c r="C25" i="3"/>
  <c r="I23" i="3"/>
  <c r="J23" i="3" s="1"/>
  <c r="H23" i="3"/>
  <c r="E20" i="1" l="1"/>
  <c r="D20" i="1"/>
  <c r="H20" i="1"/>
  <c r="I20" i="1"/>
  <c r="J20" i="1" s="1"/>
  <c r="H19" i="1"/>
  <c r="I19" i="1"/>
  <c r="J19" i="1" s="1"/>
  <c r="G25" i="3"/>
  <c r="L25" i="3"/>
  <c r="M25" i="3" s="1"/>
  <c r="E25" i="3"/>
  <c r="E29" i="3" s="1"/>
  <c r="E33" i="3" s="1"/>
  <c r="D25" i="3"/>
  <c r="F26" i="3" s="1"/>
  <c r="I24" i="3"/>
  <c r="J24" i="3" s="1"/>
  <c r="H24" i="3"/>
  <c r="F21" i="1" l="1"/>
  <c r="C21" i="1"/>
  <c r="L26" i="3"/>
  <c r="M26" i="3" s="1"/>
  <c r="I3" i="3" s="1"/>
  <c r="G26" i="3"/>
  <c r="E26" i="3"/>
  <c r="E30" i="3" s="1"/>
  <c r="E34" i="3" s="1"/>
  <c r="D26" i="3"/>
  <c r="I25" i="3"/>
  <c r="J25" i="3" s="1"/>
  <c r="H25" i="3"/>
  <c r="D27" i="3" l="1"/>
  <c r="D28" i="3" s="1"/>
  <c r="D29" i="3" s="1"/>
  <c r="D30" i="3" s="1"/>
  <c r="D31" i="3" s="1"/>
  <c r="D32" i="3" s="1"/>
  <c r="D33" i="3" s="1"/>
  <c r="D34" i="3" s="1"/>
  <c r="L21" i="1"/>
  <c r="M21" i="1" s="1"/>
  <c r="G21" i="1"/>
  <c r="E21" i="1"/>
  <c r="D21" i="1"/>
  <c r="F22" i="1" s="1"/>
  <c r="F27" i="3"/>
  <c r="I26" i="3"/>
  <c r="J26" i="3" s="1"/>
  <c r="T8" i="3" s="1"/>
  <c r="T9" i="3" s="1"/>
  <c r="H26" i="3"/>
  <c r="I2" i="3" s="1"/>
  <c r="T10" i="3"/>
  <c r="C29" i="3" l="1"/>
  <c r="F28" i="3"/>
  <c r="C22" i="1"/>
  <c r="L22" i="1"/>
  <c r="M22" i="1" s="1"/>
  <c r="G22" i="1"/>
  <c r="H21" i="1"/>
  <c r="I21" i="1"/>
  <c r="J21" i="1" s="1"/>
  <c r="E22" i="1"/>
  <c r="D22" i="1"/>
  <c r="P27" i="3"/>
  <c r="F29" i="3"/>
  <c r="F23" i="1" l="1"/>
  <c r="C23" i="1"/>
  <c r="H22" i="1"/>
  <c r="I22" i="1"/>
  <c r="J22" i="1" s="1"/>
  <c r="F30" i="3"/>
  <c r="C30" i="3"/>
  <c r="G23" i="1" l="1"/>
  <c r="L23" i="1"/>
  <c r="M23" i="1" s="1"/>
  <c r="D23" i="1"/>
  <c r="F24" i="1" s="1"/>
  <c r="E23" i="1"/>
  <c r="F31" i="3"/>
  <c r="C31" i="3"/>
  <c r="C24" i="1" l="1"/>
  <c r="H23" i="1"/>
  <c r="I23" i="1"/>
  <c r="J23" i="1" s="1"/>
  <c r="E24" i="1"/>
  <c r="D24" i="1"/>
  <c r="F25" i="1" s="1"/>
  <c r="L24" i="1"/>
  <c r="M24" i="1" s="1"/>
  <c r="G24" i="1"/>
  <c r="C32" i="3"/>
  <c r="F32" i="3"/>
  <c r="H24" i="1" l="1"/>
  <c r="I24" i="1"/>
  <c r="J24" i="1" s="1"/>
  <c r="L25" i="1"/>
  <c r="M25" i="1" s="1"/>
  <c r="G25" i="1"/>
  <c r="C25" i="1"/>
  <c r="F33" i="3"/>
  <c r="C33" i="3"/>
  <c r="D25" i="1" l="1"/>
  <c r="F26" i="1" s="1"/>
  <c r="E25" i="1"/>
  <c r="I25" i="1"/>
  <c r="J25" i="1" s="1"/>
  <c r="H25" i="1"/>
  <c r="F34" i="3"/>
  <c r="C34" i="3"/>
  <c r="G26" i="1" l="1"/>
  <c r="L26" i="1"/>
  <c r="M26" i="1" s="1"/>
  <c r="I3" i="1" s="1"/>
  <c r="C26" i="1"/>
  <c r="E26" i="1" l="1"/>
  <c r="D26" i="1"/>
  <c r="D28" i="1" s="1"/>
  <c r="D29" i="1" s="1"/>
  <c r="D30" i="1" s="1"/>
  <c r="D31" i="1" s="1"/>
  <c r="D32" i="1" s="1"/>
  <c r="D33" i="1" s="1"/>
  <c r="D34" i="1" s="1"/>
  <c r="T10" i="1"/>
  <c r="I26" i="1"/>
  <c r="J26" i="1" s="1"/>
  <c r="T8" i="1" s="1"/>
  <c r="T9" i="1" s="1"/>
  <c r="H26" i="1"/>
  <c r="I2" i="1" s="1"/>
  <c r="F28" i="1" l="1"/>
  <c r="P27" i="1" l="1"/>
  <c r="Q27" i="1"/>
  <c r="F29" i="1"/>
  <c r="P28" i="1"/>
  <c r="Q28" i="1"/>
  <c r="F30" i="1" l="1"/>
  <c r="F31" i="1"/>
  <c r="P31" i="1" s="1"/>
  <c r="P29" i="1"/>
  <c r="Q29" i="1"/>
  <c r="Q30" i="1" l="1"/>
  <c r="P30" i="1"/>
  <c r="F32" i="1" l="1"/>
  <c r="Q31" i="1"/>
  <c r="F33" i="1" l="1"/>
  <c r="P32" i="1"/>
  <c r="Q32" i="1"/>
  <c r="F34" i="1" l="1"/>
  <c r="Q33" i="1"/>
  <c r="P33" i="1"/>
  <c r="P34" i="1" l="1"/>
  <c r="Q34" i="1"/>
</calcChain>
</file>

<file path=xl/sharedStrings.xml><?xml version="1.0" encoding="utf-8"?>
<sst xmlns="http://schemas.openxmlformats.org/spreadsheetml/2006/main" count="50" uniqueCount="25">
  <si>
    <t>t</t>
  </si>
  <si>
    <t>nt</t>
  </si>
  <si>
    <t>bt</t>
  </si>
  <si>
    <t>ft</t>
  </si>
  <si>
    <t>z^t</t>
  </si>
  <si>
    <t>alfa</t>
  </si>
  <si>
    <t>beta</t>
  </si>
  <si>
    <t>gama</t>
  </si>
  <si>
    <t>EQM</t>
  </si>
  <si>
    <t>EPAt</t>
  </si>
  <si>
    <t>Ept</t>
  </si>
  <si>
    <t>E</t>
  </si>
  <si>
    <t>E2t</t>
  </si>
  <si>
    <t>EPAM</t>
  </si>
  <si>
    <t>ACCURACY</t>
  </si>
  <si>
    <t>U (Theil)</t>
  </si>
  <si>
    <t>VRRt</t>
  </si>
  <si>
    <t>VRPt</t>
  </si>
  <si>
    <t>(VRPt-VRRt)^2</t>
  </si>
  <si>
    <t>VRRt^2</t>
  </si>
  <si>
    <r>
      <t>Z</t>
    </r>
    <r>
      <rPr>
        <b/>
        <i/>
        <vertAlign val="subscript"/>
        <sz val="12"/>
        <color theme="1"/>
        <rFont val="Times New Roman"/>
        <family val="1"/>
      </rPr>
      <t>t</t>
    </r>
  </si>
  <si>
    <t>Si</t>
  </si>
  <si>
    <t>Lim inf</t>
  </si>
  <si>
    <t>st.dev E</t>
  </si>
  <si>
    <t>Lim 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</si>
</sst>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vertAlign val="sub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2" xfId="0" applyFill="1" applyBorder="1"/>
    <xf numFmtId="164" fontId="0" fillId="2" borderId="2" xfId="0" applyNumberFormat="1" applyFill="1" applyBorder="1"/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3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2" xfId="0" applyFill="1" applyBorder="1"/>
    <xf numFmtId="0" fontId="2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049886794261918E-2"/>
          <c:y val="6.9155604773705401E-2"/>
          <c:w val="0.87753018372703417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Aditivo!$B$6</c:f>
              <c:strCache>
                <c:ptCount val="1"/>
                <c:pt idx="0">
                  <c:v>Zt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Aditivo!$A$7:$A$34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Aditivo!$B$7:$B$34</c:f>
              <c:numCache>
                <c:formatCode>General</c:formatCode>
                <c:ptCount val="28"/>
                <c:pt idx="0">
                  <c:v>39</c:v>
                </c:pt>
                <c:pt idx="1">
                  <c:v>33</c:v>
                </c:pt>
                <c:pt idx="2">
                  <c:v>80</c:v>
                </c:pt>
                <c:pt idx="3">
                  <c:v>53</c:v>
                </c:pt>
                <c:pt idx="4">
                  <c:v>45</c:v>
                </c:pt>
                <c:pt idx="5">
                  <c:v>48</c:v>
                </c:pt>
                <c:pt idx="6">
                  <c:v>76</c:v>
                </c:pt>
                <c:pt idx="7">
                  <c:v>58</c:v>
                </c:pt>
                <c:pt idx="8">
                  <c:v>50</c:v>
                </c:pt>
                <c:pt idx="9">
                  <c:v>60</c:v>
                </c:pt>
                <c:pt idx="10">
                  <c:v>69</c:v>
                </c:pt>
                <c:pt idx="11">
                  <c:v>61</c:v>
                </c:pt>
                <c:pt idx="12">
                  <c:v>53</c:v>
                </c:pt>
                <c:pt idx="13">
                  <c:v>63</c:v>
                </c:pt>
                <c:pt idx="14">
                  <c:v>76</c:v>
                </c:pt>
                <c:pt idx="15">
                  <c:v>69</c:v>
                </c:pt>
                <c:pt idx="16">
                  <c:v>55</c:v>
                </c:pt>
                <c:pt idx="17">
                  <c:v>68</c:v>
                </c:pt>
                <c:pt idx="18">
                  <c:v>79</c:v>
                </c:pt>
                <c:pt idx="19">
                  <c:v>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FD-4552-AE32-30D83E7012E3}"/>
            </c:ext>
          </c:extLst>
        </c:ser>
        <c:ser>
          <c:idx val="4"/>
          <c:order val="4"/>
          <c:tx>
            <c:strRef>
              <c:f>Aditivo!$F$6</c:f>
              <c:strCache>
                <c:ptCount val="1"/>
                <c:pt idx="0">
                  <c:v>z^t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Aditivo!$A$7:$A$34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Aditivo!$F$7:$F$34</c:f>
              <c:numCache>
                <c:formatCode>General</c:formatCode>
                <c:ptCount val="28"/>
                <c:pt idx="4">
                  <c:v>39</c:v>
                </c:pt>
                <c:pt idx="5">
                  <c:v>33.455255712803613</c:v>
                </c:pt>
                <c:pt idx="6">
                  <c:v>81.786366019677445</c:v>
                </c:pt>
                <c:pt idx="7">
                  <c:v>55.126356097646081</c:v>
                </c:pt>
                <c:pt idx="8">
                  <c:v>47.670505489246757</c:v>
                </c:pt>
                <c:pt idx="9">
                  <c:v>50.728038114280224</c:v>
                </c:pt>
                <c:pt idx="10">
                  <c:v>79.648633879563334</c:v>
                </c:pt>
                <c:pt idx="11">
                  <c:v>61.272133865070558</c:v>
                </c:pt>
                <c:pt idx="12">
                  <c:v>53.19971850155472</c:v>
                </c:pt>
                <c:pt idx="13">
                  <c:v>62.763429216411879</c:v>
                </c:pt>
                <c:pt idx="14">
                  <c:v>71.783055741440393</c:v>
                </c:pt>
                <c:pt idx="15">
                  <c:v>64.094445493445562</c:v>
                </c:pt>
                <c:pt idx="16">
                  <c:v>56.635469852533404</c:v>
                </c:pt>
                <c:pt idx="17">
                  <c:v>66.856864320393385</c:v>
                </c:pt>
                <c:pt idx="18">
                  <c:v>80.063609807634279</c:v>
                </c:pt>
                <c:pt idx="19">
                  <c:v>72.963389909854953</c:v>
                </c:pt>
                <c:pt idx="20">
                  <c:v>58.97553810109973</c:v>
                </c:pt>
                <c:pt idx="21">
                  <c:v>71.933878773210353</c:v>
                </c:pt>
                <c:pt idx="22">
                  <c:v>82.937430346668535</c:v>
                </c:pt>
                <c:pt idx="23">
                  <c:v>76.936370498159874</c:v>
                </c:pt>
                <c:pt idx="24">
                  <c:v>62.911943819742234</c:v>
                </c:pt>
                <c:pt idx="25">
                  <c:v>75.870284491852857</c:v>
                </c:pt>
                <c:pt idx="26">
                  <c:v>86.873836065311039</c:v>
                </c:pt>
                <c:pt idx="27">
                  <c:v>80.872776216802379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FD-4552-AE32-30D83E7012E3}"/>
            </c:ext>
          </c:extLst>
        </c:ser>
        <c:ser>
          <c:idx val="14"/>
          <c:order val="14"/>
          <c:tx>
            <c:strRef>
              <c:f>Aditivo!$P$6</c:f>
              <c:strCache>
                <c:ptCount val="1"/>
                <c:pt idx="0">
                  <c:v>Lim inf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Aditivo!$A$7:$A$34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Aditivo!$P$7:$P$34</c:f>
              <c:numCache>
                <c:formatCode>General</c:formatCode>
                <c:ptCount val="28"/>
                <c:pt idx="20">
                  <c:v>47.669719118722277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BFD-4552-AE32-30D83E7012E3}"/>
            </c:ext>
          </c:extLst>
        </c:ser>
        <c:ser>
          <c:idx val="15"/>
          <c:order val="15"/>
          <c:tx>
            <c:strRef>
              <c:f>Aditivo!$Q$6</c:f>
              <c:strCache>
                <c:ptCount val="1"/>
                <c:pt idx="0">
                  <c:v>Lim sup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Aditivo!$A$7:$A$34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Aditivo!$Q$7:$Q$34</c:f>
              <c:numCache>
                <c:formatCode>General</c:formatCode>
                <c:ptCount val="28"/>
                <c:pt idx="20">
                  <c:v>70.281357083477189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FD-4552-AE32-30D83E701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63128"/>
        <c:axId val="37898638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Aditivo!$C$6</c15:sqref>
                        </c15:formulaRef>
                      </c:ext>
                    </c:extLst>
                    <c:strCache>
                      <c:ptCount val="1"/>
                      <c:pt idx="0">
                        <c:v>nt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Aditivo!$A$7:$A$34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Aditivo!$C$7:$C$34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3">
                        <c:v>51.25</c:v>
                      </c:pt>
                      <c:pt idx="4">
                        <c:v>51.477741727265439</c:v>
                      </c:pt>
                      <c:pt idx="5">
                        <c:v>52.25732991057032</c:v>
                      </c:pt>
                      <c:pt idx="6">
                        <c:v>52.816733187692208</c:v>
                      </c:pt>
                      <c:pt idx="7">
                        <c:v>53.485430868624057</c:v>
                      </c:pt>
                      <c:pt idx="8">
                        <c:v>54.242439992040644</c:v>
                      </c:pt>
                      <c:pt idx="9">
                        <c:v>55.351296130772162</c:v>
                      </c:pt>
                      <c:pt idx="10">
                        <c:v>56.055610621943011</c:v>
                      </c:pt>
                      <c:pt idx="11">
                        <c:v>56.749999930079561</c:v>
                      </c:pt>
                      <c:pt idx="12">
                        <c:v>57.436818861503703</c:v>
                      </c:pt>
                      <c:pt idx="13">
                        <c:v>58.132624880113077</c:v>
                      </c:pt>
                      <c:pt idx="14">
                        <c:v>58.98848428075371</c:v>
                      </c:pt>
                      <c:pt idx="15">
                        <c:v>60.030383528452383</c:v>
                      </c:pt>
                      <c:pt idx="16">
                        <c:v>61.010019121390549</c:v>
                      </c:pt>
                      <c:pt idx="17">
                        <c:v>62.033106740812293</c:v>
                      </c:pt>
                      <c:pt idx="18">
                        <c:v>63.015779581163827</c:v>
                      </c:pt>
                      <c:pt idx="19">
                        <c:v>63.999882400431979</c:v>
                      </c:pt>
                      <c:pt idx="20">
                        <c:v>64.983983830092598</c:v>
                      </c:pt>
                      <c:pt idx="21">
                        <c:v>65.968085259753224</c:v>
                      </c:pt>
                      <c:pt idx="22">
                        <c:v>66.95218668941385</c:v>
                      </c:pt>
                      <c:pt idx="23">
                        <c:v>67.936288119074476</c:v>
                      </c:pt>
                      <c:pt idx="24">
                        <c:v>68.920389548735102</c:v>
                      </c:pt>
                      <c:pt idx="25">
                        <c:v>69.904490978395728</c:v>
                      </c:pt>
                      <c:pt idx="26">
                        <c:v>70.888592408056354</c:v>
                      </c:pt>
                      <c:pt idx="27">
                        <c:v>71.87269383771698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FBFD-4552-AE32-30D83E7012E3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Aditivo!$D$6</c15:sqref>
                        </c15:formulaRef>
                      </c:ext>
                    </c:extLst>
                    <c:strCache>
                      <c:ptCount val="1"/>
                      <c:pt idx="0">
                        <c:v>bt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Aditivo!$D$7:$D$34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3">
                        <c:v>0</c:v>
                      </c:pt>
                      <c:pt idx="4">
                        <c:v>0.22751398553817351</c:v>
                      </c:pt>
                      <c:pt idx="5">
                        <c:v>0.77903610910711429</c:v>
                      </c:pt>
                      <c:pt idx="6">
                        <c:v>0.55962290995387298</c:v>
                      </c:pt>
                      <c:pt idx="7">
                        <c:v>0.66858860616087157</c:v>
                      </c:pt>
                      <c:pt idx="8">
                        <c:v>0.75692070289933155</c:v>
                      </c:pt>
                      <c:pt idx="9">
                        <c:v>1.1085042032956858</c:v>
                      </c:pt>
                      <c:pt idx="10">
                        <c:v>0.70471868088297296</c:v>
                      </c:pt>
                      <c:pt idx="11">
                        <c:v>0.69439963750929656</c:v>
                      </c:pt>
                      <c:pt idx="12">
                        <c:v>0.68682651213022705</c:v>
                      </c:pt>
                      <c:pt idx="13">
                        <c:v>0.69579703910289548</c:v>
                      </c:pt>
                      <c:pt idx="14">
                        <c:v>0.85569933827909472</c:v>
                      </c:pt>
                      <c:pt idx="15">
                        <c:v>1.0417130477892536</c:v>
                      </c:pt>
                      <c:pt idx="16">
                        <c:v>0.97969767039301725</c:v>
                      </c:pt>
                      <c:pt idx="17">
                        <c:v>1.0230442294727158</c:v>
                      </c:pt>
                      <c:pt idx="18">
                        <c:v>0.9827132117406544</c:v>
                      </c:pt>
                      <c:pt idx="19">
                        <c:v>0.98410142966062453</c:v>
                      </c:pt>
                      <c:pt idx="20">
                        <c:v>0.98410142966062453</c:v>
                      </c:pt>
                      <c:pt idx="21">
                        <c:v>0.98410142966062453</c:v>
                      </c:pt>
                      <c:pt idx="22">
                        <c:v>0.98410142966062453</c:v>
                      </c:pt>
                      <c:pt idx="23">
                        <c:v>0.98410142966062453</c:v>
                      </c:pt>
                      <c:pt idx="24">
                        <c:v>0.98410142966062453</c:v>
                      </c:pt>
                      <c:pt idx="25">
                        <c:v>0.98410142966062453</c:v>
                      </c:pt>
                      <c:pt idx="26">
                        <c:v>0.98410142966062453</c:v>
                      </c:pt>
                      <c:pt idx="27">
                        <c:v>0.98410142966062453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FD-4552-AE32-30D83E7012E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Aditivo!$E$6</c15:sqref>
                        </c15:formulaRef>
                      </c:ext>
                    </c:extLst>
                    <c:strCache>
                      <c:ptCount val="1"/>
                      <c:pt idx="0">
                        <c:v>ft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Aditivo!$E$7:$E$34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-12.25</c:v>
                      </c:pt>
                      <c:pt idx="1">
                        <c:v>-18.25</c:v>
                      </c:pt>
                      <c:pt idx="2">
                        <c:v>28.75</c:v>
                      </c:pt>
                      <c:pt idx="3">
                        <c:v>1.75</c:v>
                      </c:pt>
                      <c:pt idx="4">
                        <c:v>-6.4835139855381732</c:v>
                      </c:pt>
                      <c:pt idx="5">
                        <c:v>-4.2713225806597501</c:v>
                      </c:pt>
                      <c:pt idx="6">
                        <c:v>23.188833545495484</c:v>
                      </c:pt>
                      <c:pt idx="7">
                        <c:v>4.5118045622445671</c:v>
                      </c:pt>
                      <c:pt idx="8">
                        <c:v>-4.2446810660341416</c:v>
                      </c:pt>
                      <c:pt idx="9">
                        <c:v>4.6397838427779492</c:v>
                      </c:pt>
                      <c:pt idx="10">
                        <c:v>12.954633822224427</c:v>
                      </c:pt>
                      <c:pt idx="11">
                        <c:v>4.2502618744127627</c:v>
                      </c:pt>
                      <c:pt idx="12">
                        <c:v>-4.4366267237082324</c:v>
                      </c:pt>
                      <c:pt idx="13">
                        <c:v>4.8671475286098138</c:v>
                      </c:pt>
                      <c:pt idx="14">
                        <c:v>17.007458837349269</c:v>
                      </c:pt>
                      <c:pt idx="15">
                        <c:v>8.9648971169504819</c:v>
                      </c:pt>
                      <c:pt idx="16">
                        <c:v>-6.008445728992867</c:v>
                      </c:pt>
                      <c:pt idx="17">
                        <c:v>5.9657935134571289</c:v>
                      </c:pt>
                      <c:pt idx="18">
                        <c:v>15.985243657254687</c:v>
                      </c:pt>
                      <c:pt idx="19">
                        <c:v>9.0000823790854039</c:v>
                      </c:pt>
                      <c:pt idx="20">
                        <c:v>-6.008445728992867</c:v>
                      </c:pt>
                      <c:pt idx="21">
                        <c:v>5.9657935134571289</c:v>
                      </c:pt>
                      <c:pt idx="22">
                        <c:v>15.985243657254687</c:v>
                      </c:pt>
                      <c:pt idx="23">
                        <c:v>9.0000823790854039</c:v>
                      </c:pt>
                      <c:pt idx="24">
                        <c:v>-6.008445728992867</c:v>
                      </c:pt>
                      <c:pt idx="25">
                        <c:v>5.9657935134571289</c:v>
                      </c:pt>
                      <c:pt idx="26">
                        <c:v>15.985243657254687</c:v>
                      </c:pt>
                      <c:pt idx="27">
                        <c:v>9.0000823790854039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FD-4552-AE32-30D83E7012E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Aditivo!$G$6</c15:sqref>
                        </c15:formulaRef>
                      </c:ext>
                    </c:extLst>
                    <c:strCache>
                      <c:ptCount val="1"/>
                      <c:pt idx="0">
                        <c:v>E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Aditivo!$G$7:$G$34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4">
                        <c:v>-6</c:v>
                      </c:pt>
                      <c:pt idx="5">
                        <c:v>-14.544744287196387</c:v>
                      </c:pt>
                      <c:pt idx="6">
                        <c:v>5.7863660196774447</c:v>
                      </c:pt>
                      <c:pt idx="7">
                        <c:v>-2.8736439023539191</c:v>
                      </c:pt>
                      <c:pt idx="8">
                        <c:v>-2.3294945107532428</c:v>
                      </c:pt>
                      <c:pt idx="9">
                        <c:v>-9.2719618857197759</c:v>
                      </c:pt>
                      <c:pt idx="10">
                        <c:v>10.648633879563334</c:v>
                      </c:pt>
                      <c:pt idx="11">
                        <c:v>0.27213386507055759</c:v>
                      </c:pt>
                      <c:pt idx="12">
                        <c:v>0.19971850155472026</c:v>
                      </c:pt>
                      <c:pt idx="13">
                        <c:v>-0.236570783588121</c:v>
                      </c:pt>
                      <c:pt idx="14">
                        <c:v>-4.2169442585596073</c:v>
                      </c:pt>
                      <c:pt idx="15">
                        <c:v>-4.9055545065544379</c:v>
                      </c:pt>
                      <c:pt idx="16">
                        <c:v>1.6354698525334044</c:v>
                      </c:pt>
                      <c:pt idx="17">
                        <c:v>-1.1431356796066154</c:v>
                      </c:pt>
                      <c:pt idx="18">
                        <c:v>1.063609807634279</c:v>
                      </c:pt>
                      <c:pt idx="19">
                        <c:v>-3.661009014504657E-2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FD-4552-AE32-30D83E7012E3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Aditivo!$H$6</c15:sqref>
                        </c15:formulaRef>
                      </c:ext>
                    </c:extLst>
                    <c:strCache>
                      <c:ptCount val="1"/>
                      <c:pt idx="0">
                        <c:v>E2t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Aditivo!$H$7:$H$34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4">
                        <c:v>36</c:v>
                      </c:pt>
                      <c:pt idx="5">
                        <c:v>211.54958637993195</c:v>
                      </c:pt>
                      <c:pt idx="6">
                        <c:v>33.482031713677792</c:v>
                      </c:pt>
                      <c:pt idx="7">
                        <c:v>8.2578292775358602</c:v>
                      </c:pt>
                      <c:pt idx="8">
                        <c:v>5.4265446756294899</c:v>
                      </c:pt>
                      <c:pt idx="9">
                        <c:v>85.969277210240222</c:v>
                      </c:pt>
                      <c:pt idx="10">
                        <c:v>113.39340350098406</c:v>
                      </c:pt>
                      <c:pt idx="11">
                        <c:v>7.4056840518240449E-2</c:v>
                      </c:pt>
                      <c:pt idx="12">
                        <c:v>3.9887479863262798E-2</c:v>
                      </c:pt>
                      <c:pt idx="13">
                        <c:v>5.5965735647497579E-2</c:v>
                      </c:pt>
                      <c:pt idx="14">
                        <c:v>17.782618879798836</c:v>
                      </c:pt>
                      <c:pt idx="15">
                        <c:v>24.064465016776555</c:v>
                      </c:pt>
                      <c:pt idx="16">
                        <c:v>2.6747616385456356</c:v>
                      </c:pt>
                      <c:pt idx="17">
                        <c:v>1.3067591819896784</c:v>
                      </c:pt>
                      <c:pt idx="18">
                        <c:v>1.1312658228958281</c:v>
                      </c:pt>
                      <c:pt idx="19">
                        <c:v>1.3402987004284359E-3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BFD-4552-AE32-30D83E7012E3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Aditivo!$I$6</c15:sqref>
                        </c15:formulaRef>
                      </c:ext>
                    </c:extLst>
                    <c:strCache>
                      <c:ptCount val="1"/>
                      <c:pt idx="0">
                        <c:v>Ept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Aditivo!$I$7:$I$34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4">
                        <c:v>-0.13333333333333333</c:v>
                      </c:pt>
                      <c:pt idx="5">
                        <c:v>-0.30301550598325805</c:v>
                      </c:pt>
                      <c:pt idx="6">
                        <c:v>7.6136394995755849E-2</c:v>
                      </c:pt>
                      <c:pt idx="7">
                        <c:v>-4.9545584523343435E-2</c:v>
                      </c:pt>
                      <c:pt idx="8">
                        <c:v>-4.6589890215064857E-2</c:v>
                      </c:pt>
                      <c:pt idx="9">
                        <c:v>-0.1545326980953296</c:v>
                      </c:pt>
                      <c:pt idx="10">
                        <c:v>0.15432802724004832</c:v>
                      </c:pt>
                      <c:pt idx="11">
                        <c:v>4.4612109027960265E-3</c:v>
                      </c:pt>
                      <c:pt idx="12">
                        <c:v>3.7682736142400051E-3</c:v>
                      </c:pt>
                      <c:pt idx="13">
                        <c:v>-3.7550918029860478E-3</c:v>
                      </c:pt>
                      <c:pt idx="14">
                        <c:v>-5.5486108665257994E-2</c:v>
                      </c:pt>
                      <c:pt idx="15">
                        <c:v>-7.1094992848615049E-2</c:v>
                      </c:pt>
                      <c:pt idx="16">
                        <c:v>2.9735815500607353E-2</c:v>
                      </c:pt>
                      <c:pt idx="17">
                        <c:v>-1.6810818817744346E-2</c:v>
                      </c:pt>
                      <c:pt idx="18">
                        <c:v>1.346341528650986E-2</c:v>
                      </c:pt>
                      <c:pt idx="19">
                        <c:v>-5.015080841787201E-4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FD-4552-AE32-30D83E7012E3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Aditivo!$J$6</c15:sqref>
                        </c15:formulaRef>
                      </c:ext>
                    </c:extLst>
                    <c:strCache>
                      <c:ptCount val="1"/>
                      <c:pt idx="0">
                        <c:v>EPAt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Aditivo!$J$7:$J$34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4">
                        <c:v>0.13333333333333333</c:v>
                      </c:pt>
                      <c:pt idx="5">
                        <c:v>0.30301550598325805</c:v>
                      </c:pt>
                      <c:pt idx="6">
                        <c:v>7.6136394995755849E-2</c:v>
                      </c:pt>
                      <c:pt idx="7">
                        <c:v>4.9545584523343435E-2</c:v>
                      </c:pt>
                      <c:pt idx="8">
                        <c:v>4.6589890215064857E-2</c:v>
                      </c:pt>
                      <c:pt idx="9">
                        <c:v>0.1545326980953296</c:v>
                      </c:pt>
                      <c:pt idx="10">
                        <c:v>0.15432802724004832</c:v>
                      </c:pt>
                      <c:pt idx="11">
                        <c:v>4.4612109027960265E-3</c:v>
                      </c:pt>
                      <c:pt idx="12">
                        <c:v>3.7682736142400051E-3</c:v>
                      </c:pt>
                      <c:pt idx="13">
                        <c:v>3.7550918029860478E-3</c:v>
                      </c:pt>
                      <c:pt idx="14">
                        <c:v>5.5486108665257994E-2</c:v>
                      </c:pt>
                      <c:pt idx="15">
                        <c:v>7.1094992848615049E-2</c:v>
                      </c:pt>
                      <c:pt idx="16">
                        <c:v>2.9735815500607353E-2</c:v>
                      </c:pt>
                      <c:pt idx="17">
                        <c:v>1.6810818817744346E-2</c:v>
                      </c:pt>
                      <c:pt idx="18">
                        <c:v>1.346341528650986E-2</c:v>
                      </c:pt>
                      <c:pt idx="19">
                        <c:v>5.015080841787201E-4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FD-4552-AE32-30D83E7012E3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Aditivo!$K$6</c15:sqref>
                        </c15:formulaRef>
                      </c:ext>
                    </c:extLst>
                    <c:strCache>
                      <c:ptCount val="1"/>
                      <c:pt idx="0">
                        <c:v>VRRt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Aditivo!$K$7:$K$34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4">
                        <c:v>0.13333333333333333</c:v>
                      </c:pt>
                      <c:pt idx="5">
                        <c:v>6.25E-2</c:v>
                      </c:pt>
                      <c:pt idx="6">
                        <c:v>0.36842105263157893</c:v>
                      </c:pt>
                      <c:pt idx="7">
                        <c:v>-0.31034482758620691</c:v>
                      </c:pt>
                      <c:pt idx="8">
                        <c:v>-0.16</c:v>
                      </c:pt>
                      <c:pt idx="9">
                        <c:v>0.16666666666666666</c:v>
                      </c:pt>
                      <c:pt idx="10">
                        <c:v>0.13043478260869565</c:v>
                      </c:pt>
                      <c:pt idx="11">
                        <c:v>-0.13114754098360656</c:v>
                      </c:pt>
                      <c:pt idx="12">
                        <c:v>-0.15094339622641509</c:v>
                      </c:pt>
                      <c:pt idx="13">
                        <c:v>0.15873015873015872</c:v>
                      </c:pt>
                      <c:pt idx="14">
                        <c:v>0.17105263157894737</c:v>
                      </c:pt>
                      <c:pt idx="15">
                        <c:v>-0.10144927536231885</c:v>
                      </c:pt>
                      <c:pt idx="16">
                        <c:v>-0.25454545454545452</c:v>
                      </c:pt>
                      <c:pt idx="17">
                        <c:v>0.19117647058823528</c:v>
                      </c:pt>
                      <c:pt idx="18">
                        <c:v>0.13924050632911392</c:v>
                      </c:pt>
                      <c:pt idx="19">
                        <c:v>-8.2191780821917804E-2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FD-4552-AE32-30D83E7012E3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Aditivo!$L$6</c15:sqref>
                        </c15:formulaRef>
                      </c:ext>
                    </c:extLst>
                    <c:strCache>
                      <c:ptCount val="1"/>
                      <c:pt idx="0">
                        <c:v>VRPt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Aditivo!$L$7:$L$34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4">
                        <c:v>0</c:v>
                      </c:pt>
                      <c:pt idx="5">
                        <c:v>-0.25654987304880861</c:v>
                      </c:pt>
                      <c:pt idx="6">
                        <c:v>0.70388262540994673</c:v>
                      </c:pt>
                      <c:pt idx="7">
                        <c:v>-0.27465320924149894</c:v>
                      </c:pt>
                      <c:pt idx="8">
                        <c:v>-0.17809473294402142</c:v>
                      </c:pt>
                      <c:pt idx="9">
                        <c:v>1.4560762285604482E-2</c:v>
                      </c:pt>
                      <c:pt idx="10">
                        <c:v>0.32747723132605555</c:v>
                      </c:pt>
                      <c:pt idx="11">
                        <c:v>-0.11199805992651365</c:v>
                      </c:pt>
                      <c:pt idx="12">
                        <c:v>-0.12787346718762754</c:v>
                      </c:pt>
                      <c:pt idx="13">
                        <c:v>0.18421564559267697</c:v>
                      </c:pt>
                      <c:pt idx="14">
                        <c:v>0.13941358319746655</c:v>
                      </c:pt>
                      <c:pt idx="15">
                        <c:v>-0.15665203298097943</c:v>
                      </c:pt>
                      <c:pt idx="16">
                        <c:v>-0.17919608909371879</c:v>
                      </c:pt>
                      <c:pt idx="17">
                        <c:v>0.21557935127987973</c:v>
                      </c:pt>
                      <c:pt idx="18">
                        <c:v>0.17740602658285703</c:v>
                      </c:pt>
                      <c:pt idx="19">
                        <c:v>-7.6412785951203127E-2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BFD-4552-AE32-30D83E7012E3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Aditivo!$M$6</c15:sqref>
                        </c15:formulaRef>
                      </c:ext>
                    </c:extLst>
                    <c:strCache>
                      <c:ptCount val="1"/>
                      <c:pt idx="0">
                        <c:v>(VRPt-VRRt)^2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Aditivo!$M$7:$M$34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4">
                        <c:v>1.7777777777777778E-2</c:v>
                      </c:pt>
                      <c:pt idx="5">
                        <c:v>0.10179282149246088</c:v>
                      </c:pt>
                      <c:pt idx="6">
                        <c:v>0.11253446681093615</c:v>
                      </c:pt>
                      <c:pt idx="7">
                        <c:v>1.273891620064294E-3</c:v>
                      </c:pt>
                      <c:pt idx="8">
                        <c:v>3.2741936031545403E-4</c:v>
                      </c:pt>
                      <c:pt idx="9">
                        <c:v>2.3136206147580829E-2</c:v>
                      </c:pt>
                      <c:pt idx="10">
                        <c:v>3.8825726596533404E-2</c:v>
                      </c:pt>
                      <c:pt idx="11">
                        <c:v>3.6670262475596018E-4</c:v>
                      </c:pt>
                      <c:pt idx="12">
                        <c:v>5.3222162585469287E-4</c:v>
                      </c:pt>
                      <c:pt idx="13">
                        <c:v>6.4951004061959043E-4</c:v>
                      </c:pt>
                      <c:pt idx="14">
                        <c:v>1.0010293824856843E-3</c:v>
                      </c:pt>
                      <c:pt idx="15">
                        <c:v>3.0473444487045896E-3</c:v>
                      </c:pt>
                      <c:pt idx="16">
                        <c:v>5.6775268739792262E-3</c:v>
                      </c:pt>
                      <c:pt idx="17">
                        <c:v>5.9550058605063359E-4</c:v>
                      </c:pt>
                      <c:pt idx="18">
                        <c:v>1.4566069362388762E-3</c:v>
                      </c:pt>
                      <c:pt idx="19">
                        <c:v>3.339678171574654E-5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BFD-4552-AE32-30D83E7012E3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Aditivo!$N$6</c15:sqref>
                        </c15:formulaRef>
                      </c:ext>
                    </c:extLst>
                    <c:strCache>
                      <c:ptCount val="1"/>
                      <c:pt idx="0">
                        <c:v>VRRt^2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Aditivo!$N$7:$N$34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4">
                        <c:v>1.7777777777777778E-2</c:v>
                      </c:pt>
                      <c:pt idx="5">
                        <c:v>3.90625E-3</c:v>
                      </c:pt>
                      <c:pt idx="6">
                        <c:v>0.13573407202216065</c:v>
                      </c:pt>
                      <c:pt idx="7">
                        <c:v>9.631391200951249E-2</c:v>
                      </c:pt>
                      <c:pt idx="8">
                        <c:v>2.5600000000000001E-2</c:v>
                      </c:pt>
                      <c:pt idx="9">
                        <c:v>2.7777777777777776E-2</c:v>
                      </c:pt>
                      <c:pt idx="10">
                        <c:v>1.7013232514177693E-2</c:v>
                      </c:pt>
                      <c:pt idx="11">
                        <c:v>1.7199677506046764E-2</c:v>
                      </c:pt>
                      <c:pt idx="12">
                        <c:v>2.278390886436454E-2</c:v>
                      </c:pt>
                      <c:pt idx="13">
                        <c:v>2.5195263290501382E-2</c:v>
                      </c:pt>
                      <c:pt idx="14">
                        <c:v>2.9259002770083104E-2</c:v>
                      </c:pt>
                      <c:pt idx="15">
                        <c:v>1.0291955471539594E-2</c:v>
                      </c:pt>
                      <c:pt idx="16">
                        <c:v>6.4793388429752047E-2</c:v>
                      </c:pt>
                      <c:pt idx="17">
                        <c:v>3.6548442906574392E-2</c:v>
                      </c:pt>
                      <c:pt idx="18">
                        <c:v>1.9387918602788011E-2</c:v>
                      </c:pt>
                      <c:pt idx="19">
                        <c:v>6.7554888346781751E-3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FD-4552-AE32-30D83E7012E3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Aditivo!$O$6</c15:sqref>
                        </c15:formulaRef>
                      </c:ext>
                    </c:extLst>
                    <c:strCache>
                      <c:ptCount val="1"/>
                      <c:pt idx="0">
                        <c:v>Si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Aditivo!$O$7:$O$34</c15:sqref>
                        </c15:formulaRef>
                      </c:ext>
                    </c:extLst>
                    <c:numCache>
                      <c:formatCode>General</c:formatCode>
                      <c:ptCount val="28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FD-4552-AE32-30D83E7012E3}"/>
                  </c:ext>
                </c:extLst>
              </c15:ser>
            </c15:filteredScatterSeries>
          </c:ext>
        </c:extLst>
      </c:scatterChart>
      <c:valAx>
        <c:axId val="465763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86384"/>
        <c:crosses val="autoZero"/>
        <c:crossBetween val="midCat"/>
      </c:valAx>
      <c:valAx>
        <c:axId val="37898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63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049886794261918E-2"/>
          <c:y val="6.9155604773705401E-2"/>
          <c:w val="0.87753018372703417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Multiplicativo!$B$6</c:f>
              <c:strCache>
                <c:ptCount val="1"/>
                <c:pt idx="0">
                  <c:v>Zt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Multiplicativo!$A$7:$A$34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Multiplicativo!$B$7:$B$34</c:f>
              <c:numCache>
                <c:formatCode>General</c:formatCode>
                <c:ptCount val="28"/>
                <c:pt idx="0">
                  <c:v>39</c:v>
                </c:pt>
                <c:pt idx="1">
                  <c:v>33</c:v>
                </c:pt>
                <c:pt idx="2">
                  <c:v>80</c:v>
                </c:pt>
                <c:pt idx="3">
                  <c:v>53</c:v>
                </c:pt>
                <c:pt idx="4">
                  <c:v>45</c:v>
                </c:pt>
                <c:pt idx="5">
                  <c:v>48</c:v>
                </c:pt>
                <c:pt idx="6">
                  <c:v>76</c:v>
                </c:pt>
                <c:pt idx="7">
                  <c:v>58</c:v>
                </c:pt>
                <c:pt idx="8">
                  <c:v>50</c:v>
                </c:pt>
                <c:pt idx="9">
                  <c:v>60</c:v>
                </c:pt>
                <c:pt idx="10">
                  <c:v>69</c:v>
                </c:pt>
                <c:pt idx="11">
                  <c:v>61</c:v>
                </c:pt>
                <c:pt idx="12">
                  <c:v>53</c:v>
                </c:pt>
                <c:pt idx="13">
                  <c:v>63</c:v>
                </c:pt>
                <c:pt idx="14">
                  <c:v>76</c:v>
                </c:pt>
                <c:pt idx="15">
                  <c:v>69</c:v>
                </c:pt>
                <c:pt idx="16">
                  <c:v>55</c:v>
                </c:pt>
                <c:pt idx="17">
                  <c:v>68</c:v>
                </c:pt>
                <c:pt idx="18">
                  <c:v>79</c:v>
                </c:pt>
                <c:pt idx="19">
                  <c:v>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60-46B8-9714-4E7E44AC5DFE}"/>
            </c:ext>
          </c:extLst>
        </c:ser>
        <c:ser>
          <c:idx val="4"/>
          <c:order val="4"/>
          <c:tx>
            <c:strRef>
              <c:f>Multiplicativo!$F$6</c:f>
              <c:strCache>
                <c:ptCount val="1"/>
                <c:pt idx="0">
                  <c:v>z^t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Multiplicativo!$A$7:$A$34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Multiplicativo!$F$7:$F$34</c:f>
              <c:numCache>
                <c:formatCode>General</c:formatCode>
                <c:ptCount val="28"/>
                <c:pt idx="4">
                  <c:v>39</c:v>
                </c:pt>
                <c:pt idx="5">
                  <c:v>33.188799272821569</c:v>
                </c:pt>
                <c:pt idx="6">
                  <c:v>82.021688973837811</c:v>
                </c:pt>
                <c:pt idx="7">
                  <c:v>54.784632866730071</c:v>
                </c:pt>
                <c:pt idx="8">
                  <c:v>46.917408334177772</c:v>
                </c:pt>
                <c:pt idx="9">
                  <c:v>50.121622730350197</c:v>
                </c:pt>
                <c:pt idx="10">
                  <c:v>80.111948268808433</c:v>
                </c:pt>
                <c:pt idx="11">
                  <c:v>61.07385037038182</c:v>
                </c:pt>
                <c:pt idx="12">
                  <c:v>52.66864447162078</c:v>
                </c:pt>
                <c:pt idx="13">
                  <c:v>63.003447786049009</c:v>
                </c:pt>
                <c:pt idx="14">
                  <c:v>72.441026012806987</c:v>
                </c:pt>
                <c:pt idx="15">
                  <c:v>64.117792454190848</c:v>
                </c:pt>
                <c:pt idx="16">
                  <c:v>55.880902767020451</c:v>
                </c:pt>
                <c:pt idx="17">
                  <c:v>66.494952325921588</c:v>
                </c:pt>
                <c:pt idx="18">
                  <c:v>80.311217042288632</c:v>
                </c:pt>
                <c:pt idx="19">
                  <c:v>72.823142046154814</c:v>
                </c:pt>
                <c:pt idx="20">
                  <c:v>58.022605750527511</c:v>
                </c:pt>
                <c:pt idx="21">
                  <c:v>71.665178355310275</c:v>
                </c:pt>
                <c:pt idx="22">
                  <c:v>83.20835869395161</c:v>
                </c:pt>
                <c:pt idx="23">
                  <c:v>76.836222715328788</c:v>
                </c:pt>
                <c:pt idx="24">
                  <c:v>61.032353492629682</c:v>
                </c:pt>
                <c:pt idx="25">
                  <c:v>75.335003146325334</c:v>
                </c:pt>
                <c:pt idx="26">
                  <c:v>87.415426947054101</c:v>
                </c:pt>
                <c:pt idx="27">
                  <c:v>80.672618998492965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3AC-4147-8816-8A11ECADEF07}"/>
            </c:ext>
          </c:extLst>
        </c:ser>
        <c:ser>
          <c:idx val="14"/>
          <c:order val="14"/>
          <c:tx>
            <c:strRef>
              <c:f>Multiplicativo!$P$6</c:f>
              <c:strCache>
                <c:ptCount val="1"/>
                <c:pt idx="0">
                  <c:v>Lim inf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Multiplicativo!$A$7:$A$34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Multiplicativo!$P$7:$P$34</c:f>
              <c:numCache>
                <c:formatCode>General</c:formatCode>
                <c:ptCount val="28"/>
                <c:pt idx="20">
                  <c:v>46.429467103857611</c:v>
                </c:pt>
                <c:pt idx="21">
                  <c:v>60.072039708640375</c:v>
                </c:pt>
                <c:pt idx="22">
                  <c:v>71.61522004728171</c:v>
                </c:pt>
                <c:pt idx="23">
                  <c:v>65.243084068658888</c:v>
                </c:pt>
                <c:pt idx="24">
                  <c:v>49.439214845959782</c:v>
                </c:pt>
                <c:pt idx="25">
                  <c:v>63.741864499655435</c:v>
                </c:pt>
                <c:pt idx="26">
                  <c:v>75.822288300384201</c:v>
                </c:pt>
                <c:pt idx="27">
                  <c:v>69.079480351823065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83AC-4147-8816-8A11ECADEF07}"/>
            </c:ext>
          </c:extLst>
        </c:ser>
        <c:ser>
          <c:idx val="15"/>
          <c:order val="15"/>
          <c:tx>
            <c:strRef>
              <c:f>Multiplicativo!$Q$6</c:f>
              <c:strCache>
                <c:ptCount val="1"/>
                <c:pt idx="0">
                  <c:v>Lim sup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Multiplicativo!$A$7:$A$34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Multiplicativo!$Q$7:$Q$34</c:f>
              <c:numCache>
                <c:formatCode>General</c:formatCode>
                <c:ptCount val="28"/>
                <c:pt idx="20">
                  <c:v>69.615744397197417</c:v>
                </c:pt>
                <c:pt idx="21">
                  <c:v>83.258317001980174</c:v>
                </c:pt>
                <c:pt idx="22">
                  <c:v>94.801497340621509</c:v>
                </c:pt>
                <c:pt idx="23">
                  <c:v>88.429361361998687</c:v>
                </c:pt>
                <c:pt idx="24">
                  <c:v>72.625492139299581</c:v>
                </c:pt>
                <c:pt idx="25">
                  <c:v>86.928141792995234</c:v>
                </c:pt>
                <c:pt idx="26">
                  <c:v>99.008565593724001</c:v>
                </c:pt>
                <c:pt idx="27">
                  <c:v>92.265757645162864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83AC-4147-8816-8A11ECADE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63128"/>
        <c:axId val="37898638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Multiplicativo!$C$6</c15:sqref>
                        </c15:formulaRef>
                      </c:ext>
                    </c:extLst>
                    <c:strCache>
                      <c:ptCount val="1"/>
                      <c:pt idx="0">
                        <c:v>nt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Multiplicativo!$A$7:$A$34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Multiplicativo!$C$7:$C$34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3">
                        <c:v>51.25</c:v>
                      </c:pt>
                      <c:pt idx="4">
                        <c:v>51.396678835358671</c:v>
                      </c:pt>
                      <c:pt idx="5">
                        <c:v>51.971125624428034</c:v>
                      </c:pt>
                      <c:pt idx="6">
                        <c:v>52.473380084911909</c:v>
                      </c:pt>
                      <c:pt idx="7">
                        <c:v>53.033547271910315</c:v>
                      </c:pt>
                      <c:pt idx="8">
                        <c:v>53.659162804090435</c:v>
                      </c:pt>
                      <c:pt idx="9">
                        <c:v>54.483745775439445</c:v>
                      </c:pt>
                      <c:pt idx="10">
                        <c:v>55.16541497409326</c:v>
                      </c:pt>
                      <c:pt idx="11">
                        <c:v>55.845970608979407</c:v>
                      </c:pt>
                      <c:pt idx="12">
                        <c:v>56.533143284283859</c:v>
                      </c:pt>
                      <c:pt idx="13">
                        <c:v>57.220251091496742</c:v>
                      </c:pt>
                      <c:pt idx="14">
                        <c:v>57.960283963321764</c:v>
                      </c:pt>
                      <c:pt idx="15">
                        <c:v>58.783414372776953</c:v>
                      </c:pt>
                      <c:pt idx="16">
                        <c:v>59.588981494355387</c:v>
                      </c:pt>
                      <c:pt idx="17">
                        <c:v>60.419996097422157</c:v>
                      </c:pt>
                      <c:pt idx="18">
                        <c:v>61.232381610352228</c:v>
                      </c:pt>
                      <c:pt idx="19">
                        <c:v>62.047588883873857</c:v>
                      </c:pt>
                      <c:pt idx="20">
                        <c:v>62.862793354238555</c:v>
                      </c:pt>
                      <c:pt idx="21">
                        <c:v>63.677997824603253</c:v>
                      </c:pt>
                      <c:pt idx="22">
                        <c:v>64.493202294967958</c:v>
                      </c:pt>
                      <c:pt idx="23">
                        <c:v>65.308406765332663</c:v>
                      </c:pt>
                      <c:pt idx="24">
                        <c:v>66.123611235697368</c:v>
                      </c:pt>
                      <c:pt idx="25">
                        <c:v>66.938815706062073</c:v>
                      </c:pt>
                      <c:pt idx="26">
                        <c:v>67.754020176426778</c:v>
                      </c:pt>
                      <c:pt idx="27">
                        <c:v>68.569224646791483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EB60-46B8-9714-4E7E44AC5DF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Multiplicativo!$D$6</c15:sqref>
                        </c15:formulaRef>
                      </c:ext>
                    </c:extLst>
                    <c:strCache>
                      <c:ptCount val="1"/>
                      <c:pt idx="0">
                        <c:v>bt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Multiplicativo!$D$7:$D$34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3">
                        <c:v>0</c:v>
                      </c:pt>
                      <c:pt idx="4">
                        <c:v>0.14653215652331208</c:v>
                      </c:pt>
                      <c:pt idx="5">
                        <c:v>0.57401887443681665</c:v>
                      </c:pt>
                      <c:pt idx="6">
                        <c:v>0.50232622489782863</c:v>
                      </c:pt>
                      <c:pt idx="7">
                        <c:v>0.56010934603630547</c:v>
                      </c:pt>
                      <c:pt idx="8">
                        <c:v>0.62555002599397647</c:v>
                      </c:pt>
                      <c:pt idx="9">
                        <c:v>0.82438393840365454</c:v>
                      </c:pt>
                      <c:pt idx="10">
                        <c:v>0.68181191339356439</c:v>
                      </c:pt>
                      <c:pt idx="11">
                        <c:v>0.68055689116465468</c:v>
                      </c:pt>
                      <c:pt idx="12">
                        <c:v>0.68716605952031284</c:v>
                      </c:pt>
                      <c:pt idx="13">
                        <c:v>0.68710786546518987</c:v>
                      </c:pt>
                      <c:pt idx="14">
                        <c:v>0.73997994681866242</c:v>
                      </c:pt>
                      <c:pt idx="15">
                        <c:v>0.82304725899255227</c:v>
                      </c:pt>
                      <c:pt idx="16">
                        <c:v>0.80558460171584845</c:v>
                      </c:pt>
                      <c:pt idx="17">
                        <c:v>0.83098917306541864</c:v>
                      </c:pt>
                      <c:pt idx="18">
                        <c:v>0.81240411659020617</c:v>
                      </c:pt>
                      <c:pt idx="19">
                        <c:v>0.81520447036469801</c:v>
                      </c:pt>
                      <c:pt idx="20">
                        <c:v>0.81520447036469801</c:v>
                      </c:pt>
                      <c:pt idx="21">
                        <c:v>0.81520447036469801</c:v>
                      </c:pt>
                      <c:pt idx="22">
                        <c:v>0.81520447036469801</c:v>
                      </c:pt>
                      <c:pt idx="23">
                        <c:v>0.81520447036469801</c:v>
                      </c:pt>
                      <c:pt idx="24">
                        <c:v>0.81520447036469801</c:v>
                      </c:pt>
                      <c:pt idx="25">
                        <c:v>0.81520447036469801</c:v>
                      </c:pt>
                      <c:pt idx="26">
                        <c:v>0.81520447036469801</c:v>
                      </c:pt>
                      <c:pt idx="27">
                        <c:v>0.81520447036469801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3AC-4147-8816-8A11ECADEF0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Multiplicativo!$E$6</c15:sqref>
                        </c15:formulaRef>
                      </c:ext>
                    </c:extLst>
                    <c:strCache>
                      <c:ptCount val="1"/>
                      <c:pt idx="0">
                        <c:v>ft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Multiplicativo!$E$7:$E$34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0.76097560975609757</c:v>
                      </c:pt>
                      <c:pt idx="1">
                        <c:v>0.64390243902439026</c:v>
                      </c:pt>
                      <c:pt idx="2">
                        <c:v>1.5609756097560976</c:v>
                      </c:pt>
                      <c:pt idx="3">
                        <c:v>1.0341463414634147</c:v>
                      </c:pt>
                      <c:pt idx="4">
                        <c:v>0.87542838639725862</c:v>
                      </c:pt>
                      <c:pt idx="5">
                        <c:v>0.92331008339741938</c:v>
                      </c:pt>
                      <c:pt idx="6">
                        <c:v>1.4484660516147805</c:v>
                      </c:pt>
                      <c:pt idx="7">
                        <c:v>1.0935878784711166</c:v>
                      </c:pt>
                      <c:pt idx="8">
                        <c:v>0.93175092829621542</c:v>
                      </c:pt>
                      <c:pt idx="9">
                        <c:v>1.1010679338955904</c:v>
                      </c:pt>
                      <c:pt idx="10">
                        <c:v>1.2509813487893104</c:v>
                      </c:pt>
                      <c:pt idx="11">
                        <c:v>1.0922913830906056</c:v>
                      </c:pt>
                      <c:pt idx="12">
                        <c:v>0.93749739939665577</c:v>
                      </c:pt>
                      <c:pt idx="13">
                        <c:v>1.1010088593094005</c:v>
                      </c:pt>
                      <c:pt idx="14">
                        <c:v>1.3111824518026947</c:v>
                      </c:pt>
                      <c:pt idx="15">
                        <c:v>1.1737189707874511</c:v>
                      </c:pt>
                      <c:pt idx="16">
                        <c:v>0.9230039369005435</c:v>
                      </c:pt>
                      <c:pt idx="17">
                        <c:v>1.1254307736356155</c:v>
                      </c:pt>
                      <c:pt idx="18">
                        <c:v>1.2901880466934712</c:v>
                      </c:pt>
                      <c:pt idx="19">
                        <c:v>1.1765135075399722</c:v>
                      </c:pt>
                      <c:pt idx="20">
                        <c:v>0.9230039369005435</c:v>
                      </c:pt>
                      <c:pt idx="21">
                        <c:v>1.1254307736356155</c:v>
                      </c:pt>
                      <c:pt idx="22">
                        <c:v>1.2901880466934712</c:v>
                      </c:pt>
                      <c:pt idx="23">
                        <c:v>1.1765135075399722</c:v>
                      </c:pt>
                      <c:pt idx="24">
                        <c:v>0.9230039369005435</c:v>
                      </c:pt>
                      <c:pt idx="25">
                        <c:v>1.1254307736356155</c:v>
                      </c:pt>
                      <c:pt idx="26">
                        <c:v>1.2901880466934712</c:v>
                      </c:pt>
                      <c:pt idx="27">
                        <c:v>1.1765135075399722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3AC-4147-8816-8A11ECADEF07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Multiplicativo!$G$6</c15:sqref>
                        </c15:formulaRef>
                      </c:ext>
                    </c:extLst>
                    <c:strCache>
                      <c:ptCount val="1"/>
                      <c:pt idx="0">
                        <c:v>E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Multiplicativo!$G$7:$G$34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4">
                        <c:v>-6</c:v>
                      </c:pt>
                      <c:pt idx="5">
                        <c:v>-14.811200727178431</c:v>
                      </c:pt>
                      <c:pt idx="6">
                        <c:v>6.0216889738378114</c:v>
                      </c:pt>
                      <c:pt idx="7">
                        <c:v>-3.215367133269929</c:v>
                      </c:pt>
                      <c:pt idx="8">
                        <c:v>-3.0825916658222283</c:v>
                      </c:pt>
                      <c:pt idx="9">
                        <c:v>-9.8783772696498033</c:v>
                      </c:pt>
                      <c:pt idx="10">
                        <c:v>11.111948268808433</c:v>
                      </c:pt>
                      <c:pt idx="11">
                        <c:v>7.385037038181963E-2</c:v>
                      </c:pt>
                      <c:pt idx="12">
                        <c:v>-0.33135552837921978</c:v>
                      </c:pt>
                      <c:pt idx="13">
                        <c:v>3.4477860490085277E-3</c:v>
                      </c:pt>
                      <c:pt idx="14">
                        <c:v>-3.5589739871930135</c:v>
                      </c:pt>
                      <c:pt idx="15">
                        <c:v>-4.8822075458091518</c:v>
                      </c:pt>
                      <c:pt idx="16">
                        <c:v>0.88090276702045145</c:v>
                      </c:pt>
                      <c:pt idx="17">
                        <c:v>-1.505047674078412</c:v>
                      </c:pt>
                      <c:pt idx="18">
                        <c:v>1.3112170422886322</c:v>
                      </c:pt>
                      <c:pt idx="19">
                        <c:v>-0.17685795384518599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3AC-4147-8816-8A11ECADEF07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Multiplicativo!$H$6</c15:sqref>
                        </c15:formulaRef>
                      </c:ext>
                    </c:extLst>
                    <c:strCache>
                      <c:ptCount val="1"/>
                      <c:pt idx="0">
                        <c:v>E2t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Multiplicativo!$H$7:$H$34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4">
                        <c:v>36</c:v>
                      </c:pt>
                      <c:pt idx="5">
                        <c:v>219.37166698077087</c:v>
                      </c:pt>
                      <c:pt idx="6">
                        <c:v>36.260738097639873</c:v>
                      </c:pt>
                      <c:pt idx="7">
                        <c:v>10.338585801712481</c:v>
                      </c:pt>
                      <c:pt idx="8">
                        <c:v>9.5023713781966599</c:v>
                      </c:pt>
                      <c:pt idx="9">
                        <c:v>97.582337481533898</c:v>
                      </c:pt>
                      <c:pt idx="10">
                        <c:v>123.47539432867474</c:v>
                      </c:pt>
                      <c:pt idx="11">
                        <c:v>5.4538772055319424E-3</c:v>
                      </c:pt>
                      <c:pt idx="12">
                        <c:v>0.10979648618747193</c:v>
                      </c:pt>
                      <c:pt idx="13">
                        <c:v>1.1887228639737834E-5</c:v>
                      </c:pt>
                      <c:pt idx="14">
                        <c:v>12.666295841516536</c:v>
                      </c:pt>
                      <c:pt idx="15">
                        <c:v>23.835950520355823</c:v>
                      </c:pt>
                      <c:pt idx="16">
                        <c:v>0.77598968494428777</c:v>
                      </c:pt>
                      <c:pt idx="17">
                        <c:v>2.2651685012488381</c:v>
                      </c:pt>
                      <c:pt idx="18">
                        <c:v>1.7192901319881488</c:v>
                      </c:pt>
                      <c:pt idx="19">
                        <c:v>3.1278735838305941E-2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3AC-4147-8816-8A11ECADEF07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Multiplicativo!$I$6</c15:sqref>
                        </c15:formulaRef>
                      </c:ext>
                    </c:extLst>
                    <c:strCache>
                      <c:ptCount val="1"/>
                      <c:pt idx="0">
                        <c:v>Ept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Multiplicativo!$I$7:$I$34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4">
                        <c:v>-0.13333333333333333</c:v>
                      </c:pt>
                      <c:pt idx="5">
                        <c:v>-0.30856668181621733</c:v>
                      </c:pt>
                      <c:pt idx="6">
                        <c:v>7.9232749655760673E-2</c:v>
                      </c:pt>
                      <c:pt idx="7">
                        <c:v>-5.5437364366722912E-2</c:v>
                      </c:pt>
                      <c:pt idx="8">
                        <c:v>-6.1651833316444568E-2</c:v>
                      </c:pt>
                      <c:pt idx="9">
                        <c:v>-0.16463962116083006</c:v>
                      </c:pt>
                      <c:pt idx="10">
                        <c:v>0.16104272853345555</c:v>
                      </c:pt>
                      <c:pt idx="11">
                        <c:v>1.2106618095380267E-3</c:v>
                      </c:pt>
                      <c:pt idx="12">
                        <c:v>-6.251991101494713E-3</c:v>
                      </c:pt>
                      <c:pt idx="13">
                        <c:v>5.4726762682675042E-5</c:v>
                      </c:pt>
                      <c:pt idx="14">
                        <c:v>-4.6828605094644912E-2</c:v>
                      </c:pt>
                      <c:pt idx="15">
                        <c:v>-7.0756631098683354E-2</c:v>
                      </c:pt>
                      <c:pt idx="16">
                        <c:v>1.601641394582639E-2</c:v>
                      </c:pt>
                      <c:pt idx="17">
                        <c:v>-2.2133054030564883E-2</c:v>
                      </c:pt>
                      <c:pt idx="18">
                        <c:v>1.659768407960294E-2</c:v>
                      </c:pt>
                      <c:pt idx="19">
                        <c:v>-2.4227116965093972E-3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3AC-4147-8816-8A11ECADEF07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Multiplicativo!$J$6</c15:sqref>
                        </c15:formulaRef>
                      </c:ext>
                    </c:extLst>
                    <c:strCache>
                      <c:ptCount val="1"/>
                      <c:pt idx="0">
                        <c:v>EPAt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Multiplicativo!$J$7:$J$34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4">
                        <c:v>0.13333333333333333</c:v>
                      </c:pt>
                      <c:pt idx="5">
                        <c:v>0.30856668181621733</c:v>
                      </c:pt>
                      <c:pt idx="6">
                        <c:v>7.9232749655760673E-2</c:v>
                      </c:pt>
                      <c:pt idx="7">
                        <c:v>5.5437364366722912E-2</c:v>
                      </c:pt>
                      <c:pt idx="8">
                        <c:v>6.1651833316444568E-2</c:v>
                      </c:pt>
                      <c:pt idx="9">
                        <c:v>0.16463962116083006</c:v>
                      </c:pt>
                      <c:pt idx="10">
                        <c:v>0.16104272853345555</c:v>
                      </c:pt>
                      <c:pt idx="11">
                        <c:v>1.2106618095380267E-3</c:v>
                      </c:pt>
                      <c:pt idx="12">
                        <c:v>6.251991101494713E-3</c:v>
                      </c:pt>
                      <c:pt idx="13">
                        <c:v>5.4726762682675042E-5</c:v>
                      </c:pt>
                      <c:pt idx="14">
                        <c:v>4.6828605094644912E-2</c:v>
                      </c:pt>
                      <c:pt idx="15">
                        <c:v>7.0756631098683354E-2</c:v>
                      </c:pt>
                      <c:pt idx="16">
                        <c:v>1.601641394582639E-2</c:v>
                      </c:pt>
                      <c:pt idx="17">
                        <c:v>2.2133054030564883E-2</c:v>
                      </c:pt>
                      <c:pt idx="18">
                        <c:v>1.659768407960294E-2</c:v>
                      </c:pt>
                      <c:pt idx="19">
                        <c:v>2.4227116965093972E-3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3AC-4147-8816-8A11ECADEF07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Multiplicativo!$K$6</c15:sqref>
                        </c15:formulaRef>
                      </c:ext>
                    </c:extLst>
                    <c:strCache>
                      <c:ptCount val="1"/>
                      <c:pt idx="0">
                        <c:v>VRRt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Multiplicativo!$K$7:$K$34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4">
                        <c:v>0.13333333333333333</c:v>
                      </c:pt>
                      <c:pt idx="5">
                        <c:v>6.25E-2</c:v>
                      </c:pt>
                      <c:pt idx="6">
                        <c:v>0.36842105263157893</c:v>
                      </c:pt>
                      <c:pt idx="7">
                        <c:v>-0.31034482758620691</c:v>
                      </c:pt>
                      <c:pt idx="8">
                        <c:v>-0.16</c:v>
                      </c:pt>
                      <c:pt idx="9">
                        <c:v>0.16666666666666666</c:v>
                      </c:pt>
                      <c:pt idx="10">
                        <c:v>0.13043478260869565</c:v>
                      </c:pt>
                      <c:pt idx="11">
                        <c:v>-0.13114754098360656</c:v>
                      </c:pt>
                      <c:pt idx="12">
                        <c:v>-0.15094339622641509</c:v>
                      </c:pt>
                      <c:pt idx="13">
                        <c:v>0.15873015873015872</c:v>
                      </c:pt>
                      <c:pt idx="14">
                        <c:v>0.17105263157894737</c:v>
                      </c:pt>
                      <c:pt idx="15">
                        <c:v>-0.10144927536231885</c:v>
                      </c:pt>
                      <c:pt idx="16">
                        <c:v>-0.25454545454545452</c:v>
                      </c:pt>
                      <c:pt idx="17">
                        <c:v>0.19117647058823528</c:v>
                      </c:pt>
                      <c:pt idx="18">
                        <c:v>0.13924050632911392</c:v>
                      </c:pt>
                      <c:pt idx="19">
                        <c:v>-8.2191780821917804E-2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AC-4147-8816-8A11ECADEF07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Multiplicativo!$L$6</c15:sqref>
                        </c15:formulaRef>
                      </c:ext>
                    </c:extLst>
                    <c:strCache>
                      <c:ptCount val="1"/>
                      <c:pt idx="0">
                        <c:v>VRPt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Multiplicativo!$L$7:$L$34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4">
                        <c:v>0</c:v>
                      </c:pt>
                      <c:pt idx="5">
                        <c:v>-0.26247112727063182</c:v>
                      </c:pt>
                      <c:pt idx="6">
                        <c:v>0.7087851869549544</c:v>
                      </c:pt>
                      <c:pt idx="7">
                        <c:v>-0.27914956754302539</c:v>
                      </c:pt>
                      <c:pt idx="8">
                        <c:v>-0.19107916665210739</c:v>
                      </c:pt>
                      <c:pt idx="9">
                        <c:v>2.4324546070039334E-3</c:v>
                      </c:pt>
                      <c:pt idx="10">
                        <c:v>0.33519913781347388</c:v>
                      </c:pt>
                      <c:pt idx="11">
                        <c:v>-0.11487173376258232</c:v>
                      </c:pt>
                      <c:pt idx="12">
                        <c:v>-0.13657959882588885</c:v>
                      </c:pt>
                      <c:pt idx="13">
                        <c:v>0.18874429784998129</c:v>
                      </c:pt>
                      <c:pt idx="14">
                        <c:v>0.14985755575884105</c:v>
                      </c:pt>
                      <c:pt idx="15">
                        <c:v>-0.1563448361290678</c:v>
                      </c:pt>
                      <c:pt idx="16">
                        <c:v>-0.19013184395622534</c:v>
                      </c:pt>
                      <c:pt idx="17">
                        <c:v>0.20899913319857433</c:v>
                      </c:pt>
                      <c:pt idx="18">
                        <c:v>0.18104730944542105</c:v>
                      </c:pt>
                      <c:pt idx="19">
                        <c:v>-7.8188075365128937E-2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AC-4147-8816-8A11ECADEF07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Multiplicativo!$M$6</c15:sqref>
                        </c15:formulaRef>
                      </c:ext>
                    </c:extLst>
                    <c:strCache>
                      <c:ptCount val="1"/>
                      <c:pt idx="0">
                        <c:v>(VRPt-VRRt)^2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Multiplicativo!$M$7:$M$34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4">
                        <c:v>1.7777777777777778E-2</c:v>
                      </c:pt>
                      <c:pt idx="5">
                        <c:v>0.10560623355954518</c:v>
                      </c:pt>
                      <c:pt idx="6">
                        <c:v>0.11584774393370079</c:v>
                      </c:pt>
                      <c:pt idx="7">
                        <c:v>9.7314424916171731E-4</c:v>
                      </c:pt>
                      <c:pt idx="8">
                        <c:v>9.6591459978946387E-4</c:v>
                      </c:pt>
                      <c:pt idx="9">
                        <c:v>2.6972876410858271E-2</c:v>
                      </c:pt>
                      <c:pt idx="10">
                        <c:v>4.1928441162428588E-2</c:v>
                      </c:pt>
                      <c:pt idx="11">
                        <c:v>2.6490190069594491E-4</c:v>
                      </c:pt>
                      <c:pt idx="12">
                        <c:v>2.0631867576336422E-4</c:v>
                      </c:pt>
                      <c:pt idx="13">
                        <c:v>9.0084854710406322E-4</c:v>
                      </c:pt>
                      <c:pt idx="14">
                        <c:v>4.4923123902005578E-4</c:v>
                      </c:pt>
                      <c:pt idx="15">
                        <c:v>3.0135225918958269E-3</c:v>
                      </c:pt>
                      <c:pt idx="16">
                        <c:v>4.1491132291408567E-3</c:v>
                      </c:pt>
                      <c:pt idx="17">
                        <c:v>3.1764730252197742E-4</c:v>
                      </c:pt>
                      <c:pt idx="18">
                        <c:v>1.7478087868056679E-3</c:v>
                      </c:pt>
                      <c:pt idx="19">
                        <c:v>1.6029657384720951E-5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AC-4147-8816-8A11ECADEF07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Multiplicativo!$N$6</c15:sqref>
                        </c15:formulaRef>
                      </c:ext>
                    </c:extLst>
                    <c:strCache>
                      <c:ptCount val="1"/>
                      <c:pt idx="0">
                        <c:v>VRRt^2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Multiplicativo!$N$7:$N$34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4">
                        <c:v>1.7777777777777778E-2</c:v>
                      </c:pt>
                      <c:pt idx="5">
                        <c:v>3.90625E-3</c:v>
                      </c:pt>
                      <c:pt idx="6">
                        <c:v>0.13573407202216065</c:v>
                      </c:pt>
                      <c:pt idx="7">
                        <c:v>9.631391200951249E-2</c:v>
                      </c:pt>
                      <c:pt idx="8">
                        <c:v>2.5600000000000001E-2</c:v>
                      </c:pt>
                      <c:pt idx="9">
                        <c:v>2.7777777777777776E-2</c:v>
                      </c:pt>
                      <c:pt idx="10">
                        <c:v>1.7013232514177693E-2</c:v>
                      </c:pt>
                      <c:pt idx="11">
                        <c:v>1.7199677506046764E-2</c:v>
                      </c:pt>
                      <c:pt idx="12">
                        <c:v>2.278390886436454E-2</c:v>
                      </c:pt>
                      <c:pt idx="13">
                        <c:v>2.5195263290501382E-2</c:v>
                      </c:pt>
                      <c:pt idx="14">
                        <c:v>2.9259002770083104E-2</c:v>
                      </c:pt>
                      <c:pt idx="15">
                        <c:v>1.0291955471539594E-2</c:v>
                      </c:pt>
                      <c:pt idx="16">
                        <c:v>6.4793388429752047E-2</c:v>
                      </c:pt>
                      <c:pt idx="17">
                        <c:v>3.6548442906574392E-2</c:v>
                      </c:pt>
                      <c:pt idx="18">
                        <c:v>1.9387918602788011E-2</c:v>
                      </c:pt>
                      <c:pt idx="19">
                        <c:v>6.7554888346781751E-3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AC-4147-8816-8A11ECADEF07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Multiplicativo!$O$6</c15:sqref>
                        </c15:formulaRef>
                      </c:ext>
                    </c:extLst>
                    <c:strCache>
                      <c:ptCount val="1"/>
                      <c:pt idx="0">
                        <c:v>Si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Multiplicativo!$A$7:$A$34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Multiplicativo!$O$7:$O$34</c15:sqref>
                        </c15:formulaRef>
                      </c:ext>
                    </c:extLst>
                    <c:numCache>
                      <c:formatCode>General</c:formatCode>
                      <c:ptCount val="28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AC-4147-8816-8A11ECADEF07}"/>
                  </c:ext>
                </c:extLst>
              </c15:ser>
            </c15:filteredScatterSeries>
          </c:ext>
        </c:extLst>
      </c:scatterChart>
      <c:valAx>
        <c:axId val="465763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86384"/>
        <c:crosses val="autoZero"/>
        <c:crossBetween val="midCat"/>
      </c:valAx>
      <c:valAx>
        <c:axId val="37898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63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11206</xdr:colOff>
      <xdr:row>12</xdr:row>
      <xdr:rowOff>145676</xdr:rowOff>
    </xdr:from>
    <xdr:to>
      <xdr:col>24</xdr:col>
      <xdr:colOff>468406</xdr:colOff>
      <xdr:row>26</xdr:row>
      <xdr:rowOff>86846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14A954-5427-4E2D-8C7C-D7389A5F86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11206</xdr:colOff>
      <xdr:row>12</xdr:row>
      <xdr:rowOff>145676</xdr:rowOff>
    </xdr:from>
    <xdr:to>
      <xdr:col>24</xdr:col>
      <xdr:colOff>468406</xdr:colOff>
      <xdr:row>26</xdr:row>
      <xdr:rowOff>86846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0D4731-EFC9-4D0B-8D18-9B5298820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topLeftCell="A4" zoomScale="55" zoomScaleNormal="55" workbookViewId="0">
      <selection activeCell="R35" sqref="R35"/>
    </sheetView>
  </sheetViews>
  <sheetFormatPr defaultColWidth="9" defaultRowHeight="15" x14ac:dyDescent="0.25"/>
  <cols>
    <col min="1" max="12" width="9" style="1"/>
    <col min="13" max="13" width="14.42578125" style="1" customWidth="1"/>
    <col min="14" max="14" width="11.140625" style="1" customWidth="1"/>
    <col min="15" max="16384" width="9" style="1"/>
  </cols>
  <sheetData>
    <row r="1" spans="1:20" ht="15.75" thickBot="1" x14ac:dyDescent="0.3"/>
    <row r="2" spans="1:20" ht="15.75" thickBot="1" x14ac:dyDescent="0.3">
      <c r="C2" s="10" t="s">
        <v>5</v>
      </c>
      <c r="D2" s="10" t="s">
        <v>6</v>
      </c>
      <c r="E2" s="10" t="s">
        <v>7</v>
      </c>
      <c r="H2" s="10" t="s">
        <v>8</v>
      </c>
      <c r="I2" s="2">
        <f>AVERAGE(H15:H26)</f>
        <v>20.993362190132483</v>
      </c>
    </row>
    <row r="3" spans="1:20" ht="15.75" thickBot="1" x14ac:dyDescent="0.3">
      <c r="C3" s="2">
        <v>3.7956954544239856E-2</v>
      </c>
      <c r="D3" s="3">
        <v>0.999</v>
      </c>
      <c r="E3" s="3">
        <v>0.999</v>
      </c>
      <c r="H3" s="10" t="s">
        <v>15</v>
      </c>
      <c r="I3" s="2">
        <f>SQRT(SUM(M11:M26)/SUM(N11:N26))</f>
        <v>0.74529744270400244</v>
      </c>
    </row>
    <row r="5" spans="1:20" ht="15.75" thickBot="1" x14ac:dyDescent="0.3"/>
    <row r="6" spans="1:20" ht="32.25" thickBot="1" x14ac:dyDescent="0.3">
      <c r="A6" s="12" t="s">
        <v>0</v>
      </c>
      <c r="B6" s="13" t="s">
        <v>20</v>
      </c>
      <c r="C6" s="13" t="s">
        <v>1</v>
      </c>
      <c r="D6" s="13" t="s">
        <v>2</v>
      </c>
      <c r="E6" s="13" t="s">
        <v>3</v>
      </c>
      <c r="F6" s="13" t="s">
        <v>4</v>
      </c>
      <c r="G6" s="13" t="s">
        <v>11</v>
      </c>
      <c r="H6" s="13" t="s">
        <v>12</v>
      </c>
      <c r="I6" s="13" t="s">
        <v>10</v>
      </c>
      <c r="J6" s="13" t="s">
        <v>9</v>
      </c>
      <c r="K6" s="13" t="s">
        <v>16</v>
      </c>
      <c r="L6" s="13" t="s">
        <v>17</v>
      </c>
      <c r="M6" s="13" t="s">
        <v>18</v>
      </c>
      <c r="N6" s="14" t="s">
        <v>19</v>
      </c>
      <c r="O6" s="14" t="s">
        <v>21</v>
      </c>
      <c r="P6" s="14" t="s">
        <v>22</v>
      </c>
      <c r="Q6" s="14" t="s">
        <v>24</v>
      </c>
    </row>
    <row r="7" spans="1:20" ht="16.5" thickBot="1" x14ac:dyDescent="0.3">
      <c r="A7" s="4">
        <v>1</v>
      </c>
      <c r="B7" s="4">
        <v>39</v>
      </c>
      <c r="C7" s="5"/>
      <c r="D7" s="5"/>
      <c r="E7" s="6">
        <f>B7-$C$10</f>
        <v>-12.25</v>
      </c>
      <c r="F7" s="5"/>
      <c r="G7" s="5"/>
      <c r="H7" s="5"/>
      <c r="I7" s="6"/>
      <c r="J7" s="6"/>
    </row>
    <row r="8" spans="1:20" ht="16.5" thickBot="1" x14ac:dyDescent="0.3">
      <c r="A8" s="4">
        <v>2</v>
      </c>
      <c r="B8" s="4">
        <v>33</v>
      </c>
      <c r="C8" s="6"/>
      <c r="D8" s="6"/>
      <c r="E8" s="6">
        <f t="shared" ref="E8:E10" si="0">B8-$C$10</f>
        <v>-18.25</v>
      </c>
      <c r="F8" s="6"/>
      <c r="G8" s="6"/>
      <c r="H8" s="6"/>
      <c r="I8" s="6"/>
      <c r="J8" s="6"/>
      <c r="S8" s="11" t="s">
        <v>13</v>
      </c>
      <c r="T8" s="2">
        <f>AVERAGE(J11:J26)</f>
        <v>6.9784916869316815E-2</v>
      </c>
    </row>
    <row r="9" spans="1:20" ht="16.5" thickBot="1" x14ac:dyDescent="0.3">
      <c r="A9" s="4">
        <v>3</v>
      </c>
      <c r="B9" s="4">
        <v>80</v>
      </c>
      <c r="C9" s="6"/>
      <c r="D9" s="6"/>
      <c r="E9" s="6">
        <f t="shared" si="0"/>
        <v>28.75</v>
      </c>
      <c r="F9" s="6"/>
      <c r="G9" s="6"/>
      <c r="H9" s="6"/>
      <c r="I9" s="6"/>
      <c r="J9" s="6"/>
      <c r="S9" s="10" t="s">
        <v>14</v>
      </c>
      <c r="T9" s="7">
        <f>1-T8</f>
        <v>0.93021508313068324</v>
      </c>
    </row>
    <row r="10" spans="1:20" ht="16.5" thickBot="1" x14ac:dyDescent="0.3">
      <c r="A10" s="4">
        <v>4</v>
      </c>
      <c r="B10" s="4">
        <v>53</v>
      </c>
      <c r="C10" s="6">
        <f>AVERAGE(B7:B10)</f>
        <v>51.25</v>
      </c>
      <c r="D10" s="6">
        <v>0</v>
      </c>
      <c r="E10" s="6">
        <f t="shared" si="0"/>
        <v>1.75</v>
      </c>
      <c r="F10" s="6"/>
      <c r="G10" s="6"/>
      <c r="H10" s="6"/>
      <c r="I10" s="6"/>
      <c r="J10" s="6"/>
      <c r="S10" s="11" t="s">
        <v>23</v>
      </c>
      <c r="T10" s="2">
        <f>_xlfn.STDEV.S(G11:G26)</f>
        <v>5.7683809863631748</v>
      </c>
    </row>
    <row r="11" spans="1:20" ht="15.75" x14ac:dyDescent="0.25">
      <c r="A11" s="8">
        <v>5</v>
      </c>
      <c r="B11" s="8">
        <v>45</v>
      </c>
      <c r="C11" s="9">
        <f t="shared" ref="C11:C25" si="1">alfa*(B11-E7)+(1-alfa)*(C10+D10)</f>
        <v>51.477741727265439</v>
      </c>
      <c r="D11" s="9">
        <f t="shared" ref="D11:D26" si="2">beta*(C11-C10)+(1-beta)*D10</f>
        <v>0.22751398553817351</v>
      </c>
      <c r="E11" s="9">
        <f t="shared" ref="E11:E26" si="3">gama*(B11-C11)+(1-gama)*E7</f>
        <v>-6.4835139855381732</v>
      </c>
      <c r="F11" s="9">
        <f>C10+D10+E7</f>
        <v>39</v>
      </c>
      <c r="G11" s="9">
        <f>F11-B11</f>
        <v>-6</v>
      </c>
      <c r="H11" s="9">
        <f>G11^2</f>
        <v>36</v>
      </c>
      <c r="I11" s="9">
        <f>G11/B11</f>
        <v>-0.13333333333333333</v>
      </c>
      <c r="J11" s="9">
        <f>ABS(I11)</f>
        <v>0.13333333333333333</v>
      </c>
      <c r="K11" s="9">
        <f>(B11-B7)/B11</f>
        <v>0.13333333333333333</v>
      </c>
      <c r="L11" s="9">
        <f>(F11-B7)/B7</f>
        <v>0</v>
      </c>
      <c r="M11" s="9">
        <f>(L11-K11)^2</f>
        <v>1.7777777777777778E-2</v>
      </c>
      <c r="N11" s="9">
        <f>K11^2</f>
        <v>1.7777777777777778E-2</v>
      </c>
    </row>
    <row r="12" spans="1:20" ht="15.75" x14ac:dyDescent="0.25">
      <c r="A12" s="4">
        <v>6</v>
      </c>
      <c r="B12" s="4">
        <v>48</v>
      </c>
      <c r="C12" s="6">
        <f t="shared" si="1"/>
        <v>52.25732991057032</v>
      </c>
      <c r="D12" s="6">
        <f t="shared" si="2"/>
        <v>0.77903610910711429</v>
      </c>
      <c r="E12" s="6">
        <f t="shared" si="3"/>
        <v>-4.2713225806597501</v>
      </c>
      <c r="F12" s="6">
        <f t="shared" ref="F12:F33" si="4">C11+D11+E8</f>
        <v>33.455255712803613</v>
      </c>
      <c r="G12" s="6">
        <f t="shared" ref="G12:G26" si="5">F12-B12</f>
        <v>-14.544744287196387</v>
      </c>
      <c r="H12" s="6">
        <f t="shared" ref="H12:H26" si="6">G12^2</f>
        <v>211.54958637993195</v>
      </c>
      <c r="I12" s="6">
        <f t="shared" ref="I12:I26" si="7">G12/B12</f>
        <v>-0.30301550598325805</v>
      </c>
      <c r="J12" s="6">
        <f t="shared" ref="J12:J26" si="8">ABS(I12)</f>
        <v>0.30301550598325805</v>
      </c>
      <c r="K12" s="6">
        <f t="shared" ref="K12:K26" si="9">(B12-B11)/B12</f>
        <v>6.25E-2</v>
      </c>
      <c r="L12" s="6">
        <f t="shared" ref="L12:L26" si="10">(F12-B11)/B11</f>
        <v>-0.25654987304880861</v>
      </c>
      <c r="M12" s="6">
        <f t="shared" ref="M12:M26" si="11">(L12-K12)^2</f>
        <v>0.10179282149246088</v>
      </c>
      <c r="N12" s="6">
        <f t="shared" ref="N12:N26" si="12">K12^2</f>
        <v>3.90625E-3</v>
      </c>
    </row>
    <row r="13" spans="1:20" ht="15.75" x14ac:dyDescent="0.25">
      <c r="A13" s="4">
        <v>7</v>
      </c>
      <c r="B13" s="4">
        <v>76</v>
      </c>
      <c r="C13" s="6">
        <f t="shared" si="1"/>
        <v>52.816733187692208</v>
      </c>
      <c r="D13" s="6">
        <f t="shared" si="2"/>
        <v>0.55962290995387298</v>
      </c>
      <c r="E13" s="6">
        <f t="shared" si="3"/>
        <v>23.188833545495484</v>
      </c>
      <c r="F13" s="6">
        <f t="shared" si="4"/>
        <v>81.786366019677445</v>
      </c>
      <c r="G13" s="6">
        <f t="shared" si="5"/>
        <v>5.7863660196774447</v>
      </c>
      <c r="H13" s="6">
        <f t="shared" si="6"/>
        <v>33.482031713677792</v>
      </c>
      <c r="I13" s="6">
        <f t="shared" si="7"/>
        <v>7.6136394995755849E-2</v>
      </c>
      <c r="J13" s="6">
        <f t="shared" si="8"/>
        <v>7.6136394995755849E-2</v>
      </c>
      <c r="K13" s="6">
        <f t="shared" si="9"/>
        <v>0.36842105263157893</v>
      </c>
      <c r="L13" s="6">
        <f t="shared" si="10"/>
        <v>0.70388262540994673</v>
      </c>
      <c r="M13" s="6">
        <f t="shared" si="11"/>
        <v>0.11253446681093615</v>
      </c>
      <c r="N13" s="6">
        <f t="shared" si="12"/>
        <v>0.13573407202216065</v>
      </c>
    </row>
    <row r="14" spans="1:20" ht="15.75" x14ac:dyDescent="0.25">
      <c r="A14" s="4">
        <v>8</v>
      </c>
      <c r="B14" s="4">
        <v>58</v>
      </c>
      <c r="C14" s="6">
        <f t="shared" si="1"/>
        <v>53.485430868624057</v>
      </c>
      <c r="D14" s="6">
        <f t="shared" si="2"/>
        <v>0.66858860616087157</v>
      </c>
      <c r="E14" s="6">
        <f t="shared" si="3"/>
        <v>4.5118045622445671</v>
      </c>
      <c r="F14" s="6">
        <f t="shared" si="4"/>
        <v>55.126356097646081</v>
      </c>
      <c r="G14" s="6">
        <f t="shared" si="5"/>
        <v>-2.8736439023539191</v>
      </c>
      <c r="H14" s="6">
        <f t="shared" si="6"/>
        <v>8.2578292775358602</v>
      </c>
      <c r="I14" s="6">
        <f t="shared" si="7"/>
        <v>-4.9545584523343435E-2</v>
      </c>
      <c r="J14" s="6">
        <f t="shared" si="8"/>
        <v>4.9545584523343435E-2</v>
      </c>
      <c r="K14" s="6">
        <f t="shared" si="9"/>
        <v>-0.31034482758620691</v>
      </c>
      <c r="L14" s="6">
        <f t="shared" si="10"/>
        <v>-0.27465320924149894</v>
      </c>
      <c r="M14" s="6">
        <f t="shared" si="11"/>
        <v>1.273891620064294E-3</v>
      </c>
      <c r="N14" s="6">
        <f t="shared" si="12"/>
        <v>9.631391200951249E-2</v>
      </c>
    </row>
    <row r="15" spans="1:20" ht="15.75" x14ac:dyDescent="0.25">
      <c r="A15" s="8">
        <v>9</v>
      </c>
      <c r="B15" s="8">
        <v>50</v>
      </c>
      <c r="C15" s="9">
        <f t="shared" si="1"/>
        <v>54.242439992040644</v>
      </c>
      <c r="D15" s="9">
        <f t="shared" si="2"/>
        <v>0.75692070289933155</v>
      </c>
      <c r="E15" s="9">
        <f t="shared" si="3"/>
        <v>-4.2446810660341416</v>
      </c>
      <c r="F15" s="9">
        <f t="shared" si="4"/>
        <v>47.670505489246757</v>
      </c>
      <c r="G15" s="9">
        <f t="shared" si="5"/>
        <v>-2.3294945107532428</v>
      </c>
      <c r="H15" s="9">
        <f t="shared" si="6"/>
        <v>5.4265446756294899</v>
      </c>
      <c r="I15" s="9">
        <f t="shared" si="7"/>
        <v>-4.6589890215064857E-2</v>
      </c>
      <c r="J15" s="9">
        <f t="shared" si="8"/>
        <v>4.6589890215064857E-2</v>
      </c>
      <c r="K15" s="9">
        <f t="shared" si="9"/>
        <v>-0.16</v>
      </c>
      <c r="L15" s="9">
        <f t="shared" si="10"/>
        <v>-0.17809473294402142</v>
      </c>
      <c r="M15" s="9">
        <f t="shared" si="11"/>
        <v>3.2741936031545403E-4</v>
      </c>
      <c r="N15" s="9">
        <f t="shared" si="12"/>
        <v>2.5600000000000001E-2</v>
      </c>
    </row>
    <row r="16" spans="1:20" ht="15.75" x14ac:dyDescent="0.25">
      <c r="A16" s="4">
        <v>10</v>
      </c>
      <c r="B16" s="4">
        <v>60</v>
      </c>
      <c r="C16" s="6">
        <f t="shared" si="1"/>
        <v>55.351296130772162</v>
      </c>
      <c r="D16" s="6">
        <f t="shared" si="2"/>
        <v>1.1085042032956858</v>
      </c>
      <c r="E16" s="6">
        <f t="shared" si="3"/>
        <v>4.6397838427779492</v>
      </c>
      <c r="F16" s="6">
        <f t="shared" si="4"/>
        <v>50.728038114280224</v>
      </c>
      <c r="G16" s="6">
        <f t="shared" si="5"/>
        <v>-9.2719618857197759</v>
      </c>
      <c r="H16" s="6">
        <f t="shared" si="6"/>
        <v>85.969277210240222</v>
      </c>
      <c r="I16" s="6">
        <f t="shared" si="7"/>
        <v>-0.1545326980953296</v>
      </c>
      <c r="J16" s="6">
        <f t="shared" si="8"/>
        <v>0.1545326980953296</v>
      </c>
      <c r="K16" s="6">
        <f t="shared" si="9"/>
        <v>0.16666666666666666</v>
      </c>
      <c r="L16" s="6">
        <f t="shared" si="10"/>
        <v>1.4560762285604482E-2</v>
      </c>
      <c r="M16" s="6">
        <f t="shared" si="11"/>
        <v>2.3136206147580829E-2</v>
      </c>
      <c r="N16" s="6">
        <f t="shared" si="12"/>
        <v>2.7777777777777776E-2</v>
      </c>
    </row>
    <row r="17" spans="1:17" ht="15.75" x14ac:dyDescent="0.25">
      <c r="A17" s="4">
        <v>11</v>
      </c>
      <c r="B17" s="4">
        <v>69</v>
      </c>
      <c r="C17" s="6">
        <f t="shared" si="1"/>
        <v>56.055610621943011</v>
      </c>
      <c r="D17" s="6">
        <f t="shared" si="2"/>
        <v>0.70471868088297296</v>
      </c>
      <c r="E17" s="6">
        <f t="shared" si="3"/>
        <v>12.954633822224427</v>
      </c>
      <c r="F17" s="6">
        <f t="shared" si="4"/>
        <v>79.648633879563334</v>
      </c>
      <c r="G17" s="6">
        <f t="shared" si="5"/>
        <v>10.648633879563334</v>
      </c>
      <c r="H17" s="6">
        <f t="shared" si="6"/>
        <v>113.39340350098406</v>
      </c>
      <c r="I17" s="6">
        <f t="shared" si="7"/>
        <v>0.15432802724004832</v>
      </c>
      <c r="J17" s="6">
        <f t="shared" si="8"/>
        <v>0.15432802724004832</v>
      </c>
      <c r="K17" s="6">
        <f t="shared" si="9"/>
        <v>0.13043478260869565</v>
      </c>
      <c r="L17" s="6">
        <f t="shared" si="10"/>
        <v>0.32747723132605555</v>
      </c>
      <c r="M17" s="6">
        <f t="shared" si="11"/>
        <v>3.8825726596533404E-2</v>
      </c>
      <c r="N17" s="6">
        <f t="shared" si="12"/>
        <v>1.7013232514177693E-2</v>
      </c>
    </row>
    <row r="18" spans="1:17" ht="15.75" x14ac:dyDescent="0.25">
      <c r="A18" s="4">
        <v>12</v>
      </c>
      <c r="B18" s="4">
        <v>61</v>
      </c>
      <c r="C18" s="6">
        <f t="shared" si="1"/>
        <v>56.749999930079561</v>
      </c>
      <c r="D18" s="6">
        <f t="shared" si="2"/>
        <v>0.69439963750929656</v>
      </c>
      <c r="E18" s="6">
        <f t="shared" si="3"/>
        <v>4.2502618744127627</v>
      </c>
      <c r="F18" s="6">
        <f t="shared" si="4"/>
        <v>61.272133865070558</v>
      </c>
      <c r="G18" s="6">
        <f t="shared" si="5"/>
        <v>0.27213386507055759</v>
      </c>
      <c r="H18" s="6">
        <f t="shared" si="6"/>
        <v>7.4056840518240449E-2</v>
      </c>
      <c r="I18" s="6">
        <f t="shared" si="7"/>
        <v>4.4612109027960265E-3</v>
      </c>
      <c r="J18" s="6">
        <f t="shared" si="8"/>
        <v>4.4612109027960265E-3</v>
      </c>
      <c r="K18" s="6">
        <f t="shared" si="9"/>
        <v>-0.13114754098360656</v>
      </c>
      <c r="L18" s="6">
        <f t="shared" si="10"/>
        <v>-0.11199805992651365</v>
      </c>
      <c r="M18" s="6">
        <f t="shared" si="11"/>
        <v>3.6670262475596018E-4</v>
      </c>
      <c r="N18" s="6">
        <f t="shared" si="12"/>
        <v>1.7199677506046764E-2</v>
      </c>
    </row>
    <row r="19" spans="1:17" ht="15.75" x14ac:dyDescent="0.25">
      <c r="A19" s="8">
        <v>13</v>
      </c>
      <c r="B19" s="8">
        <v>53</v>
      </c>
      <c r="C19" s="9">
        <f t="shared" si="1"/>
        <v>57.436818861503703</v>
      </c>
      <c r="D19" s="9">
        <f t="shared" si="2"/>
        <v>0.68682651213022705</v>
      </c>
      <c r="E19" s="9">
        <f t="shared" si="3"/>
        <v>-4.4366267237082324</v>
      </c>
      <c r="F19" s="9">
        <f t="shared" si="4"/>
        <v>53.19971850155472</v>
      </c>
      <c r="G19" s="9">
        <f t="shared" si="5"/>
        <v>0.19971850155472026</v>
      </c>
      <c r="H19" s="9">
        <f t="shared" si="6"/>
        <v>3.9887479863262798E-2</v>
      </c>
      <c r="I19" s="9">
        <f t="shared" si="7"/>
        <v>3.7682736142400051E-3</v>
      </c>
      <c r="J19" s="9">
        <f t="shared" si="8"/>
        <v>3.7682736142400051E-3</v>
      </c>
      <c r="K19" s="9">
        <f t="shared" si="9"/>
        <v>-0.15094339622641509</v>
      </c>
      <c r="L19" s="9">
        <f t="shared" si="10"/>
        <v>-0.12787346718762754</v>
      </c>
      <c r="M19" s="9">
        <f t="shared" si="11"/>
        <v>5.3222162585469287E-4</v>
      </c>
      <c r="N19" s="9">
        <f t="shared" si="12"/>
        <v>2.278390886436454E-2</v>
      </c>
    </row>
    <row r="20" spans="1:17" ht="15.75" x14ac:dyDescent="0.25">
      <c r="A20" s="4">
        <v>14</v>
      </c>
      <c r="B20" s="4">
        <v>63</v>
      </c>
      <c r="C20" s="6">
        <f t="shared" si="1"/>
        <v>58.132624880113077</v>
      </c>
      <c r="D20" s="6">
        <f t="shared" si="2"/>
        <v>0.69579703910289548</v>
      </c>
      <c r="E20" s="6">
        <f t="shared" si="3"/>
        <v>4.8671475286098138</v>
      </c>
      <c r="F20" s="6">
        <f t="shared" si="4"/>
        <v>62.763429216411879</v>
      </c>
      <c r="G20" s="6">
        <f t="shared" si="5"/>
        <v>-0.236570783588121</v>
      </c>
      <c r="H20" s="6">
        <f t="shared" si="6"/>
        <v>5.5965735647497579E-2</v>
      </c>
      <c r="I20" s="6">
        <f t="shared" si="7"/>
        <v>-3.7550918029860478E-3</v>
      </c>
      <c r="J20" s="6">
        <f t="shared" si="8"/>
        <v>3.7550918029860478E-3</v>
      </c>
      <c r="K20" s="6">
        <f t="shared" si="9"/>
        <v>0.15873015873015872</v>
      </c>
      <c r="L20" s="6">
        <f t="shared" si="10"/>
        <v>0.18421564559267697</v>
      </c>
      <c r="M20" s="6">
        <f t="shared" si="11"/>
        <v>6.4951004061959043E-4</v>
      </c>
      <c r="N20" s="6">
        <f t="shared" si="12"/>
        <v>2.5195263290501382E-2</v>
      </c>
    </row>
    <row r="21" spans="1:17" ht="15.75" x14ac:dyDescent="0.25">
      <c r="A21" s="4">
        <v>15</v>
      </c>
      <c r="B21" s="4">
        <v>76</v>
      </c>
      <c r="C21" s="6">
        <f t="shared" si="1"/>
        <v>58.98848428075371</v>
      </c>
      <c r="D21" s="6">
        <f t="shared" si="2"/>
        <v>0.85569933827909472</v>
      </c>
      <c r="E21" s="6">
        <f t="shared" si="3"/>
        <v>17.007458837349269</v>
      </c>
      <c r="F21" s="6">
        <f t="shared" si="4"/>
        <v>71.783055741440393</v>
      </c>
      <c r="G21" s="6">
        <f t="shared" si="5"/>
        <v>-4.2169442585596073</v>
      </c>
      <c r="H21" s="6">
        <f t="shared" si="6"/>
        <v>17.782618879798836</v>
      </c>
      <c r="I21" s="6">
        <f t="shared" si="7"/>
        <v>-5.5486108665257994E-2</v>
      </c>
      <c r="J21" s="6">
        <f t="shared" si="8"/>
        <v>5.5486108665257994E-2</v>
      </c>
      <c r="K21" s="6">
        <f t="shared" si="9"/>
        <v>0.17105263157894737</v>
      </c>
      <c r="L21" s="6">
        <f t="shared" si="10"/>
        <v>0.13941358319746655</v>
      </c>
      <c r="M21" s="6">
        <f t="shared" si="11"/>
        <v>1.0010293824856843E-3</v>
      </c>
      <c r="N21" s="6">
        <f t="shared" si="12"/>
        <v>2.9259002770083104E-2</v>
      </c>
    </row>
    <row r="22" spans="1:17" ht="15.75" x14ac:dyDescent="0.25">
      <c r="A22" s="4">
        <v>16</v>
      </c>
      <c r="B22" s="4">
        <v>69</v>
      </c>
      <c r="C22" s="6">
        <f t="shared" si="1"/>
        <v>60.030383528452383</v>
      </c>
      <c r="D22" s="6">
        <f t="shared" si="2"/>
        <v>1.0417130477892536</v>
      </c>
      <c r="E22" s="6">
        <f t="shared" si="3"/>
        <v>8.9648971169504819</v>
      </c>
      <c r="F22" s="6">
        <f t="shared" si="4"/>
        <v>64.094445493445562</v>
      </c>
      <c r="G22" s="6">
        <f t="shared" si="5"/>
        <v>-4.9055545065544379</v>
      </c>
      <c r="H22" s="6">
        <f t="shared" si="6"/>
        <v>24.064465016776555</v>
      </c>
      <c r="I22" s="6">
        <f t="shared" si="7"/>
        <v>-7.1094992848615049E-2</v>
      </c>
      <c r="J22" s="6">
        <f t="shared" si="8"/>
        <v>7.1094992848615049E-2</v>
      </c>
      <c r="K22" s="6">
        <f t="shared" si="9"/>
        <v>-0.10144927536231885</v>
      </c>
      <c r="L22" s="6">
        <f t="shared" si="10"/>
        <v>-0.15665203298097943</v>
      </c>
      <c r="M22" s="6">
        <f t="shared" si="11"/>
        <v>3.0473444487045896E-3</v>
      </c>
      <c r="N22" s="6">
        <f t="shared" si="12"/>
        <v>1.0291955471539594E-2</v>
      </c>
    </row>
    <row r="23" spans="1:17" ht="15.75" x14ac:dyDescent="0.25">
      <c r="A23" s="8">
        <v>17</v>
      </c>
      <c r="B23" s="8">
        <v>55</v>
      </c>
      <c r="C23" s="9">
        <f t="shared" si="1"/>
        <v>61.010019121390549</v>
      </c>
      <c r="D23" s="9">
        <f t="shared" si="2"/>
        <v>0.97969767039301725</v>
      </c>
      <c r="E23" s="9">
        <f t="shared" si="3"/>
        <v>-6.008445728992867</v>
      </c>
      <c r="F23" s="9">
        <f t="shared" si="4"/>
        <v>56.635469852533404</v>
      </c>
      <c r="G23" s="9">
        <f t="shared" si="5"/>
        <v>1.6354698525334044</v>
      </c>
      <c r="H23" s="9">
        <f t="shared" si="6"/>
        <v>2.6747616385456356</v>
      </c>
      <c r="I23" s="9">
        <f t="shared" si="7"/>
        <v>2.9735815500607353E-2</v>
      </c>
      <c r="J23" s="9">
        <f t="shared" si="8"/>
        <v>2.9735815500607353E-2</v>
      </c>
      <c r="K23" s="9">
        <f t="shared" si="9"/>
        <v>-0.25454545454545452</v>
      </c>
      <c r="L23" s="9">
        <f t="shared" si="10"/>
        <v>-0.17919608909371879</v>
      </c>
      <c r="M23" s="9">
        <f t="shared" si="11"/>
        <v>5.6775268739792262E-3</v>
      </c>
      <c r="N23" s="9">
        <f t="shared" si="12"/>
        <v>6.4793388429752047E-2</v>
      </c>
    </row>
    <row r="24" spans="1:17" ht="15.75" x14ac:dyDescent="0.25">
      <c r="A24" s="4">
        <v>18</v>
      </c>
      <c r="B24" s="4">
        <v>68</v>
      </c>
      <c r="C24" s="6">
        <f t="shared" si="1"/>
        <v>62.033106740812293</v>
      </c>
      <c r="D24" s="6">
        <f t="shared" si="2"/>
        <v>1.0230442294727158</v>
      </c>
      <c r="E24" s="6">
        <f t="shared" si="3"/>
        <v>5.9657935134571289</v>
      </c>
      <c r="F24" s="6">
        <f t="shared" si="4"/>
        <v>66.856864320393385</v>
      </c>
      <c r="G24" s="6">
        <f t="shared" si="5"/>
        <v>-1.1431356796066154</v>
      </c>
      <c r="H24" s="6">
        <f t="shared" si="6"/>
        <v>1.3067591819896784</v>
      </c>
      <c r="I24" s="6">
        <f t="shared" si="7"/>
        <v>-1.6810818817744346E-2</v>
      </c>
      <c r="J24" s="6">
        <f t="shared" si="8"/>
        <v>1.6810818817744346E-2</v>
      </c>
      <c r="K24" s="6">
        <f t="shared" si="9"/>
        <v>0.19117647058823528</v>
      </c>
      <c r="L24" s="6">
        <f t="shared" si="10"/>
        <v>0.21557935127987973</v>
      </c>
      <c r="M24" s="6">
        <f t="shared" si="11"/>
        <v>5.9550058605063359E-4</v>
      </c>
      <c r="N24" s="6">
        <f t="shared" si="12"/>
        <v>3.6548442906574392E-2</v>
      </c>
    </row>
    <row r="25" spans="1:17" ht="15.75" x14ac:dyDescent="0.25">
      <c r="A25" s="4">
        <v>19</v>
      </c>
      <c r="B25" s="4">
        <v>79</v>
      </c>
      <c r="C25" s="6">
        <f t="shared" si="1"/>
        <v>63.015779581163827</v>
      </c>
      <c r="D25" s="6">
        <f t="shared" si="2"/>
        <v>0.9827132117406544</v>
      </c>
      <c r="E25" s="6">
        <f t="shared" si="3"/>
        <v>15.985243657254687</v>
      </c>
      <c r="F25" s="6">
        <f t="shared" si="4"/>
        <v>80.063609807634279</v>
      </c>
      <c r="G25" s="6">
        <f t="shared" si="5"/>
        <v>1.063609807634279</v>
      </c>
      <c r="H25" s="6">
        <f t="shared" si="6"/>
        <v>1.1312658228958281</v>
      </c>
      <c r="I25" s="6">
        <f t="shared" si="7"/>
        <v>1.346341528650986E-2</v>
      </c>
      <c r="J25" s="6">
        <f t="shared" si="8"/>
        <v>1.346341528650986E-2</v>
      </c>
      <c r="K25" s="6">
        <f t="shared" si="9"/>
        <v>0.13924050632911392</v>
      </c>
      <c r="L25" s="6">
        <f t="shared" si="10"/>
        <v>0.17740602658285703</v>
      </c>
      <c r="M25" s="6">
        <f t="shared" si="11"/>
        <v>1.4566069362388762E-3</v>
      </c>
      <c r="N25" s="6">
        <f t="shared" si="12"/>
        <v>1.9387918602788011E-2</v>
      </c>
    </row>
    <row r="26" spans="1:17" ht="15.75" x14ac:dyDescent="0.25">
      <c r="A26" s="4">
        <v>20</v>
      </c>
      <c r="B26" s="4">
        <v>73</v>
      </c>
      <c r="C26" s="6">
        <f>alfa*(B26-E22)+(1-alfa)*(C25+D25)</f>
        <v>63.999882400431979</v>
      </c>
      <c r="D26" s="6">
        <f t="shared" si="2"/>
        <v>0.98410142966062453</v>
      </c>
      <c r="E26" s="6">
        <f t="shared" si="3"/>
        <v>9.0000823790854039</v>
      </c>
      <c r="F26" s="6">
        <f t="shared" si="4"/>
        <v>72.963389909854953</v>
      </c>
      <c r="G26" s="6">
        <f t="shared" si="5"/>
        <v>-3.661009014504657E-2</v>
      </c>
      <c r="H26" s="6">
        <f t="shared" si="6"/>
        <v>1.3402987004284359E-3</v>
      </c>
      <c r="I26" s="6">
        <f t="shared" si="7"/>
        <v>-5.015080841787201E-4</v>
      </c>
      <c r="J26" s="6">
        <f t="shared" si="8"/>
        <v>5.015080841787201E-4</v>
      </c>
      <c r="K26" s="6">
        <f t="shared" si="9"/>
        <v>-8.2191780821917804E-2</v>
      </c>
      <c r="L26" s="6">
        <f t="shared" si="10"/>
        <v>-7.6412785951203127E-2</v>
      </c>
      <c r="M26" s="6">
        <f t="shared" si="11"/>
        <v>3.339678171574654E-5</v>
      </c>
      <c r="N26" s="6">
        <f t="shared" si="12"/>
        <v>6.7554888346781751E-3</v>
      </c>
    </row>
    <row r="27" spans="1:17" ht="15.75" x14ac:dyDescent="0.25">
      <c r="A27" s="8">
        <v>21</v>
      </c>
      <c r="B27" s="9"/>
      <c r="C27" s="9">
        <f>C26+D26</f>
        <v>64.983983830092598</v>
      </c>
      <c r="D27" s="9">
        <f>D26</f>
        <v>0.98410142966062453</v>
      </c>
      <c r="E27" s="9">
        <f>E23</f>
        <v>-6.008445728992867</v>
      </c>
      <c r="F27" s="9">
        <f>C26+D26+E23</f>
        <v>58.97553810109973</v>
      </c>
      <c r="G27" s="9"/>
      <c r="H27" s="9"/>
      <c r="I27" s="9"/>
      <c r="J27" s="9"/>
      <c r="K27" s="9"/>
      <c r="L27" s="9"/>
      <c r="M27" s="9"/>
      <c r="N27" s="9"/>
      <c r="P27" s="1">
        <f>F27-_xlfn.NORM.INV(0.975,0,1)*$T$10</f>
        <v>47.669719118722277</v>
      </c>
      <c r="Q27" s="1">
        <f>F27+_xlfn.NORM.INV(0.975,0,1)*$T$10</f>
        <v>70.281357083477189</v>
      </c>
    </row>
    <row r="28" spans="1:17" ht="15.75" x14ac:dyDescent="0.25">
      <c r="A28" s="4">
        <v>22</v>
      </c>
      <c r="B28" s="6"/>
      <c r="C28" s="6">
        <f>C27+D27</f>
        <v>65.968085259753224</v>
      </c>
      <c r="D28" s="6">
        <f t="shared" ref="D28:D30" si="13">D27</f>
        <v>0.98410142966062453</v>
      </c>
      <c r="E28" s="6">
        <f>E24</f>
        <v>5.9657935134571289</v>
      </c>
      <c r="F28" s="6">
        <f>C27+D27+E24</f>
        <v>71.933878773210353</v>
      </c>
      <c r="G28" s="6"/>
      <c r="H28" s="6"/>
      <c r="I28" s="6"/>
      <c r="J28" s="6"/>
      <c r="K28" s="6"/>
      <c r="L28" s="6"/>
      <c r="M28" s="6"/>
      <c r="N28" s="6"/>
    </row>
    <row r="29" spans="1:17" ht="15.75" x14ac:dyDescent="0.25">
      <c r="A29" s="4">
        <v>23</v>
      </c>
      <c r="B29" s="6"/>
      <c r="C29" s="6">
        <f>C28+D28</f>
        <v>66.95218668941385</v>
      </c>
      <c r="D29" s="6">
        <f t="shared" si="13"/>
        <v>0.98410142966062453</v>
      </c>
      <c r="E29" s="6">
        <f t="shared" ref="E29:E34" si="14">E25</f>
        <v>15.985243657254687</v>
      </c>
      <c r="F29" s="6">
        <f t="shared" si="4"/>
        <v>82.937430346668535</v>
      </c>
      <c r="G29" s="6"/>
      <c r="H29" s="6"/>
      <c r="I29" s="6"/>
      <c r="J29" s="6"/>
      <c r="K29" s="6"/>
      <c r="L29" s="6"/>
      <c r="M29" s="6"/>
      <c r="N29" s="6"/>
    </row>
    <row r="30" spans="1:17" ht="15.75" x14ac:dyDescent="0.25">
      <c r="A30" s="4">
        <v>24</v>
      </c>
      <c r="B30" s="6"/>
      <c r="C30" s="6">
        <f t="shared" ref="C30:C34" si="15">C29+D29</f>
        <v>67.936288119074476</v>
      </c>
      <c r="D30" s="6">
        <f t="shared" si="13"/>
        <v>0.98410142966062453</v>
      </c>
      <c r="E30" s="6">
        <f t="shared" si="14"/>
        <v>9.0000823790854039</v>
      </c>
      <c r="F30" s="6">
        <f t="shared" si="4"/>
        <v>76.936370498159874</v>
      </c>
      <c r="G30" s="6"/>
      <c r="H30" s="6"/>
      <c r="I30" s="6"/>
      <c r="J30" s="6"/>
      <c r="K30" s="6"/>
      <c r="L30" s="6"/>
      <c r="M30" s="6"/>
      <c r="N30" s="6"/>
    </row>
    <row r="31" spans="1:17" ht="15.75" x14ac:dyDescent="0.25">
      <c r="A31" s="8">
        <v>25</v>
      </c>
      <c r="B31" s="9"/>
      <c r="C31" s="9">
        <f t="shared" si="15"/>
        <v>68.920389548735102</v>
      </c>
      <c r="D31" s="9">
        <f>D30</f>
        <v>0.98410142966062453</v>
      </c>
      <c r="E31" s="9">
        <f t="shared" si="14"/>
        <v>-6.008445728992867</v>
      </c>
      <c r="F31" s="9">
        <f t="shared" si="4"/>
        <v>62.911943819742234</v>
      </c>
      <c r="G31" s="9"/>
      <c r="H31" s="9"/>
      <c r="I31" s="9"/>
      <c r="J31" s="9"/>
      <c r="K31" s="9"/>
      <c r="L31" s="9"/>
      <c r="M31" s="9"/>
      <c r="N31" s="9"/>
    </row>
    <row r="32" spans="1:17" ht="15.75" x14ac:dyDescent="0.25">
      <c r="A32" s="4">
        <v>26</v>
      </c>
      <c r="B32" s="6"/>
      <c r="C32" s="6">
        <f t="shared" si="15"/>
        <v>69.904490978395728</v>
      </c>
      <c r="D32" s="6">
        <f t="shared" ref="D32:D34" si="16">D31</f>
        <v>0.98410142966062453</v>
      </c>
      <c r="E32" s="6">
        <f t="shared" si="14"/>
        <v>5.9657935134571289</v>
      </c>
      <c r="F32" s="6">
        <f t="shared" si="4"/>
        <v>75.870284491852857</v>
      </c>
      <c r="G32" s="6"/>
      <c r="H32" s="6"/>
      <c r="I32" s="6"/>
      <c r="J32" s="6"/>
      <c r="K32" s="6"/>
      <c r="L32" s="6"/>
      <c r="M32" s="6"/>
      <c r="N32" s="6"/>
    </row>
    <row r="33" spans="1:14" ht="15.75" x14ac:dyDescent="0.25">
      <c r="A33" s="4">
        <v>27</v>
      </c>
      <c r="B33" s="6"/>
      <c r="C33" s="6">
        <f t="shared" si="15"/>
        <v>70.888592408056354</v>
      </c>
      <c r="D33" s="6">
        <f t="shared" si="16"/>
        <v>0.98410142966062453</v>
      </c>
      <c r="E33" s="6">
        <f t="shared" si="14"/>
        <v>15.985243657254687</v>
      </c>
      <c r="F33" s="6">
        <f t="shared" si="4"/>
        <v>86.873836065311039</v>
      </c>
      <c r="G33" s="6"/>
      <c r="H33" s="6"/>
      <c r="I33" s="6"/>
      <c r="J33" s="6"/>
      <c r="K33" s="6"/>
      <c r="L33" s="6"/>
      <c r="M33" s="6"/>
      <c r="N33" s="6"/>
    </row>
    <row r="34" spans="1:14" ht="15.75" x14ac:dyDescent="0.25">
      <c r="A34" s="4">
        <v>28</v>
      </c>
      <c r="B34" s="6"/>
      <c r="C34" s="6">
        <f t="shared" si="15"/>
        <v>71.87269383771698</v>
      </c>
      <c r="D34" s="6">
        <f t="shared" si="16"/>
        <v>0.98410142966062453</v>
      </c>
      <c r="E34" s="6">
        <f t="shared" si="14"/>
        <v>9.0000823790854039</v>
      </c>
      <c r="F34" s="6">
        <f>C33+D33+E30</f>
        <v>80.872776216802379</v>
      </c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H13" zoomScale="85" zoomScaleNormal="85" workbookViewId="0">
      <selection activeCell="F27" sqref="F27"/>
    </sheetView>
  </sheetViews>
  <sheetFormatPr defaultColWidth="9" defaultRowHeight="15" x14ac:dyDescent="0.25"/>
  <cols>
    <col min="1" max="12" width="9" style="1"/>
    <col min="13" max="13" width="14.42578125" style="1" customWidth="1"/>
    <col min="14" max="14" width="11.140625" style="1" customWidth="1"/>
    <col min="15" max="16384" width="9" style="1"/>
  </cols>
  <sheetData>
    <row r="1" spans="1:20" ht="15.75" thickBot="1" x14ac:dyDescent="0.3"/>
    <row r="2" spans="1:20" ht="15.75" thickBot="1" x14ac:dyDescent="0.3">
      <c r="C2" s="10" t="s">
        <v>5</v>
      </c>
      <c r="D2" s="10" t="s">
        <v>6</v>
      </c>
      <c r="E2" s="10" t="s">
        <v>7</v>
      </c>
      <c r="H2" s="10" t="s">
        <v>8</v>
      </c>
      <c r="I2" s="2">
        <f>AVERAGE(H15:H26)</f>
        <v>22.664111571243243</v>
      </c>
    </row>
    <row r="3" spans="1:20" ht="15.75" thickBot="1" x14ac:dyDescent="0.3">
      <c r="C3" s="2">
        <v>1.8603169362563371E-2</v>
      </c>
      <c r="D3" s="3">
        <v>0.999</v>
      </c>
      <c r="E3" s="3">
        <v>0.999</v>
      </c>
      <c r="H3" s="10" t="s">
        <v>15</v>
      </c>
      <c r="I3" s="2">
        <f>SQRT(SUM(M11:M26)/SUM(N11:N26))</f>
        <v>0.75975953295998999</v>
      </c>
    </row>
    <row r="5" spans="1:20" ht="15.75" thickBot="1" x14ac:dyDescent="0.3"/>
    <row r="6" spans="1:20" ht="32.25" thickBot="1" x14ac:dyDescent="0.3">
      <c r="A6" s="12" t="s">
        <v>0</v>
      </c>
      <c r="B6" s="13" t="s">
        <v>20</v>
      </c>
      <c r="C6" s="13" t="s">
        <v>1</v>
      </c>
      <c r="D6" s="13" t="s">
        <v>2</v>
      </c>
      <c r="E6" s="13" t="s">
        <v>3</v>
      </c>
      <c r="F6" s="13" t="s">
        <v>4</v>
      </c>
      <c r="G6" s="13" t="s">
        <v>11</v>
      </c>
      <c r="H6" s="13" t="s">
        <v>12</v>
      </c>
      <c r="I6" s="13" t="s">
        <v>10</v>
      </c>
      <c r="J6" s="13" t="s">
        <v>9</v>
      </c>
      <c r="K6" s="13" t="s">
        <v>16</v>
      </c>
      <c r="L6" s="13" t="s">
        <v>17</v>
      </c>
      <c r="M6" s="13" t="s">
        <v>18</v>
      </c>
      <c r="N6" s="14" t="s">
        <v>19</v>
      </c>
      <c r="O6" s="14" t="s">
        <v>21</v>
      </c>
      <c r="P6" s="14" t="s">
        <v>22</v>
      </c>
      <c r="Q6" s="14" t="s">
        <v>24</v>
      </c>
    </row>
    <row r="7" spans="1:20" ht="16.5" thickBot="1" x14ac:dyDescent="0.3">
      <c r="A7" s="4">
        <v>1</v>
      </c>
      <c r="B7" s="4">
        <v>39</v>
      </c>
      <c r="C7" s="5"/>
      <c r="D7" s="5"/>
      <c r="E7" s="6">
        <f>B7/$C$10</f>
        <v>0.76097560975609757</v>
      </c>
      <c r="F7" s="5"/>
      <c r="G7" s="5"/>
      <c r="H7" s="5"/>
      <c r="I7" s="6"/>
      <c r="J7" s="6"/>
    </row>
    <row r="8" spans="1:20" ht="16.5" thickBot="1" x14ac:dyDescent="0.3">
      <c r="A8" s="4">
        <v>2</v>
      </c>
      <c r="B8" s="4">
        <v>33</v>
      </c>
      <c r="C8" s="6"/>
      <c r="D8" s="6"/>
      <c r="E8" s="6">
        <f t="shared" ref="E8:E9" si="0">B8/$C$10</f>
        <v>0.64390243902439026</v>
      </c>
      <c r="F8" s="6"/>
      <c r="G8" s="6"/>
      <c r="H8" s="6"/>
      <c r="I8" s="6"/>
      <c r="J8" s="6"/>
      <c r="S8" s="11" t="s">
        <v>13</v>
      </c>
      <c r="T8" s="2">
        <f>AVERAGE(J11:J26)</f>
        <v>7.1636049487644474E-2</v>
      </c>
    </row>
    <row r="9" spans="1:20" ht="16.5" thickBot="1" x14ac:dyDescent="0.3">
      <c r="A9" s="4">
        <v>3</v>
      </c>
      <c r="B9" s="4">
        <v>80</v>
      </c>
      <c r="C9" s="6"/>
      <c r="D9" s="6"/>
      <c r="E9" s="6">
        <f t="shared" si="0"/>
        <v>1.5609756097560976</v>
      </c>
      <c r="F9" s="6"/>
      <c r="G9" s="6"/>
      <c r="H9" s="6"/>
      <c r="I9" s="6"/>
      <c r="J9" s="6"/>
      <c r="S9" s="10" t="s">
        <v>14</v>
      </c>
      <c r="T9" s="7">
        <f>1-T8</f>
        <v>0.92836395051235554</v>
      </c>
    </row>
    <row r="10" spans="1:20" ht="16.5" thickBot="1" x14ac:dyDescent="0.3">
      <c r="A10" s="4">
        <v>4</v>
      </c>
      <c r="B10" s="4">
        <v>53</v>
      </c>
      <c r="C10" s="6">
        <f>AVERAGE(B7:B10)</f>
        <v>51.25</v>
      </c>
      <c r="D10" s="6">
        <v>0</v>
      </c>
      <c r="E10" s="6">
        <f>B10/$C$10</f>
        <v>1.0341463414634147</v>
      </c>
      <c r="F10" s="6"/>
      <c r="G10" s="6"/>
      <c r="H10" s="6"/>
      <c r="I10" s="6"/>
      <c r="J10" s="6"/>
      <c r="S10" s="11" t="s">
        <v>23</v>
      </c>
      <c r="T10" s="2">
        <f>_xlfn.STDEV.S(G11:G26)</f>
        <v>5.9149753455242564</v>
      </c>
    </row>
    <row r="11" spans="1:20" ht="15.75" x14ac:dyDescent="0.25">
      <c r="A11" s="8">
        <v>5</v>
      </c>
      <c r="B11" s="8">
        <v>45</v>
      </c>
      <c r="C11" s="9">
        <f t="shared" ref="C11:C26" si="1">alfa*(B11/E7)+(1-alfa)*(C10+D10)</f>
        <v>51.396678835358671</v>
      </c>
      <c r="D11" s="9">
        <f>beta*(C11-C10)+(1-beta)*D10</f>
        <v>0.14653215652331208</v>
      </c>
      <c r="E11" s="9">
        <f t="shared" ref="E11:E26" si="2">gama*(B11/C11)+(1-gama)*E7</f>
        <v>0.87542838639725862</v>
      </c>
      <c r="F11" s="9">
        <f>(C10+D10)*E7</f>
        <v>39</v>
      </c>
      <c r="G11" s="9">
        <f>F11-B11</f>
        <v>-6</v>
      </c>
      <c r="H11" s="9">
        <f>G11^2</f>
        <v>36</v>
      </c>
      <c r="I11" s="9">
        <f>G11/B11</f>
        <v>-0.13333333333333333</v>
      </c>
      <c r="J11" s="9">
        <f>ABS(I11)</f>
        <v>0.13333333333333333</v>
      </c>
      <c r="K11" s="9">
        <f>(B11-B7)/B11</f>
        <v>0.13333333333333333</v>
      </c>
      <c r="L11" s="9">
        <f>(F11-B7)/B7</f>
        <v>0</v>
      </c>
      <c r="M11" s="9">
        <f>(L11-K11)^2</f>
        <v>1.7777777777777778E-2</v>
      </c>
      <c r="N11" s="9">
        <f>K11^2</f>
        <v>1.7777777777777778E-2</v>
      </c>
    </row>
    <row r="12" spans="1:20" ht="15.75" x14ac:dyDescent="0.25">
      <c r="A12" s="4">
        <v>6</v>
      </c>
      <c r="B12" s="4">
        <v>48</v>
      </c>
      <c r="C12" s="9">
        <f t="shared" si="1"/>
        <v>51.971125624428034</v>
      </c>
      <c r="D12" s="6">
        <f t="shared" ref="D12:D26" si="3">beta*(C12-C11)+(1-beta)*D11</f>
        <v>0.57401887443681665</v>
      </c>
      <c r="E12" s="9">
        <f t="shared" si="2"/>
        <v>0.92331008339741938</v>
      </c>
      <c r="F12" s="9">
        <f t="shared" ref="F12:F34" si="4">(C11+D11)*E8</f>
        <v>33.188799272821569</v>
      </c>
      <c r="G12" s="6">
        <f t="shared" ref="G12:G26" si="5">F12-B12</f>
        <v>-14.811200727178431</v>
      </c>
      <c r="H12" s="6">
        <f t="shared" ref="H12:H26" si="6">G12^2</f>
        <v>219.37166698077087</v>
      </c>
      <c r="I12" s="6">
        <f t="shared" ref="I12:I26" si="7">G12/B12</f>
        <v>-0.30856668181621733</v>
      </c>
      <c r="J12" s="6">
        <f t="shared" ref="J12:J26" si="8">ABS(I12)</f>
        <v>0.30856668181621733</v>
      </c>
      <c r="K12" s="6">
        <f t="shared" ref="K12:K26" si="9">(B12-B11)/B12</f>
        <v>6.25E-2</v>
      </c>
      <c r="L12" s="6">
        <f t="shared" ref="L12:L26" si="10">(F12-B11)/B11</f>
        <v>-0.26247112727063182</v>
      </c>
      <c r="M12" s="6">
        <f t="shared" ref="M12:M26" si="11">(L12-K12)^2</f>
        <v>0.10560623355954518</v>
      </c>
      <c r="N12" s="6">
        <f t="shared" ref="N12:N26" si="12">K12^2</f>
        <v>3.90625E-3</v>
      </c>
    </row>
    <row r="13" spans="1:20" ht="15.75" x14ac:dyDescent="0.25">
      <c r="A13" s="4">
        <v>7</v>
      </c>
      <c r="B13" s="4">
        <v>76</v>
      </c>
      <c r="C13" s="9">
        <f t="shared" si="1"/>
        <v>52.473380084911909</v>
      </c>
      <c r="D13" s="6">
        <f t="shared" si="3"/>
        <v>0.50232622489782863</v>
      </c>
      <c r="E13" s="9">
        <f t="shared" si="2"/>
        <v>1.4484660516147805</v>
      </c>
      <c r="F13" s="9">
        <f t="shared" si="4"/>
        <v>82.021688973837811</v>
      </c>
      <c r="G13" s="6">
        <f t="shared" si="5"/>
        <v>6.0216889738378114</v>
      </c>
      <c r="H13" s="6">
        <f t="shared" si="6"/>
        <v>36.260738097639873</v>
      </c>
      <c r="I13" s="6">
        <f t="shared" si="7"/>
        <v>7.9232749655760673E-2</v>
      </c>
      <c r="J13" s="6">
        <f t="shared" si="8"/>
        <v>7.9232749655760673E-2</v>
      </c>
      <c r="K13" s="6">
        <f t="shared" si="9"/>
        <v>0.36842105263157893</v>
      </c>
      <c r="L13" s="6">
        <f t="shared" si="10"/>
        <v>0.7087851869549544</v>
      </c>
      <c r="M13" s="6">
        <f t="shared" si="11"/>
        <v>0.11584774393370079</v>
      </c>
      <c r="N13" s="6">
        <f t="shared" si="12"/>
        <v>0.13573407202216065</v>
      </c>
    </row>
    <row r="14" spans="1:20" ht="15.75" x14ac:dyDescent="0.25">
      <c r="A14" s="4">
        <v>8</v>
      </c>
      <c r="B14" s="4">
        <v>58</v>
      </c>
      <c r="C14" s="9">
        <f t="shared" si="1"/>
        <v>53.033547271910315</v>
      </c>
      <c r="D14" s="6">
        <f t="shared" si="3"/>
        <v>0.56010934603630547</v>
      </c>
      <c r="E14" s="9">
        <f t="shared" si="2"/>
        <v>1.0935878784711166</v>
      </c>
      <c r="F14" s="9">
        <f t="shared" si="4"/>
        <v>54.784632866730071</v>
      </c>
      <c r="G14" s="6">
        <f t="shared" si="5"/>
        <v>-3.215367133269929</v>
      </c>
      <c r="H14" s="6">
        <f t="shared" si="6"/>
        <v>10.338585801712481</v>
      </c>
      <c r="I14" s="6">
        <f t="shared" si="7"/>
        <v>-5.5437364366722912E-2</v>
      </c>
      <c r="J14" s="6">
        <f t="shared" si="8"/>
        <v>5.5437364366722912E-2</v>
      </c>
      <c r="K14" s="6">
        <f t="shared" si="9"/>
        <v>-0.31034482758620691</v>
      </c>
      <c r="L14" s="6">
        <f t="shared" si="10"/>
        <v>-0.27914956754302539</v>
      </c>
      <c r="M14" s="6">
        <f t="shared" si="11"/>
        <v>9.7314424916171731E-4</v>
      </c>
      <c r="N14" s="6">
        <f t="shared" si="12"/>
        <v>9.631391200951249E-2</v>
      </c>
    </row>
    <row r="15" spans="1:20" ht="15.75" x14ac:dyDescent="0.25">
      <c r="A15" s="8">
        <v>9</v>
      </c>
      <c r="B15" s="8">
        <v>50</v>
      </c>
      <c r="C15" s="9">
        <f t="shared" si="1"/>
        <v>53.659162804090435</v>
      </c>
      <c r="D15" s="9">
        <f t="shared" si="3"/>
        <v>0.62555002599397647</v>
      </c>
      <c r="E15" s="9">
        <f t="shared" si="2"/>
        <v>0.93175092829621542</v>
      </c>
      <c r="F15" s="9">
        <f t="shared" si="4"/>
        <v>46.917408334177772</v>
      </c>
      <c r="G15" s="9">
        <f t="shared" si="5"/>
        <v>-3.0825916658222283</v>
      </c>
      <c r="H15" s="9">
        <f t="shared" si="6"/>
        <v>9.5023713781966599</v>
      </c>
      <c r="I15" s="9">
        <f t="shared" si="7"/>
        <v>-6.1651833316444568E-2</v>
      </c>
      <c r="J15" s="9">
        <f t="shared" si="8"/>
        <v>6.1651833316444568E-2</v>
      </c>
      <c r="K15" s="9">
        <f t="shared" si="9"/>
        <v>-0.16</v>
      </c>
      <c r="L15" s="9">
        <f t="shared" si="10"/>
        <v>-0.19107916665210739</v>
      </c>
      <c r="M15" s="9">
        <f t="shared" si="11"/>
        <v>9.6591459978946387E-4</v>
      </c>
      <c r="N15" s="9">
        <f t="shared" si="12"/>
        <v>2.5600000000000001E-2</v>
      </c>
    </row>
    <row r="16" spans="1:20" ht="15.75" x14ac:dyDescent="0.25">
      <c r="A16" s="4">
        <v>10</v>
      </c>
      <c r="B16" s="4">
        <v>60</v>
      </c>
      <c r="C16" s="9">
        <f t="shared" si="1"/>
        <v>54.483745775439445</v>
      </c>
      <c r="D16" s="6">
        <f t="shared" si="3"/>
        <v>0.82438393840365454</v>
      </c>
      <c r="E16" s="9">
        <f t="shared" si="2"/>
        <v>1.1010679338955904</v>
      </c>
      <c r="F16" s="9">
        <f t="shared" si="4"/>
        <v>50.121622730350197</v>
      </c>
      <c r="G16" s="6">
        <f t="shared" si="5"/>
        <v>-9.8783772696498033</v>
      </c>
      <c r="H16" s="6">
        <f t="shared" si="6"/>
        <v>97.582337481533898</v>
      </c>
      <c r="I16" s="6">
        <f t="shared" si="7"/>
        <v>-0.16463962116083006</v>
      </c>
      <c r="J16" s="6">
        <f t="shared" si="8"/>
        <v>0.16463962116083006</v>
      </c>
      <c r="K16" s="6">
        <f t="shared" si="9"/>
        <v>0.16666666666666666</v>
      </c>
      <c r="L16" s="6">
        <f t="shared" si="10"/>
        <v>2.4324546070039334E-3</v>
      </c>
      <c r="M16" s="6">
        <f t="shared" si="11"/>
        <v>2.6972876410858271E-2</v>
      </c>
      <c r="N16" s="6">
        <f t="shared" si="12"/>
        <v>2.7777777777777776E-2</v>
      </c>
    </row>
    <row r="17" spans="1:17" ht="15.75" x14ac:dyDescent="0.25">
      <c r="A17" s="4">
        <v>11</v>
      </c>
      <c r="B17" s="4">
        <v>69</v>
      </c>
      <c r="C17" s="9">
        <f t="shared" si="1"/>
        <v>55.16541497409326</v>
      </c>
      <c r="D17" s="6">
        <f t="shared" si="3"/>
        <v>0.68181191339356439</v>
      </c>
      <c r="E17" s="9">
        <f t="shared" si="2"/>
        <v>1.2509813487893104</v>
      </c>
      <c r="F17" s="9">
        <f t="shared" si="4"/>
        <v>80.111948268808433</v>
      </c>
      <c r="G17" s="6">
        <f t="shared" si="5"/>
        <v>11.111948268808433</v>
      </c>
      <c r="H17" s="6">
        <f t="shared" si="6"/>
        <v>123.47539432867474</v>
      </c>
      <c r="I17" s="6">
        <f t="shared" si="7"/>
        <v>0.16104272853345555</v>
      </c>
      <c r="J17" s="6">
        <f t="shared" si="8"/>
        <v>0.16104272853345555</v>
      </c>
      <c r="K17" s="6">
        <f t="shared" si="9"/>
        <v>0.13043478260869565</v>
      </c>
      <c r="L17" s="6">
        <f t="shared" si="10"/>
        <v>0.33519913781347388</v>
      </c>
      <c r="M17" s="6">
        <f t="shared" si="11"/>
        <v>4.1928441162428588E-2</v>
      </c>
      <c r="N17" s="6">
        <f t="shared" si="12"/>
        <v>1.7013232514177693E-2</v>
      </c>
    </row>
    <row r="18" spans="1:17" ht="15.75" x14ac:dyDescent="0.25">
      <c r="A18" s="4">
        <v>12</v>
      </c>
      <c r="B18" s="4">
        <v>61</v>
      </c>
      <c r="C18" s="9">
        <f t="shared" si="1"/>
        <v>55.845970608979407</v>
      </c>
      <c r="D18" s="6">
        <f t="shared" si="3"/>
        <v>0.68055689116465468</v>
      </c>
      <c r="E18" s="9">
        <f t="shared" si="2"/>
        <v>1.0922913830906056</v>
      </c>
      <c r="F18" s="9">
        <f t="shared" si="4"/>
        <v>61.07385037038182</v>
      </c>
      <c r="G18" s="6">
        <f t="shared" si="5"/>
        <v>7.385037038181963E-2</v>
      </c>
      <c r="H18" s="6">
        <f t="shared" si="6"/>
        <v>5.4538772055319424E-3</v>
      </c>
      <c r="I18" s="6">
        <f t="shared" si="7"/>
        <v>1.2106618095380267E-3</v>
      </c>
      <c r="J18" s="6">
        <f t="shared" si="8"/>
        <v>1.2106618095380267E-3</v>
      </c>
      <c r="K18" s="6">
        <f t="shared" si="9"/>
        <v>-0.13114754098360656</v>
      </c>
      <c r="L18" s="6">
        <f t="shared" si="10"/>
        <v>-0.11487173376258232</v>
      </c>
      <c r="M18" s="6">
        <f t="shared" si="11"/>
        <v>2.6490190069594491E-4</v>
      </c>
      <c r="N18" s="6">
        <f t="shared" si="12"/>
        <v>1.7199677506046764E-2</v>
      </c>
    </row>
    <row r="19" spans="1:17" ht="15.75" x14ac:dyDescent="0.25">
      <c r="A19" s="8">
        <v>13</v>
      </c>
      <c r="B19" s="8">
        <v>53</v>
      </c>
      <c r="C19" s="9">
        <f t="shared" si="1"/>
        <v>56.533143284283859</v>
      </c>
      <c r="D19" s="9">
        <f t="shared" si="3"/>
        <v>0.68716605952031284</v>
      </c>
      <c r="E19" s="9">
        <f t="shared" si="2"/>
        <v>0.93749739939665577</v>
      </c>
      <c r="F19" s="9">
        <f t="shared" si="4"/>
        <v>52.66864447162078</v>
      </c>
      <c r="G19" s="9">
        <f t="shared" si="5"/>
        <v>-0.33135552837921978</v>
      </c>
      <c r="H19" s="9">
        <f t="shared" si="6"/>
        <v>0.10979648618747193</v>
      </c>
      <c r="I19" s="9">
        <f t="shared" si="7"/>
        <v>-6.251991101494713E-3</v>
      </c>
      <c r="J19" s="9">
        <f t="shared" si="8"/>
        <v>6.251991101494713E-3</v>
      </c>
      <c r="K19" s="9">
        <f t="shared" si="9"/>
        <v>-0.15094339622641509</v>
      </c>
      <c r="L19" s="9">
        <f t="shared" si="10"/>
        <v>-0.13657959882588885</v>
      </c>
      <c r="M19" s="9">
        <f t="shared" si="11"/>
        <v>2.0631867576336422E-4</v>
      </c>
      <c r="N19" s="9">
        <f t="shared" si="12"/>
        <v>2.278390886436454E-2</v>
      </c>
    </row>
    <row r="20" spans="1:17" ht="15.75" x14ac:dyDescent="0.25">
      <c r="A20" s="4">
        <v>14</v>
      </c>
      <c r="B20" s="4">
        <v>63</v>
      </c>
      <c r="C20" s="9">
        <f t="shared" si="1"/>
        <v>57.220251091496742</v>
      </c>
      <c r="D20" s="6">
        <f t="shared" si="3"/>
        <v>0.68710786546518987</v>
      </c>
      <c r="E20" s="9">
        <f t="shared" si="2"/>
        <v>1.1010088593094005</v>
      </c>
      <c r="F20" s="9">
        <f t="shared" si="4"/>
        <v>63.003447786049009</v>
      </c>
      <c r="G20" s="6">
        <f t="shared" si="5"/>
        <v>3.4477860490085277E-3</v>
      </c>
      <c r="H20" s="6">
        <f t="shared" si="6"/>
        <v>1.1887228639737834E-5</v>
      </c>
      <c r="I20" s="6">
        <f t="shared" si="7"/>
        <v>5.4726762682675042E-5</v>
      </c>
      <c r="J20" s="6">
        <f t="shared" si="8"/>
        <v>5.4726762682675042E-5</v>
      </c>
      <c r="K20" s="6">
        <f t="shared" si="9"/>
        <v>0.15873015873015872</v>
      </c>
      <c r="L20" s="6">
        <f t="shared" si="10"/>
        <v>0.18874429784998129</v>
      </c>
      <c r="M20" s="6">
        <f t="shared" si="11"/>
        <v>9.0084854710406322E-4</v>
      </c>
      <c r="N20" s="6">
        <f t="shared" si="12"/>
        <v>2.5195263290501382E-2</v>
      </c>
    </row>
    <row r="21" spans="1:17" ht="15.75" x14ac:dyDescent="0.25">
      <c r="A21" s="4">
        <v>15</v>
      </c>
      <c r="B21" s="4">
        <v>76</v>
      </c>
      <c r="C21" s="9">
        <f t="shared" si="1"/>
        <v>57.960283963321764</v>
      </c>
      <c r="D21" s="6">
        <f t="shared" si="3"/>
        <v>0.73997994681866242</v>
      </c>
      <c r="E21" s="9">
        <f t="shared" si="2"/>
        <v>1.3111824518026947</v>
      </c>
      <c r="F21" s="9">
        <f t="shared" si="4"/>
        <v>72.441026012806987</v>
      </c>
      <c r="G21" s="6">
        <f t="shared" si="5"/>
        <v>-3.5589739871930135</v>
      </c>
      <c r="H21" s="6">
        <f t="shared" si="6"/>
        <v>12.666295841516536</v>
      </c>
      <c r="I21" s="6">
        <f t="shared" si="7"/>
        <v>-4.6828605094644912E-2</v>
      </c>
      <c r="J21" s="6">
        <f t="shared" si="8"/>
        <v>4.6828605094644912E-2</v>
      </c>
      <c r="K21" s="6">
        <f t="shared" si="9"/>
        <v>0.17105263157894737</v>
      </c>
      <c r="L21" s="6">
        <f t="shared" si="10"/>
        <v>0.14985755575884105</v>
      </c>
      <c r="M21" s="6">
        <f t="shared" si="11"/>
        <v>4.4923123902005578E-4</v>
      </c>
      <c r="N21" s="6">
        <f t="shared" si="12"/>
        <v>2.9259002770083104E-2</v>
      </c>
    </row>
    <row r="22" spans="1:17" ht="15.75" x14ac:dyDescent="0.25">
      <c r="A22" s="4">
        <v>16</v>
      </c>
      <c r="B22" s="4">
        <v>69</v>
      </c>
      <c r="C22" s="9">
        <f t="shared" si="1"/>
        <v>58.783414372776953</v>
      </c>
      <c r="D22" s="6">
        <f t="shared" si="3"/>
        <v>0.82304725899255227</v>
      </c>
      <c r="E22" s="9">
        <f t="shared" si="2"/>
        <v>1.1737189707874511</v>
      </c>
      <c r="F22" s="9">
        <f t="shared" si="4"/>
        <v>64.117792454190848</v>
      </c>
      <c r="G22" s="6">
        <f t="shared" si="5"/>
        <v>-4.8822075458091518</v>
      </c>
      <c r="H22" s="6">
        <f t="shared" si="6"/>
        <v>23.835950520355823</v>
      </c>
      <c r="I22" s="6">
        <f t="shared" si="7"/>
        <v>-7.0756631098683354E-2</v>
      </c>
      <c r="J22" s="6">
        <f t="shared" si="8"/>
        <v>7.0756631098683354E-2</v>
      </c>
      <c r="K22" s="6">
        <f t="shared" si="9"/>
        <v>-0.10144927536231885</v>
      </c>
      <c r="L22" s="6">
        <f t="shared" si="10"/>
        <v>-0.1563448361290678</v>
      </c>
      <c r="M22" s="6">
        <f t="shared" si="11"/>
        <v>3.0135225918958269E-3</v>
      </c>
      <c r="N22" s="6">
        <f t="shared" si="12"/>
        <v>1.0291955471539594E-2</v>
      </c>
    </row>
    <row r="23" spans="1:17" ht="15.75" x14ac:dyDescent="0.25">
      <c r="A23" s="8">
        <v>17</v>
      </c>
      <c r="B23" s="8">
        <v>55</v>
      </c>
      <c r="C23" s="9">
        <f t="shared" si="1"/>
        <v>59.588981494355387</v>
      </c>
      <c r="D23" s="9">
        <f t="shared" si="3"/>
        <v>0.80558460171584845</v>
      </c>
      <c r="E23" s="9">
        <f t="shared" si="2"/>
        <v>0.9230039369005435</v>
      </c>
      <c r="F23" s="9">
        <f t="shared" si="4"/>
        <v>55.880902767020451</v>
      </c>
      <c r="G23" s="9">
        <f t="shared" si="5"/>
        <v>0.88090276702045145</v>
      </c>
      <c r="H23" s="9">
        <f t="shared" si="6"/>
        <v>0.77598968494428777</v>
      </c>
      <c r="I23" s="9">
        <f t="shared" si="7"/>
        <v>1.601641394582639E-2</v>
      </c>
      <c r="J23" s="9">
        <f t="shared" si="8"/>
        <v>1.601641394582639E-2</v>
      </c>
      <c r="K23" s="9">
        <f t="shared" si="9"/>
        <v>-0.25454545454545452</v>
      </c>
      <c r="L23" s="9">
        <f t="shared" si="10"/>
        <v>-0.19013184395622534</v>
      </c>
      <c r="M23" s="9">
        <f t="shared" si="11"/>
        <v>4.1491132291408567E-3</v>
      </c>
      <c r="N23" s="9">
        <f t="shared" si="12"/>
        <v>6.4793388429752047E-2</v>
      </c>
    </row>
    <row r="24" spans="1:17" ht="15.75" x14ac:dyDescent="0.25">
      <c r="A24" s="4">
        <v>18</v>
      </c>
      <c r="B24" s="4">
        <v>68</v>
      </c>
      <c r="C24" s="9">
        <f t="shared" si="1"/>
        <v>60.419996097422157</v>
      </c>
      <c r="D24" s="6">
        <f t="shared" si="3"/>
        <v>0.83098917306541864</v>
      </c>
      <c r="E24" s="9">
        <f t="shared" si="2"/>
        <v>1.1254307736356155</v>
      </c>
      <c r="F24" s="9">
        <f t="shared" si="4"/>
        <v>66.494952325921588</v>
      </c>
      <c r="G24" s="6">
        <f t="shared" si="5"/>
        <v>-1.505047674078412</v>
      </c>
      <c r="H24" s="6">
        <f t="shared" si="6"/>
        <v>2.2651685012488381</v>
      </c>
      <c r="I24" s="6">
        <f t="shared" si="7"/>
        <v>-2.2133054030564883E-2</v>
      </c>
      <c r="J24" s="6">
        <f t="shared" si="8"/>
        <v>2.2133054030564883E-2</v>
      </c>
      <c r="K24" s="6">
        <f t="shared" si="9"/>
        <v>0.19117647058823528</v>
      </c>
      <c r="L24" s="6">
        <f t="shared" si="10"/>
        <v>0.20899913319857433</v>
      </c>
      <c r="M24" s="6">
        <f t="shared" si="11"/>
        <v>3.1764730252197742E-4</v>
      </c>
      <c r="N24" s="6">
        <f t="shared" si="12"/>
        <v>3.6548442906574392E-2</v>
      </c>
    </row>
    <row r="25" spans="1:17" ht="15.75" x14ac:dyDescent="0.25">
      <c r="A25" s="4">
        <v>19</v>
      </c>
      <c r="B25" s="4">
        <v>79</v>
      </c>
      <c r="C25" s="9">
        <f t="shared" si="1"/>
        <v>61.232381610352228</v>
      </c>
      <c r="D25" s="6">
        <f t="shared" si="3"/>
        <v>0.81240411659020617</v>
      </c>
      <c r="E25" s="9">
        <f t="shared" si="2"/>
        <v>1.2901880466934712</v>
      </c>
      <c r="F25" s="9">
        <f t="shared" si="4"/>
        <v>80.311217042288632</v>
      </c>
      <c r="G25" s="6">
        <f t="shared" si="5"/>
        <v>1.3112170422886322</v>
      </c>
      <c r="H25" s="6">
        <f t="shared" si="6"/>
        <v>1.7192901319881488</v>
      </c>
      <c r="I25" s="6">
        <f t="shared" si="7"/>
        <v>1.659768407960294E-2</v>
      </c>
      <c r="J25" s="6">
        <f t="shared" si="8"/>
        <v>1.659768407960294E-2</v>
      </c>
      <c r="K25" s="6">
        <f t="shared" si="9"/>
        <v>0.13924050632911392</v>
      </c>
      <c r="L25" s="6">
        <f t="shared" si="10"/>
        <v>0.18104730944542105</v>
      </c>
      <c r="M25" s="6">
        <f t="shared" si="11"/>
        <v>1.7478087868056679E-3</v>
      </c>
      <c r="N25" s="6">
        <f t="shared" si="12"/>
        <v>1.9387918602788011E-2</v>
      </c>
    </row>
    <row r="26" spans="1:17" ht="15.75" x14ac:dyDescent="0.25">
      <c r="A26" s="4">
        <v>20</v>
      </c>
      <c r="B26" s="4">
        <v>73</v>
      </c>
      <c r="C26" s="9">
        <f t="shared" si="1"/>
        <v>62.047588883873857</v>
      </c>
      <c r="D26" s="6">
        <f t="shared" si="3"/>
        <v>0.81520447036469801</v>
      </c>
      <c r="E26" s="9">
        <f t="shared" si="2"/>
        <v>1.1765135075399722</v>
      </c>
      <c r="F26" s="9">
        <f t="shared" si="4"/>
        <v>72.823142046154814</v>
      </c>
      <c r="G26" s="6">
        <f t="shared" si="5"/>
        <v>-0.17685795384518599</v>
      </c>
      <c r="H26" s="6">
        <f t="shared" si="6"/>
        <v>3.1278735838305941E-2</v>
      </c>
      <c r="I26" s="6">
        <f t="shared" si="7"/>
        <v>-2.4227116965093972E-3</v>
      </c>
      <c r="J26" s="6">
        <f t="shared" si="8"/>
        <v>2.4227116965093972E-3</v>
      </c>
      <c r="K26" s="6">
        <f t="shared" si="9"/>
        <v>-8.2191780821917804E-2</v>
      </c>
      <c r="L26" s="6">
        <f t="shared" si="10"/>
        <v>-7.8188075365128937E-2</v>
      </c>
      <c r="M26" s="6">
        <f t="shared" si="11"/>
        <v>1.6029657384720951E-5</v>
      </c>
      <c r="N26" s="6">
        <f t="shared" si="12"/>
        <v>6.7554888346781751E-3</v>
      </c>
    </row>
    <row r="27" spans="1:17" ht="15.75" x14ac:dyDescent="0.25">
      <c r="A27" s="8">
        <v>21</v>
      </c>
      <c r="B27" s="9"/>
      <c r="C27" s="9">
        <f>C26+D26</f>
        <v>62.862793354238555</v>
      </c>
      <c r="D27" s="9">
        <f>D26</f>
        <v>0.81520447036469801</v>
      </c>
      <c r="E27" s="9">
        <f>E23</f>
        <v>0.9230039369005435</v>
      </c>
      <c r="F27" s="9">
        <f>(C26+D26)*E23</f>
        <v>58.022605750527511</v>
      </c>
      <c r="G27" s="9"/>
      <c r="H27" s="9"/>
      <c r="I27" s="9"/>
      <c r="J27" s="9"/>
      <c r="K27" s="9"/>
      <c r="L27" s="9"/>
      <c r="M27" s="9"/>
      <c r="N27" s="9"/>
      <c r="P27" s="1">
        <f>F27-_xlfn.NORM.INV(0.975,0,1)*$T$10</f>
        <v>46.429467103857611</v>
      </c>
      <c r="Q27" s="1">
        <f t="shared" ref="Q27:Q34" si="13">F27+_xlfn.NORM.INV(0.975,0,1)*$T$10</f>
        <v>69.615744397197417</v>
      </c>
    </row>
    <row r="28" spans="1:17" ht="15.75" x14ac:dyDescent="0.25">
      <c r="A28" s="4">
        <v>22</v>
      </c>
      <c r="B28" s="6"/>
      <c r="C28" s="9">
        <f>C27+D27</f>
        <v>63.677997824603253</v>
      </c>
      <c r="D28" s="6">
        <f t="shared" ref="D28:D30" si="14">D27</f>
        <v>0.81520447036469801</v>
      </c>
      <c r="E28" s="9">
        <f t="shared" ref="E28:E34" si="15">E24</f>
        <v>1.1254307736356155</v>
      </c>
      <c r="F28" s="9">
        <f t="shared" si="4"/>
        <v>71.665178355310275</v>
      </c>
      <c r="G28" s="6"/>
      <c r="H28" s="6"/>
      <c r="I28" s="6"/>
      <c r="J28" s="6"/>
      <c r="K28" s="6"/>
      <c r="L28" s="6"/>
      <c r="M28" s="6"/>
      <c r="N28" s="6"/>
      <c r="P28" s="1">
        <f>F28-_xlfn.NORM.INV(0.975,0,1)*$T$10</f>
        <v>60.072039708640375</v>
      </c>
      <c r="Q28" s="1">
        <f t="shared" si="13"/>
        <v>83.258317001980174</v>
      </c>
    </row>
    <row r="29" spans="1:17" ht="15.75" x14ac:dyDescent="0.25">
      <c r="A29" s="4">
        <v>23</v>
      </c>
      <c r="B29" s="6"/>
      <c r="C29" s="9">
        <f>C28+D28</f>
        <v>64.493202294967958</v>
      </c>
      <c r="D29" s="6">
        <f t="shared" si="14"/>
        <v>0.81520447036469801</v>
      </c>
      <c r="E29" s="9">
        <f t="shared" si="15"/>
        <v>1.2901880466934712</v>
      </c>
      <c r="F29" s="9">
        <f t="shared" si="4"/>
        <v>83.20835869395161</v>
      </c>
      <c r="G29" s="6"/>
      <c r="H29" s="6"/>
      <c r="I29" s="6"/>
      <c r="J29" s="6"/>
      <c r="K29" s="6"/>
      <c r="L29" s="6"/>
      <c r="M29" s="6"/>
      <c r="N29" s="6"/>
      <c r="P29" s="1">
        <f t="shared" ref="P29:P34" si="16">F29-_xlfn.NORM.INV(0.975,0,1)*$T$10</f>
        <v>71.61522004728171</v>
      </c>
      <c r="Q29" s="1">
        <f t="shared" si="13"/>
        <v>94.801497340621509</v>
      </c>
    </row>
    <row r="30" spans="1:17" ht="15.75" x14ac:dyDescent="0.25">
      <c r="A30" s="4">
        <v>24</v>
      </c>
      <c r="B30" s="6"/>
      <c r="C30" s="9">
        <f t="shared" ref="C30:C34" si="17">C29+D29</f>
        <v>65.308406765332663</v>
      </c>
      <c r="D30" s="6">
        <f t="shared" si="14"/>
        <v>0.81520447036469801</v>
      </c>
      <c r="E30" s="9">
        <f t="shared" si="15"/>
        <v>1.1765135075399722</v>
      </c>
      <c r="F30" s="9">
        <f t="shared" si="4"/>
        <v>76.836222715328788</v>
      </c>
      <c r="G30" s="6"/>
      <c r="H30" s="6"/>
      <c r="I30" s="6"/>
      <c r="J30" s="6"/>
      <c r="K30" s="6"/>
      <c r="L30" s="6"/>
      <c r="M30" s="6"/>
      <c r="N30" s="6"/>
      <c r="P30" s="1">
        <f t="shared" si="16"/>
        <v>65.243084068658888</v>
      </c>
      <c r="Q30" s="1">
        <f t="shared" si="13"/>
        <v>88.429361361998687</v>
      </c>
    </row>
    <row r="31" spans="1:17" ht="15.75" x14ac:dyDescent="0.25">
      <c r="A31" s="8">
        <v>25</v>
      </c>
      <c r="B31" s="9"/>
      <c r="C31" s="9">
        <f t="shared" si="17"/>
        <v>66.123611235697368</v>
      </c>
      <c r="D31" s="9">
        <f>D30</f>
        <v>0.81520447036469801</v>
      </c>
      <c r="E31" s="9">
        <f t="shared" si="15"/>
        <v>0.9230039369005435</v>
      </c>
      <c r="F31" s="9">
        <f>(C30+D30)*E27</f>
        <v>61.032353492629682</v>
      </c>
      <c r="G31" s="9"/>
      <c r="H31" s="9"/>
      <c r="I31" s="9"/>
      <c r="J31" s="9"/>
      <c r="K31" s="9"/>
      <c r="L31" s="9"/>
      <c r="M31" s="9"/>
      <c r="N31" s="9"/>
      <c r="P31" s="1">
        <f>F31-_xlfn.NORM.INV(0.975,0,1)*$T$10</f>
        <v>49.439214845959782</v>
      </c>
      <c r="Q31" s="1">
        <f t="shared" si="13"/>
        <v>72.625492139299581</v>
      </c>
    </row>
    <row r="32" spans="1:17" ht="15.75" x14ac:dyDescent="0.25">
      <c r="A32" s="4">
        <v>26</v>
      </c>
      <c r="B32" s="6"/>
      <c r="C32" s="9">
        <f t="shared" si="17"/>
        <v>66.938815706062073</v>
      </c>
      <c r="D32" s="6">
        <f t="shared" ref="D32:D34" si="18">D31</f>
        <v>0.81520447036469801</v>
      </c>
      <c r="E32" s="9">
        <f t="shared" si="15"/>
        <v>1.1254307736356155</v>
      </c>
      <c r="F32" s="9">
        <f t="shared" si="4"/>
        <v>75.335003146325334</v>
      </c>
      <c r="G32" s="6"/>
      <c r="H32" s="6"/>
      <c r="I32" s="6"/>
      <c r="J32" s="6"/>
      <c r="K32" s="6"/>
      <c r="L32" s="6"/>
      <c r="M32" s="6"/>
      <c r="N32" s="6"/>
      <c r="P32" s="1">
        <f t="shared" si="16"/>
        <v>63.741864499655435</v>
      </c>
      <c r="Q32" s="1">
        <f t="shared" si="13"/>
        <v>86.928141792995234</v>
      </c>
    </row>
    <row r="33" spans="1:17" ht="15.75" x14ac:dyDescent="0.25">
      <c r="A33" s="4">
        <v>27</v>
      </c>
      <c r="B33" s="6"/>
      <c r="C33" s="9">
        <f t="shared" si="17"/>
        <v>67.754020176426778</v>
      </c>
      <c r="D33" s="6">
        <f t="shared" si="18"/>
        <v>0.81520447036469801</v>
      </c>
      <c r="E33" s="9">
        <f t="shared" si="15"/>
        <v>1.2901880466934712</v>
      </c>
      <c r="F33" s="9">
        <f t="shared" si="4"/>
        <v>87.415426947054101</v>
      </c>
      <c r="G33" s="6"/>
      <c r="H33" s="6"/>
      <c r="I33" s="6"/>
      <c r="J33" s="6"/>
      <c r="K33" s="6"/>
      <c r="L33" s="6"/>
      <c r="M33" s="6"/>
      <c r="N33" s="6"/>
      <c r="P33" s="1">
        <f t="shared" si="16"/>
        <v>75.822288300384201</v>
      </c>
      <c r="Q33" s="1">
        <f t="shared" si="13"/>
        <v>99.008565593724001</v>
      </c>
    </row>
    <row r="34" spans="1:17" ht="15.75" x14ac:dyDescent="0.25">
      <c r="A34" s="4">
        <v>28</v>
      </c>
      <c r="B34" s="6"/>
      <c r="C34" s="9">
        <f t="shared" si="17"/>
        <v>68.569224646791483</v>
      </c>
      <c r="D34" s="6">
        <f t="shared" si="18"/>
        <v>0.81520447036469801</v>
      </c>
      <c r="E34" s="9">
        <f t="shared" si="15"/>
        <v>1.1765135075399722</v>
      </c>
      <c r="F34" s="9">
        <f t="shared" si="4"/>
        <v>80.672618998492965</v>
      </c>
      <c r="G34" s="6"/>
      <c r="H34" s="6"/>
      <c r="I34" s="6"/>
      <c r="J34" s="6"/>
      <c r="K34" s="6"/>
      <c r="L34" s="6"/>
      <c r="M34" s="6"/>
      <c r="N34" s="6"/>
      <c r="P34" s="1">
        <f t="shared" si="16"/>
        <v>69.079480351823065</v>
      </c>
      <c r="Q34" s="1">
        <f t="shared" si="13"/>
        <v>92.265757645162864</v>
      </c>
    </row>
    <row r="35" spans="1:17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7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7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Aditivo</vt:lpstr>
      <vt:lpstr>Multiplicativo</vt:lpstr>
      <vt:lpstr>Aditivo!alfa</vt:lpstr>
      <vt:lpstr>alfa</vt:lpstr>
      <vt:lpstr>Aditivo!beta</vt:lpstr>
      <vt:lpstr>beta</vt:lpstr>
      <vt:lpstr>Aditivo!gama</vt:lpstr>
      <vt:lpstr>gama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Ferreira</dc:creator>
  <cp:lastModifiedBy>Jorge Ferreira</cp:lastModifiedBy>
  <dcterms:created xsi:type="dcterms:W3CDTF">2016-10-13T07:49:32Z</dcterms:created>
  <dcterms:modified xsi:type="dcterms:W3CDTF">2016-11-01T14:04:14Z</dcterms:modified>
</cp:coreProperties>
</file>