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orgeferreira/Documents/V2 Data Analytics - Edit /4. Pre processamento de dados/"/>
    </mc:Choice>
  </mc:AlternateContent>
  <xr:revisionPtr revIDLastSave="0" documentId="13_ncr:9_{FA33FD18-6AC0-D74D-A1BB-2D87426BF8F7}" xr6:coauthVersionLast="43" xr6:coauthVersionMax="43" xr10:uidLastSave="{00000000-0000-0000-0000-000000000000}"/>
  <bookViews>
    <workbookView xWindow="0" yWindow="0" windowWidth="38400" windowHeight="21600" xr2:uid="{00000000-000D-0000-FFFF-FFFF00000000}"/>
  </bookViews>
  <sheets>
    <sheet name="state_marijuana_legalization_da" sheetId="1" r:id="rId1"/>
  </sheets>
  <calcPr calcId="191029"/>
  <pivotCaches>
    <pivotCache cacheId="2" r:id="rId2"/>
    <pivotCache cacheId="3" r:id="rId3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C121" i="1" l="1"/>
  <c r="D121" i="1"/>
  <c r="E121" i="1"/>
  <c r="F121" i="1"/>
  <c r="G121" i="1"/>
  <c r="H121" i="1"/>
  <c r="I121" i="1"/>
  <c r="J121" i="1"/>
  <c r="K121" i="1"/>
  <c r="L121" i="1"/>
  <c r="M121" i="1"/>
  <c r="N121" i="1"/>
  <c r="C122" i="1"/>
  <c r="D122" i="1"/>
  <c r="E122" i="1"/>
  <c r="F122" i="1"/>
  <c r="G122" i="1"/>
  <c r="H122" i="1"/>
  <c r="I122" i="1"/>
  <c r="J122" i="1"/>
  <c r="K122" i="1"/>
  <c r="L122" i="1"/>
  <c r="M122" i="1"/>
  <c r="N122" i="1"/>
  <c r="C123" i="1"/>
  <c r="D123" i="1"/>
  <c r="E123" i="1"/>
  <c r="F123" i="1"/>
  <c r="G123" i="1"/>
  <c r="H123" i="1"/>
  <c r="I123" i="1"/>
  <c r="J123" i="1"/>
  <c r="K123" i="1"/>
  <c r="L123" i="1"/>
  <c r="M123" i="1"/>
  <c r="N123" i="1"/>
  <c r="C124" i="1"/>
  <c r="D124" i="1"/>
  <c r="E124" i="1"/>
  <c r="F124" i="1"/>
  <c r="G124" i="1"/>
  <c r="H124" i="1"/>
  <c r="I124" i="1"/>
  <c r="J124" i="1"/>
  <c r="K124" i="1"/>
  <c r="L124" i="1"/>
  <c r="M124" i="1"/>
  <c r="N124" i="1"/>
  <c r="C125" i="1"/>
  <c r="D125" i="1"/>
  <c r="E125" i="1"/>
  <c r="F125" i="1"/>
  <c r="G125" i="1"/>
  <c r="H125" i="1"/>
  <c r="I125" i="1"/>
  <c r="J125" i="1"/>
  <c r="K125" i="1"/>
  <c r="L125" i="1"/>
  <c r="M125" i="1"/>
  <c r="N125" i="1"/>
  <c r="C126" i="1"/>
  <c r="D126" i="1"/>
  <c r="E126" i="1"/>
  <c r="F126" i="1"/>
  <c r="G126" i="1"/>
  <c r="H126" i="1"/>
  <c r="I126" i="1"/>
  <c r="J126" i="1"/>
  <c r="K126" i="1"/>
  <c r="L126" i="1"/>
  <c r="M126" i="1"/>
  <c r="N126" i="1"/>
  <c r="C127" i="1"/>
  <c r="D127" i="1"/>
  <c r="E127" i="1"/>
  <c r="F127" i="1"/>
  <c r="G127" i="1"/>
  <c r="H127" i="1"/>
  <c r="I127" i="1"/>
  <c r="J127" i="1"/>
  <c r="K127" i="1"/>
  <c r="L127" i="1"/>
  <c r="M127" i="1"/>
  <c r="N127" i="1"/>
  <c r="C128" i="1"/>
  <c r="D128" i="1"/>
  <c r="E128" i="1"/>
  <c r="F128" i="1"/>
  <c r="G128" i="1"/>
  <c r="H128" i="1"/>
  <c r="I128" i="1"/>
  <c r="J128" i="1"/>
  <c r="K128" i="1"/>
  <c r="L128" i="1"/>
  <c r="M128" i="1"/>
  <c r="N128" i="1"/>
  <c r="C129" i="1"/>
  <c r="D129" i="1"/>
  <c r="E129" i="1"/>
  <c r="F129" i="1"/>
  <c r="G129" i="1"/>
  <c r="H129" i="1"/>
  <c r="I129" i="1"/>
  <c r="J129" i="1"/>
  <c r="K129" i="1"/>
  <c r="L129" i="1"/>
  <c r="M129" i="1"/>
  <c r="N129" i="1"/>
  <c r="C130" i="1"/>
  <c r="D130" i="1"/>
  <c r="E130" i="1"/>
  <c r="F130" i="1"/>
  <c r="G130" i="1"/>
  <c r="H130" i="1"/>
  <c r="I130" i="1"/>
  <c r="J130" i="1"/>
  <c r="K130" i="1"/>
  <c r="L130" i="1"/>
  <c r="M130" i="1"/>
  <c r="N130" i="1"/>
  <c r="C131" i="1"/>
  <c r="D131" i="1"/>
  <c r="E131" i="1"/>
  <c r="F131" i="1"/>
  <c r="G131" i="1"/>
  <c r="H131" i="1"/>
  <c r="I131" i="1"/>
  <c r="J131" i="1"/>
  <c r="K131" i="1"/>
  <c r="L131" i="1"/>
  <c r="M131" i="1"/>
  <c r="N131" i="1"/>
  <c r="C132" i="1"/>
  <c r="D132" i="1"/>
  <c r="E132" i="1"/>
  <c r="F132" i="1"/>
  <c r="G132" i="1"/>
  <c r="H132" i="1"/>
  <c r="I132" i="1"/>
  <c r="J132" i="1"/>
  <c r="K132" i="1"/>
  <c r="L132" i="1"/>
  <c r="M132" i="1"/>
  <c r="N132" i="1"/>
  <c r="C133" i="1"/>
  <c r="D133" i="1"/>
  <c r="E133" i="1"/>
  <c r="F133" i="1"/>
  <c r="G133" i="1"/>
  <c r="H133" i="1"/>
  <c r="I133" i="1"/>
  <c r="J133" i="1"/>
  <c r="K133" i="1"/>
  <c r="L133" i="1"/>
  <c r="M133" i="1"/>
  <c r="N133" i="1"/>
  <c r="C134" i="1"/>
  <c r="D134" i="1"/>
  <c r="E134" i="1"/>
  <c r="F134" i="1"/>
  <c r="G134" i="1"/>
  <c r="H134" i="1"/>
  <c r="I134" i="1"/>
  <c r="J134" i="1"/>
  <c r="K134" i="1"/>
  <c r="L134" i="1"/>
  <c r="M134" i="1"/>
  <c r="N134" i="1"/>
  <c r="C135" i="1"/>
  <c r="D135" i="1"/>
  <c r="E135" i="1"/>
  <c r="F135" i="1"/>
  <c r="G135" i="1"/>
  <c r="H135" i="1"/>
  <c r="I135" i="1"/>
  <c r="J135" i="1"/>
  <c r="K135" i="1"/>
  <c r="L135" i="1"/>
  <c r="M135" i="1"/>
  <c r="N135" i="1"/>
  <c r="C136" i="1"/>
  <c r="D136" i="1"/>
  <c r="E136" i="1"/>
  <c r="F136" i="1"/>
  <c r="G136" i="1"/>
  <c r="H136" i="1"/>
  <c r="I136" i="1"/>
  <c r="J136" i="1"/>
  <c r="K136" i="1"/>
  <c r="L136" i="1"/>
  <c r="M136" i="1"/>
  <c r="N136" i="1"/>
  <c r="C137" i="1"/>
  <c r="D137" i="1"/>
  <c r="E137" i="1"/>
  <c r="F137" i="1"/>
  <c r="G137" i="1"/>
  <c r="H137" i="1"/>
  <c r="I137" i="1"/>
  <c r="J137" i="1"/>
  <c r="K137" i="1"/>
  <c r="L137" i="1"/>
  <c r="M137" i="1"/>
  <c r="N137" i="1"/>
  <c r="C138" i="1"/>
  <c r="D138" i="1"/>
  <c r="E138" i="1"/>
  <c r="F138" i="1"/>
  <c r="G138" i="1"/>
  <c r="H138" i="1"/>
  <c r="I138" i="1"/>
  <c r="J138" i="1"/>
  <c r="K138" i="1"/>
  <c r="L138" i="1"/>
  <c r="M138" i="1"/>
  <c r="N138" i="1"/>
  <c r="C139" i="1"/>
  <c r="D139" i="1"/>
  <c r="E139" i="1"/>
  <c r="F139" i="1"/>
  <c r="G139" i="1"/>
  <c r="H139" i="1"/>
  <c r="I139" i="1"/>
  <c r="J139" i="1"/>
  <c r="K139" i="1"/>
  <c r="L139" i="1"/>
  <c r="M139" i="1"/>
  <c r="N139" i="1"/>
  <c r="C140" i="1"/>
  <c r="D140" i="1"/>
  <c r="E140" i="1"/>
  <c r="F140" i="1"/>
  <c r="G140" i="1"/>
  <c r="H140" i="1"/>
  <c r="I140" i="1"/>
  <c r="J140" i="1"/>
  <c r="K140" i="1"/>
  <c r="L140" i="1"/>
  <c r="M140" i="1"/>
  <c r="N140" i="1"/>
  <c r="C141" i="1"/>
  <c r="D141" i="1"/>
  <c r="E141" i="1"/>
  <c r="F141" i="1"/>
  <c r="G141" i="1"/>
  <c r="H141" i="1"/>
  <c r="I141" i="1"/>
  <c r="J141" i="1"/>
  <c r="K141" i="1"/>
  <c r="L141" i="1"/>
  <c r="M141" i="1"/>
  <c r="N141" i="1"/>
  <c r="C142" i="1"/>
  <c r="D142" i="1"/>
  <c r="E142" i="1"/>
  <c r="F142" i="1"/>
  <c r="G142" i="1"/>
  <c r="H142" i="1"/>
  <c r="I142" i="1"/>
  <c r="J142" i="1"/>
  <c r="K142" i="1"/>
  <c r="L142" i="1"/>
  <c r="M142" i="1"/>
  <c r="N142" i="1"/>
  <c r="C143" i="1"/>
  <c r="D143" i="1"/>
  <c r="E143" i="1"/>
  <c r="F143" i="1"/>
  <c r="G143" i="1"/>
  <c r="H143" i="1"/>
  <c r="I143" i="1"/>
  <c r="J143" i="1"/>
  <c r="K143" i="1"/>
  <c r="L143" i="1"/>
  <c r="M143" i="1"/>
  <c r="N143" i="1"/>
  <c r="C144" i="1"/>
  <c r="D144" i="1"/>
  <c r="E144" i="1"/>
  <c r="F144" i="1"/>
  <c r="G144" i="1"/>
  <c r="H144" i="1"/>
  <c r="I144" i="1"/>
  <c r="J144" i="1"/>
  <c r="K144" i="1"/>
  <c r="L144" i="1"/>
  <c r="M144" i="1"/>
  <c r="N144" i="1"/>
  <c r="C145" i="1"/>
  <c r="D145" i="1"/>
  <c r="E145" i="1"/>
  <c r="F145" i="1"/>
  <c r="G145" i="1"/>
  <c r="H145" i="1"/>
  <c r="I145" i="1"/>
  <c r="J145" i="1"/>
  <c r="K145" i="1"/>
  <c r="L145" i="1"/>
  <c r="M145" i="1"/>
  <c r="N145" i="1"/>
  <c r="C146" i="1"/>
  <c r="D146" i="1"/>
  <c r="E146" i="1"/>
  <c r="F146" i="1"/>
  <c r="G146" i="1"/>
  <c r="H146" i="1"/>
  <c r="I146" i="1"/>
  <c r="J146" i="1"/>
  <c r="K146" i="1"/>
  <c r="L146" i="1"/>
  <c r="M146" i="1"/>
  <c r="N146" i="1"/>
  <c r="C147" i="1"/>
  <c r="D147" i="1"/>
  <c r="E147" i="1"/>
  <c r="F147" i="1"/>
  <c r="G147" i="1"/>
  <c r="H147" i="1"/>
  <c r="I147" i="1"/>
  <c r="J147" i="1"/>
  <c r="K147" i="1"/>
  <c r="L147" i="1"/>
  <c r="M147" i="1"/>
  <c r="N147" i="1"/>
  <c r="C148" i="1"/>
  <c r="D148" i="1"/>
  <c r="E148" i="1"/>
  <c r="F148" i="1"/>
  <c r="G148" i="1"/>
  <c r="H148" i="1"/>
  <c r="I148" i="1"/>
  <c r="J148" i="1"/>
  <c r="K148" i="1"/>
  <c r="L148" i="1"/>
  <c r="M148" i="1"/>
  <c r="N148" i="1"/>
  <c r="C149" i="1"/>
  <c r="D149" i="1"/>
  <c r="E149" i="1"/>
  <c r="F149" i="1"/>
  <c r="G149" i="1"/>
  <c r="H149" i="1"/>
  <c r="I149" i="1"/>
  <c r="J149" i="1"/>
  <c r="K149" i="1"/>
  <c r="L149" i="1"/>
  <c r="M149" i="1"/>
  <c r="N149" i="1"/>
  <c r="C150" i="1"/>
  <c r="D150" i="1"/>
  <c r="E150" i="1"/>
  <c r="F150" i="1"/>
  <c r="G150" i="1"/>
  <c r="H150" i="1"/>
  <c r="I150" i="1"/>
  <c r="J150" i="1"/>
  <c r="K150" i="1"/>
  <c r="L150" i="1"/>
  <c r="M150" i="1"/>
  <c r="N150" i="1"/>
  <c r="C151" i="1"/>
  <c r="D151" i="1"/>
  <c r="E151" i="1"/>
  <c r="F151" i="1"/>
  <c r="G151" i="1"/>
  <c r="H151" i="1"/>
  <c r="I151" i="1"/>
  <c r="J151" i="1"/>
  <c r="K151" i="1"/>
  <c r="L151" i="1"/>
  <c r="M151" i="1"/>
  <c r="N151" i="1"/>
  <c r="C152" i="1"/>
  <c r="D152" i="1"/>
  <c r="E152" i="1"/>
  <c r="F152" i="1"/>
  <c r="G152" i="1"/>
  <c r="H152" i="1"/>
  <c r="I152" i="1"/>
  <c r="J152" i="1"/>
  <c r="K152" i="1"/>
  <c r="L152" i="1"/>
  <c r="M152" i="1"/>
  <c r="N152" i="1"/>
  <c r="C153" i="1"/>
  <c r="D153" i="1"/>
  <c r="E153" i="1"/>
  <c r="F153" i="1"/>
  <c r="G153" i="1"/>
  <c r="H153" i="1"/>
  <c r="I153" i="1"/>
  <c r="J153" i="1"/>
  <c r="K153" i="1"/>
  <c r="L153" i="1"/>
  <c r="M153" i="1"/>
  <c r="N153" i="1"/>
  <c r="C154" i="1"/>
  <c r="D154" i="1"/>
  <c r="E154" i="1"/>
  <c r="F154" i="1"/>
  <c r="G154" i="1"/>
  <c r="H154" i="1"/>
  <c r="I154" i="1"/>
  <c r="J154" i="1"/>
  <c r="K154" i="1"/>
  <c r="L154" i="1"/>
  <c r="M154" i="1"/>
  <c r="N154" i="1"/>
  <c r="C155" i="1"/>
  <c r="D155" i="1"/>
  <c r="E155" i="1"/>
  <c r="F155" i="1"/>
  <c r="G155" i="1"/>
  <c r="H155" i="1"/>
  <c r="I155" i="1"/>
  <c r="J155" i="1"/>
  <c r="K155" i="1"/>
  <c r="L155" i="1"/>
  <c r="M155" i="1"/>
  <c r="N155" i="1"/>
  <c r="C156" i="1"/>
  <c r="D156" i="1"/>
  <c r="E156" i="1"/>
  <c r="F156" i="1"/>
  <c r="G156" i="1"/>
  <c r="H156" i="1"/>
  <c r="I156" i="1"/>
  <c r="J156" i="1"/>
  <c r="K156" i="1"/>
  <c r="L156" i="1"/>
  <c r="M156" i="1"/>
  <c r="N156" i="1"/>
  <c r="C157" i="1"/>
  <c r="D157" i="1"/>
  <c r="E157" i="1"/>
  <c r="F157" i="1"/>
  <c r="G157" i="1"/>
  <c r="H157" i="1"/>
  <c r="I157" i="1"/>
  <c r="J157" i="1"/>
  <c r="K157" i="1"/>
  <c r="L157" i="1"/>
  <c r="M157" i="1"/>
  <c r="N157" i="1"/>
  <c r="C158" i="1"/>
  <c r="D158" i="1"/>
  <c r="E158" i="1"/>
  <c r="F158" i="1"/>
  <c r="G158" i="1"/>
  <c r="H158" i="1"/>
  <c r="I158" i="1"/>
  <c r="J158" i="1"/>
  <c r="K158" i="1"/>
  <c r="L158" i="1"/>
  <c r="M158" i="1"/>
  <c r="N158" i="1"/>
  <c r="C159" i="1"/>
  <c r="D159" i="1"/>
  <c r="E159" i="1"/>
  <c r="F159" i="1"/>
  <c r="G159" i="1"/>
  <c r="H159" i="1"/>
  <c r="I159" i="1"/>
  <c r="J159" i="1"/>
  <c r="K159" i="1"/>
  <c r="L159" i="1"/>
  <c r="M159" i="1"/>
  <c r="N159" i="1"/>
  <c r="C160" i="1"/>
  <c r="D160" i="1"/>
  <c r="E160" i="1"/>
  <c r="F160" i="1"/>
  <c r="G160" i="1"/>
  <c r="H160" i="1"/>
  <c r="I160" i="1"/>
  <c r="J160" i="1"/>
  <c r="K160" i="1"/>
  <c r="L160" i="1"/>
  <c r="M160" i="1"/>
  <c r="N160" i="1"/>
  <c r="C161" i="1"/>
  <c r="D161" i="1"/>
  <c r="E161" i="1"/>
  <c r="F161" i="1"/>
  <c r="G161" i="1"/>
  <c r="H161" i="1"/>
  <c r="I161" i="1"/>
  <c r="J161" i="1"/>
  <c r="K161" i="1"/>
  <c r="L161" i="1"/>
  <c r="M161" i="1"/>
  <c r="N161" i="1"/>
  <c r="C162" i="1"/>
  <c r="D162" i="1"/>
  <c r="E162" i="1"/>
  <c r="F162" i="1"/>
  <c r="G162" i="1"/>
  <c r="H162" i="1"/>
  <c r="I162" i="1"/>
  <c r="J162" i="1"/>
  <c r="K162" i="1"/>
  <c r="L162" i="1"/>
  <c r="M162" i="1"/>
  <c r="N162" i="1"/>
  <c r="C163" i="1"/>
  <c r="D163" i="1"/>
  <c r="E163" i="1"/>
  <c r="F163" i="1"/>
  <c r="G163" i="1"/>
  <c r="H163" i="1"/>
  <c r="I163" i="1"/>
  <c r="J163" i="1"/>
  <c r="K163" i="1"/>
  <c r="L163" i="1"/>
  <c r="M163" i="1"/>
  <c r="N163" i="1"/>
  <c r="C164" i="1"/>
  <c r="D164" i="1"/>
  <c r="E164" i="1"/>
  <c r="F164" i="1"/>
  <c r="G164" i="1"/>
  <c r="H164" i="1"/>
  <c r="I164" i="1"/>
  <c r="J164" i="1"/>
  <c r="K164" i="1"/>
  <c r="L164" i="1"/>
  <c r="M164" i="1"/>
  <c r="N164" i="1"/>
  <c r="C165" i="1"/>
  <c r="D165" i="1"/>
  <c r="E165" i="1"/>
  <c r="F165" i="1"/>
  <c r="G165" i="1"/>
  <c r="H165" i="1"/>
  <c r="I165" i="1"/>
  <c r="J165" i="1"/>
  <c r="K165" i="1"/>
  <c r="L165" i="1"/>
  <c r="M165" i="1"/>
  <c r="N165" i="1"/>
  <c r="C166" i="1"/>
  <c r="D166" i="1"/>
  <c r="E166" i="1"/>
  <c r="F166" i="1"/>
  <c r="G166" i="1"/>
  <c r="H166" i="1"/>
  <c r="I166" i="1"/>
  <c r="J166" i="1"/>
  <c r="K166" i="1"/>
  <c r="L166" i="1"/>
  <c r="M166" i="1"/>
  <c r="N166" i="1"/>
  <c r="C167" i="1"/>
  <c r="D167" i="1"/>
  <c r="E167" i="1"/>
  <c r="F167" i="1"/>
  <c r="G167" i="1"/>
  <c r="H167" i="1"/>
  <c r="I167" i="1"/>
  <c r="J167" i="1"/>
  <c r="K167" i="1"/>
  <c r="L167" i="1"/>
  <c r="M167" i="1"/>
  <c r="N167" i="1"/>
  <c r="C168" i="1"/>
  <c r="D168" i="1"/>
  <c r="E168" i="1"/>
  <c r="F168" i="1"/>
  <c r="G168" i="1"/>
  <c r="H168" i="1"/>
  <c r="I168" i="1"/>
  <c r="J168" i="1"/>
  <c r="K168" i="1"/>
  <c r="L168" i="1"/>
  <c r="M168" i="1"/>
  <c r="N168" i="1"/>
  <c r="C169" i="1"/>
  <c r="D169" i="1"/>
  <c r="E169" i="1"/>
  <c r="F169" i="1"/>
  <c r="G169" i="1"/>
  <c r="H169" i="1"/>
  <c r="I169" i="1"/>
  <c r="J169" i="1"/>
  <c r="K169" i="1"/>
  <c r="L169" i="1"/>
  <c r="M169" i="1"/>
  <c r="N169" i="1"/>
  <c r="C170" i="1"/>
  <c r="D170" i="1"/>
  <c r="E170" i="1"/>
  <c r="F170" i="1"/>
  <c r="G170" i="1"/>
  <c r="H170" i="1"/>
  <c r="I170" i="1"/>
  <c r="J170" i="1"/>
  <c r="K170" i="1"/>
  <c r="L170" i="1"/>
  <c r="M170" i="1"/>
  <c r="N170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21" i="1"/>
  <c r="B64" i="1"/>
  <c r="R107" i="1" l="1"/>
  <c r="S107" i="1"/>
  <c r="T107" i="1"/>
  <c r="U107" i="1"/>
  <c r="V107" i="1"/>
  <c r="W107" i="1"/>
  <c r="X107" i="1"/>
  <c r="Y107" i="1"/>
  <c r="Z107" i="1"/>
  <c r="R108" i="1"/>
  <c r="S108" i="1"/>
  <c r="T108" i="1"/>
  <c r="U108" i="1"/>
  <c r="V108" i="1"/>
  <c r="W108" i="1"/>
  <c r="X108" i="1"/>
  <c r="Y108" i="1"/>
  <c r="Z108" i="1"/>
  <c r="R109" i="1"/>
  <c r="S109" i="1"/>
  <c r="T109" i="1"/>
  <c r="U109" i="1"/>
  <c r="V109" i="1"/>
  <c r="W109" i="1"/>
  <c r="X109" i="1"/>
  <c r="Y109" i="1"/>
  <c r="Z109" i="1"/>
  <c r="R110" i="1"/>
  <c r="S110" i="1"/>
  <c r="T110" i="1"/>
  <c r="U110" i="1"/>
  <c r="V110" i="1"/>
  <c r="W110" i="1"/>
  <c r="X110" i="1"/>
  <c r="Y110" i="1"/>
  <c r="Z110" i="1"/>
  <c r="R111" i="1"/>
  <c r="S111" i="1"/>
  <c r="T111" i="1"/>
  <c r="U111" i="1"/>
  <c r="V111" i="1"/>
  <c r="W111" i="1"/>
  <c r="X111" i="1"/>
  <c r="Y111" i="1"/>
  <c r="Z111" i="1"/>
  <c r="R112" i="1"/>
  <c r="S112" i="1"/>
  <c r="T112" i="1"/>
  <c r="U112" i="1"/>
  <c r="V112" i="1"/>
  <c r="W112" i="1"/>
  <c r="X112" i="1"/>
  <c r="Y112" i="1"/>
  <c r="Z112" i="1"/>
  <c r="R113" i="1"/>
  <c r="S113" i="1"/>
  <c r="T113" i="1"/>
  <c r="U113" i="1"/>
  <c r="V113" i="1"/>
  <c r="W113" i="1"/>
  <c r="X113" i="1"/>
  <c r="Y113" i="1"/>
  <c r="Z113" i="1"/>
  <c r="R65" i="1"/>
  <c r="S65" i="1"/>
  <c r="T65" i="1"/>
  <c r="U65" i="1"/>
  <c r="V65" i="1"/>
  <c r="W65" i="1"/>
  <c r="X65" i="1"/>
  <c r="Y65" i="1"/>
  <c r="Z65" i="1"/>
  <c r="R66" i="1"/>
  <c r="S66" i="1"/>
  <c r="T66" i="1"/>
  <c r="U66" i="1"/>
  <c r="V66" i="1"/>
  <c r="W66" i="1"/>
  <c r="X66" i="1"/>
  <c r="Y66" i="1"/>
  <c r="Z66" i="1"/>
  <c r="R67" i="1"/>
  <c r="S67" i="1"/>
  <c r="T67" i="1"/>
  <c r="U67" i="1"/>
  <c r="V67" i="1"/>
  <c r="W67" i="1"/>
  <c r="X67" i="1"/>
  <c r="Y67" i="1"/>
  <c r="Z67" i="1"/>
  <c r="R68" i="1"/>
  <c r="S68" i="1"/>
  <c r="T68" i="1"/>
  <c r="U68" i="1"/>
  <c r="V68" i="1"/>
  <c r="W68" i="1"/>
  <c r="X68" i="1"/>
  <c r="Y68" i="1"/>
  <c r="Z68" i="1"/>
  <c r="R69" i="1"/>
  <c r="S69" i="1"/>
  <c r="T69" i="1"/>
  <c r="U69" i="1"/>
  <c r="V69" i="1"/>
  <c r="W69" i="1"/>
  <c r="X69" i="1"/>
  <c r="Y69" i="1"/>
  <c r="Z69" i="1"/>
  <c r="R70" i="1"/>
  <c r="S70" i="1"/>
  <c r="T70" i="1"/>
  <c r="U70" i="1"/>
  <c r="V70" i="1"/>
  <c r="W70" i="1"/>
  <c r="X70" i="1"/>
  <c r="Y70" i="1"/>
  <c r="Z70" i="1"/>
  <c r="R71" i="1"/>
  <c r="S71" i="1"/>
  <c r="T71" i="1"/>
  <c r="U71" i="1"/>
  <c r="V71" i="1"/>
  <c r="W71" i="1"/>
  <c r="X71" i="1"/>
  <c r="Y71" i="1"/>
  <c r="Z71" i="1"/>
  <c r="R72" i="1"/>
  <c r="S72" i="1"/>
  <c r="T72" i="1"/>
  <c r="U72" i="1"/>
  <c r="V72" i="1"/>
  <c r="W72" i="1"/>
  <c r="X72" i="1"/>
  <c r="Y72" i="1"/>
  <c r="Z72" i="1"/>
  <c r="R73" i="1"/>
  <c r="S73" i="1"/>
  <c r="T73" i="1"/>
  <c r="U73" i="1"/>
  <c r="V73" i="1"/>
  <c r="W73" i="1"/>
  <c r="X73" i="1"/>
  <c r="Y73" i="1"/>
  <c r="Z73" i="1"/>
  <c r="R74" i="1"/>
  <c r="S74" i="1"/>
  <c r="T74" i="1"/>
  <c r="U74" i="1"/>
  <c r="V74" i="1"/>
  <c r="W74" i="1"/>
  <c r="X74" i="1"/>
  <c r="Y74" i="1"/>
  <c r="Z74" i="1"/>
  <c r="R75" i="1"/>
  <c r="S75" i="1"/>
  <c r="T75" i="1"/>
  <c r="U75" i="1"/>
  <c r="V75" i="1"/>
  <c r="W75" i="1"/>
  <c r="X75" i="1"/>
  <c r="Y75" i="1"/>
  <c r="Z75" i="1"/>
  <c r="R76" i="1"/>
  <c r="S76" i="1"/>
  <c r="T76" i="1"/>
  <c r="U76" i="1"/>
  <c r="V76" i="1"/>
  <c r="W76" i="1"/>
  <c r="X76" i="1"/>
  <c r="Y76" i="1"/>
  <c r="Z76" i="1"/>
  <c r="R77" i="1"/>
  <c r="S77" i="1"/>
  <c r="T77" i="1"/>
  <c r="U77" i="1"/>
  <c r="V77" i="1"/>
  <c r="W77" i="1"/>
  <c r="X77" i="1"/>
  <c r="Y77" i="1"/>
  <c r="Z77" i="1"/>
  <c r="R78" i="1"/>
  <c r="S78" i="1"/>
  <c r="T78" i="1"/>
  <c r="U78" i="1"/>
  <c r="V78" i="1"/>
  <c r="W78" i="1"/>
  <c r="X78" i="1"/>
  <c r="Y78" i="1"/>
  <c r="Z78" i="1"/>
  <c r="R79" i="1"/>
  <c r="S79" i="1"/>
  <c r="T79" i="1"/>
  <c r="U79" i="1"/>
  <c r="V79" i="1"/>
  <c r="W79" i="1"/>
  <c r="X79" i="1"/>
  <c r="Y79" i="1"/>
  <c r="Z79" i="1"/>
  <c r="R80" i="1"/>
  <c r="S80" i="1"/>
  <c r="T80" i="1"/>
  <c r="U80" i="1"/>
  <c r="V80" i="1"/>
  <c r="W80" i="1"/>
  <c r="X80" i="1"/>
  <c r="Y80" i="1"/>
  <c r="Z80" i="1"/>
  <c r="R81" i="1"/>
  <c r="S81" i="1"/>
  <c r="T81" i="1"/>
  <c r="U81" i="1"/>
  <c r="V81" i="1"/>
  <c r="W81" i="1"/>
  <c r="X81" i="1"/>
  <c r="Y81" i="1"/>
  <c r="Z81" i="1"/>
  <c r="R82" i="1"/>
  <c r="S82" i="1"/>
  <c r="T82" i="1"/>
  <c r="U82" i="1"/>
  <c r="V82" i="1"/>
  <c r="W82" i="1"/>
  <c r="X82" i="1"/>
  <c r="Y82" i="1"/>
  <c r="Z82" i="1"/>
  <c r="R83" i="1"/>
  <c r="S83" i="1"/>
  <c r="T83" i="1"/>
  <c r="U83" i="1"/>
  <c r="V83" i="1"/>
  <c r="W83" i="1"/>
  <c r="X83" i="1"/>
  <c r="Y83" i="1"/>
  <c r="Z83" i="1"/>
  <c r="R84" i="1"/>
  <c r="S84" i="1"/>
  <c r="T84" i="1"/>
  <c r="U84" i="1"/>
  <c r="V84" i="1"/>
  <c r="W84" i="1"/>
  <c r="X84" i="1"/>
  <c r="Y84" i="1"/>
  <c r="Z84" i="1"/>
  <c r="R85" i="1"/>
  <c r="S85" i="1"/>
  <c r="T85" i="1"/>
  <c r="U85" i="1"/>
  <c r="V85" i="1"/>
  <c r="W85" i="1"/>
  <c r="X85" i="1"/>
  <c r="Y85" i="1"/>
  <c r="Z85" i="1"/>
  <c r="R86" i="1"/>
  <c r="S86" i="1"/>
  <c r="T86" i="1"/>
  <c r="U86" i="1"/>
  <c r="V86" i="1"/>
  <c r="W86" i="1"/>
  <c r="X86" i="1"/>
  <c r="Y86" i="1"/>
  <c r="Z86" i="1"/>
  <c r="R87" i="1"/>
  <c r="S87" i="1"/>
  <c r="T87" i="1"/>
  <c r="U87" i="1"/>
  <c r="V87" i="1"/>
  <c r="W87" i="1"/>
  <c r="X87" i="1"/>
  <c r="Y87" i="1"/>
  <c r="Z87" i="1"/>
  <c r="R88" i="1"/>
  <c r="S88" i="1"/>
  <c r="T88" i="1"/>
  <c r="U88" i="1"/>
  <c r="V88" i="1"/>
  <c r="W88" i="1"/>
  <c r="X88" i="1"/>
  <c r="Y88" i="1"/>
  <c r="Z88" i="1"/>
  <c r="R89" i="1"/>
  <c r="S89" i="1"/>
  <c r="T89" i="1"/>
  <c r="U89" i="1"/>
  <c r="V89" i="1"/>
  <c r="W89" i="1"/>
  <c r="X89" i="1"/>
  <c r="Y89" i="1"/>
  <c r="Z89" i="1"/>
  <c r="R90" i="1"/>
  <c r="S90" i="1"/>
  <c r="T90" i="1"/>
  <c r="U90" i="1"/>
  <c r="V90" i="1"/>
  <c r="W90" i="1"/>
  <c r="X90" i="1"/>
  <c r="Y90" i="1"/>
  <c r="Z90" i="1"/>
  <c r="R91" i="1"/>
  <c r="S91" i="1"/>
  <c r="T91" i="1"/>
  <c r="U91" i="1"/>
  <c r="V91" i="1"/>
  <c r="W91" i="1"/>
  <c r="X91" i="1"/>
  <c r="Y91" i="1"/>
  <c r="Z91" i="1"/>
  <c r="R92" i="1"/>
  <c r="S92" i="1"/>
  <c r="T92" i="1"/>
  <c r="U92" i="1"/>
  <c r="V92" i="1"/>
  <c r="W92" i="1"/>
  <c r="X92" i="1"/>
  <c r="Y92" i="1"/>
  <c r="Z92" i="1"/>
  <c r="R93" i="1"/>
  <c r="S93" i="1"/>
  <c r="T93" i="1"/>
  <c r="U93" i="1"/>
  <c r="V93" i="1"/>
  <c r="W93" i="1"/>
  <c r="X93" i="1"/>
  <c r="Y93" i="1"/>
  <c r="Z93" i="1"/>
  <c r="R94" i="1"/>
  <c r="S94" i="1"/>
  <c r="T94" i="1"/>
  <c r="U94" i="1"/>
  <c r="V94" i="1"/>
  <c r="W94" i="1"/>
  <c r="X94" i="1"/>
  <c r="Y94" i="1"/>
  <c r="Z94" i="1"/>
  <c r="R95" i="1"/>
  <c r="S95" i="1"/>
  <c r="T95" i="1"/>
  <c r="U95" i="1"/>
  <c r="V95" i="1"/>
  <c r="W95" i="1"/>
  <c r="X95" i="1"/>
  <c r="Y95" i="1"/>
  <c r="Z95" i="1"/>
  <c r="R96" i="1"/>
  <c r="S96" i="1"/>
  <c r="T96" i="1"/>
  <c r="U96" i="1"/>
  <c r="V96" i="1"/>
  <c r="W96" i="1"/>
  <c r="X96" i="1"/>
  <c r="Y96" i="1"/>
  <c r="Z96" i="1"/>
  <c r="R97" i="1"/>
  <c r="S97" i="1"/>
  <c r="T97" i="1"/>
  <c r="U97" i="1"/>
  <c r="V97" i="1"/>
  <c r="W97" i="1"/>
  <c r="X97" i="1"/>
  <c r="Y97" i="1"/>
  <c r="Z97" i="1"/>
  <c r="R98" i="1"/>
  <c r="S98" i="1"/>
  <c r="T98" i="1"/>
  <c r="U98" i="1"/>
  <c r="V98" i="1"/>
  <c r="W98" i="1"/>
  <c r="X98" i="1"/>
  <c r="Y98" i="1"/>
  <c r="Z98" i="1"/>
  <c r="R99" i="1"/>
  <c r="S99" i="1"/>
  <c r="T99" i="1"/>
  <c r="U99" i="1"/>
  <c r="V99" i="1"/>
  <c r="W99" i="1"/>
  <c r="X99" i="1"/>
  <c r="Y99" i="1"/>
  <c r="Z99" i="1"/>
  <c r="R100" i="1"/>
  <c r="S100" i="1"/>
  <c r="T100" i="1"/>
  <c r="U100" i="1"/>
  <c r="V100" i="1"/>
  <c r="W100" i="1"/>
  <c r="X100" i="1"/>
  <c r="Y100" i="1"/>
  <c r="Z100" i="1"/>
  <c r="R101" i="1"/>
  <c r="S101" i="1"/>
  <c r="T101" i="1"/>
  <c r="U101" i="1"/>
  <c r="V101" i="1"/>
  <c r="W101" i="1"/>
  <c r="X101" i="1"/>
  <c r="Y101" i="1"/>
  <c r="Z101" i="1"/>
  <c r="R102" i="1"/>
  <c r="S102" i="1"/>
  <c r="T102" i="1"/>
  <c r="U102" i="1"/>
  <c r="V102" i="1"/>
  <c r="W102" i="1"/>
  <c r="X102" i="1"/>
  <c r="Y102" i="1"/>
  <c r="Z102" i="1"/>
  <c r="R103" i="1"/>
  <c r="S103" i="1"/>
  <c r="T103" i="1"/>
  <c r="U103" i="1"/>
  <c r="V103" i="1"/>
  <c r="W103" i="1"/>
  <c r="X103" i="1"/>
  <c r="Y103" i="1"/>
  <c r="Z103" i="1"/>
  <c r="R104" i="1"/>
  <c r="S104" i="1"/>
  <c r="T104" i="1"/>
  <c r="U104" i="1"/>
  <c r="V104" i="1"/>
  <c r="W104" i="1"/>
  <c r="X104" i="1"/>
  <c r="Y104" i="1"/>
  <c r="Z104" i="1"/>
  <c r="R105" i="1"/>
  <c r="S105" i="1"/>
  <c r="T105" i="1"/>
  <c r="U105" i="1"/>
  <c r="V105" i="1"/>
  <c r="W105" i="1"/>
  <c r="X105" i="1"/>
  <c r="Y105" i="1"/>
  <c r="Z105" i="1"/>
  <c r="R106" i="1"/>
  <c r="S106" i="1"/>
  <c r="T106" i="1"/>
  <c r="U106" i="1"/>
  <c r="V106" i="1"/>
  <c r="W106" i="1"/>
  <c r="X106" i="1"/>
  <c r="Y106" i="1"/>
  <c r="Z106" i="1"/>
  <c r="S64" i="1"/>
  <c r="T64" i="1"/>
  <c r="U64" i="1"/>
  <c r="V64" i="1"/>
  <c r="W64" i="1"/>
  <c r="X64" i="1"/>
  <c r="Y64" i="1"/>
  <c r="Z64" i="1"/>
  <c r="R64" i="1"/>
  <c r="C117" i="1"/>
  <c r="D117" i="1"/>
  <c r="E117" i="1"/>
  <c r="G117" i="1"/>
  <c r="I117" i="1"/>
  <c r="J117" i="1"/>
  <c r="K117" i="1"/>
  <c r="M117" i="1"/>
  <c r="N117" i="1"/>
  <c r="C116" i="1"/>
  <c r="D116" i="1"/>
  <c r="E116" i="1"/>
  <c r="G116" i="1"/>
  <c r="I116" i="1"/>
  <c r="J116" i="1"/>
  <c r="K116" i="1"/>
  <c r="M116" i="1"/>
  <c r="N116" i="1"/>
  <c r="C65" i="1"/>
  <c r="D65" i="1"/>
  <c r="E65" i="1"/>
  <c r="F65" i="1"/>
  <c r="G65" i="1"/>
  <c r="I65" i="1"/>
  <c r="J65" i="1"/>
  <c r="K65" i="1"/>
  <c r="M65" i="1"/>
  <c r="N65" i="1"/>
  <c r="C66" i="1"/>
  <c r="D66" i="1"/>
  <c r="E66" i="1"/>
  <c r="G66" i="1"/>
  <c r="I66" i="1"/>
  <c r="J66" i="1"/>
  <c r="K66" i="1"/>
  <c r="M66" i="1"/>
  <c r="N66" i="1"/>
  <c r="C67" i="1"/>
  <c r="D67" i="1"/>
  <c r="E67" i="1"/>
  <c r="F67" i="1"/>
  <c r="G67" i="1"/>
  <c r="I67" i="1"/>
  <c r="J67" i="1"/>
  <c r="K67" i="1"/>
  <c r="M67" i="1"/>
  <c r="N67" i="1"/>
  <c r="C68" i="1"/>
  <c r="D68" i="1"/>
  <c r="E68" i="1"/>
  <c r="G68" i="1"/>
  <c r="I68" i="1"/>
  <c r="J68" i="1"/>
  <c r="K68" i="1"/>
  <c r="M68" i="1"/>
  <c r="N68" i="1"/>
  <c r="C69" i="1"/>
  <c r="D69" i="1"/>
  <c r="E69" i="1"/>
  <c r="F69" i="1"/>
  <c r="G69" i="1"/>
  <c r="I69" i="1"/>
  <c r="J69" i="1"/>
  <c r="K69" i="1"/>
  <c r="M69" i="1"/>
  <c r="N69" i="1"/>
  <c r="C70" i="1"/>
  <c r="D70" i="1"/>
  <c r="E70" i="1"/>
  <c r="G70" i="1"/>
  <c r="I70" i="1"/>
  <c r="J70" i="1"/>
  <c r="K70" i="1"/>
  <c r="M70" i="1"/>
  <c r="N70" i="1"/>
  <c r="C71" i="1"/>
  <c r="D71" i="1"/>
  <c r="E71" i="1"/>
  <c r="F71" i="1"/>
  <c r="G71" i="1"/>
  <c r="I71" i="1"/>
  <c r="J71" i="1"/>
  <c r="K71" i="1"/>
  <c r="M71" i="1"/>
  <c r="N71" i="1"/>
  <c r="C72" i="1"/>
  <c r="D72" i="1"/>
  <c r="E72" i="1"/>
  <c r="G72" i="1"/>
  <c r="I72" i="1"/>
  <c r="J72" i="1"/>
  <c r="K72" i="1"/>
  <c r="M72" i="1"/>
  <c r="N72" i="1"/>
  <c r="C73" i="1"/>
  <c r="D73" i="1"/>
  <c r="E73" i="1"/>
  <c r="G73" i="1"/>
  <c r="I73" i="1"/>
  <c r="J73" i="1"/>
  <c r="K73" i="1"/>
  <c r="M73" i="1"/>
  <c r="N73" i="1"/>
  <c r="C74" i="1"/>
  <c r="D74" i="1"/>
  <c r="E74" i="1"/>
  <c r="G74" i="1"/>
  <c r="I74" i="1"/>
  <c r="J74" i="1"/>
  <c r="K74" i="1"/>
  <c r="M74" i="1"/>
  <c r="N74" i="1"/>
  <c r="C75" i="1"/>
  <c r="D75" i="1"/>
  <c r="E75" i="1"/>
  <c r="F75" i="1"/>
  <c r="G75" i="1"/>
  <c r="I75" i="1"/>
  <c r="J75" i="1"/>
  <c r="K75" i="1"/>
  <c r="M75" i="1"/>
  <c r="N75" i="1"/>
  <c r="C76" i="1"/>
  <c r="D76" i="1"/>
  <c r="E76" i="1"/>
  <c r="G76" i="1"/>
  <c r="I76" i="1"/>
  <c r="J76" i="1"/>
  <c r="K76" i="1"/>
  <c r="M76" i="1"/>
  <c r="N76" i="1"/>
  <c r="C77" i="1"/>
  <c r="D77" i="1"/>
  <c r="E77" i="1"/>
  <c r="F77" i="1"/>
  <c r="G77" i="1"/>
  <c r="I77" i="1"/>
  <c r="J77" i="1"/>
  <c r="K77" i="1"/>
  <c r="M77" i="1"/>
  <c r="N77" i="1"/>
  <c r="C78" i="1"/>
  <c r="D78" i="1"/>
  <c r="E78" i="1"/>
  <c r="G78" i="1"/>
  <c r="I78" i="1"/>
  <c r="J78" i="1"/>
  <c r="K78" i="1"/>
  <c r="M78" i="1"/>
  <c r="N78" i="1"/>
  <c r="C79" i="1"/>
  <c r="D79" i="1"/>
  <c r="E79" i="1"/>
  <c r="F79" i="1"/>
  <c r="G79" i="1"/>
  <c r="I79" i="1"/>
  <c r="J79" i="1"/>
  <c r="K79" i="1"/>
  <c r="M79" i="1"/>
  <c r="N79" i="1"/>
  <c r="C80" i="1"/>
  <c r="D80" i="1"/>
  <c r="E80" i="1"/>
  <c r="F80" i="1"/>
  <c r="G80" i="1"/>
  <c r="I80" i="1"/>
  <c r="J80" i="1"/>
  <c r="K80" i="1"/>
  <c r="M80" i="1"/>
  <c r="N80" i="1"/>
  <c r="C81" i="1"/>
  <c r="D81" i="1"/>
  <c r="E81" i="1"/>
  <c r="F81" i="1"/>
  <c r="G81" i="1"/>
  <c r="I81" i="1"/>
  <c r="J81" i="1"/>
  <c r="K81" i="1"/>
  <c r="M81" i="1"/>
  <c r="N81" i="1"/>
  <c r="C82" i="1"/>
  <c r="D82" i="1"/>
  <c r="E82" i="1"/>
  <c r="F82" i="1"/>
  <c r="G82" i="1"/>
  <c r="I82" i="1"/>
  <c r="J82" i="1"/>
  <c r="K82" i="1"/>
  <c r="M82" i="1"/>
  <c r="N82" i="1"/>
  <c r="C83" i="1"/>
  <c r="D83" i="1"/>
  <c r="E83" i="1"/>
  <c r="F83" i="1"/>
  <c r="G83" i="1"/>
  <c r="I83" i="1"/>
  <c r="J83" i="1"/>
  <c r="K83" i="1"/>
  <c r="M83" i="1"/>
  <c r="N83" i="1"/>
  <c r="C84" i="1"/>
  <c r="D84" i="1"/>
  <c r="E84" i="1"/>
  <c r="F84" i="1"/>
  <c r="G84" i="1"/>
  <c r="I84" i="1"/>
  <c r="J84" i="1"/>
  <c r="K84" i="1"/>
  <c r="M84" i="1"/>
  <c r="N84" i="1"/>
  <c r="C85" i="1"/>
  <c r="D85" i="1"/>
  <c r="E85" i="1"/>
  <c r="F85" i="1"/>
  <c r="G85" i="1"/>
  <c r="I85" i="1"/>
  <c r="J85" i="1"/>
  <c r="K85" i="1"/>
  <c r="M85" i="1"/>
  <c r="N85" i="1"/>
  <c r="C86" i="1"/>
  <c r="D86" i="1"/>
  <c r="E86" i="1"/>
  <c r="F86" i="1"/>
  <c r="G86" i="1"/>
  <c r="I86" i="1"/>
  <c r="J86" i="1"/>
  <c r="K86" i="1"/>
  <c r="M86" i="1"/>
  <c r="N86" i="1"/>
  <c r="C87" i="1"/>
  <c r="D87" i="1"/>
  <c r="E87" i="1"/>
  <c r="F87" i="1"/>
  <c r="G87" i="1"/>
  <c r="I87" i="1"/>
  <c r="J87" i="1"/>
  <c r="K87" i="1"/>
  <c r="M87" i="1"/>
  <c r="N87" i="1"/>
  <c r="C88" i="1"/>
  <c r="D88" i="1"/>
  <c r="E88" i="1"/>
  <c r="F88" i="1"/>
  <c r="G88" i="1"/>
  <c r="I88" i="1"/>
  <c r="J88" i="1"/>
  <c r="K88" i="1"/>
  <c r="M88" i="1"/>
  <c r="N88" i="1"/>
  <c r="C89" i="1"/>
  <c r="D89" i="1"/>
  <c r="E89" i="1"/>
  <c r="F89" i="1"/>
  <c r="G89" i="1"/>
  <c r="I89" i="1"/>
  <c r="J89" i="1"/>
  <c r="K89" i="1"/>
  <c r="M89" i="1"/>
  <c r="N89" i="1"/>
  <c r="C90" i="1"/>
  <c r="D90" i="1"/>
  <c r="E90" i="1"/>
  <c r="F90" i="1"/>
  <c r="G90" i="1"/>
  <c r="I90" i="1"/>
  <c r="J90" i="1"/>
  <c r="K90" i="1"/>
  <c r="M90" i="1"/>
  <c r="N90" i="1"/>
  <c r="C91" i="1"/>
  <c r="D91" i="1"/>
  <c r="E91" i="1"/>
  <c r="F91" i="1"/>
  <c r="G91" i="1"/>
  <c r="I91" i="1"/>
  <c r="J91" i="1"/>
  <c r="K91" i="1"/>
  <c r="M91" i="1"/>
  <c r="N91" i="1"/>
  <c r="C92" i="1"/>
  <c r="D92" i="1"/>
  <c r="E92" i="1"/>
  <c r="F92" i="1"/>
  <c r="G92" i="1"/>
  <c r="I92" i="1"/>
  <c r="J92" i="1"/>
  <c r="K92" i="1"/>
  <c r="M92" i="1"/>
  <c r="N92" i="1"/>
  <c r="C93" i="1"/>
  <c r="D93" i="1"/>
  <c r="E93" i="1"/>
  <c r="F93" i="1"/>
  <c r="G93" i="1"/>
  <c r="I93" i="1"/>
  <c r="J93" i="1"/>
  <c r="K93" i="1"/>
  <c r="M93" i="1"/>
  <c r="N93" i="1"/>
  <c r="C94" i="1"/>
  <c r="D94" i="1"/>
  <c r="E94" i="1"/>
  <c r="F94" i="1"/>
  <c r="G94" i="1"/>
  <c r="I94" i="1"/>
  <c r="J94" i="1"/>
  <c r="K94" i="1"/>
  <c r="M94" i="1"/>
  <c r="N94" i="1"/>
  <c r="C95" i="1"/>
  <c r="D95" i="1"/>
  <c r="E95" i="1"/>
  <c r="G95" i="1"/>
  <c r="I95" i="1"/>
  <c r="J95" i="1"/>
  <c r="K95" i="1"/>
  <c r="M95" i="1"/>
  <c r="N95" i="1"/>
  <c r="C96" i="1"/>
  <c r="D96" i="1"/>
  <c r="E96" i="1"/>
  <c r="F96" i="1"/>
  <c r="G96" i="1"/>
  <c r="I96" i="1"/>
  <c r="J96" i="1"/>
  <c r="K96" i="1"/>
  <c r="M96" i="1"/>
  <c r="N96" i="1"/>
  <c r="C97" i="1"/>
  <c r="D97" i="1"/>
  <c r="E97" i="1"/>
  <c r="G97" i="1"/>
  <c r="I97" i="1"/>
  <c r="J97" i="1"/>
  <c r="K97" i="1"/>
  <c r="M97" i="1"/>
  <c r="N97" i="1"/>
  <c r="C98" i="1"/>
  <c r="D98" i="1"/>
  <c r="E98" i="1"/>
  <c r="F98" i="1"/>
  <c r="G98" i="1"/>
  <c r="I98" i="1"/>
  <c r="J98" i="1"/>
  <c r="K98" i="1"/>
  <c r="M98" i="1"/>
  <c r="N98" i="1"/>
  <c r="C99" i="1"/>
  <c r="D99" i="1"/>
  <c r="E99" i="1"/>
  <c r="G99" i="1"/>
  <c r="I99" i="1"/>
  <c r="J99" i="1"/>
  <c r="K99" i="1"/>
  <c r="M99" i="1"/>
  <c r="N99" i="1"/>
  <c r="C100" i="1"/>
  <c r="D100" i="1"/>
  <c r="E100" i="1"/>
  <c r="F100" i="1"/>
  <c r="G100" i="1"/>
  <c r="I100" i="1"/>
  <c r="J100" i="1"/>
  <c r="K100" i="1"/>
  <c r="M100" i="1"/>
  <c r="N100" i="1"/>
  <c r="C101" i="1"/>
  <c r="D101" i="1"/>
  <c r="E101" i="1"/>
  <c r="G101" i="1"/>
  <c r="I101" i="1"/>
  <c r="J101" i="1"/>
  <c r="K101" i="1"/>
  <c r="M101" i="1"/>
  <c r="N101" i="1"/>
  <c r="C102" i="1"/>
  <c r="D102" i="1"/>
  <c r="E102" i="1"/>
  <c r="F102" i="1"/>
  <c r="G102" i="1"/>
  <c r="I102" i="1"/>
  <c r="J102" i="1"/>
  <c r="K102" i="1"/>
  <c r="L102" i="1"/>
  <c r="M102" i="1"/>
  <c r="N102" i="1"/>
  <c r="C103" i="1"/>
  <c r="D103" i="1"/>
  <c r="E103" i="1"/>
  <c r="G103" i="1"/>
  <c r="I103" i="1"/>
  <c r="J103" i="1"/>
  <c r="K103" i="1"/>
  <c r="M103" i="1"/>
  <c r="N103" i="1"/>
  <c r="C104" i="1"/>
  <c r="D104" i="1"/>
  <c r="E104" i="1"/>
  <c r="F104" i="1"/>
  <c r="G104" i="1"/>
  <c r="I104" i="1"/>
  <c r="J104" i="1"/>
  <c r="K104" i="1"/>
  <c r="M104" i="1"/>
  <c r="N104" i="1"/>
  <c r="C105" i="1"/>
  <c r="D105" i="1"/>
  <c r="E105" i="1"/>
  <c r="G105" i="1"/>
  <c r="I105" i="1"/>
  <c r="J105" i="1"/>
  <c r="K105" i="1"/>
  <c r="M105" i="1"/>
  <c r="N105" i="1"/>
  <c r="C106" i="1"/>
  <c r="D106" i="1"/>
  <c r="E106" i="1"/>
  <c r="F106" i="1"/>
  <c r="G106" i="1"/>
  <c r="I106" i="1"/>
  <c r="J106" i="1"/>
  <c r="K106" i="1"/>
  <c r="M106" i="1"/>
  <c r="N106" i="1"/>
  <c r="C107" i="1"/>
  <c r="D107" i="1"/>
  <c r="E107" i="1"/>
  <c r="G107" i="1"/>
  <c r="I107" i="1"/>
  <c r="J107" i="1"/>
  <c r="K107" i="1"/>
  <c r="M107" i="1"/>
  <c r="N107" i="1"/>
  <c r="C108" i="1"/>
  <c r="D108" i="1"/>
  <c r="E108" i="1"/>
  <c r="F108" i="1"/>
  <c r="G108" i="1"/>
  <c r="I108" i="1"/>
  <c r="J108" i="1"/>
  <c r="K108" i="1"/>
  <c r="M108" i="1"/>
  <c r="N108" i="1"/>
  <c r="C109" i="1"/>
  <c r="D109" i="1"/>
  <c r="E109" i="1"/>
  <c r="G109" i="1"/>
  <c r="I109" i="1"/>
  <c r="J109" i="1"/>
  <c r="K109" i="1"/>
  <c r="M109" i="1"/>
  <c r="N109" i="1"/>
  <c r="C110" i="1"/>
  <c r="D110" i="1"/>
  <c r="E110" i="1"/>
  <c r="F110" i="1"/>
  <c r="G110" i="1"/>
  <c r="I110" i="1"/>
  <c r="J110" i="1"/>
  <c r="K110" i="1"/>
  <c r="M110" i="1"/>
  <c r="N110" i="1"/>
  <c r="C111" i="1"/>
  <c r="D111" i="1"/>
  <c r="E111" i="1"/>
  <c r="G111" i="1"/>
  <c r="I111" i="1"/>
  <c r="J111" i="1"/>
  <c r="K111" i="1"/>
  <c r="M111" i="1"/>
  <c r="N111" i="1"/>
  <c r="C112" i="1"/>
  <c r="D112" i="1"/>
  <c r="E112" i="1"/>
  <c r="F112" i="1"/>
  <c r="G112" i="1"/>
  <c r="I112" i="1"/>
  <c r="J112" i="1"/>
  <c r="K112" i="1"/>
  <c r="M112" i="1"/>
  <c r="N112" i="1"/>
  <c r="C113" i="1"/>
  <c r="D113" i="1"/>
  <c r="E113" i="1"/>
  <c r="G113" i="1"/>
  <c r="I113" i="1"/>
  <c r="J113" i="1"/>
  <c r="K113" i="1"/>
  <c r="M113" i="1"/>
  <c r="N113" i="1"/>
  <c r="C64" i="1"/>
  <c r="D64" i="1"/>
  <c r="E64" i="1"/>
  <c r="F64" i="1"/>
  <c r="G64" i="1"/>
  <c r="I64" i="1"/>
  <c r="J64" i="1"/>
  <c r="K64" i="1"/>
  <c r="M64" i="1"/>
  <c r="N64" i="1"/>
  <c r="N58" i="1"/>
  <c r="C58" i="1"/>
  <c r="D58" i="1"/>
  <c r="E58" i="1"/>
  <c r="F58" i="1"/>
  <c r="G58" i="1"/>
  <c r="H58" i="1"/>
  <c r="I58" i="1"/>
  <c r="J58" i="1"/>
  <c r="K58" i="1"/>
  <c r="L58" i="1"/>
  <c r="L107" i="1" s="1"/>
  <c r="M58" i="1"/>
  <c r="C57" i="1"/>
  <c r="D57" i="1"/>
  <c r="E57" i="1"/>
  <c r="F57" i="1"/>
  <c r="G57" i="1"/>
  <c r="H57" i="1"/>
  <c r="I57" i="1"/>
  <c r="J57" i="1"/>
  <c r="K57" i="1"/>
  <c r="L57" i="1"/>
  <c r="M57" i="1"/>
  <c r="N57" i="1"/>
  <c r="C56" i="1"/>
  <c r="D56" i="1"/>
  <c r="E56" i="1"/>
  <c r="F56" i="1"/>
  <c r="G56" i="1"/>
  <c r="H56" i="1"/>
  <c r="I56" i="1"/>
  <c r="J56" i="1"/>
  <c r="K56" i="1"/>
  <c r="L56" i="1"/>
  <c r="M56" i="1"/>
  <c r="N56" i="1"/>
  <c r="C55" i="1"/>
  <c r="D55" i="1"/>
  <c r="E55" i="1"/>
  <c r="F55" i="1"/>
  <c r="G55" i="1"/>
  <c r="H55" i="1"/>
  <c r="I55" i="1"/>
  <c r="J55" i="1"/>
  <c r="K55" i="1"/>
  <c r="L55" i="1"/>
  <c r="M55" i="1"/>
  <c r="N55" i="1"/>
  <c r="C54" i="1"/>
  <c r="D54" i="1"/>
  <c r="E54" i="1"/>
  <c r="F54" i="1"/>
  <c r="F74" i="1" s="1"/>
  <c r="G54" i="1"/>
  <c r="H54" i="1"/>
  <c r="H68" i="1" s="1"/>
  <c r="I54" i="1"/>
  <c r="J54" i="1"/>
  <c r="K54" i="1"/>
  <c r="L54" i="1"/>
  <c r="L65" i="1" s="1"/>
  <c r="M54" i="1"/>
  <c r="N54" i="1"/>
  <c r="B66" i="1"/>
  <c r="B104" i="1"/>
  <c r="B112" i="1"/>
  <c r="B105" i="1"/>
  <c r="B57" i="1"/>
  <c r="B58" i="1"/>
  <c r="B56" i="1"/>
  <c r="B54" i="1"/>
  <c r="B82" i="1" s="1"/>
  <c r="B55" i="1"/>
  <c r="L84" i="1" l="1"/>
  <c r="L72" i="1"/>
  <c r="L92" i="1"/>
  <c r="L75" i="1"/>
  <c r="L99" i="1"/>
  <c r="L108" i="1"/>
  <c r="L105" i="1"/>
  <c r="L89" i="1"/>
  <c r="L81" i="1"/>
  <c r="L71" i="1"/>
  <c r="L68" i="1"/>
  <c r="L64" i="1"/>
  <c r="L111" i="1"/>
  <c r="L98" i="1"/>
  <c r="L86" i="1"/>
  <c r="L104" i="1"/>
  <c r="L101" i="1"/>
  <c r="L91" i="1"/>
  <c r="L83" i="1"/>
  <c r="L77" i="1"/>
  <c r="L74" i="1"/>
  <c r="L67" i="1"/>
  <c r="L110" i="1"/>
  <c r="L88" i="1"/>
  <c r="L80" i="1"/>
  <c r="L70" i="1"/>
  <c r="L113" i="1"/>
  <c r="L100" i="1"/>
  <c r="L97" i="1"/>
  <c r="L93" i="1"/>
  <c r="L85" i="1"/>
  <c r="L73" i="1"/>
  <c r="L94" i="1"/>
  <c r="L90" i="1"/>
  <c r="L69" i="1"/>
  <c r="L66" i="1"/>
  <c r="L106" i="1"/>
  <c r="L103" i="1"/>
  <c r="L82" i="1"/>
  <c r="L76" i="1"/>
  <c r="L112" i="1"/>
  <c r="L109" i="1"/>
  <c r="L96" i="1"/>
  <c r="L87" i="1"/>
  <c r="L79" i="1"/>
  <c r="H112" i="1"/>
  <c r="H96" i="1"/>
  <c r="H67" i="1"/>
  <c r="H64" i="1"/>
  <c r="H105" i="1"/>
  <c r="H98" i="1"/>
  <c r="H93" i="1"/>
  <c r="H91" i="1"/>
  <c r="H89" i="1"/>
  <c r="H87" i="1"/>
  <c r="H85" i="1"/>
  <c r="H83" i="1"/>
  <c r="H81" i="1"/>
  <c r="H79" i="1"/>
  <c r="H74" i="1"/>
  <c r="H69" i="1"/>
  <c r="H107" i="1"/>
  <c r="H100" i="1"/>
  <c r="H76" i="1"/>
  <c r="H71" i="1"/>
  <c r="H110" i="1"/>
  <c r="H101" i="1"/>
  <c r="H72" i="1"/>
  <c r="H103" i="1"/>
  <c r="H109" i="1"/>
  <c r="H102" i="1"/>
  <c r="H95" i="1"/>
  <c r="H108" i="1"/>
  <c r="H99" i="1"/>
  <c r="H77" i="1"/>
  <c r="H70" i="1"/>
  <c r="H65" i="1"/>
  <c r="H111" i="1"/>
  <c r="H104" i="1"/>
  <c r="H73" i="1"/>
  <c r="H66" i="1"/>
  <c r="H113" i="1"/>
  <c r="H106" i="1"/>
  <c r="H97" i="1"/>
  <c r="H94" i="1"/>
  <c r="H92" i="1"/>
  <c r="H90" i="1"/>
  <c r="H88" i="1"/>
  <c r="H86" i="1"/>
  <c r="H84" i="1"/>
  <c r="H82" i="1"/>
  <c r="H80" i="1"/>
  <c r="H75" i="1"/>
  <c r="F95" i="1"/>
  <c r="F72" i="1"/>
  <c r="F70" i="1"/>
  <c r="F68" i="1"/>
  <c r="F66" i="1"/>
  <c r="F113" i="1"/>
  <c r="F111" i="1"/>
  <c r="F109" i="1"/>
  <c r="F107" i="1"/>
  <c r="F105" i="1"/>
  <c r="F103" i="1"/>
  <c r="F101" i="1"/>
  <c r="F99" i="1"/>
  <c r="F97" i="1"/>
  <c r="F78" i="1"/>
  <c r="F76" i="1"/>
  <c r="B95" i="1"/>
  <c r="B87" i="1"/>
  <c r="B109" i="1"/>
  <c r="B65" i="1"/>
  <c r="B88" i="1"/>
  <c r="B72" i="1"/>
  <c r="B116" i="1"/>
  <c r="B97" i="1"/>
  <c r="B73" i="1"/>
  <c r="B107" i="1"/>
  <c r="B84" i="1"/>
  <c r="B98" i="1"/>
  <c r="B86" i="1"/>
  <c r="B83" i="1"/>
  <c r="B110" i="1"/>
  <c r="B71" i="1"/>
  <c r="B67" i="1"/>
  <c r="B100" i="1"/>
  <c r="B103" i="1"/>
  <c r="B78" i="1"/>
  <c r="B101" i="1"/>
  <c r="B92" i="1"/>
  <c r="B81" i="1"/>
  <c r="B68" i="1"/>
  <c r="B89" i="1"/>
  <c r="B79" i="1"/>
  <c r="B102" i="1"/>
  <c r="B111" i="1"/>
  <c r="B91" i="1"/>
  <c r="B90" i="1"/>
  <c r="B74" i="1"/>
  <c r="B113" i="1"/>
  <c r="B77" i="1"/>
  <c r="B76" i="1"/>
  <c r="B80" i="1"/>
  <c r="B69" i="1"/>
  <c r="B96" i="1"/>
  <c r="B108" i="1"/>
  <c r="B99" i="1"/>
  <c r="B93" i="1"/>
  <c r="B106" i="1"/>
  <c r="B75" i="1"/>
  <c r="B94" i="1"/>
  <c r="B85" i="1"/>
  <c r="L117" i="1" l="1"/>
  <c r="L116" i="1"/>
  <c r="H116" i="1"/>
  <c r="H117" i="1"/>
  <c r="F117" i="1"/>
  <c r="F116" i="1"/>
  <c r="B117" i="1"/>
</calcChain>
</file>

<file path=xl/sharedStrings.xml><?xml version="1.0" encoding="utf-8"?>
<sst xmlns="http://purl.oclc.org/ooxml/spreadsheetml/main" count="460" uniqueCount="96">
  <si>
    <t>state</t>
  </si>
  <si>
    <t>advanced_degrees</t>
  </si>
  <si>
    <t>bachelors_degrees</t>
  </si>
  <si>
    <t>coastline_length</t>
  </si>
  <si>
    <t>population_density</t>
  </si>
  <si>
    <t>forest_cover</t>
  </si>
  <si>
    <t>high_school_graduate_percent</t>
  </si>
  <si>
    <t>land_area_miles</t>
  </si>
  <si>
    <t>median_household_income</t>
  </si>
  <si>
    <t>obese_adults_percent</t>
  </si>
  <si>
    <t>obese_children_percent</t>
  </si>
  <si>
    <t>overweight_adults_percent</t>
  </si>
  <si>
    <t>per_capita_income</t>
  </si>
  <si>
    <t>population</t>
  </si>
  <si>
    <t>region</t>
  </si>
  <si>
    <t>marijuana_legality</t>
  </si>
  <si>
    <t>Maryland</t>
  </si>
  <si>
    <t>South Atlantic</t>
  </si>
  <si>
    <t>decriminalized</t>
  </si>
  <si>
    <t>Hawaii</t>
  </si>
  <si>
    <t>Pacific</t>
  </si>
  <si>
    <t>medical</t>
  </si>
  <si>
    <t>Alaska</t>
  </si>
  <si>
    <t>legal</t>
  </si>
  <si>
    <t>New Jersey</t>
  </si>
  <si>
    <t>Mid-Atlantic</t>
  </si>
  <si>
    <t>Connecticut</t>
  </si>
  <si>
    <t>New England</t>
  </si>
  <si>
    <t>Massachusetts</t>
  </si>
  <si>
    <t>New Hampshire</t>
  </si>
  <si>
    <t>Virginia</t>
  </si>
  <si>
    <t>misdemeanor</t>
  </si>
  <si>
    <t>California</t>
  </si>
  <si>
    <t>Washington</t>
  </si>
  <si>
    <t>Colorado</t>
  </si>
  <si>
    <t>Mountain</t>
  </si>
  <si>
    <t>Minnesota</t>
  </si>
  <si>
    <t>West North Central</t>
  </si>
  <si>
    <t>Utah</t>
  </si>
  <si>
    <t>Delaware</t>
  </si>
  <si>
    <t>New York</t>
  </si>
  <si>
    <t>North Dakota</t>
  </si>
  <si>
    <t>Wyoming</t>
  </si>
  <si>
    <t>Illinois</t>
  </si>
  <si>
    <t>East North Central</t>
  </si>
  <si>
    <t>Rhode Island</t>
  </si>
  <si>
    <t>Vermont</t>
  </si>
  <si>
    <t>Pennsylvania</t>
  </si>
  <si>
    <t>Texas</t>
  </si>
  <si>
    <t>West South Central</t>
  </si>
  <si>
    <t>Wisconsin</t>
  </si>
  <si>
    <t>Nebraska</t>
  </si>
  <si>
    <t>Iowa</t>
  </si>
  <si>
    <t>Oregon</t>
  </si>
  <si>
    <t>Kansas</t>
  </si>
  <si>
    <t>South Dakota</t>
  </si>
  <si>
    <t>Nevada</t>
  </si>
  <si>
    <t>Maine</t>
  </si>
  <si>
    <t>Arizona</t>
  </si>
  <si>
    <t>Georgia</t>
  </si>
  <si>
    <t>Michigan</t>
  </si>
  <si>
    <t>Ohio</t>
  </si>
  <si>
    <t>Indiana</t>
  </si>
  <si>
    <t>Missouri</t>
  </si>
  <si>
    <t>Montana</t>
  </si>
  <si>
    <t>Florida</t>
  </si>
  <si>
    <t>Oklahoma</t>
  </si>
  <si>
    <t>Idaho</t>
  </si>
  <si>
    <t>North Carolina</t>
  </si>
  <si>
    <t>Tennessee</t>
  </si>
  <si>
    <t>East South Central</t>
  </si>
  <si>
    <t>South Carolina</t>
  </si>
  <si>
    <t>Louisiana</t>
  </si>
  <si>
    <t>New Mexico</t>
  </si>
  <si>
    <t>Kentucky</t>
  </si>
  <si>
    <t>Alabama</t>
  </si>
  <si>
    <t>West Virginia</t>
  </si>
  <si>
    <t>Arkansas</t>
  </si>
  <si>
    <t>Mississippi</t>
  </si>
  <si>
    <t>Moda</t>
  </si>
  <si>
    <t>Row Labels</t>
  </si>
  <si>
    <t>(blank)</t>
  </si>
  <si>
    <t>Grand Total</t>
  </si>
  <si>
    <t>Count of region</t>
  </si>
  <si>
    <t>Mountain/South Pacific</t>
  </si>
  <si>
    <t>Region</t>
  </si>
  <si>
    <t>Average</t>
  </si>
  <si>
    <t>Median</t>
  </si>
  <si>
    <t>Trimean</t>
  </si>
  <si>
    <t>Trim mean</t>
  </si>
  <si>
    <t>desvio padrão</t>
  </si>
  <si>
    <t>Standardized data set</t>
  </si>
  <si>
    <t>media</t>
  </si>
  <si>
    <t>Dummy encoding</t>
  </si>
  <si>
    <t>South antlatic</t>
  </si>
  <si>
    <t xml:space="preserve">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</si>
</sst>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E+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ont="1" applyFill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18" fillId="0" borderId="0" xfId="0" applyFont="1"/>
    <xf numFmtId="0" fontId="18" fillId="0" borderId="0" xfId="0" applyFont="1" applyFill="1"/>
    <xf numFmtId="16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2.xml"/><Relationship Id="rId7" Type="http://purl.oclc.org/ooxml/officeDocument/relationships/calcChain" Target="calcChain.xml"/><Relationship Id="rId2" Type="http://purl.oclc.org/ooxml/officeDocument/relationships/pivotCacheDefinition" Target="pivotCache/pivotCacheDefinition1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[state_marijuana_legalization_dataset_preprocessamento.xlsx]state_marijuana_legalization_da!PivotTable5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state_marijuana_legalization_da!$Y$17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state_marijuana_legalization_da!$X$18:$X$45</c:f>
              <c:multiLvlStrCache>
                <c:ptCount val="23"/>
                <c:lvl>
                  <c:pt idx="0">
                    <c:v>East North Central</c:v>
                  </c:pt>
                  <c:pt idx="1">
                    <c:v>East South Central</c:v>
                  </c:pt>
                  <c:pt idx="2">
                    <c:v>Mid-Atlantic</c:v>
                  </c:pt>
                  <c:pt idx="3">
                    <c:v>New England</c:v>
                  </c:pt>
                  <c:pt idx="4">
                    <c:v>South Atlantic</c:v>
                  </c:pt>
                  <c:pt idx="5">
                    <c:v>West North Central</c:v>
                  </c:pt>
                  <c:pt idx="6">
                    <c:v>(blank)</c:v>
                  </c:pt>
                  <c:pt idx="7">
                    <c:v>Mountain</c:v>
                  </c:pt>
                  <c:pt idx="8">
                    <c:v>New England</c:v>
                  </c:pt>
                  <c:pt idx="9">
                    <c:v>Pacific</c:v>
                  </c:pt>
                  <c:pt idx="10">
                    <c:v>East North Central</c:v>
                  </c:pt>
                  <c:pt idx="11">
                    <c:v>Mid-Atlantic</c:v>
                  </c:pt>
                  <c:pt idx="12">
                    <c:v>Mountain</c:v>
                  </c:pt>
                  <c:pt idx="13">
                    <c:v>Pacific</c:v>
                  </c:pt>
                  <c:pt idx="14">
                    <c:v>South Atlantic</c:v>
                  </c:pt>
                  <c:pt idx="15">
                    <c:v>West North Central</c:v>
                  </c:pt>
                  <c:pt idx="16">
                    <c:v>West South Central</c:v>
                  </c:pt>
                  <c:pt idx="17">
                    <c:v>East North Central</c:v>
                  </c:pt>
                  <c:pt idx="18">
                    <c:v>East South Central</c:v>
                  </c:pt>
                  <c:pt idx="19">
                    <c:v>Mountain</c:v>
                  </c:pt>
                  <c:pt idx="20">
                    <c:v>South Atlantic</c:v>
                  </c:pt>
                  <c:pt idx="21">
                    <c:v>West North Central</c:v>
                  </c:pt>
                  <c:pt idx="22">
                    <c:v>West South Central</c:v>
                  </c:pt>
                </c:lvl>
                <c:lvl>
                  <c:pt idx="0">
                    <c:v>decriminalized</c:v>
                  </c:pt>
                  <c:pt idx="7">
                    <c:v>legal</c:v>
                  </c:pt>
                  <c:pt idx="10">
                    <c:v>medical</c:v>
                  </c:pt>
                  <c:pt idx="17">
                    <c:v>misdemeanor</c:v>
                  </c:pt>
                </c:lvl>
              </c:multiLvlStrCache>
            </c:multiLvlStrRef>
          </c:cat>
          <c:val>
            <c:numRef>
              <c:f>state_marijuana_legalization_da!$Y$18:$Y$45</c:f>
              <c:numCache>
                <c:formatCode>General</c:formatCode>
                <c:ptCount val="23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4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1</c:v>
                </c:pt>
                <c:pt idx="14">
                  <c:v>3</c:v>
                </c:pt>
                <c:pt idx="15">
                  <c:v>2</c:v>
                </c:pt>
                <c:pt idx="16">
                  <c:v>3</c:v>
                </c:pt>
                <c:pt idx="17">
                  <c:v>2</c:v>
                </c:pt>
                <c:pt idx="18">
                  <c:v>3</c:v>
                </c:pt>
                <c:pt idx="19">
                  <c:v>3</c:v>
                </c:pt>
                <c:pt idx="20">
                  <c:v>2</c:v>
                </c:pt>
                <c:pt idx="21">
                  <c:v>3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CD-3140-8926-575AA81B6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3647791"/>
        <c:axId val="2113649471"/>
      </c:barChart>
      <c:catAx>
        <c:axId val="211364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649471"/>
        <c:crosses val="autoZero"/>
        <c:auto val="1"/>
        <c:lblAlgn val="ctr"/>
        <c:lblOffset val="100"/>
        <c:noMultiLvlLbl val="0"/>
      </c:catAx>
      <c:valAx>
        <c:axId val="211364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647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17</xdr:col>
      <xdr:colOff>292100</xdr:colOff>
      <xdr:row>16</xdr:row>
      <xdr:rowOff>31750</xdr:rowOff>
    </xdr:from>
    <xdr:to>
      <xdr:col>22</xdr:col>
      <xdr:colOff>0</xdr:colOff>
      <xdr:row>29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7EB00-2A28-7040-840F-1A1EABFAAB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2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Jorge Costa Ferreira" refreshedDateIso="2019-04-08T01:55:11.8900002446025600" createdVersion="6" refreshedVersion="6" minRefreshableVersion="3" recordCount="51" xr:uid="{00000000-000A-0000-FFFF-FFFF0C000000}">
  <cacheSource type="worksheet">
    <worksheetSource ref="O1:O1048576" sheet="state_marijuana_legalization_da"/>
  </cacheSource>
  <cacheFields count="1">
    <cacheField name="region" numFmtId="0">
      <sharedItems containsBlank="1" count="10">
        <s v="South Atlantic"/>
        <s v="Pacific"/>
        <s v="Mid-Atlantic"/>
        <s v="New England"/>
        <s v="Mountain"/>
        <s v="West North Central"/>
        <s v="East North Central"/>
        <m/>
        <s v="West South Central"/>
        <s v="East South Centra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Jorge Costa Ferreira" refreshedDateIso="2019-04-08T01:56:43.24000013060867925" createdVersion="6" refreshedVersion="6" minRefreshableVersion="3" recordCount="50" xr:uid="{00000000-000A-0000-FFFF-FFFF11000000}">
  <cacheSource type="worksheet">
    <worksheetSource ref="O1:P51" sheet="state_marijuana_legalization_da"/>
  </cacheSource>
  <cacheFields count="2">
    <cacheField name="region" numFmtId="0">
      <sharedItems containsBlank="1" count="10">
        <s v="South Atlantic"/>
        <s v="Pacific"/>
        <s v="Mid-Atlantic"/>
        <s v="New England"/>
        <s v="Mountain"/>
        <s v="West North Central"/>
        <s v="East North Central"/>
        <m/>
        <s v="West South Central"/>
        <s v="East South Central"/>
      </sharedItems>
    </cacheField>
    <cacheField name="marijuana_legality" numFmtId="0">
      <sharedItems count="4">
        <s v="decriminalized"/>
        <s v="medical"/>
        <s v="legal"/>
        <s v="misdemeano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51">
  <r>
    <x v="0"/>
  </r>
  <r>
    <x v="1"/>
  </r>
  <r>
    <x v="1"/>
  </r>
  <r>
    <x v="2"/>
  </r>
  <r>
    <x v="3"/>
  </r>
  <r>
    <x v="3"/>
  </r>
  <r>
    <x v="3"/>
  </r>
  <r>
    <x v="0"/>
  </r>
  <r>
    <x v="1"/>
  </r>
  <r>
    <x v="1"/>
  </r>
  <r>
    <x v="4"/>
  </r>
  <r>
    <x v="5"/>
  </r>
  <r>
    <x v="4"/>
  </r>
  <r>
    <x v="0"/>
  </r>
  <r>
    <x v="2"/>
  </r>
  <r>
    <x v="5"/>
  </r>
  <r>
    <x v="4"/>
  </r>
  <r>
    <x v="6"/>
  </r>
  <r>
    <x v="7"/>
  </r>
  <r>
    <x v="3"/>
  </r>
  <r>
    <x v="2"/>
  </r>
  <r>
    <x v="8"/>
  </r>
  <r>
    <x v="6"/>
  </r>
  <r>
    <x v="5"/>
  </r>
  <r>
    <x v="5"/>
  </r>
  <r>
    <x v="1"/>
  </r>
  <r>
    <x v="5"/>
  </r>
  <r>
    <x v="5"/>
  </r>
  <r>
    <x v="4"/>
  </r>
  <r>
    <x v="3"/>
  </r>
  <r>
    <x v="4"/>
  </r>
  <r>
    <x v="0"/>
  </r>
  <r>
    <x v="6"/>
  </r>
  <r>
    <x v="6"/>
  </r>
  <r>
    <x v="6"/>
  </r>
  <r>
    <x v="5"/>
  </r>
  <r>
    <x v="4"/>
  </r>
  <r>
    <x v="0"/>
  </r>
  <r>
    <x v="8"/>
  </r>
  <r>
    <x v="4"/>
  </r>
  <r>
    <x v="0"/>
  </r>
  <r>
    <x v="9"/>
  </r>
  <r>
    <x v="0"/>
  </r>
  <r>
    <x v="8"/>
  </r>
  <r>
    <x v="4"/>
  </r>
  <r>
    <x v="9"/>
  </r>
  <r>
    <x v="9"/>
  </r>
  <r>
    <x v="0"/>
  </r>
  <r>
    <x v="8"/>
  </r>
  <r>
    <x v="9"/>
  </r>
  <r>
    <x v="7"/>
  </r>
</pivotCacheRecords>
</file>

<file path=xl/pivotCache/pivotCacheRecords2.xml><?xml version="1.0" encoding="utf-8"?>
<pivotCacheRecords xmlns="http://purl.oclc.org/ooxml/spreadsheetml/main" xmlns:r="http://purl.oclc.org/ooxml/officeDocument/relationships" count="50">
  <r>
    <x v="0"/>
    <x v="0"/>
  </r>
  <r>
    <x v="1"/>
    <x v="1"/>
  </r>
  <r>
    <x v="1"/>
    <x v="2"/>
  </r>
  <r>
    <x v="2"/>
    <x v="1"/>
  </r>
  <r>
    <x v="3"/>
    <x v="0"/>
  </r>
  <r>
    <x v="3"/>
    <x v="2"/>
  </r>
  <r>
    <x v="3"/>
    <x v="0"/>
  </r>
  <r>
    <x v="0"/>
    <x v="3"/>
  </r>
  <r>
    <x v="1"/>
    <x v="2"/>
  </r>
  <r>
    <x v="1"/>
    <x v="2"/>
  </r>
  <r>
    <x v="4"/>
    <x v="2"/>
  </r>
  <r>
    <x v="5"/>
    <x v="0"/>
  </r>
  <r>
    <x v="4"/>
    <x v="3"/>
  </r>
  <r>
    <x v="0"/>
    <x v="0"/>
  </r>
  <r>
    <x v="2"/>
    <x v="0"/>
  </r>
  <r>
    <x v="5"/>
    <x v="1"/>
  </r>
  <r>
    <x v="4"/>
    <x v="3"/>
  </r>
  <r>
    <x v="6"/>
    <x v="0"/>
  </r>
  <r>
    <x v="7"/>
    <x v="0"/>
  </r>
  <r>
    <x v="3"/>
    <x v="0"/>
  </r>
  <r>
    <x v="2"/>
    <x v="1"/>
  </r>
  <r>
    <x v="8"/>
    <x v="3"/>
  </r>
  <r>
    <x v="6"/>
    <x v="3"/>
  </r>
  <r>
    <x v="5"/>
    <x v="0"/>
  </r>
  <r>
    <x v="5"/>
    <x v="1"/>
  </r>
  <r>
    <x v="1"/>
    <x v="2"/>
  </r>
  <r>
    <x v="5"/>
    <x v="3"/>
  </r>
  <r>
    <x v="5"/>
    <x v="3"/>
  </r>
  <r>
    <x v="4"/>
    <x v="2"/>
  </r>
  <r>
    <x v="3"/>
    <x v="2"/>
  </r>
  <r>
    <x v="4"/>
    <x v="1"/>
  </r>
  <r>
    <x v="0"/>
    <x v="1"/>
  </r>
  <r>
    <x v="6"/>
    <x v="1"/>
  </r>
  <r>
    <x v="6"/>
    <x v="0"/>
  </r>
  <r>
    <x v="6"/>
    <x v="3"/>
  </r>
  <r>
    <x v="5"/>
    <x v="3"/>
  </r>
  <r>
    <x v="4"/>
    <x v="1"/>
  </r>
  <r>
    <x v="0"/>
    <x v="1"/>
  </r>
  <r>
    <x v="8"/>
    <x v="1"/>
  </r>
  <r>
    <x v="4"/>
    <x v="3"/>
  </r>
  <r>
    <x v="0"/>
    <x v="0"/>
  </r>
  <r>
    <x v="9"/>
    <x v="3"/>
  </r>
  <r>
    <x v="0"/>
    <x v="3"/>
  </r>
  <r>
    <x v="8"/>
    <x v="1"/>
  </r>
  <r>
    <x v="4"/>
    <x v="1"/>
  </r>
  <r>
    <x v="9"/>
    <x v="3"/>
  </r>
  <r>
    <x v="9"/>
    <x v="3"/>
  </r>
  <r>
    <x v="0"/>
    <x v="1"/>
  </r>
  <r>
    <x v="8"/>
    <x v="1"/>
  </r>
  <r>
    <x v="9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2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000-000000000000}" name="PivotTable4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X3:Y14" firstHeaderRow="1" firstDataRow="1" firstDataCol="1"/>
  <pivotFields count="1">
    <pivotField axis="axisRow" dataField="1" showAll="0">
      <items count="11">
        <item x="6"/>
        <item x="9"/>
        <item x="2"/>
        <item x="4"/>
        <item x="3"/>
        <item x="1"/>
        <item x="0"/>
        <item x="5"/>
        <item x="8"/>
        <item x="7"/>
        <item t="default"/>
      </items>
    </pivotField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region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000-000001000000}" name="PivotTable5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X17:Y45" firstHeaderRow="1" firstDataRow="1" firstDataCol="1"/>
  <pivotFields count="2">
    <pivotField axis="axisRow" dataField="1" showAll="0">
      <items count="11">
        <item x="6"/>
        <item x="9"/>
        <item x="2"/>
        <item x="4"/>
        <item x="3"/>
        <item x="1"/>
        <item x="0"/>
        <item x="5"/>
        <item x="8"/>
        <item x="7"/>
        <item t="default"/>
      </items>
    </pivotField>
    <pivotField axis="axisRow" showAll="0">
      <items count="5">
        <item x="0"/>
        <item x="2"/>
        <item x="1"/>
        <item x="3"/>
        <item t="default"/>
      </items>
    </pivotField>
  </pivotFields>
  <rowFields count="2">
    <field x="1"/>
    <field x="0"/>
  </rowFields>
  <rowItems count="28">
    <i>
      <x/>
    </i>
    <i r="1">
      <x/>
    </i>
    <i r="1">
      <x v="1"/>
    </i>
    <i r="1">
      <x v="2"/>
    </i>
    <i r="1">
      <x v="4"/>
    </i>
    <i r="1">
      <x v="6"/>
    </i>
    <i r="1">
      <x v="7"/>
    </i>
    <i r="1">
      <x v="9"/>
    </i>
    <i>
      <x v="1"/>
    </i>
    <i r="1">
      <x v="3"/>
    </i>
    <i r="1">
      <x v="4"/>
    </i>
    <i r="1">
      <x v="5"/>
    </i>
    <i>
      <x v="2"/>
    </i>
    <i r="1">
      <x/>
    </i>
    <i r="1">
      <x v="2"/>
    </i>
    <i r="1">
      <x v="3"/>
    </i>
    <i r="1">
      <x v="5"/>
    </i>
    <i r="1">
      <x v="6"/>
    </i>
    <i r="1">
      <x v="7"/>
    </i>
    <i r="1">
      <x v="8"/>
    </i>
    <i>
      <x v="3"/>
    </i>
    <i r="1">
      <x/>
    </i>
    <i r="1">
      <x v="1"/>
    </i>
    <i r="1">
      <x v="3"/>
    </i>
    <i r="1">
      <x v="6"/>
    </i>
    <i r="1">
      <x v="7"/>
    </i>
    <i r="1">
      <x v="8"/>
    </i>
    <i t="grand">
      <x/>
    </i>
  </rowItems>
  <colItems count="1">
    <i/>
  </colItems>
  <dataFields count="1">
    <dataField name="Count of region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7C701C5A-D24C-E64C-9C67-999119D8F5F4}" name="Table1" displayName="Table1" ref="A1:P51" totalsRowShown="0">
  <autoFilter ref="A1:P51" xr:uid="{8C2B0232-7564-AC4E-AF61-6E875BA60C00}"/>
  <tableColumns count="16">
    <tableColumn id="1" xr3:uid="{9933B071-A079-514E-92F2-9868F83A3B1B}" name="state"/>
    <tableColumn id="2" xr3:uid="{2465349F-3636-494F-B222-B1D711B2E73E}" name="advanced_degrees"/>
    <tableColumn id="3" xr3:uid="{046E3FAA-F095-A840-95F4-EB3CC6715ADE}" name="bachelors_degrees"/>
    <tableColumn id="4" xr3:uid="{E32D6EAF-F222-2248-94F0-D2E80BEFA617}" name="coastline_length"/>
    <tableColumn id="5" xr3:uid="{E63571B0-8EC0-EC42-8D1F-9BD70075B56F}" name="population_density"/>
    <tableColumn id="6" xr3:uid="{F1D87573-12B7-8F45-9551-1FC9263E7350}" name="forest_cover"/>
    <tableColumn id="7" xr3:uid="{4788833C-2E7D-3C4D-833E-05769C29DA47}" name="high_school_graduate_percent"/>
    <tableColumn id="8" xr3:uid="{E8868BE1-7D06-664D-9DBA-7ACD4F36810F}" name="land_area_miles"/>
    <tableColumn id="9" xr3:uid="{F5129B5E-9569-8E4D-86F7-4B4210A1A6F4}" name="median_household_income"/>
    <tableColumn id="10" xr3:uid="{01F6A32B-F4D4-494E-9F35-0A1DF316A1CD}" name="obese_adults_percent"/>
    <tableColumn id="11" xr3:uid="{D2B2CDCE-8E01-7F43-895A-FFB760E81510}" name="obese_children_percent"/>
    <tableColumn id="12" xr3:uid="{D7B0F9AD-3C0A-7346-B02F-A3F1AA74864E}" name="overweight_adults_percent"/>
    <tableColumn id="13" xr3:uid="{9B225A47-4470-B84C-B71C-AED884C70423}" name="per_capita_income"/>
    <tableColumn id="14" xr3:uid="{95A4BFA4-9E83-E840-83EC-61DF1500B029}" name="population"/>
    <tableColumn id="15" xr3:uid="{F20F268B-B35E-DF4A-9E01-F7C6C2BBD031}" name="region"/>
    <tableColumn id="16" xr3:uid="{55D19A56-55C4-9748-97A5-1FA62C2CFFA6}" name="marijuana_legality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drawing" Target="../drawings/drawing1.xml"/><Relationship Id="rId2" Type="http://purl.oclc.org/ooxml/officeDocument/relationships/pivotTable" Target="../pivotTables/pivotTable2.xml"/><Relationship Id="rId1" Type="http://purl.oclc.org/ooxml/officeDocument/relationships/pivotTable" Target="../pivotTables/pivotTable1.xml"/><Relationship Id="rId4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0"/>
  <sheetViews>
    <sheetView tabSelected="1" topLeftCell="A97" zoomScale="142" zoomScaleNormal="150" workbookViewId="0">
      <selection activeCell="B64" sqref="B64"/>
    </sheetView>
  </sheetViews>
  <sheetFormatPr baseColWidth="10" defaultRowHeight="16" x14ac:dyDescent="0.2"/>
  <cols>
    <col min="1" max="1" width="19.1640625" bestFit="1" customWidth="1"/>
    <col min="2" max="3" width="18.83203125" customWidth="1"/>
    <col min="4" max="4" width="17" customWidth="1"/>
    <col min="5" max="5" width="19.1640625" customWidth="1"/>
    <col min="6" max="6" width="13.83203125" customWidth="1"/>
    <col min="7" max="7" width="28.6640625" customWidth="1"/>
    <col min="8" max="8" width="17.1640625" customWidth="1"/>
    <col min="9" max="9" width="26" customWidth="1"/>
    <col min="10" max="10" width="21.5" customWidth="1"/>
    <col min="11" max="11" width="23" customWidth="1"/>
    <col min="12" max="12" width="26" customWidth="1"/>
    <col min="13" max="13" width="19.1640625" customWidth="1"/>
    <col min="14" max="14" width="12.1640625" customWidth="1"/>
    <col min="16" max="16" width="19" customWidth="1"/>
    <col min="19" max="19" width="20.5" bestFit="1" customWidth="1"/>
    <col min="24" max="24" width="21.5" bestFit="1" customWidth="1"/>
    <col min="25" max="25" width="13.6640625" bestFit="1" customWidth="1"/>
    <col min="26" max="26" width="5.1640625" bestFit="1" customWidth="1"/>
    <col min="27" max="27" width="7.6640625" bestFit="1" customWidth="1"/>
    <col min="28" max="28" width="12.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25" x14ac:dyDescent="0.2">
      <c r="A2" t="s">
        <v>16</v>
      </c>
      <c r="B2">
        <v>17.3</v>
      </c>
      <c r="C2">
        <v>37.9</v>
      </c>
      <c r="D2">
        <v>31</v>
      </c>
      <c r="E2">
        <v>618</v>
      </c>
      <c r="F2">
        <v>37.9</v>
      </c>
      <c r="G2">
        <v>89.4</v>
      </c>
      <c r="H2">
        <v>9707</v>
      </c>
      <c r="I2">
        <v>75847</v>
      </c>
      <c r="J2">
        <v>25.2</v>
      </c>
      <c r="K2">
        <v>13.3</v>
      </c>
      <c r="L2">
        <v>61.5</v>
      </c>
      <c r="M2">
        <v>36338</v>
      </c>
      <c r="N2">
        <v>6006401</v>
      </c>
      <c r="O2" t="s">
        <v>17</v>
      </c>
      <c r="P2" t="s">
        <v>18</v>
      </c>
      <c r="S2" t="s">
        <v>85</v>
      </c>
    </row>
    <row r="3" spans="1:25" x14ac:dyDescent="0.2">
      <c r="A3" t="s">
        <v>19</v>
      </c>
      <c r="B3">
        <v>10.5</v>
      </c>
      <c r="C3">
        <v>30.8</v>
      </c>
      <c r="D3">
        <v>750</v>
      </c>
      <c r="E3">
        <v>222</v>
      </c>
      <c r="F3">
        <v>17</v>
      </c>
      <c r="G3">
        <v>91</v>
      </c>
      <c r="H3">
        <v>6423</v>
      </c>
      <c r="I3">
        <v>73486</v>
      </c>
      <c r="J3">
        <v>20.7</v>
      </c>
      <c r="K3">
        <v>13.3</v>
      </c>
      <c r="L3">
        <v>55.3</v>
      </c>
      <c r="M3">
        <v>29736</v>
      </c>
      <c r="N3">
        <v>1431603</v>
      </c>
      <c r="O3" t="s">
        <v>20</v>
      </c>
      <c r="P3" t="s">
        <v>21</v>
      </c>
      <c r="R3" t="s">
        <v>79</v>
      </c>
      <c r="S3" t="s">
        <v>84</v>
      </c>
      <c r="X3" s="3" t="s">
        <v>80</v>
      </c>
      <c r="Y3" t="s">
        <v>83</v>
      </c>
    </row>
    <row r="4" spans="1:25" x14ac:dyDescent="0.2">
      <c r="A4" t="s">
        <v>22</v>
      </c>
      <c r="B4">
        <v>10.1</v>
      </c>
      <c r="C4">
        <v>28</v>
      </c>
      <c r="D4">
        <v>6640</v>
      </c>
      <c r="E4">
        <v>1</v>
      </c>
      <c r="F4">
        <v>30.4</v>
      </c>
      <c r="G4">
        <v>92.1</v>
      </c>
      <c r="H4">
        <v>570641</v>
      </c>
      <c r="I4">
        <v>73355</v>
      </c>
      <c r="J4">
        <v>27.3</v>
      </c>
      <c r="K4">
        <v>11.1</v>
      </c>
      <c r="L4">
        <v>64.5</v>
      </c>
      <c r="M4">
        <v>33062</v>
      </c>
      <c r="N4">
        <v>738432</v>
      </c>
      <c r="O4" t="s">
        <v>20</v>
      </c>
      <c r="P4" t="s">
        <v>23</v>
      </c>
      <c r="X4" s="4" t="s">
        <v>44</v>
      </c>
      <c r="Y4" s="5">
        <v>5</v>
      </c>
    </row>
    <row r="5" spans="1:25" x14ac:dyDescent="0.2">
      <c r="A5" t="s">
        <v>24</v>
      </c>
      <c r="B5">
        <v>14</v>
      </c>
      <c r="C5">
        <v>36.799999999999997</v>
      </c>
      <c r="D5">
        <v>130</v>
      </c>
      <c r="E5">
        <v>1218</v>
      </c>
      <c r="F5">
        <v>39.5</v>
      </c>
      <c r="G5">
        <v>88.6</v>
      </c>
      <c r="H5">
        <v>7354</v>
      </c>
      <c r="I5">
        <v>72222</v>
      </c>
      <c r="J5">
        <v>22.9</v>
      </c>
      <c r="K5">
        <v>13.7</v>
      </c>
      <c r="L5">
        <v>60.5</v>
      </c>
      <c r="M5">
        <v>37288</v>
      </c>
      <c r="N5">
        <v>8958013</v>
      </c>
      <c r="O5" t="s">
        <v>25</v>
      </c>
      <c r="P5" t="s">
        <v>21</v>
      </c>
      <c r="X5" s="4" t="s">
        <v>70</v>
      </c>
      <c r="Y5" s="5">
        <v>4</v>
      </c>
    </row>
    <row r="6" spans="1:25" x14ac:dyDescent="0.2">
      <c r="A6" t="s">
        <v>26</v>
      </c>
      <c r="B6">
        <v>16.600000000000001</v>
      </c>
      <c r="C6">
        <v>37.6</v>
      </c>
      <c r="D6">
        <v>96</v>
      </c>
      <c r="E6">
        <v>741</v>
      </c>
      <c r="F6">
        <v>54.7</v>
      </c>
      <c r="G6">
        <v>89.9</v>
      </c>
      <c r="H6">
        <v>4842</v>
      </c>
      <c r="I6">
        <v>71346</v>
      </c>
      <c r="J6">
        <v>20.8</v>
      </c>
      <c r="K6">
        <v>12.3</v>
      </c>
      <c r="L6">
        <v>58.7</v>
      </c>
      <c r="M6">
        <v>39373</v>
      </c>
      <c r="N6">
        <v>3590886</v>
      </c>
      <c r="O6" t="s">
        <v>27</v>
      </c>
      <c r="P6" t="s">
        <v>18</v>
      </c>
      <c r="X6" s="4" t="s">
        <v>25</v>
      </c>
      <c r="Y6" s="5">
        <v>3</v>
      </c>
    </row>
    <row r="7" spans="1:25" x14ac:dyDescent="0.2">
      <c r="A7" t="s">
        <v>28</v>
      </c>
      <c r="B7">
        <v>17.7</v>
      </c>
      <c r="C7">
        <v>40.5</v>
      </c>
      <c r="D7">
        <v>192</v>
      </c>
      <c r="E7">
        <v>871</v>
      </c>
      <c r="F7">
        <v>52.5</v>
      </c>
      <c r="G7">
        <v>89.8</v>
      </c>
      <c r="H7">
        <v>7800</v>
      </c>
      <c r="I7">
        <v>70628</v>
      </c>
      <c r="J7">
        <v>20.9</v>
      </c>
      <c r="K7">
        <v>13.6</v>
      </c>
      <c r="L7">
        <v>56.8</v>
      </c>
      <c r="M7">
        <v>36593</v>
      </c>
      <c r="N7">
        <v>6794422</v>
      </c>
      <c r="O7" t="s">
        <v>27</v>
      </c>
      <c r="P7" t="s">
        <v>23</v>
      </c>
      <c r="X7" s="4" t="s">
        <v>35</v>
      </c>
      <c r="Y7" s="5">
        <v>8</v>
      </c>
    </row>
    <row r="8" spans="1:25" x14ac:dyDescent="0.2">
      <c r="A8" t="s">
        <v>29</v>
      </c>
      <c r="B8" s="2">
        <v>10.199999999999999</v>
      </c>
      <c r="C8">
        <v>34.9</v>
      </c>
      <c r="D8">
        <v>13</v>
      </c>
      <c r="E8">
        <v>148</v>
      </c>
      <c r="F8">
        <v>77.5</v>
      </c>
      <c r="G8">
        <v>92</v>
      </c>
      <c r="H8">
        <v>8953</v>
      </c>
      <c r="I8">
        <v>70303</v>
      </c>
      <c r="J8">
        <v>23.6</v>
      </c>
      <c r="K8">
        <v>12.9</v>
      </c>
      <c r="L8">
        <v>60.8</v>
      </c>
      <c r="M8">
        <v>34691</v>
      </c>
      <c r="N8">
        <v>1330608</v>
      </c>
      <c r="O8" t="s">
        <v>27</v>
      </c>
      <c r="P8" t="s">
        <v>18</v>
      </c>
      <c r="X8" s="4" t="s">
        <v>27</v>
      </c>
      <c r="Y8" s="5">
        <v>5</v>
      </c>
    </row>
    <row r="9" spans="1:25" x14ac:dyDescent="0.2">
      <c r="A9" t="s">
        <v>30</v>
      </c>
      <c r="B9">
        <v>15.4</v>
      </c>
      <c r="C9">
        <v>36.299999999999997</v>
      </c>
      <c r="D9">
        <v>112</v>
      </c>
      <c r="E9">
        <v>212</v>
      </c>
      <c r="F9">
        <v>60.7</v>
      </c>
      <c r="G9">
        <v>88.3</v>
      </c>
      <c r="H9">
        <v>39490.089999999997</v>
      </c>
      <c r="I9">
        <v>66262</v>
      </c>
      <c r="J9">
        <v>25.2</v>
      </c>
      <c r="K9">
        <v>13.8</v>
      </c>
      <c r="L9">
        <v>61.6</v>
      </c>
      <c r="M9">
        <v>34052</v>
      </c>
      <c r="N9">
        <v>8382993</v>
      </c>
      <c r="O9" t="s">
        <v>17</v>
      </c>
      <c r="P9" t="s">
        <v>31</v>
      </c>
      <c r="X9" s="4" t="s">
        <v>20</v>
      </c>
      <c r="Y9" s="5">
        <v>5</v>
      </c>
    </row>
    <row r="10" spans="1:25" x14ac:dyDescent="0.2">
      <c r="A10" t="s">
        <v>32</v>
      </c>
      <c r="B10">
        <v>11.6</v>
      </c>
      <c r="C10">
        <v>31.4</v>
      </c>
      <c r="D10">
        <v>840</v>
      </c>
      <c r="E10">
        <v>251</v>
      </c>
      <c r="F10">
        <v>17.8</v>
      </c>
      <c r="G10">
        <v>81.8</v>
      </c>
      <c r="H10">
        <v>163696</v>
      </c>
      <c r="I10">
        <v>64500</v>
      </c>
      <c r="J10">
        <v>23.1</v>
      </c>
      <c r="K10">
        <v>13.2</v>
      </c>
      <c r="L10">
        <v>59.4</v>
      </c>
      <c r="M10">
        <v>30441</v>
      </c>
      <c r="N10">
        <v>39144818</v>
      </c>
      <c r="O10" t="s">
        <v>20</v>
      </c>
      <c r="P10" t="s">
        <v>23</v>
      </c>
      <c r="X10" s="4" t="s">
        <v>17</v>
      </c>
      <c r="Y10" s="5">
        <v>8</v>
      </c>
    </row>
    <row r="11" spans="1:25" x14ac:dyDescent="0.2">
      <c r="A11" t="s">
        <v>33</v>
      </c>
      <c r="B11">
        <v>12</v>
      </c>
      <c r="C11">
        <v>32.9</v>
      </c>
      <c r="D11">
        <v>157</v>
      </c>
      <c r="E11">
        <v>107</v>
      </c>
      <c r="F11" s="2">
        <v>37.9</v>
      </c>
      <c r="G11">
        <v>90.4</v>
      </c>
      <c r="H11">
        <v>66456</v>
      </c>
      <c r="I11">
        <v>64129</v>
      </c>
      <c r="J11">
        <v>24.5</v>
      </c>
      <c r="K11">
        <v>10.8</v>
      </c>
      <c r="L11">
        <v>60.7</v>
      </c>
      <c r="M11">
        <v>31841</v>
      </c>
      <c r="N11">
        <v>7170351</v>
      </c>
      <c r="O11" t="s">
        <v>20</v>
      </c>
      <c r="P11" t="s">
        <v>23</v>
      </c>
      <c r="X11" s="4" t="s">
        <v>37</v>
      </c>
      <c r="Y11" s="5">
        <v>7</v>
      </c>
    </row>
    <row r="12" spans="1:25" x14ac:dyDescent="0.2">
      <c r="A12" t="s">
        <v>34</v>
      </c>
      <c r="B12">
        <v>14</v>
      </c>
      <c r="C12">
        <v>38.1</v>
      </c>
      <c r="D12">
        <v>0</v>
      </c>
      <c r="E12">
        <v>52</v>
      </c>
      <c r="F12">
        <v>17.5</v>
      </c>
      <c r="G12">
        <v>90.7</v>
      </c>
      <c r="H12">
        <v>103642</v>
      </c>
      <c r="I12">
        <v>63909</v>
      </c>
      <c r="J12">
        <v>21</v>
      </c>
      <c r="K12">
        <v>9.9</v>
      </c>
      <c r="L12">
        <v>55</v>
      </c>
      <c r="M12">
        <v>32357</v>
      </c>
      <c r="N12">
        <v>5456574</v>
      </c>
      <c r="O12" t="s">
        <v>35</v>
      </c>
      <c r="P12" t="s">
        <v>23</v>
      </c>
      <c r="X12" s="4" t="s">
        <v>49</v>
      </c>
      <c r="Y12" s="5">
        <v>4</v>
      </c>
    </row>
    <row r="13" spans="1:25" x14ac:dyDescent="0.2">
      <c r="A13" t="s">
        <v>36</v>
      </c>
      <c r="B13">
        <v>11.2</v>
      </c>
      <c r="C13">
        <v>33.700000000000003</v>
      </c>
      <c r="D13">
        <v>0</v>
      </c>
      <c r="E13">
        <v>68</v>
      </c>
      <c r="F13">
        <v>28.9</v>
      </c>
      <c r="G13">
        <v>92.4</v>
      </c>
      <c r="H13">
        <v>79627</v>
      </c>
      <c r="I13">
        <v>63488</v>
      </c>
      <c r="J13">
        <v>24.8</v>
      </c>
      <c r="K13">
        <v>10.1</v>
      </c>
      <c r="L13">
        <v>61.9</v>
      </c>
      <c r="M13">
        <v>32638</v>
      </c>
      <c r="N13">
        <v>5489594</v>
      </c>
      <c r="O13" t="s">
        <v>37</v>
      </c>
      <c r="P13" t="s">
        <v>18</v>
      </c>
      <c r="X13" s="4" t="s">
        <v>81</v>
      </c>
      <c r="Y13" s="5"/>
    </row>
    <row r="14" spans="1:25" x14ac:dyDescent="0.2">
      <c r="A14" t="s">
        <v>38</v>
      </c>
      <c r="B14">
        <v>10.4</v>
      </c>
      <c r="C14">
        <v>31.1</v>
      </c>
      <c r="D14">
        <v>0</v>
      </c>
      <c r="E14">
        <v>36</v>
      </c>
      <c r="F14">
        <v>8.9</v>
      </c>
      <c r="G14">
        <v>91.2</v>
      </c>
      <c r="H14">
        <v>82170</v>
      </c>
      <c r="I14">
        <v>62912</v>
      </c>
      <c r="J14">
        <v>21.8</v>
      </c>
      <c r="K14">
        <v>8.5</v>
      </c>
      <c r="L14">
        <v>56.4</v>
      </c>
      <c r="M14">
        <v>24877</v>
      </c>
      <c r="N14">
        <v>2995919</v>
      </c>
      <c r="O14" t="s">
        <v>35</v>
      </c>
      <c r="P14" t="s">
        <v>31</v>
      </c>
      <c r="X14" s="4" t="s">
        <v>82</v>
      </c>
      <c r="Y14" s="5">
        <v>49</v>
      </c>
    </row>
    <row r="15" spans="1:25" x14ac:dyDescent="0.2">
      <c r="A15" t="s">
        <v>39</v>
      </c>
      <c r="B15">
        <v>12.2</v>
      </c>
      <c r="C15">
        <v>30</v>
      </c>
      <c r="D15">
        <v>28</v>
      </c>
      <c r="E15">
        <v>485</v>
      </c>
      <c r="F15">
        <v>30</v>
      </c>
      <c r="G15">
        <v>88.4</v>
      </c>
      <c r="H15">
        <v>1949</v>
      </c>
      <c r="I15">
        <v>61255</v>
      </c>
      <c r="J15">
        <v>25.9</v>
      </c>
      <c r="K15">
        <v>22.8</v>
      </c>
      <c r="L15">
        <v>63.9</v>
      </c>
      <c r="M15">
        <v>30488</v>
      </c>
      <c r="N15">
        <v>945934</v>
      </c>
      <c r="O15" t="s">
        <v>17</v>
      </c>
      <c r="P15" t="s">
        <v>18</v>
      </c>
    </row>
    <row r="16" spans="1:25" x14ac:dyDescent="0.2">
      <c r="A16" t="s">
        <v>40</v>
      </c>
      <c r="B16">
        <v>14.8</v>
      </c>
      <c r="C16">
        <v>34.200000000000003</v>
      </c>
      <c r="D16">
        <v>127</v>
      </c>
      <c r="E16">
        <v>420</v>
      </c>
      <c r="F16">
        <v>50.9</v>
      </c>
      <c r="G16">
        <v>85.6</v>
      </c>
      <c r="H16" s="2">
        <v>54158</v>
      </c>
      <c r="I16">
        <v>60850</v>
      </c>
      <c r="J16">
        <v>23.5</v>
      </c>
      <c r="K16">
        <v>15.3</v>
      </c>
      <c r="L16" s="2">
        <v>61.9</v>
      </c>
      <c r="M16">
        <v>33095</v>
      </c>
      <c r="N16">
        <v>19795791</v>
      </c>
      <c r="O16" t="s">
        <v>25</v>
      </c>
      <c r="P16" t="s">
        <v>18</v>
      </c>
    </row>
    <row r="17" spans="1:25" x14ac:dyDescent="0.2">
      <c r="A17" t="s">
        <v>41</v>
      </c>
      <c r="B17">
        <v>7.6</v>
      </c>
      <c r="C17">
        <v>27.7</v>
      </c>
      <c r="D17">
        <v>0</v>
      </c>
      <c r="E17">
        <v>10</v>
      </c>
      <c r="F17">
        <v>1</v>
      </c>
      <c r="G17">
        <v>91.7</v>
      </c>
      <c r="H17">
        <v>69001</v>
      </c>
      <c r="I17">
        <v>60557</v>
      </c>
      <c r="J17">
        <v>25.9</v>
      </c>
      <c r="K17">
        <v>12.1</v>
      </c>
      <c r="L17">
        <v>64.5</v>
      </c>
      <c r="M17">
        <v>33071</v>
      </c>
      <c r="N17">
        <v>756927</v>
      </c>
      <c r="O17" t="s">
        <v>37</v>
      </c>
      <c r="P17" t="s">
        <v>21</v>
      </c>
      <c r="X17" s="3" t="s">
        <v>80</v>
      </c>
      <c r="Y17" t="s">
        <v>83</v>
      </c>
    </row>
    <row r="18" spans="1:25" x14ac:dyDescent="0.2">
      <c r="A18" t="s">
        <v>42</v>
      </c>
      <c r="B18">
        <v>8.6</v>
      </c>
      <c r="C18">
        <v>25.7</v>
      </c>
      <c r="D18">
        <v>0</v>
      </c>
      <c r="E18">
        <v>6</v>
      </c>
      <c r="F18">
        <v>9.1999999999999993</v>
      </c>
      <c r="G18">
        <v>92.3</v>
      </c>
      <c r="H18">
        <v>97093</v>
      </c>
      <c r="I18">
        <v>60214</v>
      </c>
      <c r="J18">
        <v>24</v>
      </c>
      <c r="K18">
        <v>8.6999999999999993</v>
      </c>
      <c r="L18">
        <v>61.7</v>
      </c>
      <c r="M18">
        <v>29698</v>
      </c>
      <c r="N18">
        <v>586107</v>
      </c>
      <c r="O18" t="s">
        <v>35</v>
      </c>
      <c r="P18" t="s">
        <v>31</v>
      </c>
      <c r="X18" s="4" t="s">
        <v>18</v>
      </c>
      <c r="Y18" s="5">
        <v>12</v>
      </c>
    </row>
    <row r="19" spans="1:25" x14ac:dyDescent="0.2">
      <c r="A19" t="s">
        <v>43</v>
      </c>
      <c r="B19">
        <v>12.4</v>
      </c>
      <c r="C19">
        <v>32.299999999999997</v>
      </c>
      <c r="D19">
        <v>0</v>
      </c>
      <c r="E19">
        <v>231</v>
      </c>
      <c r="F19">
        <v>11.5</v>
      </c>
      <c r="G19">
        <v>87.9</v>
      </c>
      <c r="H19">
        <v>55519</v>
      </c>
      <c r="I19">
        <v>59588</v>
      </c>
      <c r="J19">
        <v>25.3</v>
      </c>
      <c r="K19">
        <v>15.8</v>
      </c>
      <c r="L19">
        <v>61.8</v>
      </c>
      <c r="M19">
        <v>30417</v>
      </c>
      <c r="N19">
        <v>12859995</v>
      </c>
      <c r="O19" t="s">
        <v>44</v>
      </c>
      <c r="P19" t="s">
        <v>18</v>
      </c>
      <c r="X19" s="6" t="s">
        <v>44</v>
      </c>
      <c r="Y19" s="5">
        <v>2</v>
      </c>
    </row>
    <row r="20" spans="1:25" x14ac:dyDescent="0.2">
      <c r="A20" t="s">
        <v>45</v>
      </c>
      <c r="B20">
        <v>12.8</v>
      </c>
      <c r="C20">
        <v>31.9</v>
      </c>
      <c r="D20">
        <v>40</v>
      </c>
      <c r="E20">
        <v>1021</v>
      </c>
      <c r="F20">
        <v>50.8</v>
      </c>
      <c r="G20">
        <v>86.2</v>
      </c>
      <c r="H20">
        <v>1034</v>
      </c>
      <c r="I20">
        <v>58073</v>
      </c>
      <c r="J20">
        <v>21.4</v>
      </c>
      <c r="K20">
        <v>11.9</v>
      </c>
      <c r="L20">
        <v>60.4</v>
      </c>
      <c r="M20">
        <v>30830</v>
      </c>
      <c r="N20">
        <v>1056298</v>
      </c>
      <c r="O20" s="2" t="s">
        <v>94</v>
      </c>
      <c r="P20" t="s">
        <v>18</v>
      </c>
      <c r="X20" s="6" t="s">
        <v>70</v>
      </c>
      <c r="Y20" s="5">
        <v>1</v>
      </c>
    </row>
    <row r="21" spans="1:25" x14ac:dyDescent="0.2">
      <c r="A21" t="s">
        <v>46</v>
      </c>
      <c r="B21">
        <v>14.3</v>
      </c>
      <c r="C21">
        <v>36</v>
      </c>
      <c r="D21">
        <v>0</v>
      </c>
      <c r="E21">
        <v>67</v>
      </c>
      <c r="F21">
        <v>75.7</v>
      </c>
      <c r="G21">
        <v>91.8</v>
      </c>
      <c r="H21">
        <v>9217</v>
      </c>
      <c r="I21">
        <v>56990</v>
      </c>
      <c r="J21">
        <v>21.1</v>
      </c>
      <c r="K21">
        <v>11.3</v>
      </c>
      <c r="L21">
        <v>56.9</v>
      </c>
      <c r="M21">
        <v>29178</v>
      </c>
      <c r="N21">
        <v>626042</v>
      </c>
      <c r="O21" t="s">
        <v>27</v>
      </c>
      <c r="P21" t="s">
        <v>18</v>
      </c>
      <c r="X21" s="6" t="s">
        <v>25</v>
      </c>
      <c r="Y21" s="5">
        <v>1</v>
      </c>
    </row>
    <row r="22" spans="1:25" x14ac:dyDescent="0.2">
      <c r="A22" t="s">
        <v>47</v>
      </c>
      <c r="B22">
        <v>11.2</v>
      </c>
      <c r="C22">
        <v>28.6</v>
      </c>
      <c r="D22">
        <v>0</v>
      </c>
      <c r="E22">
        <v>286</v>
      </c>
      <c r="F22">
        <v>55.3</v>
      </c>
      <c r="G22">
        <v>89.2</v>
      </c>
      <c r="H22">
        <v>44743</v>
      </c>
      <c r="I22">
        <v>55702</v>
      </c>
      <c r="J22">
        <v>25.7</v>
      </c>
      <c r="K22">
        <v>13.3</v>
      </c>
      <c r="L22">
        <v>61.9</v>
      </c>
      <c r="M22">
        <v>29220</v>
      </c>
      <c r="N22">
        <v>12802503</v>
      </c>
      <c r="O22" t="s">
        <v>25</v>
      </c>
      <c r="P22" t="s">
        <v>21</v>
      </c>
      <c r="X22" s="6" t="s">
        <v>27</v>
      </c>
      <c r="Y22" s="5">
        <v>3</v>
      </c>
    </row>
    <row r="23" spans="1:25" x14ac:dyDescent="0.2">
      <c r="A23" t="s">
        <v>48</v>
      </c>
      <c r="B23">
        <v>9.4</v>
      </c>
      <c r="C23">
        <v>27.6</v>
      </c>
      <c r="D23">
        <v>367</v>
      </c>
      <c r="E23">
        <v>105</v>
      </c>
      <c r="F23">
        <v>7</v>
      </c>
      <c r="G23">
        <v>81.900000000000006</v>
      </c>
      <c r="H23">
        <v>261232</v>
      </c>
      <c r="I23">
        <v>55653</v>
      </c>
      <c r="J23">
        <v>27.2</v>
      </c>
      <c r="K23">
        <v>19.100000000000001</v>
      </c>
      <c r="L23">
        <v>64.099999999999994</v>
      </c>
      <c r="M23">
        <v>27125</v>
      </c>
      <c r="N23">
        <v>27469114</v>
      </c>
      <c r="O23" t="s">
        <v>49</v>
      </c>
      <c r="P23" t="s">
        <v>31</v>
      </c>
      <c r="X23" s="6" t="s">
        <v>17</v>
      </c>
      <c r="Y23" s="5">
        <v>3</v>
      </c>
    </row>
    <row r="24" spans="1:25" x14ac:dyDescent="0.2">
      <c r="A24" t="s">
        <v>50</v>
      </c>
      <c r="B24">
        <v>9.4</v>
      </c>
      <c r="C24">
        <v>27.8</v>
      </c>
      <c r="D24">
        <v>0</v>
      </c>
      <c r="E24">
        <v>106</v>
      </c>
      <c r="F24">
        <v>45.2</v>
      </c>
      <c r="G24">
        <v>91</v>
      </c>
      <c r="H24">
        <v>54158</v>
      </c>
      <c r="I24">
        <v>55638</v>
      </c>
      <c r="J24">
        <v>25.5</v>
      </c>
      <c r="K24">
        <v>13.5</v>
      </c>
      <c r="L24">
        <v>62.4</v>
      </c>
      <c r="M24">
        <v>28213</v>
      </c>
      <c r="N24">
        <v>5771337</v>
      </c>
      <c r="O24" t="s">
        <v>44</v>
      </c>
      <c r="P24" t="s">
        <v>31</v>
      </c>
      <c r="X24" s="6" t="s">
        <v>37</v>
      </c>
      <c r="Y24" s="5">
        <v>2</v>
      </c>
    </row>
    <row r="25" spans="1:25" x14ac:dyDescent="0.2">
      <c r="A25" t="s">
        <v>51</v>
      </c>
      <c r="B25">
        <v>9.6999999999999993</v>
      </c>
      <c r="C25">
        <v>29.3</v>
      </c>
      <c r="D25">
        <v>0</v>
      </c>
      <c r="E25">
        <v>24</v>
      </c>
      <c r="F25">
        <v>1.8</v>
      </c>
      <c r="G25">
        <v>90.7</v>
      </c>
      <c r="H25">
        <v>76824</v>
      </c>
      <c r="I25">
        <v>54996</v>
      </c>
      <c r="J25">
        <v>26.5</v>
      </c>
      <c r="K25">
        <v>11.9</v>
      </c>
      <c r="L25">
        <v>63.9</v>
      </c>
      <c r="M25">
        <v>27446</v>
      </c>
      <c r="N25">
        <v>1896190</v>
      </c>
      <c r="O25" t="s">
        <v>37</v>
      </c>
      <c r="P25" t="s">
        <v>18</v>
      </c>
      <c r="X25" s="6" t="s">
        <v>81</v>
      </c>
      <c r="Y25" s="5"/>
    </row>
    <row r="26" spans="1:25" x14ac:dyDescent="0.2">
      <c r="A26" t="s">
        <v>52</v>
      </c>
      <c r="B26">
        <v>8.5</v>
      </c>
      <c r="C26">
        <v>26.7</v>
      </c>
      <c r="D26">
        <v>0</v>
      </c>
      <c r="E26">
        <v>55</v>
      </c>
      <c r="F26">
        <v>5.4</v>
      </c>
      <c r="G26">
        <v>91.5</v>
      </c>
      <c r="H26">
        <v>55857</v>
      </c>
      <c r="I26">
        <v>54736</v>
      </c>
      <c r="J26">
        <v>26.3</v>
      </c>
      <c r="K26">
        <v>12.5</v>
      </c>
      <c r="L26">
        <v>63.4</v>
      </c>
      <c r="M26">
        <v>28361</v>
      </c>
      <c r="N26">
        <v>3123899</v>
      </c>
      <c r="O26" t="s">
        <v>37</v>
      </c>
      <c r="P26" t="s">
        <v>21</v>
      </c>
      <c r="X26" s="4" t="s">
        <v>23</v>
      </c>
      <c r="Y26" s="5">
        <v>8</v>
      </c>
    </row>
    <row r="27" spans="1:25" x14ac:dyDescent="0.2">
      <c r="A27" t="s">
        <v>53</v>
      </c>
      <c r="B27">
        <v>11.5</v>
      </c>
      <c r="C27">
        <v>30.8</v>
      </c>
      <c r="D27">
        <v>296</v>
      </c>
      <c r="E27">
        <v>41</v>
      </c>
      <c r="F27">
        <v>38.799999999999997</v>
      </c>
      <c r="G27">
        <v>89.8</v>
      </c>
      <c r="H27">
        <v>95988</v>
      </c>
      <c r="I27">
        <v>54148</v>
      </c>
      <c r="J27">
        <v>25</v>
      </c>
      <c r="K27">
        <v>14.1</v>
      </c>
      <c r="L27">
        <v>60.8</v>
      </c>
      <c r="M27">
        <v>27646</v>
      </c>
      <c r="N27">
        <v>4028977</v>
      </c>
      <c r="O27" t="s">
        <v>20</v>
      </c>
      <c r="P27" t="s">
        <v>23</v>
      </c>
      <c r="X27" s="6" t="s">
        <v>35</v>
      </c>
      <c r="Y27" s="5">
        <v>2</v>
      </c>
    </row>
    <row r="28" spans="1:25" x14ac:dyDescent="0.2">
      <c r="A28" t="s">
        <v>54</v>
      </c>
      <c r="B28">
        <v>11</v>
      </c>
      <c r="C28">
        <v>31</v>
      </c>
      <c r="D28">
        <v>0</v>
      </c>
      <c r="E28">
        <v>36</v>
      </c>
      <c r="F28">
        <v>2.8</v>
      </c>
      <c r="G28">
        <v>90.2</v>
      </c>
      <c r="H28">
        <v>81759</v>
      </c>
      <c r="I28">
        <v>53906</v>
      </c>
      <c r="J28">
        <v>25.8</v>
      </c>
      <c r="K28">
        <v>14</v>
      </c>
      <c r="L28">
        <v>62.3</v>
      </c>
      <c r="M28">
        <v>27870</v>
      </c>
      <c r="N28">
        <v>2911641</v>
      </c>
      <c r="O28" t="s">
        <v>37</v>
      </c>
      <c r="P28" t="s">
        <v>31</v>
      </c>
      <c r="X28" s="6" t="s">
        <v>27</v>
      </c>
      <c r="Y28" s="5">
        <v>2</v>
      </c>
    </row>
    <row r="29" spans="1:25" x14ac:dyDescent="0.2">
      <c r="A29" t="s">
        <v>55</v>
      </c>
      <c r="B29">
        <v>8</v>
      </c>
      <c r="C29">
        <v>27</v>
      </c>
      <c r="D29">
        <v>0</v>
      </c>
      <c r="E29">
        <v>11</v>
      </c>
      <c r="F29">
        <v>3.1</v>
      </c>
      <c r="G29">
        <v>90.9</v>
      </c>
      <c r="H29">
        <v>75811</v>
      </c>
      <c r="I29">
        <v>53017</v>
      </c>
      <c r="J29">
        <v>26.1</v>
      </c>
      <c r="K29">
        <v>12.1</v>
      </c>
      <c r="L29">
        <v>64.2</v>
      </c>
      <c r="M29">
        <v>26959</v>
      </c>
      <c r="N29">
        <v>858469</v>
      </c>
      <c r="O29" t="s">
        <v>37</v>
      </c>
      <c r="P29" t="s">
        <v>31</v>
      </c>
      <c r="X29" s="6" t="s">
        <v>20</v>
      </c>
      <c r="Y29" s="5">
        <v>4</v>
      </c>
    </row>
    <row r="30" spans="1:25" x14ac:dyDescent="0.2">
      <c r="A30" t="s">
        <v>56</v>
      </c>
      <c r="B30">
        <v>7.9</v>
      </c>
      <c r="C30">
        <v>23</v>
      </c>
      <c r="D30">
        <v>0</v>
      </c>
      <c r="E30">
        <v>26</v>
      </c>
      <c r="F30">
        <v>0.5</v>
      </c>
      <c r="G30">
        <v>85.1</v>
      </c>
      <c r="H30">
        <v>109781</v>
      </c>
      <c r="I30">
        <v>52431</v>
      </c>
      <c r="J30">
        <v>23.6</v>
      </c>
      <c r="K30">
        <v>12.4</v>
      </c>
      <c r="L30">
        <v>61.8</v>
      </c>
      <c r="M30">
        <v>25773</v>
      </c>
      <c r="N30">
        <v>2890845</v>
      </c>
      <c r="O30" t="s">
        <v>35</v>
      </c>
      <c r="P30" t="s">
        <v>23</v>
      </c>
      <c r="X30" s="4" t="s">
        <v>21</v>
      </c>
      <c r="Y30" s="5">
        <v>15</v>
      </c>
    </row>
    <row r="31" spans="1:25" x14ac:dyDescent="0.2">
      <c r="A31" t="s">
        <v>57</v>
      </c>
      <c r="B31">
        <v>10.3</v>
      </c>
      <c r="C31">
        <v>29</v>
      </c>
      <c r="D31">
        <v>228</v>
      </c>
      <c r="E31">
        <v>43</v>
      </c>
      <c r="F31">
        <v>89</v>
      </c>
      <c r="G31">
        <v>91.6</v>
      </c>
      <c r="H31">
        <v>30843</v>
      </c>
      <c r="I31">
        <v>51494</v>
      </c>
      <c r="J31">
        <v>23.7</v>
      </c>
      <c r="K31">
        <v>12.7</v>
      </c>
      <c r="L31">
        <v>60.8</v>
      </c>
      <c r="M31">
        <v>27978</v>
      </c>
      <c r="N31">
        <v>1329328</v>
      </c>
      <c r="O31" t="s">
        <v>27</v>
      </c>
      <c r="P31" t="s">
        <v>23</v>
      </c>
      <c r="X31" s="6" t="s">
        <v>44</v>
      </c>
      <c r="Y31" s="5">
        <v>1</v>
      </c>
    </row>
    <row r="32" spans="1:25" x14ac:dyDescent="0.2">
      <c r="A32" t="s">
        <v>58</v>
      </c>
      <c r="B32">
        <v>10.199999999999999</v>
      </c>
      <c r="C32">
        <v>27.5</v>
      </c>
      <c r="D32">
        <v>0</v>
      </c>
      <c r="E32">
        <v>60</v>
      </c>
      <c r="F32">
        <v>4.8</v>
      </c>
      <c r="G32">
        <v>86</v>
      </c>
      <c r="H32">
        <v>113594</v>
      </c>
      <c r="I32">
        <v>51492</v>
      </c>
      <c r="J32">
        <v>23.3</v>
      </c>
      <c r="K32">
        <v>12.2</v>
      </c>
      <c r="L32">
        <v>59.5</v>
      </c>
      <c r="M32">
        <v>25715</v>
      </c>
      <c r="N32">
        <v>6828065</v>
      </c>
      <c r="O32" t="s">
        <v>35</v>
      </c>
      <c r="P32" t="s">
        <v>21</v>
      </c>
      <c r="X32" s="6" t="s">
        <v>25</v>
      </c>
      <c r="Y32" s="5">
        <v>2</v>
      </c>
    </row>
    <row r="33" spans="1:25" x14ac:dyDescent="0.2">
      <c r="A33" t="s">
        <v>59</v>
      </c>
      <c r="B33">
        <v>10.7</v>
      </c>
      <c r="C33">
        <v>28.8</v>
      </c>
      <c r="D33">
        <v>100</v>
      </c>
      <c r="E33">
        <v>177</v>
      </c>
      <c r="F33">
        <v>64.2</v>
      </c>
      <c r="G33">
        <v>85.4</v>
      </c>
      <c r="H33">
        <v>57513</v>
      </c>
      <c r="I33">
        <v>51244</v>
      </c>
      <c r="J33">
        <v>27.5</v>
      </c>
      <c r="K33">
        <v>16.399999999999999</v>
      </c>
      <c r="L33" s="1">
        <v>61.9</v>
      </c>
      <c r="M33">
        <v>25615</v>
      </c>
      <c r="N33">
        <v>10214860</v>
      </c>
      <c r="O33" t="s">
        <v>17</v>
      </c>
      <c r="P33" t="s">
        <v>21</v>
      </c>
      <c r="X33" s="6" t="s">
        <v>35</v>
      </c>
      <c r="Y33" s="5">
        <v>3</v>
      </c>
    </row>
    <row r="34" spans="1:25" x14ac:dyDescent="0.2">
      <c r="A34" t="s">
        <v>60</v>
      </c>
      <c r="B34">
        <v>10.5</v>
      </c>
      <c r="C34">
        <v>26.9</v>
      </c>
      <c r="D34">
        <v>0</v>
      </c>
      <c r="E34">
        <v>175</v>
      </c>
      <c r="F34">
        <v>51.2</v>
      </c>
      <c r="G34">
        <v>89.6</v>
      </c>
      <c r="H34">
        <v>56539</v>
      </c>
      <c r="I34">
        <v>51084</v>
      </c>
      <c r="J34">
        <v>27.7</v>
      </c>
      <c r="K34">
        <v>14.5</v>
      </c>
      <c r="L34">
        <v>63.9</v>
      </c>
      <c r="M34">
        <v>26613</v>
      </c>
      <c r="N34">
        <v>9922576</v>
      </c>
      <c r="O34" t="s">
        <v>44</v>
      </c>
      <c r="P34" t="s">
        <v>21</v>
      </c>
      <c r="X34" s="6" t="s">
        <v>20</v>
      </c>
      <c r="Y34" s="5">
        <v>1</v>
      </c>
    </row>
    <row r="35" spans="1:25" x14ac:dyDescent="0.2">
      <c r="A35" t="s">
        <v>61</v>
      </c>
      <c r="B35">
        <v>9.6999999999999993</v>
      </c>
      <c r="C35">
        <v>26.1</v>
      </c>
      <c r="D35">
        <v>0</v>
      </c>
      <c r="E35">
        <v>284</v>
      </c>
      <c r="F35">
        <v>28.9</v>
      </c>
      <c r="G35">
        <v>89.1</v>
      </c>
      <c r="H35">
        <v>40861</v>
      </c>
      <c r="I35">
        <v>51075</v>
      </c>
      <c r="J35">
        <v>26.9</v>
      </c>
      <c r="K35">
        <v>14.2</v>
      </c>
      <c r="L35">
        <v>63.3</v>
      </c>
      <c r="M35">
        <v>26937</v>
      </c>
      <c r="N35">
        <v>11613423</v>
      </c>
      <c r="O35" t="s">
        <v>44</v>
      </c>
      <c r="P35" t="s">
        <v>18</v>
      </c>
      <c r="X35" s="6" t="s">
        <v>17</v>
      </c>
      <c r="Y35" s="5">
        <v>3</v>
      </c>
    </row>
    <row r="36" spans="1:25" x14ac:dyDescent="0.2">
      <c r="A36" t="s">
        <v>62</v>
      </c>
      <c r="B36">
        <v>8.6999999999999993</v>
      </c>
      <c r="C36">
        <v>24.1</v>
      </c>
      <c r="D36">
        <v>0</v>
      </c>
      <c r="E36">
        <v>184</v>
      </c>
      <c r="F36">
        <v>18.899999999999999</v>
      </c>
      <c r="G36">
        <v>87.8</v>
      </c>
      <c r="H36">
        <v>35826</v>
      </c>
      <c r="I36">
        <v>50532</v>
      </c>
      <c r="J36">
        <v>27.5</v>
      </c>
      <c r="K36">
        <v>15.6</v>
      </c>
      <c r="L36">
        <v>62.8</v>
      </c>
      <c r="M36">
        <v>25140</v>
      </c>
      <c r="N36">
        <v>6619680</v>
      </c>
      <c r="O36" t="s">
        <v>44</v>
      </c>
      <c r="P36" t="s">
        <v>31</v>
      </c>
      <c r="X36" s="6" t="s">
        <v>37</v>
      </c>
      <c r="Y36" s="5">
        <v>2</v>
      </c>
    </row>
    <row r="37" spans="1:25" x14ac:dyDescent="0.2">
      <c r="A37" t="s">
        <v>63</v>
      </c>
      <c r="B37">
        <v>10.199999999999999</v>
      </c>
      <c r="C37">
        <v>27.1</v>
      </c>
      <c r="D37">
        <v>0</v>
      </c>
      <c r="E37">
        <v>88</v>
      </c>
      <c r="F37">
        <v>30.3</v>
      </c>
      <c r="G37">
        <v>88.4</v>
      </c>
      <c r="H37">
        <v>68742</v>
      </c>
      <c r="I37">
        <v>50238</v>
      </c>
      <c r="J37">
        <v>27.4</v>
      </c>
      <c r="K37">
        <v>15.6</v>
      </c>
      <c r="L37">
        <v>63.3</v>
      </c>
      <c r="M37">
        <v>26126</v>
      </c>
      <c r="N37">
        <v>6083672</v>
      </c>
      <c r="O37" t="s">
        <v>37</v>
      </c>
      <c r="P37" t="s">
        <v>31</v>
      </c>
      <c r="X37" s="6" t="s">
        <v>49</v>
      </c>
      <c r="Y37" s="5">
        <v>3</v>
      </c>
    </row>
    <row r="38" spans="1:25" x14ac:dyDescent="0.2">
      <c r="A38" t="s">
        <v>64</v>
      </c>
      <c r="B38">
        <v>9.5</v>
      </c>
      <c r="C38">
        <v>29.5</v>
      </c>
      <c r="D38">
        <v>0</v>
      </c>
      <c r="E38">
        <v>7</v>
      </c>
      <c r="F38">
        <v>20.6</v>
      </c>
      <c r="G38">
        <v>91.8</v>
      </c>
      <c r="H38">
        <v>145546</v>
      </c>
      <c r="I38">
        <v>49509</v>
      </c>
      <c r="J38">
        <v>21.7</v>
      </c>
      <c r="K38">
        <v>11.1</v>
      </c>
      <c r="L38">
        <v>59.6</v>
      </c>
      <c r="M38">
        <v>25989</v>
      </c>
      <c r="N38">
        <v>1032949</v>
      </c>
      <c r="O38" t="s">
        <v>35</v>
      </c>
      <c r="P38" t="s">
        <v>21</v>
      </c>
      <c r="X38" s="4" t="s">
        <v>31</v>
      </c>
      <c r="Y38" s="5">
        <v>14</v>
      </c>
    </row>
    <row r="39" spans="1:25" x14ac:dyDescent="0.2">
      <c r="A39" t="s">
        <v>65</v>
      </c>
      <c r="B39">
        <v>9.8000000000000007</v>
      </c>
      <c r="C39">
        <v>27.3</v>
      </c>
      <c r="D39">
        <v>1350</v>
      </c>
      <c r="E39">
        <v>378</v>
      </c>
      <c r="F39">
        <v>42.4</v>
      </c>
      <c r="G39">
        <v>86.9</v>
      </c>
      <c r="H39">
        <v>53625</v>
      </c>
      <c r="I39">
        <v>49426</v>
      </c>
      <c r="J39">
        <v>23.3</v>
      </c>
      <c r="K39">
        <v>14.4</v>
      </c>
      <c r="L39">
        <v>60.8</v>
      </c>
      <c r="M39">
        <v>26582</v>
      </c>
      <c r="N39">
        <v>20271272</v>
      </c>
      <c r="O39" t="s">
        <v>17</v>
      </c>
      <c r="P39" t="s">
        <v>21</v>
      </c>
      <c r="X39" s="6" t="s">
        <v>44</v>
      </c>
      <c r="Y39" s="5">
        <v>2</v>
      </c>
    </row>
    <row r="40" spans="1:25" x14ac:dyDescent="0.2">
      <c r="A40" t="s">
        <v>66</v>
      </c>
      <c r="B40">
        <v>8</v>
      </c>
      <c r="C40">
        <v>24.1</v>
      </c>
      <c r="D40">
        <v>0</v>
      </c>
      <c r="E40">
        <v>57</v>
      </c>
      <c r="F40">
        <v>14.2</v>
      </c>
      <c r="G40">
        <v>86.9</v>
      </c>
      <c r="H40">
        <v>68595</v>
      </c>
      <c r="I40">
        <v>48568</v>
      </c>
      <c r="J40">
        <v>28.1</v>
      </c>
      <c r="K40">
        <v>15.4</v>
      </c>
      <c r="L40">
        <v>64.2</v>
      </c>
      <c r="M40">
        <v>25229</v>
      </c>
      <c r="N40">
        <v>3911338</v>
      </c>
      <c r="O40" t="s">
        <v>49</v>
      </c>
      <c r="P40" t="s">
        <v>21</v>
      </c>
      <c r="X40" s="6" t="s">
        <v>70</v>
      </c>
      <c r="Y40" s="5">
        <v>3</v>
      </c>
    </row>
    <row r="41" spans="1:25" x14ac:dyDescent="0.2">
      <c r="A41" t="s">
        <v>67</v>
      </c>
      <c r="B41">
        <v>8.1999999999999993</v>
      </c>
      <c r="C41">
        <v>25.9</v>
      </c>
      <c r="D41">
        <v>0</v>
      </c>
      <c r="E41">
        <v>20</v>
      </c>
      <c r="F41">
        <v>31.8</v>
      </c>
      <c r="G41">
        <v>89.5</v>
      </c>
      <c r="H41">
        <v>82643</v>
      </c>
      <c r="I41">
        <v>48275</v>
      </c>
      <c r="J41">
        <v>24.6</v>
      </c>
      <c r="K41">
        <v>10.1</v>
      </c>
      <c r="L41">
        <v>61.4</v>
      </c>
      <c r="M41">
        <v>23938</v>
      </c>
      <c r="N41">
        <v>1654930</v>
      </c>
      <c r="O41" t="s">
        <v>35</v>
      </c>
      <c r="P41" t="s">
        <v>31</v>
      </c>
      <c r="X41" s="6" t="s">
        <v>35</v>
      </c>
      <c r="Y41" s="5">
        <v>3</v>
      </c>
    </row>
    <row r="42" spans="1:25" x14ac:dyDescent="0.2">
      <c r="A42" t="s">
        <v>68</v>
      </c>
      <c r="B42">
        <v>9.9</v>
      </c>
      <c r="C42">
        <v>28.4</v>
      </c>
      <c r="D42">
        <v>301</v>
      </c>
      <c r="E42">
        <v>206</v>
      </c>
      <c r="F42">
        <v>59.9</v>
      </c>
      <c r="G42">
        <v>85.8</v>
      </c>
      <c r="H42">
        <v>48617.91</v>
      </c>
      <c r="I42">
        <v>47830</v>
      </c>
      <c r="J42">
        <v>27.1</v>
      </c>
      <c r="K42">
        <v>19.3</v>
      </c>
      <c r="L42">
        <v>63.4</v>
      </c>
      <c r="M42">
        <v>25774</v>
      </c>
      <c r="N42">
        <v>10042802</v>
      </c>
      <c r="O42" t="s">
        <v>17</v>
      </c>
      <c r="P42" t="s">
        <v>18</v>
      </c>
      <c r="X42" s="6" t="s">
        <v>17</v>
      </c>
      <c r="Y42" s="5">
        <v>2</v>
      </c>
    </row>
    <row r="43" spans="1:25" x14ac:dyDescent="0.2">
      <c r="A43" t="s">
        <v>69</v>
      </c>
      <c r="B43">
        <v>9</v>
      </c>
      <c r="C43">
        <v>24.9</v>
      </c>
      <c r="D43">
        <v>0</v>
      </c>
      <c r="E43">
        <v>160</v>
      </c>
      <c r="F43">
        <v>52.9</v>
      </c>
      <c r="G43">
        <v>85.5</v>
      </c>
      <c r="H43">
        <v>41235</v>
      </c>
      <c r="I43">
        <v>47275</v>
      </c>
      <c r="J43">
        <v>29</v>
      </c>
      <c r="K43">
        <v>20</v>
      </c>
      <c r="L43">
        <v>65</v>
      </c>
      <c r="M43">
        <v>24922</v>
      </c>
      <c r="N43">
        <v>6600299</v>
      </c>
      <c r="O43" t="s">
        <v>70</v>
      </c>
      <c r="P43" t="s">
        <v>31</v>
      </c>
      <c r="X43" s="6" t="s">
        <v>37</v>
      </c>
      <c r="Y43" s="5">
        <v>3</v>
      </c>
    </row>
    <row r="44" spans="1:25" x14ac:dyDescent="0.2">
      <c r="A44" t="s">
        <v>71</v>
      </c>
      <c r="B44">
        <v>9.3000000000000007</v>
      </c>
      <c r="C44">
        <v>25.8</v>
      </c>
      <c r="D44">
        <v>187</v>
      </c>
      <c r="E44">
        <v>162</v>
      </c>
      <c r="F44">
        <v>63.8</v>
      </c>
      <c r="G44">
        <v>85.6</v>
      </c>
      <c r="H44">
        <v>30061</v>
      </c>
      <c r="I44">
        <v>47238</v>
      </c>
      <c r="J44">
        <v>29.2</v>
      </c>
      <c r="K44">
        <v>18.899999999999999</v>
      </c>
      <c r="L44">
        <v>65.099999999999994</v>
      </c>
      <c r="M44">
        <v>24596</v>
      </c>
      <c r="N44">
        <v>4896146</v>
      </c>
      <c r="O44" t="s">
        <v>17</v>
      </c>
      <c r="P44" t="s">
        <v>31</v>
      </c>
      <c r="X44" s="6" t="s">
        <v>49</v>
      </c>
      <c r="Y44" s="5">
        <v>1</v>
      </c>
    </row>
    <row r="45" spans="1:25" x14ac:dyDescent="0.2">
      <c r="A45" t="s">
        <v>72</v>
      </c>
      <c r="B45">
        <v>7.7</v>
      </c>
      <c r="C45">
        <v>22.5</v>
      </c>
      <c r="D45">
        <v>397</v>
      </c>
      <c r="E45">
        <v>108</v>
      </c>
      <c r="F45">
        <v>49.2</v>
      </c>
      <c r="G45">
        <v>83.4</v>
      </c>
      <c r="H45">
        <v>43204</v>
      </c>
      <c r="I45">
        <v>45727</v>
      </c>
      <c r="J45">
        <v>29.5</v>
      </c>
      <c r="K45">
        <v>17.2</v>
      </c>
      <c r="L45">
        <v>64.2</v>
      </c>
      <c r="M45">
        <v>24800</v>
      </c>
      <c r="N45">
        <v>4670724</v>
      </c>
      <c r="O45" t="s">
        <v>49</v>
      </c>
      <c r="P45" t="s">
        <v>21</v>
      </c>
      <c r="X45" s="4" t="s">
        <v>82</v>
      </c>
      <c r="Y45" s="5">
        <v>49</v>
      </c>
    </row>
    <row r="46" spans="1:25" x14ac:dyDescent="0.2">
      <c r="A46" t="s">
        <v>73</v>
      </c>
      <c r="B46">
        <v>11.5</v>
      </c>
      <c r="C46">
        <v>26.3</v>
      </c>
      <c r="D46">
        <v>0</v>
      </c>
      <c r="E46">
        <v>17</v>
      </c>
      <c r="F46">
        <v>5.6</v>
      </c>
      <c r="G46">
        <v>84.2</v>
      </c>
      <c r="H46">
        <v>121298</v>
      </c>
      <c r="I46">
        <v>45382</v>
      </c>
      <c r="J46">
        <v>23.3</v>
      </c>
      <c r="K46">
        <v>16.8</v>
      </c>
      <c r="L46">
        <v>60.3</v>
      </c>
      <c r="M46">
        <v>23683</v>
      </c>
      <c r="N46">
        <v>2085109</v>
      </c>
      <c r="O46" t="s">
        <v>35</v>
      </c>
      <c r="P46" t="s">
        <v>21</v>
      </c>
    </row>
    <row r="47" spans="1:25" x14ac:dyDescent="0.2">
      <c r="A47" t="s">
        <v>74</v>
      </c>
      <c r="B47">
        <v>9.1999999999999993</v>
      </c>
      <c r="C47">
        <v>22.3</v>
      </c>
      <c r="D47">
        <v>0</v>
      </c>
      <c r="E47">
        <v>112</v>
      </c>
      <c r="F47">
        <v>48.6</v>
      </c>
      <c r="G47">
        <v>84.2</v>
      </c>
      <c r="H47">
        <v>39486</v>
      </c>
      <c r="I47">
        <v>45215</v>
      </c>
      <c r="J47">
        <v>28.4</v>
      </c>
      <c r="K47">
        <v>20.6</v>
      </c>
      <c r="L47">
        <v>66.8</v>
      </c>
      <c r="M47">
        <v>23684</v>
      </c>
      <c r="N47">
        <v>4425092</v>
      </c>
      <c r="O47" t="s">
        <v>70</v>
      </c>
      <c r="P47" t="s">
        <v>31</v>
      </c>
    </row>
    <row r="48" spans="1:25" x14ac:dyDescent="0.2">
      <c r="A48" t="s">
        <v>75</v>
      </c>
      <c r="B48">
        <v>8.6999999999999993</v>
      </c>
      <c r="C48">
        <v>23.5</v>
      </c>
      <c r="D48">
        <v>53</v>
      </c>
      <c r="E48">
        <v>95</v>
      </c>
      <c r="F48">
        <v>70.599999999999994</v>
      </c>
      <c r="G48">
        <v>84.3</v>
      </c>
      <c r="H48">
        <v>50645</v>
      </c>
      <c r="I48">
        <v>44765</v>
      </c>
      <c r="J48">
        <v>30.1</v>
      </c>
      <c r="K48">
        <v>16.7</v>
      </c>
      <c r="L48">
        <v>65.400000000000006</v>
      </c>
      <c r="M48">
        <v>23606</v>
      </c>
      <c r="N48">
        <v>4858979</v>
      </c>
      <c r="O48" t="s">
        <v>70</v>
      </c>
      <c r="P48" t="s">
        <v>31</v>
      </c>
    </row>
    <row r="49" spans="1:26" x14ac:dyDescent="0.2">
      <c r="A49" t="s">
        <v>76</v>
      </c>
      <c r="B49">
        <v>7.4</v>
      </c>
      <c r="C49">
        <v>19.2</v>
      </c>
      <c r="D49">
        <v>0</v>
      </c>
      <c r="E49">
        <v>76</v>
      </c>
      <c r="F49">
        <v>77.2</v>
      </c>
      <c r="G49">
        <v>85</v>
      </c>
      <c r="H49">
        <v>24038</v>
      </c>
      <c r="I49">
        <v>42019</v>
      </c>
      <c r="J49">
        <v>30.6</v>
      </c>
      <c r="K49">
        <v>20.9</v>
      </c>
      <c r="L49">
        <v>66.8</v>
      </c>
      <c r="M49">
        <v>22714</v>
      </c>
      <c r="N49">
        <v>1844128</v>
      </c>
      <c r="O49" t="s">
        <v>17</v>
      </c>
      <c r="P49" t="s">
        <v>21</v>
      </c>
    </row>
    <row r="50" spans="1:26" x14ac:dyDescent="0.2">
      <c r="A50" t="s">
        <v>77</v>
      </c>
      <c r="B50">
        <v>7.5</v>
      </c>
      <c r="C50">
        <v>21.1</v>
      </c>
      <c r="D50">
        <v>0</v>
      </c>
      <c r="E50">
        <v>57</v>
      </c>
      <c r="F50">
        <v>55.1</v>
      </c>
      <c r="G50">
        <v>84.8</v>
      </c>
      <c r="H50">
        <v>52035</v>
      </c>
      <c r="I50">
        <v>41995</v>
      </c>
      <c r="J50">
        <v>28.1</v>
      </c>
      <c r="K50">
        <v>16.399999999999999</v>
      </c>
      <c r="L50">
        <v>64.7</v>
      </c>
      <c r="M50">
        <v>22883</v>
      </c>
      <c r="N50">
        <v>2978204</v>
      </c>
      <c r="O50" t="s">
        <v>49</v>
      </c>
      <c r="P50" t="s">
        <v>21</v>
      </c>
    </row>
    <row r="51" spans="1:26" x14ac:dyDescent="0.2">
      <c r="A51" t="s">
        <v>78</v>
      </c>
      <c r="B51">
        <v>7.7</v>
      </c>
      <c r="C51">
        <v>20.7</v>
      </c>
      <c r="D51">
        <v>44</v>
      </c>
      <c r="E51">
        <v>63</v>
      </c>
      <c r="F51">
        <v>61.9</v>
      </c>
      <c r="G51">
        <v>82.3</v>
      </c>
      <c r="H51">
        <v>46923</v>
      </c>
      <c r="I51">
        <v>40593</v>
      </c>
      <c r="J51">
        <v>34.4</v>
      </c>
      <c r="K51">
        <v>17.8</v>
      </c>
      <c r="L51">
        <v>67.400000000000006</v>
      </c>
      <c r="M51">
        <v>21036</v>
      </c>
      <c r="N51">
        <v>2992333</v>
      </c>
      <c r="O51" t="s">
        <v>70</v>
      </c>
      <c r="P51" t="s">
        <v>18</v>
      </c>
    </row>
    <row r="54" spans="1:26" x14ac:dyDescent="0.2">
      <c r="A54" t="s">
        <v>86</v>
      </c>
      <c r="B54">
        <f>AVERAGE(B2:B51)</f>
        <v>10.679999999999998</v>
      </c>
      <c r="C54">
        <f t="shared" ref="C54:N54" si="0">AVERAGE(C2:C51)</f>
        <v>29.011999999999993</v>
      </c>
      <c r="D54">
        <f t="shared" si="0"/>
        <v>249.58</v>
      </c>
      <c r="E54">
        <f t="shared" si="0"/>
        <v>200.08</v>
      </c>
      <c r="F54">
        <f t="shared" si="0"/>
        <v>36.225999999999999</v>
      </c>
      <c r="G54">
        <f t="shared" si="0"/>
        <v>88.198000000000008</v>
      </c>
      <c r="H54">
        <f t="shared" si="0"/>
        <v>70935.899999999994</v>
      </c>
      <c r="I54">
        <f t="shared" si="0"/>
        <v>56022.34</v>
      </c>
      <c r="J54">
        <f t="shared" si="0"/>
        <v>25.44</v>
      </c>
      <c r="K54">
        <f t="shared" si="0"/>
        <v>14.282</v>
      </c>
      <c r="L54">
        <f t="shared" si="0"/>
        <v>61.992000000000026</v>
      </c>
      <c r="M54">
        <f t="shared" si="0"/>
        <v>28444.74</v>
      </c>
      <c r="N54">
        <f t="shared" si="0"/>
        <v>6414931.8399999999</v>
      </c>
    </row>
    <row r="55" spans="1:26" x14ac:dyDescent="0.2">
      <c r="A55" t="s">
        <v>87</v>
      </c>
      <c r="B55">
        <f>MEDIAN(B2:B51)</f>
        <v>10.199999999999999</v>
      </c>
      <c r="C55">
        <f t="shared" ref="C55:N55" si="1">MEDIAN(C2:C51)</f>
        <v>28.2</v>
      </c>
      <c r="D55">
        <f t="shared" si="1"/>
        <v>0</v>
      </c>
      <c r="E55">
        <f t="shared" si="1"/>
        <v>105.5</v>
      </c>
      <c r="F55">
        <f t="shared" si="1"/>
        <v>37.9</v>
      </c>
      <c r="G55">
        <f t="shared" si="1"/>
        <v>88.85</v>
      </c>
      <c r="H55">
        <f t="shared" si="1"/>
        <v>54158</v>
      </c>
      <c r="I55">
        <f t="shared" si="1"/>
        <v>54442</v>
      </c>
      <c r="J55">
        <f t="shared" si="1"/>
        <v>25.4</v>
      </c>
      <c r="K55">
        <f t="shared" si="1"/>
        <v>13.649999999999999</v>
      </c>
      <c r="L55">
        <f t="shared" si="1"/>
        <v>61.9</v>
      </c>
      <c r="M55">
        <f t="shared" si="1"/>
        <v>27546</v>
      </c>
      <c r="N55">
        <f t="shared" si="1"/>
        <v>4547908</v>
      </c>
    </row>
    <row r="56" spans="1:26" x14ac:dyDescent="0.2">
      <c r="A56" t="s">
        <v>88</v>
      </c>
      <c r="B56">
        <f>1/4*_xlfn.QUARTILE.EXC(B2:B51,1)+0.5*_xlfn.QUARTILE.EXC(B2:B51,2)+1/4*_xlfn.QUARTILE.EXC(B2:B51,3)</f>
        <v>10.199999999999999</v>
      </c>
      <c r="C56">
        <f t="shared" ref="C56:N56" si="2">1/4*_xlfn.QUARTILE.EXC(C2:C51,1)+0.5*_xlfn.QUARTILE.EXC(C2:C51,2)+1/4*_xlfn.QUARTILE.EXC(C2:C51,3)</f>
        <v>28.568750000000001</v>
      </c>
      <c r="D56">
        <f t="shared" si="2"/>
        <v>34.1875</v>
      </c>
      <c r="E56">
        <f t="shared" si="2"/>
        <v>119.4375</v>
      </c>
      <c r="F56">
        <f t="shared" si="2"/>
        <v>36.03125</v>
      </c>
      <c r="G56">
        <f t="shared" si="2"/>
        <v>88.55</v>
      </c>
      <c r="H56">
        <f t="shared" si="2"/>
        <v>56189.5</v>
      </c>
      <c r="I56">
        <f t="shared" si="2"/>
        <v>55287.875</v>
      </c>
      <c r="J56">
        <f t="shared" si="2"/>
        <v>25.381249999999998</v>
      </c>
      <c r="K56">
        <f t="shared" si="2"/>
        <v>13.95</v>
      </c>
      <c r="L56">
        <f t="shared" si="2"/>
        <v>62.143749999999997</v>
      </c>
      <c r="M56">
        <f t="shared" si="2"/>
        <v>27845.375</v>
      </c>
      <c r="N56">
        <f t="shared" si="2"/>
        <v>4591539</v>
      </c>
    </row>
    <row r="57" spans="1:26" x14ac:dyDescent="0.2">
      <c r="A57" t="s">
        <v>89</v>
      </c>
      <c r="B57">
        <f>TRIMMEAN(B2:B51,0.1)</f>
        <v>10.52391304347826</v>
      </c>
      <c r="C57">
        <f t="shared" ref="C57:N57" si="3">TRIMMEAN(C2:C51,0.1)</f>
        <v>28.958695652173905</v>
      </c>
      <c r="D57">
        <f t="shared" si="3"/>
        <v>97.586956521739125</v>
      </c>
      <c r="E57">
        <f t="shared" si="3"/>
        <v>168.65217391304347</v>
      </c>
      <c r="F57">
        <f t="shared" si="3"/>
        <v>35.723913043478255</v>
      </c>
      <c r="G57">
        <f t="shared" si="3"/>
        <v>88.293478260869591</v>
      </c>
      <c r="H57">
        <f t="shared" si="3"/>
        <v>58955.195652173912</v>
      </c>
      <c r="I57">
        <f t="shared" si="3"/>
        <v>55852.086956521736</v>
      </c>
      <c r="J57">
        <f t="shared" si="3"/>
        <v>25.336956521739125</v>
      </c>
      <c r="K57">
        <f t="shared" si="3"/>
        <v>14.200000000000001</v>
      </c>
      <c r="L57">
        <f t="shared" si="3"/>
        <v>62.067391304347836</v>
      </c>
      <c r="M57">
        <f t="shared" si="3"/>
        <v>28300.565217391304</v>
      </c>
      <c r="N57">
        <f t="shared" si="3"/>
        <v>5498271.9782608692</v>
      </c>
    </row>
    <row r="58" spans="1:26" x14ac:dyDescent="0.2">
      <c r="A58" t="s">
        <v>90</v>
      </c>
      <c r="B58">
        <f>STDEV(B2:B51)</f>
        <v>2.5808557353193247</v>
      </c>
      <c r="C58">
        <f t="shared" ref="C58:N58" si="4">STDEV(C2:C51)</f>
        <v>4.9340400302803067</v>
      </c>
      <c r="D58">
        <f t="shared" si="4"/>
        <v>955.73158408432153</v>
      </c>
      <c r="E58">
        <f t="shared" si="4"/>
        <v>266.16312628897032</v>
      </c>
      <c r="F58">
        <f t="shared" si="4"/>
        <v>24.347583461365591</v>
      </c>
      <c r="G58">
        <f t="shared" si="4"/>
        <v>3.0545710143377995</v>
      </c>
      <c r="H58">
        <f t="shared" si="4"/>
        <v>85949.366603722839</v>
      </c>
      <c r="I58">
        <f t="shared" si="4"/>
        <v>9205.9948560817757</v>
      </c>
      <c r="J58">
        <f t="shared" si="4"/>
        <v>2.9171554498118737</v>
      </c>
      <c r="K58">
        <f t="shared" si="4"/>
        <v>3.2419249761554285</v>
      </c>
      <c r="L58">
        <f t="shared" si="4"/>
        <v>2.8111904661076768</v>
      </c>
      <c r="M58">
        <f t="shared" si="4"/>
        <v>4204.7697687948958</v>
      </c>
      <c r="N58">
        <f t="shared" si="4"/>
        <v>7228712.6195290424</v>
      </c>
    </row>
    <row r="61" spans="1:26" x14ac:dyDescent="0.2">
      <c r="A61" t="s">
        <v>91</v>
      </c>
      <c r="R61" s="10" t="s">
        <v>93</v>
      </c>
    </row>
    <row r="63" spans="1:26" x14ac:dyDescent="0.2">
      <c r="A63" s="7" t="s">
        <v>0</v>
      </c>
      <c r="B63" s="7" t="s">
        <v>1</v>
      </c>
      <c r="C63" s="7" t="s">
        <v>2</v>
      </c>
      <c r="D63" s="7" t="s">
        <v>3</v>
      </c>
      <c r="E63" s="7" t="s">
        <v>4</v>
      </c>
      <c r="F63" s="7" t="s">
        <v>5</v>
      </c>
      <c r="G63" s="7" t="s">
        <v>6</v>
      </c>
      <c r="H63" s="7" t="s">
        <v>7</v>
      </c>
      <c r="I63" s="7" t="s">
        <v>8</v>
      </c>
      <c r="J63" s="7" t="s">
        <v>9</v>
      </c>
      <c r="K63" s="7" t="s">
        <v>10</v>
      </c>
      <c r="L63" s="7" t="s">
        <v>11</v>
      </c>
      <c r="M63" s="7" t="s">
        <v>12</v>
      </c>
      <c r="N63" s="7" t="s">
        <v>13</v>
      </c>
      <c r="O63" s="7" t="s">
        <v>14</v>
      </c>
      <c r="P63" s="7" t="s">
        <v>15</v>
      </c>
      <c r="R63" t="s">
        <v>20</v>
      </c>
      <c r="S63" t="s">
        <v>25</v>
      </c>
      <c r="T63" t="s">
        <v>27</v>
      </c>
      <c r="U63" t="s">
        <v>35</v>
      </c>
      <c r="V63" t="s">
        <v>37</v>
      </c>
      <c r="W63" t="s">
        <v>44</v>
      </c>
      <c r="X63" t="s">
        <v>49</v>
      </c>
      <c r="Y63" t="s">
        <v>70</v>
      </c>
      <c r="Z63" s="8" t="s">
        <v>17</v>
      </c>
    </row>
    <row r="64" spans="1:26" x14ac:dyDescent="0.2">
      <c r="A64" s="7" t="s">
        <v>16</v>
      </c>
      <c r="B64" s="8">
        <f>(B2-B$54)/B$58</f>
        <v>2.5650406992550949</v>
      </c>
      <c r="C64" s="8">
        <f t="shared" ref="C64:N64" si="5">(C2-C$54)/C$58</f>
        <v>1.8013635774039456</v>
      </c>
      <c r="D64" s="8">
        <f t="shared" si="5"/>
        <v>-0.22870438064409024</v>
      </c>
      <c r="E64" s="8">
        <f t="shared" si="5"/>
        <v>1.5701649053605904</v>
      </c>
      <c r="F64" s="8">
        <f t="shared" si="5"/>
        <v>6.8754256563337363E-2</v>
      </c>
      <c r="G64" s="8">
        <f t="shared" si="5"/>
        <v>0.39350861196480635</v>
      </c>
      <c r="H64" s="8">
        <f t="shared" si="5"/>
        <v>-0.71238337662569706</v>
      </c>
      <c r="I64" s="8">
        <f t="shared" si="5"/>
        <v>2.1534511272188248</v>
      </c>
      <c r="J64" s="8">
        <f t="shared" si="5"/>
        <v>-8.2271926926444555E-2</v>
      </c>
      <c r="K64" s="8">
        <f t="shared" si="5"/>
        <v>-0.30290645441294106</v>
      </c>
      <c r="L64" s="8">
        <f t="shared" si="5"/>
        <v>-0.17501482234365998</v>
      </c>
      <c r="M64" s="8">
        <f t="shared" si="5"/>
        <v>1.8772157416509963</v>
      </c>
      <c r="N64" s="8">
        <f t="shared" si="5"/>
        <v>-5.65150202397472E-2</v>
      </c>
      <c r="O64" s="8" t="s">
        <v>17</v>
      </c>
      <c r="P64" s="7" t="s">
        <v>18</v>
      </c>
      <c r="R64">
        <f t="shared" ref="R64:Z73" si="6">IF($O64=R$63,1,0)</f>
        <v>0</v>
      </c>
      <c r="S64">
        <f t="shared" si="6"/>
        <v>0</v>
      </c>
      <c r="T64">
        <f t="shared" si="6"/>
        <v>0</v>
      </c>
      <c r="U64">
        <f t="shared" si="6"/>
        <v>0</v>
      </c>
      <c r="V64">
        <f t="shared" si="6"/>
        <v>0</v>
      </c>
      <c r="W64">
        <f t="shared" si="6"/>
        <v>0</v>
      </c>
      <c r="X64">
        <f t="shared" si="6"/>
        <v>0</v>
      </c>
      <c r="Y64">
        <f t="shared" si="6"/>
        <v>0</v>
      </c>
      <c r="Z64">
        <f t="shared" si="6"/>
        <v>1</v>
      </c>
    </row>
    <row r="65" spans="1:26" x14ac:dyDescent="0.2">
      <c r="A65" s="7" t="s">
        <v>19</v>
      </c>
      <c r="B65" s="8">
        <f t="shared" ref="B65:N65" si="7">(B3-B$54)/B$58</f>
        <v>-6.9744309043189068E-2</v>
      </c>
      <c r="C65" s="8">
        <f t="shared" si="7"/>
        <v>0.36238052164696966</v>
      </c>
      <c r="D65" s="8">
        <f t="shared" si="7"/>
        <v>0.52359889359463641</v>
      </c>
      <c r="E65" s="8">
        <f t="shared" si="7"/>
        <v>8.2355509967228485E-2</v>
      </c>
      <c r="F65" s="8">
        <f t="shared" si="7"/>
        <v>-0.78964715453209355</v>
      </c>
      <c r="G65" s="8">
        <f t="shared" si="7"/>
        <v>0.91731375268334958</v>
      </c>
      <c r="H65" s="8">
        <f t="shared" si="7"/>
        <v>-0.75059191881474152</v>
      </c>
      <c r="I65" s="8">
        <f t="shared" si="7"/>
        <v>1.8969878077286726</v>
      </c>
      <c r="J65" s="8">
        <f t="shared" si="7"/>
        <v>-1.6248705567972672</v>
      </c>
      <c r="K65" s="8">
        <f t="shared" si="7"/>
        <v>-0.30290645441294106</v>
      </c>
      <c r="L65" s="8">
        <f t="shared" si="7"/>
        <v>-2.3804861608205616</v>
      </c>
      <c r="M65" s="8">
        <f t="shared" si="7"/>
        <v>0.30709410288832029</v>
      </c>
      <c r="N65" s="8">
        <f t="shared" si="7"/>
        <v>-0.6893798525808138</v>
      </c>
      <c r="O65" s="8" t="s">
        <v>20</v>
      </c>
      <c r="P65" s="7" t="s">
        <v>21</v>
      </c>
      <c r="R65">
        <f t="shared" si="6"/>
        <v>1</v>
      </c>
      <c r="S65">
        <f t="shared" si="6"/>
        <v>0</v>
      </c>
      <c r="T65">
        <f t="shared" si="6"/>
        <v>0</v>
      </c>
      <c r="U65">
        <f t="shared" si="6"/>
        <v>0</v>
      </c>
      <c r="V65">
        <f t="shared" si="6"/>
        <v>0</v>
      </c>
      <c r="W65">
        <f t="shared" si="6"/>
        <v>0</v>
      </c>
      <c r="X65">
        <f t="shared" si="6"/>
        <v>0</v>
      </c>
      <c r="Y65">
        <f t="shared" si="6"/>
        <v>0</v>
      </c>
      <c r="Z65">
        <f t="shared" si="6"/>
        <v>0</v>
      </c>
    </row>
    <row r="66" spans="1:26" x14ac:dyDescent="0.2">
      <c r="A66" s="7" t="s">
        <v>22</v>
      </c>
      <c r="B66" s="8">
        <f t="shared" ref="B66:N66" si="8">(B4-B$54)/B$58</f>
        <v>-0.22473166247250001</v>
      </c>
      <c r="C66" s="8">
        <f t="shared" si="8"/>
        <v>-0.20510575386282401</v>
      </c>
      <c r="D66" s="8">
        <f t="shared" si="8"/>
        <v>6.6864170928520776</v>
      </c>
      <c r="E66" s="8">
        <f t="shared" si="8"/>
        <v>-0.74796235968411751</v>
      </c>
      <c r="F66" s="8">
        <f t="shared" si="8"/>
        <v>-0.23928452732258282</v>
      </c>
      <c r="G66" s="8">
        <f t="shared" si="8"/>
        <v>1.2774297869273474</v>
      </c>
      <c r="H66" s="8">
        <f t="shared" si="8"/>
        <v>5.8139474407523508</v>
      </c>
      <c r="I66" s="8">
        <f t="shared" si="8"/>
        <v>1.8827579496798754</v>
      </c>
      <c r="J66" s="8">
        <f t="shared" si="8"/>
        <v>0.63760743367993988</v>
      </c>
      <c r="K66" s="8">
        <f t="shared" si="8"/>
        <v>-0.98151561908551854</v>
      </c>
      <c r="L66" s="8">
        <f t="shared" si="8"/>
        <v>0.89214872853225968</v>
      </c>
      <c r="M66" s="8">
        <f t="shared" si="8"/>
        <v>1.0981005510138369</v>
      </c>
      <c r="N66" s="8">
        <f t="shared" si="8"/>
        <v>-0.78527120094170089</v>
      </c>
      <c r="O66" s="8" t="s">
        <v>20</v>
      </c>
      <c r="P66" s="7" t="s">
        <v>23</v>
      </c>
      <c r="R66">
        <f t="shared" si="6"/>
        <v>1</v>
      </c>
      <c r="S66">
        <f t="shared" si="6"/>
        <v>0</v>
      </c>
      <c r="T66">
        <f t="shared" si="6"/>
        <v>0</v>
      </c>
      <c r="U66">
        <f t="shared" si="6"/>
        <v>0</v>
      </c>
      <c r="V66">
        <f t="shared" si="6"/>
        <v>0</v>
      </c>
      <c r="W66">
        <f t="shared" si="6"/>
        <v>0</v>
      </c>
      <c r="X66">
        <f t="shared" si="6"/>
        <v>0</v>
      </c>
      <c r="Y66">
        <f t="shared" si="6"/>
        <v>0</v>
      </c>
      <c r="Z66">
        <f t="shared" si="6"/>
        <v>0</v>
      </c>
    </row>
    <row r="67" spans="1:26" x14ac:dyDescent="0.2">
      <c r="A67" s="7" t="s">
        <v>24</v>
      </c>
      <c r="B67" s="8">
        <f t="shared" ref="B67:N67" si="9">(B5-B$54)/B$58</f>
        <v>1.2863950334632805</v>
      </c>
      <c r="C67" s="8">
        <f t="shared" si="9"/>
        <v>1.5784225405965264</v>
      </c>
      <c r="D67" s="8">
        <f t="shared" si="9"/>
        <v>-0.12511881159035737</v>
      </c>
      <c r="E67" s="8">
        <f t="shared" si="9"/>
        <v>3.8244215650475026</v>
      </c>
      <c r="F67" s="8">
        <f t="shared" si="9"/>
        <v>0.13446919712566707</v>
      </c>
      <c r="G67" s="8">
        <f t="shared" si="9"/>
        <v>0.13160604160553013</v>
      </c>
      <c r="H67" s="8">
        <f t="shared" si="9"/>
        <v>-0.73975995999074629</v>
      </c>
      <c r="I67" s="8">
        <f t="shared" si="9"/>
        <v>1.7596859712883706</v>
      </c>
      <c r="J67" s="8">
        <f t="shared" si="9"/>
        <v>-0.87071122663819867</v>
      </c>
      <c r="K67" s="8">
        <f t="shared" si="9"/>
        <v>-0.17952296992701838</v>
      </c>
      <c r="L67" s="8">
        <f t="shared" si="9"/>
        <v>-0.53073600596896653</v>
      </c>
      <c r="M67" s="8">
        <f t="shared" si="9"/>
        <v>2.1031496339297817</v>
      </c>
      <c r="N67" s="8">
        <f t="shared" si="9"/>
        <v>0.35180277510681901</v>
      </c>
      <c r="O67" s="8" t="s">
        <v>25</v>
      </c>
      <c r="P67" s="7" t="s">
        <v>21</v>
      </c>
      <c r="R67">
        <f t="shared" si="6"/>
        <v>0</v>
      </c>
      <c r="S67">
        <f t="shared" si="6"/>
        <v>1</v>
      </c>
      <c r="T67">
        <f t="shared" si="6"/>
        <v>0</v>
      </c>
      <c r="U67">
        <f t="shared" si="6"/>
        <v>0</v>
      </c>
      <c r="V67">
        <f t="shared" si="6"/>
        <v>0</v>
      </c>
      <c r="W67">
        <f t="shared" si="6"/>
        <v>0</v>
      </c>
      <c r="X67">
        <f t="shared" si="6"/>
        <v>0</v>
      </c>
      <c r="Y67">
        <f t="shared" si="6"/>
        <v>0</v>
      </c>
      <c r="Z67">
        <f t="shared" si="6"/>
        <v>0</v>
      </c>
    </row>
    <row r="68" spans="1:26" x14ac:dyDescent="0.2">
      <c r="A68" s="7" t="s">
        <v>26</v>
      </c>
      <c r="B68" s="8">
        <f t="shared" ref="B68:N68" si="10">(B6-B$54)/B$58</f>
        <v>2.2938128307538013</v>
      </c>
      <c r="C68" s="8">
        <f t="shared" si="10"/>
        <v>1.7405614764564683</v>
      </c>
      <c r="D68" s="8">
        <f t="shared" si="10"/>
        <v>-0.16069365348759895</v>
      </c>
      <c r="E68" s="8">
        <f t="shared" si="10"/>
        <v>2.0322875205964075</v>
      </c>
      <c r="F68" s="8">
        <f t="shared" si="10"/>
        <v>0.75876113246779875</v>
      </c>
      <c r="G68" s="8">
        <f t="shared" si="10"/>
        <v>0.55719771843935173</v>
      </c>
      <c r="H68" s="8">
        <f t="shared" si="10"/>
        <v>-0.76898646972852946</v>
      </c>
      <c r="I68" s="8">
        <f t="shared" si="10"/>
        <v>1.6645305846414526</v>
      </c>
      <c r="J68" s="8">
        <f t="shared" si="10"/>
        <v>-1.5905905872445818</v>
      </c>
      <c r="K68" s="8">
        <f t="shared" si="10"/>
        <v>-0.6113651656277489</v>
      </c>
      <c r="L68" s="8">
        <f t="shared" si="10"/>
        <v>-1.1710341364945174</v>
      </c>
      <c r="M68" s="8">
        <f t="shared" si="10"/>
        <v>2.5990150711942746</v>
      </c>
      <c r="N68" s="8">
        <f t="shared" si="10"/>
        <v>-0.39067064754664282</v>
      </c>
      <c r="O68" s="8" t="s">
        <v>27</v>
      </c>
      <c r="P68" s="7" t="s">
        <v>18</v>
      </c>
      <c r="R68">
        <f t="shared" si="6"/>
        <v>0</v>
      </c>
      <c r="S68">
        <f t="shared" si="6"/>
        <v>0</v>
      </c>
      <c r="T68">
        <f t="shared" si="6"/>
        <v>1</v>
      </c>
      <c r="U68">
        <f t="shared" si="6"/>
        <v>0</v>
      </c>
      <c r="V68">
        <f t="shared" si="6"/>
        <v>0</v>
      </c>
      <c r="W68">
        <f t="shared" si="6"/>
        <v>0</v>
      </c>
      <c r="X68">
        <f t="shared" si="6"/>
        <v>0</v>
      </c>
      <c r="Y68">
        <f t="shared" si="6"/>
        <v>0</v>
      </c>
      <c r="Z68">
        <f t="shared" si="6"/>
        <v>0</v>
      </c>
    </row>
    <row r="69" spans="1:26" x14ac:dyDescent="0.2">
      <c r="A69" s="7" t="s">
        <v>28</v>
      </c>
      <c r="B69" s="8">
        <f t="shared" ref="B69:N69" si="11">(B7-B$54)/B$58</f>
        <v>2.7200280526844054</v>
      </c>
      <c r="C69" s="8">
        <f t="shared" si="11"/>
        <v>2.3283151189487543</v>
      </c>
      <c r="D69" s="8">
        <f t="shared" si="11"/>
        <v>-6.0247041071857986E-2</v>
      </c>
      <c r="E69" s="8">
        <f t="shared" si="11"/>
        <v>2.520709796861905</v>
      </c>
      <c r="F69" s="8">
        <f t="shared" si="11"/>
        <v>0.66840308919459535</v>
      </c>
      <c r="G69" s="8">
        <f t="shared" si="11"/>
        <v>0.52445989714443986</v>
      </c>
      <c r="H69" s="8">
        <f t="shared" si="11"/>
        <v>-0.73457085834144242</v>
      </c>
      <c r="I69" s="8">
        <f t="shared" si="11"/>
        <v>1.5865379275495723</v>
      </c>
      <c r="J69" s="8">
        <f t="shared" si="11"/>
        <v>-1.5563106176918977</v>
      </c>
      <c r="K69" s="8">
        <f t="shared" si="11"/>
        <v>-0.21036884104849904</v>
      </c>
      <c r="L69" s="8">
        <f t="shared" si="11"/>
        <v>-1.8469043853826017</v>
      </c>
      <c r="M69" s="8">
        <f t="shared" si="11"/>
        <v>1.9378611548416176</v>
      </c>
      <c r="N69" s="8">
        <f t="shared" si="11"/>
        <v>5.2497613333634542E-2</v>
      </c>
      <c r="O69" s="8" t="s">
        <v>27</v>
      </c>
      <c r="P69" s="7" t="s">
        <v>23</v>
      </c>
      <c r="R69">
        <f t="shared" si="6"/>
        <v>0</v>
      </c>
      <c r="S69">
        <f t="shared" si="6"/>
        <v>0</v>
      </c>
      <c r="T69">
        <f t="shared" si="6"/>
        <v>1</v>
      </c>
      <c r="U69">
        <f t="shared" si="6"/>
        <v>0</v>
      </c>
      <c r="V69">
        <f t="shared" si="6"/>
        <v>0</v>
      </c>
      <c r="W69">
        <f t="shared" si="6"/>
        <v>0</v>
      </c>
      <c r="X69">
        <f t="shared" si="6"/>
        <v>0</v>
      </c>
      <c r="Y69">
        <f t="shared" si="6"/>
        <v>0</v>
      </c>
      <c r="Z69">
        <f t="shared" si="6"/>
        <v>0</v>
      </c>
    </row>
    <row r="70" spans="1:26" x14ac:dyDescent="0.2">
      <c r="A70" s="7" t="s">
        <v>29</v>
      </c>
      <c r="B70" s="8"/>
      <c r="C70" s="8">
        <f t="shared" ref="C70:N70" si="12">(C8-C$54)/C$58</f>
        <v>1.1933425679291669</v>
      </c>
      <c r="D70" s="8">
        <f t="shared" si="12"/>
        <v>-0.24753812047204168</v>
      </c>
      <c r="E70" s="8">
        <f t="shared" si="12"/>
        <v>-0.19566947806082402</v>
      </c>
      <c r="F70" s="8">
        <f t="shared" si="12"/>
        <v>1.695199035480996</v>
      </c>
      <c r="G70" s="8">
        <f t="shared" si="12"/>
        <v>1.2446919656324402</v>
      </c>
      <c r="H70" s="8">
        <f t="shared" si="12"/>
        <v>-0.72115598344985643</v>
      </c>
      <c r="I70" s="8">
        <f t="shared" si="12"/>
        <v>1.5512348446040833</v>
      </c>
      <c r="J70" s="8">
        <f t="shared" si="12"/>
        <v>-0.63075143976940307</v>
      </c>
      <c r="K70" s="8">
        <f t="shared" si="12"/>
        <v>-0.4262899388988643</v>
      </c>
      <c r="L70" s="8">
        <f t="shared" si="12"/>
        <v>-0.42401965088137561</v>
      </c>
      <c r="M70" s="8">
        <f t="shared" si="12"/>
        <v>1.4855177199845122</v>
      </c>
      <c r="N70" s="8">
        <f t="shared" si="12"/>
        <v>-0.70335122000343797</v>
      </c>
      <c r="O70" s="8" t="s">
        <v>27</v>
      </c>
      <c r="P70" s="7" t="s">
        <v>18</v>
      </c>
      <c r="R70">
        <f t="shared" si="6"/>
        <v>0</v>
      </c>
      <c r="S70">
        <f t="shared" si="6"/>
        <v>0</v>
      </c>
      <c r="T70">
        <f t="shared" si="6"/>
        <v>1</v>
      </c>
      <c r="U70">
        <f t="shared" si="6"/>
        <v>0</v>
      </c>
      <c r="V70">
        <f t="shared" si="6"/>
        <v>0</v>
      </c>
      <c r="W70">
        <f t="shared" si="6"/>
        <v>0</v>
      </c>
      <c r="X70">
        <f t="shared" si="6"/>
        <v>0</v>
      </c>
      <c r="Y70">
        <f t="shared" si="6"/>
        <v>0</v>
      </c>
      <c r="Z70">
        <f t="shared" si="6"/>
        <v>0</v>
      </c>
    </row>
    <row r="71" spans="1:26" x14ac:dyDescent="0.2">
      <c r="A71" s="7" t="s">
        <v>30</v>
      </c>
      <c r="B71" s="8">
        <f t="shared" ref="B71:N71" si="13">(B9-B$54)/B$58</f>
        <v>1.8288507704658685</v>
      </c>
      <c r="C71" s="8">
        <f t="shared" si="13"/>
        <v>1.4770857056840634</v>
      </c>
      <c r="D71" s="8">
        <f t="shared" si="13"/>
        <v>-0.14395255141830879</v>
      </c>
      <c r="E71" s="8">
        <f t="shared" si="13"/>
        <v>4.4784565639113275E-2</v>
      </c>
      <c r="F71" s="8">
        <f t="shared" si="13"/>
        <v>1.005192159576535</v>
      </c>
      <c r="G71" s="8">
        <f t="shared" si="13"/>
        <v>3.3392577720803861E-2</v>
      </c>
      <c r="H71" s="8">
        <f t="shared" si="13"/>
        <v>-0.36586435994326388</v>
      </c>
      <c r="I71" s="8">
        <f t="shared" si="13"/>
        <v>1.1122817425034031</v>
      </c>
      <c r="J71" s="8">
        <f t="shared" si="13"/>
        <v>-8.2271926926444555E-2</v>
      </c>
      <c r="K71" s="8">
        <f t="shared" si="13"/>
        <v>-0.14867709880553714</v>
      </c>
      <c r="L71" s="8">
        <f t="shared" si="13"/>
        <v>-0.13944270398112882</v>
      </c>
      <c r="M71" s="8">
        <f t="shared" si="13"/>
        <v>1.3335474492833082</v>
      </c>
      <c r="N71" s="8">
        <f t="shared" si="13"/>
        <v>0.27225610749597362</v>
      </c>
      <c r="O71" s="8" t="s">
        <v>17</v>
      </c>
      <c r="P71" s="7" t="s">
        <v>31</v>
      </c>
      <c r="R71">
        <f t="shared" si="6"/>
        <v>0</v>
      </c>
      <c r="S71">
        <f t="shared" si="6"/>
        <v>0</v>
      </c>
      <c r="T71">
        <f t="shared" si="6"/>
        <v>0</v>
      </c>
      <c r="U71">
        <f t="shared" si="6"/>
        <v>0</v>
      </c>
      <c r="V71">
        <f t="shared" si="6"/>
        <v>0</v>
      </c>
      <c r="W71">
        <f t="shared" si="6"/>
        <v>0</v>
      </c>
      <c r="X71">
        <f t="shared" si="6"/>
        <v>0</v>
      </c>
      <c r="Y71">
        <f t="shared" si="6"/>
        <v>0</v>
      </c>
      <c r="Z71">
        <f t="shared" si="6"/>
        <v>1</v>
      </c>
    </row>
    <row r="72" spans="1:26" x14ac:dyDescent="0.2">
      <c r="A72" s="7" t="s">
        <v>32</v>
      </c>
      <c r="B72" s="8">
        <f t="shared" ref="B72:N72" si="14">(B10-B$54)/B$58</f>
        <v>0.3564709128874155</v>
      </c>
      <c r="C72" s="8">
        <f t="shared" si="14"/>
        <v>0.48398472354192495</v>
      </c>
      <c r="D72" s="8">
        <f t="shared" si="14"/>
        <v>0.61776759273439352</v>
      </c>
      <c r="E72" s="8">
        <f t="shared" si="14"/>
        <v>0.19131124851876258</v>
      </c>
      <c r="F72" s="8">
        <f t="shared" si="14"/>
        <v>-0.75678968425092863</v>
      </c>
      <c r="G72" s="8">
        <f t="shared" si="14"/>
        <v>-2.0945658064482853</v>
      </c>
      <c r="H72" s="8">
        <f t="shared" si="14"/>
        <v>1.0792412284744186</v>
      </c>
      <c r="I72" s="8">
        <f t="shared" si="14"/>
        <v>0.92088472050355197</v>
      </c>
      <c r="J72" s="8">
        <f t="shared" si="14"/>
        <v>-0.80215128753282783</v>
      </c>
      <c r="K72" s="8">
        <f t="shared" si="14"/>
        <v>-0.33375232553442225</v>
      </c>
      <c r="L72" s="8">
        <f t="shared" si="14"/>
        <v>-0.92202930795680427</v>
      </c>
      <c r="M72" s="8">
        <f t="shared" si="14"/>
        <v>0.47476083347415587</v>
      </c>
      <c r="N72" s="8">
        <f t="shared" si="14"/>
        <v>4.5277614262292234</v>
      </c>
      <c r="O72" s="8" t="s">
        <v>20</v>
      </c>
      <c r="P72" s="7" t="s">
        <v>23</v>
      </c>
      <c r="R72">
        <f t="shared" si="6"/>
        <v>1</v>
      </c>
      <c r="S72">
        <f t="shared" si="6"/>
        <v>0</v>
      </c>
      <c r="T72">
        <f t="shared" si="6"/>
        <v>0</v>
      </c>
      <c r="U72">
        <f t="shared" si="6"/>
        <v>0</v>
      </c>
      <c r="V72">
        <f t="shared" si="6"/>
        <v>0</v>
      </c>
      <c r="W72">
        <f t="shared" si="6"/>
        <v>0</v>
      </c>
      <c r="X72">
        <f t="shared" si="6"/>
        <v>0</v>
      </c>
      <c r="Y72">
        <f t="shared" si="6"/>
        <v>0</v>
      </c>
      <c r="Z72">
        <f t="shared" si="6"/>
        <v>0</v>
      </c>
    </row>
    <row r="73" spans="1:26" x14ac:dyDescent="0.2">
      <c r="A73" s="7" t="s">
        <v>33</v>
      </c>
      <c r="B73" s="8">
        <f t="shared" ref="B73:N73" si="15">(B11-B$54)/B$58</f>
        <v>0.51145826631672642</v>
      </c>
      <c r="C73" s="8">
        <f t="shared" si="15"/>
        <v>0.78799522827931434</v>
      </c>
      <c r="D73" s="8">
        <f t="shared" si="15"/>
        <v>-9.6868201848430216E-2</v>
      </c>
      <c r="E73" s="8">
        <f t="shared" si="15"/>
        <v>-0.34971034980609639</v>
      </c>
      <c r="F73" s="8"/>
      <c r="G73" s="8">
        <f t="shared" si="15"/>
        <v>0.720886824913897</v>
      </c>
      <c r="H73" s="8">
        <f t="shared" si="15"/>
        <v>-5.2122548158556763E-2</v>
      </c>
      <c r="I73" s="8">
        <f t="shared" si="15"/>
        <v>0.88058489351039382</v>
      </c>
      <c r="J73" s="8">
        <f t="shared" si="15"/>
        <v>-0.32223171379523896</v>
      </c>
      <c r="K73" s="8">
        <f t="shared" si="15"/>
        <v>-1.0740532324499605</v>
      </c>
      <c r="L73" s="8">
        <f t="shared" si="15"/>
        <v>-0.45959176924390421</v>
      </c>
      <c r="M73" s="8">
        <f t="shared" si="15"/>
        <v>0.80771604314815559</v>
      </c>
      <c r="N73" s="8">
        <f t="shared" si="15"/>
        <v>0.10450258569681754</v>
      </c>
      <c r="O73" s="8" t="s">
        <v>20</v>
      </c>
      <c r="P73" s="7" t="s">
        <v>23</v>
      </c>
      <c r="R73">
        <f t="shared" si="6"/>
        <v>1</v>
      </c>
      <c r="S73">
        <f t="shared" si="6"/>
        <v>0</v>
      </c>
      <c r="T73">
        <f t="shared" si="6"/>
        <v>0</v>
      </c>
      <c r="U73">
        <f t="shared" si="6"/>
        <v>0</v>
      </c>
      <c r="V73">
        <f t="shared" si="6"/>
        <v>0</v>
      </c>
      <c r="W73">
        <f t="shared" si="6"/>
        <v>0</v>
      </c>
      <c r="X73">
        <f t="shared" si="6"/>
        <v>0</v>
      </c>
      <c r="Y73">
        <f t="shared" si="6"/>
        <v>0</v>
      </c>
      <c r="Z73">
        <f t="shared" si="6"/>
        <v>0</v>
      </c>
    </row>
    <row r="74" spans="1:26" x14ac:dyDescent="0.2">
      <c r="A74" s="7" t="s">
        <v>34</v>
      </c>
      <c r="B74" s="8">
        <f t="shared" ref="B74:N74" si="16">(B12-B$54)/B$58</f>
        <v>1.2863950334632805</v>
      </c>
      <c r="C74" s="8">
        <f t="shared" si="16"/>
        <v>1.8418983113689313</v>
      </c>
      <c r="D74" s="8">
        <f t="shared" si="16"/>
        <v>-0.26114026590333994</v>
      </c>
      <c r="E74" s="8">
        <f t="shared" si="16"/>
        <v>-0.55635054361073</v>
      </c>
      <c r="F74" s="8">
        <f t="shared" si="16"/>
        <v>-0.76911123560636552</v>
      </c>
      <c r="G74" s="8">
        <f t="shared" si="16"/>
        <v>0.81910028879862329</v>
      </c>
      <c r="H74" s="8">
        <f t="shared" si="16"/>
        <v>0.38052752791994821</v>
      </c>
      <c r="I74" s="8">
        <f t="shared" si="16"/>
        <v>0.8566874219780628</v>
      </c>
      <c r="J74" s="8">
        <f t="shared" si="16"/>
        <v>-1.5220306481392123</v>
      </c>
      <c r="K74" s="8">
        <f t="shared" si="16"/>
        <v>-1.3516660725432876</v>
      </c>
      <c r="L74" s="8">
        <f t="shared" si="16"/>
        <v>-2.4872025159081526</v>
      </c>
      <c r="M74" s="8">
        <f t="shared" si="16"/>
        <v>0.93043382042800127</v>
      </c>
      <c r="N74" s="8">
        <f t="shared" si="16"/>
        <v>-0.1325765582948901</v>
      </c>
      <c r="O74" s="8" t="s">
        <v>35</v>
      </c>
      <c r="P74" s="7" t="s">
        <v>23</v>
      </c>
      <c r="R74">
        <f t="shared" ref="R74:Z83" si="17">IF($O74=R$63,1,0)</f>
        <v>0</v>
      </c>
      <c r="S74">
        <f t="shared" si="17"/>
        <v>0</v>
      </c>
      <c r="T74">
        <f t="shared" si="17"/>
        <v>0</v>
      </c>
      <c r="U74">
        <f t="shared" si="17"/>
        <v>1</v>
      </c>
      <c r="V74">
        <f t="shared" si="17"/>
        <v>0</v>
      </c>
      <c r="W74">
        <f t="shared" si="17"/>
        <v>0</v>
      </c>
      <c r="X74">
        <f t="shared" si="17"/>
        <v>0</v>
      </c>
      <c r="Y74">
        <f t="shared" si="17"/>
        <v>0</v>
      </c>
      <c r="Z74">
        <f t="shared" si="17"/>
        <v>0</v>
      </c>
    </row>
    <row r="75" spans="1:26" x14ac:dyDescent="0.2">
      <c r="A75" s="7" t="s">
        <v>36</v>
      </c>
      <c r="B75" s="8">
        <f t="shared" ref="B75:N75" si="18">(B13-B$54)/B$58</f>
        <v>0.20148355945810456</v>
      </c>
      <c r="C75" s="8">
        <f t="shared" si="18"/>
        <v>0.95013416413925622</v>
      </c>
      <c r="D75" s="8">
        <f t="shared" si="18"/>
        <v>-0.26114026590333994</v>
      </c>
      <c r="E75" s="8">
        <f t="shared" si="18"/>
        <v>-0.49623703268574565</v>
      </c>
      <c r="F75" s="8">
        <f t="shared" si="18"/>
        <v>-0.30089228409976687</v>
      </c>
      <c r="G75" s="8">
        <f t="shared" si="18"/>
        <v>1.3756432508120784</v>
      </c>
      <c r="H75" s="8">
        <f t="shared" si="18"/>
        <v>0.10111883709476407</v>
      </c>
      <c r="I75" s="8">
        <f t="shared" si="18"/>
        <v>0.81095635145482936</v>
      </c>
      <c r="J75" s="8">
        <f t="shared" si="18"/>
        <v>-0.21939180513718387</v>
      </c>
      <c r="K75" s="8">
        <f t="shared" si="18"/>
        <v>-1.2899743303003264</v>
      </c>
      <c r="L75" s="8">
        <f t="shared" si="18"/>
        <v>-3.2726348893537871E-2</v>
      </c>
      <c r="M75" s="8">
        <f t="shared" si="18"/>
        <v>0.9972626875125683</v>
      </c>
      <c r="N75" s="8">
        <f t="shared" si="18"/>
        <v>-0.12800866332687141</v>
      </c>
      <c r="O75" s="8" t="s">
        <v>37</v>
      </c>
      <c r="P75" s="7" t="s">
        <v>18</v>
      </c>
      <c r="R75">
        <f t="shared" si="17"/>
        <v>0</v>
      </c>
      <c r="S75">
        <f t="shared" si="17"/>
        <v>0</v>
      </c>
      <c r="T75">
        <f t="shared" si="17"/>
        <v>0</v>
      </c>
      <c r="U75">
        <f t="shared" si="17"/>
        <v>0</v>
      </c>
      <c r="V75">
        <f t="shared" si="17"/>
        <v>1</v>
      </c>
      <c r="W75">
        <f t="shared" si="17"/>
        <v>0</v>
      </c>
      <c r="X75">
        <f t="shared" si="17"/>
        <v>0</v>
      </c>
      <c r="Y75">
        <f t="shared" si="17"/>
        <v>0</v>
      </c>
      <c r="Z75">
        <f t="shared" si="17"/>
        <v>0</v>
      </c>
    </row>
    <row r="76" spans="1:26" x14ac:dyDescent="0.2">
      <c r="A76" s="7" t="s">
        <v>38</v>
      </c>
      <c r="B76" s="8">
        <f t="shared" ref="B76:N76" si="19">(B14-B$54)/B$58</f>
        <v>-0.10849114740051663</v>
      </c>
      <c r="C76" s="8">
        <f t="shared" si="19"/>
        <v>0.42318262259444767</v>
      </c>
      <c r="D76" s="8">
        <f t="shared" si="19"/>
        <v>-0.26114026590333994</v>
      </c>
      <c r="E76" s="8">
        <f t="shared" si="19"/>
        <v>-0.61646405453571429</v>
      </c>
      <c r="F76" s="8">
        <f t="shared" si="19"/>
        <v>-1.1223290411288873</v>
      </c>
      <c r="G76" s="8">
        <f t="shared" si="19"/>
        <v>0.98278939527316866</v>
      </c>
      <c r="H76" s="8">
        <f t="shared" si="19"/>
        <v>0.13070602430144504</v>
      </c>
      <c r="I76" s="8">
        <f t="shared" si="19"/>
        <v>0.74838842598836264</v>
      </c>
      <c r="J76" s="8">
        <f t="shared" si="19"/>
        <v>-1.2477908917177323</v>
      </c>
      <c r="K76" s="8">
        <f t="shared" si="19"/>
        <v>-1.7835082682440186</v>
      </c>
      <c r="L76" s="8">
        <f t="shared" si="19"/>
        <v>-1.9891928588327239</v>
      </c>
      <c r="M76" s="8">
        <f t="shared" si="19"/>
        <v>-0.84849829983022607</v>
      </c>
      <c r="N76" s="8">
        <f t="shared" si="19"/>
        <v>-0.4729767276628507</v>
      </c>
      <c r="O76" s="8" t="s">
        <v>35</v>
      </c>
      <c r="P76" s="7" t="s">
        <v>31</v>
      </c>
      <c r="R76">
        <f t="shared" si="17"/>
        <v>0</v>
      </c>
      <c r="S76">
        <f t="shared" si="17"/>
        <v>0</v>
      </c>
      <c r="T76">
        <f t="shared" si="17"/>
        <v>0</v>
      </c>
      <c r="U76">
        <f t="shared" si="17"/>
        <v>1</v>
      </c>
      <c r="V76">
        <f t="shared" si="17"/>
        <v>0</v>
      </c>
      <c r="W76">
        <f t="shared" si="17"/>
        <v>0</v>
      </c>
      <c r="X76">
        <f t="shared" si="17"/>
        <v>0</v>
      </c>
      <c r="Y76">
        <f t="shared" si="17"/>
        <v>0</v>
      </c>
      <c r="Z76">
        <f t="shared" si="17"/>
        <v>0</v>
      </c>
    </row>
    <row r="77" spans="1:26" x14ac:dyDescent="0.2">
      <c r="A77" s="7" t="s">
        <v>39</v>
      </c>
      <c r="B77" s="8">
        <f t="shared" ref="B77:N77" si="20">(B15-B$54)/B$58</f>
        <v>0.58895194303138154</v>
      </c>
      <c r="C77" s="8">
        <f t="shared" si="20"/>
        <v>0.2002415857870285</v>
      </c>
      <c r="D77" s="8">
        <f t="shared" si="20"/>
        <v>-0.23184333728208215</v>
      </c>
      <c r="E77" s="8">
        <f t="shared" si="20"/>
        <v>1.0704713457966581</v>
      </c>
      <c r="F77" s="8">
        <f t="shared" si="20"/>
        <v>-0.25571326246316517</v>
      </c>
      <c r="G77" s="8">
        <f t="shared" si="20"/>
        <v>6.6130399015715713E-2</v>
      </c>
      <c r="H77" s="8">
        <f t="shared" si="20"/>
        <v>-0.80264582190663725</v>
      </c>
      <c r="I77" s="8">
        <f t="shared" si="20"/>
        <v>0.56839701540166954</v>
      </c>
      <c r="J77" s="8">
        <f t="shared" si="20"/>
        <v>0.15768785994234985</v>
      </c>
      <c r="K77" s="8">
        <f t="shared" si="20"/>
        <v>2.6274513021277333</v>
      </c>
      <c r="L77" s="8">
        <f t="shared" si="20"/>
        <v>0.67871601835707529</v>
      </c>
      <c r="M77" s="8">
        <f t="shared" si="20"/>
        <v>0.4859386155132116</v>
      </c>
      <c r="N77" s="8">
        <f t="shared" si="20"/>
        <v>-0.75656595134588578</v>
      </c>
      <c r="O77" s="8" t="s">
        <v>17</v>
      </c>
      <c r="P77" s="7" t="s">
        <v>18</v>
      </c>
      <c r="R77">
        <f t="shared" si="17"/>
        <v>0</v>
      </c>
      <c r="S77">
        <f t="shared" si="17"/>
        <v>0</v>
      </c>
      <c r="T77">
        <f t="shared" si="17"/>
        <v>0</v>
      </c>
      <c r="U77">
        <f t="shared" si="17"/>
        <v>0</v>
      </c>
      <c r="V77">
        <f t="shared" si="17"/>
        <v>0</v>
      </c>
      <c r="W77">
        <f t="shared" si="17"/>
        <v>0</v>
      </c>
      <c r="X77">
        <f t="shared" si="17"/>
        <v>0</v>
      </c>
      <c r="Y77">
        <f t="shared" si="17"/>
        <v>0</v>
      </c>
      <c r="Z77">
        <f t="shared" si="17"/>
        <v>1</v>
      </c>
    </row>
    <row r="78" spans="1:26" x14ac:dyDescent="0.2">
      <c r="A78" s="7" t="s">
        <v>40</v>
      </c>
      <c r="B78" s="8">
        <f t="shared" ref="B78:N78" si="21">(B16-B$54)/B$58</f>
        <v>1.5963697403219024</v>
      </c>
      <c r="C78" s="8">
        <f t="shared" si="21"/>
        <v>1.0514709990517193</v>
      </c>
      <c r="D78" s="8">
        <f t="shared" si="21"/>
        <v>-0.12825776822834928</v>
      </c>
      <c r="E78" s="8">
        <f t="shared" si="21"/>
        <v>0.82626020766390951</v>
      </c>
      <c r="F78" s="8">
        <f t="shared" si="21"/>
        <v>0.60268814863226572</v>
      </c>
      <c r="G78" s="8">
        <f t="shared" si="21"/>
        <v>-0.8505285972417419</v>
      </c>
      <c r="H78" s="8"/>
      <c r="I78" s="8">
        <f t="shared" si="21"/>
        <v>0.52440394280806013</v>
      </c>
      <c r="J78" s="8">
        <f t="shared" si="21"/>
        <v>-0.66503140932208848</v>
      </c>
      <c r="K78" s="8">
        <f t="shared" si="21"/>
        <v>0.31401096801667455</v>
      </c>
      <c r="L78" s="8"/>
      <c r="M78" s="8">
        <f t="shared" si="21"/>
        <v>1.1059487809561526</v>
      </c>
      <c r="N78" s="8">
        <f t="shared" si="21"/>
        <v>1.8510708426629603</v>
      </c>
      <c r="O78" s="8" t="s">
        <v>25</v>
      </c>
      <c r="P78" s="7" t="s">
        <v>18</v>
      </c>
      <c r="R78">
        <f t="shared" si="17"/>
        <v>0</v>
      </c>
      <c r="S78">
        <f t="shared" si="17"/>
        <v>1</v>
      </c>
      <c r="T78">
        <f t="shared" si="17"/>
        <v>0</v>
      </c>
      <c r="U78">
        <f t="shared" si="17"/>
        <v>0</v>
      </c>
      <c r="V78">
        <f t="shared" si="17"/>
        <v>0</v>
      </c>
      <c r="W78">
        <f t="shared" si="17"/>
        <v>0</v>
      </c>
      <c r="X78">
        <f t="shared" si="17"/>
        <v>0</v>
      </c>
      <c r="Y78">
        <f t="shared" si="17"/>
        <v>0</v>
      </c>
      <c r="Z78">
        <f t="shared" si="17"/>
        <v>0</v>
      </c>
    </row>
    <row r="79" spans="1:26" x14ac:dyDescent="0.2">
      <c r="A79" s="7" t="s">
        <v>41</v>
      </c>
      <c r="B79" s="8">
        <f t="shared" ref="B79:N79" si="22">(B17-B$54)/B$58</f>
        <v>-1.1934026214056925</v>
      </c>
      <c r="C79" s="8">
        <f t="shared" si="22"/>
        <v>-0.26590785481030205</v>
      </c>
      <c r="D79" s="8">
        <f t="shared" si="22"/>
        <v>-0.26114026590333994</v>
      </c>
      <c r="E79" s="8">
        <f t="shared" si="22"/>
        <v>-0.71414850978881383</v>
      </c>
      <c r="F79" s="8">
        <f t="shared" si="22"/>
        <v>-1.4467965601553898</v>
      </c>
      <c r="G79" s="8">
        <f t="shared" si="22"/>
        <v>1.1464785017477139</v>
      </c>
      <c r="H79" s="8">
        <f t="shared" si="22"/>
        <v>-2.2512091437753366E-2</v>
      </c>
      <c r="I79" s="8">
        <f t="shared" si="22"/>
        <v>0.49257685572181931</v>
      </c>
      <c r="J79" s="8">
        <f t="shared" si="22"/>
        <v>0.15768785994234985</v>
      </c>
      <c r="K79" s="8">
        <f t="shared" si="22"/>
        <v>-0.67305690787071071</v>
      </c>
      <c r="L79" s="8">
        <f t="shared" si="22"/>
        <v>0.89214872853225968</v>
      </c>
      <c r="M79" s="8">
        <f t="shared" si="22"/>
        <v>1.1002409773617412</v>
      </c>
      <c r="N79" s="8">
        <f t="shared" si="22"/>
        <v>-0.78271265407817858</v>
      </c>
      <c r="O79" s="8" t="s">
        <v>37</v>
      </c>
      <c r="P79" s="7" t="s">
        <v>21</v>
      </c>
      <c r="R79">
        <f t="shared" si="17"/>
        <v>0</v>
      </c>
      <c r="S79">
        <f t="shared" si="17"/>
        <v>0</v>
      </c>
      <c r="T79">
        <f t="shared" si="17"/>
        <v>0</v>
      </c>
      <c r="U79">
        <f t="shared" si="17"/>
        <v>0</v>
      </c>
      <c r="V79">
        <f t="shared" si="17"/>
        <v>1</v>
      </c>
      <c r="W79">
        <f t="shared" si="17"/>
        <v>0</v>
      </c>
      <c r="X79">
        <f t="shared" si="17"/>
        <v>0</v>
      </c>
      <c r="Y79">
        <f t="shared" si="17"/>
        <v>0</v>
      </c>
      <c r="Z79">
        <f t="shared" si="17"/>
        <v>0</v>
      </c>
    </row>
    <row r="80" spans="1:26" x14ac:dyDescent="0.2">
      <c r="A80" s="7" t="s">
        <v>42</v>
      </c>
      <c r="B80" s="8">
        <f t="shared" ref="B80:N80" si="23">(B18-B$54)/B$58</f>
        <v>-0.80593423783241558</v>
      </c>
      <c r="C80" s="8">
        <f t="shared" si="23"/>
        <v>-0.67125519446015458</v>
      </c>
      <c r="D80" s="8">
        <f t="shared" si="23"/>
        <v>-0.26114026590333994</v>
      </c>
      <c r="E80" s="8">
        <f t="shared" si="23"/>
        <v>-0.72917688752005994</v>
      </c>
      <c r="F80" s="8">
        <f t="shared" si="23"/>
        <v>-1.1100074897734504</v>
      </c>
      <c r="G80" s="8">
        <f t="shared" si="23"/>
        <v>1.3429054295171665</v>
      </c>
      <c r="H80" s="8">
        <f t="shared" si="23"/>
        <v>0.30433150392602226</v>
      </c>
      <c r="I80" s="8">
        <f t="shared" si="23"/>
        <v>0.45531852510550325</v>
      </c>
      <c r="J80" s="8">
        <f t="shared" si="23"/>
        <v>-0.49363156155866372</v>
      </c>
      <c r="K80" s="8">
        <f t="shared" si="23"/>
        <v>-1.7218165260010574</v>
      </c>
      <c r="L80" s="8">
        <f t="shared" si="23"/>
        <v>-0.10387058561859766</v>
      </c>
      <c r="M80" s="8">
        <f t="shared" si="23"/>
        <v>0.29805674719716885</v>
      </c>
      <c r="N80" s="8">
        <f t="shared" si="23"/>
        <v>-0.80634341781036989</v>
      </c>
      <c r="O80" s="8" t="s">
        <v>35</v>
      </c>
      <c r="P80" s="7" t="s">
        <v>31</v>
      </c>
      <c r="R80">
        <f t="shared" si="17"/>
        <v>0</v>
      </c>
      <c r="S80">
        <f t="shared" si="17"/>
        <v>0</v>
      </c>
      <c r="T80">
        <f t="shared" si="17"/>
        <v>0</v>
      </c>
      <c r="U80">
        <f t="shared" si="17"/>
        <v>1</v>
      </c>
      <c r="V80">
        <f t="shared" si="17"/>
        <v>0</v>
      </c>
      <c r="W80">
        <f t="shared" si="17"/>
        <v>0</v>
      </c>
      <c r="X80">
        <f t="shared" si="17"/>
        <v>0</v>
      </c>
      <c r="Y80">
        <f t="shared" si="17"/>
        <v>0</v>
      </c>
      <c r="Z80">
        <f t="shared" si="17"/>
        <v>0</v>
      </c>
    </row>
    <row r="81" spans="1:26" x14ac:dyDescent="0.2">
      <c r="A81" s="7" t="s">
        <v>43</v>
      </c>
      <c r="B81" s="8">
        <f t="shared" ref="B81:N81" si="24">(B19-B$54)/B$58</f>
        <v>0.66644561974603744</v>
      </c>
      <c r="C81" s="8">
        <f t="shared" si="24"/>
        <v>0.66639102638435832</v>
      </c>
      <c r="D81" s="8">
        <f t="shared" si="24"/>
        <v>-0.26114026590333994</v>
      </c>
      <c r="E81" s="8">
        <f t="shared" si="24"/>
        <v>0.11616935986253216</v>
      </c>
      <c r="F81" s="8">
        <f t="shared" si="24"/>
        <v>-1.0155422627151016</v>
      </c>
      <c r="G81" s="8">
        <f t="shared" si="24"/>
        <v>-9.7558707458829608E-2</v>
      </c>
      <c r="H81" s="8">
        <f t="shared" si="24"/>
        <v>-0.17937188613711344</v>
      </c>
      <c r="I81" s="8">
        <f t="shared" si="24"/>
        <v>0.38731935610896134</v>
      </c>
      <c r="J81" s="8">
        <f t="shared" si="24"/>
        <v>-4.7991957373759123E-2</v>
      </c>
      <c r="K81" s="8">
        <f t="shared" si="24"/>
        <v>0.46824032362407847</v>
      </c>
      <c r="L81" s="8">
        <f t="shared" si="24"/>
        <v>-6.8298467256069029E-2</v>
      </c>
      <c r="M81" s="8">
        <f t="shared" si="24"/>
        <v>0.46905302987974445</v>
      </c>
      <c r="N81" s="8">
        <f t="shared" si="24"/>
        <v>0.89159211317767151</v>
      </c>
      <c r="O81" s="8" t="s">
        <v>44</v>
      </c>
      <c r="P81" s="7" t="s">
        <v>18</v>
      </c>
      <c r="R81">
        <f t="shared" si="17"/>
        <v>0</v>
      </c>
      <c r="S81">
        <f t="shared" si="17"/>
        <v>0</v>
      </c>
      <c r="T81">
        <f t="shared" si="17"/>
        <v>0</v>
      </c>
      <c r="U81">
        <f t="shared" si="17"/>
        <v>0</v>
      </c>
      <c r="V81">
        <f t="shared" si="17"/>
        <v>0</v>
      </c>
      <c r="W81">
        <f t="shared" si="17"/>
        <v>1</v>
      </c>
      <c r="X81">
        <f t="shared" si="17"/>
        <v>0</v>
      </c>
      <c r="Y81">
        <f t="shared" si="17"/>
        <v>0</v>
      </c>
      <c r="Z81">
        <f t="shared" si="17"/>
        <v>0</v>
      </c>
    </row>
    <row r="82" spans="1:26" x14ac:dyDescent="0.2">
      <c r="A82" s="7" t="s">
        <v>45</v>
      </c>
      <c r="B82" s="8">
        <f t="shared" ref="B82:N82" si="25">(B20-B$54)/B$58</f>
        <v>0.82143297317534836</v>
      </c>
      <c r="C82" s="8">
        <f t="shared" si="25"/>
        <v>0.58532155845438805</v>
      </c>
      <c r="D82" s="8">
        <f t="shared" si="25"/>
        <v>-0.21928751073011452</v>
      </c>
      <c r="E82" s="8">
        <f t="shared" si="25"/>
        <v>3.0842739617836332</v>
      </c>
      <c r="F82" s="8">
        <f t="shared" si="25"/>
        <v>0.59858096484711998</v>
      </c>
      <c r="G82" s="8">
        <f t="shared" si="25"/>
        <v>-0.65410166947228465</v>
      </c>
      <c r="H82" s="8">
        <f t="shared" si="25"/>
        <v>-0.81329162461765292</v>
      </c>
      <c r="I82" s="8">
        <f t="shared" si="25"/>
        <v>0.22275267714768185</v>
      </c>
      <c r="J82" s="8">
        <f t="shared" si="25"/>
        <v>-1.3849107699284728</v>
      </c>
      <c r="K82" s="8">
        <f t="shared" si="25"/>
        <v>-0.73474865011367207</v>
      </c>
      <c r="L82" s="8">
        <f t="shared" si="25"/>
        <v>-0.56630812433149769</v>
      </c>
      <c r="M82" s="8">
        <f t="shared" si="25"/>
        <v>0.56727481673357438</v>
      </c>
      <c r="N82" s="8">
        <f t="shared" si="25"/>
        <v>-0.74129850251940432</v>
      </c>
      <c r="O82" s="8"/>
      <c r="P82" s="7" t="s">
        <v>18</v>
      </c>
      <c r="R82">
        <f t="shared" si="17"/>
        <v>0</v>
      </c>
      <c r="S82">
        <f t="shared" si="17"/>
        <v>0</v>
      </c>
      <c r="T82">
        <f t="shared" si="17"/>
        <v>0</v>
      </c>
      <c r="U82">
        <f t="shared" si="17"/>
        <v>0</v>
      </c>
      <c r="V82">
        <f t="shared" si="17"/>
        <v>0</v>
      </c>
      <c r="W82">
        <f t="shared" si="17"/>
        <v>0</v>
      </c>
      <c r="X82">
        <f t="shared" si="17"/>
        <v>0</v>
      </c>
      <c r="Y82">
        <f t="shared" si="17"/>
        <v>0</v>
      </c>
      <c r="Z82">
        <f t="shared" si="17"/>
        <v>0</v>
      </c>
    </row>
    <row r="83" spans="1:26" x14ac:dyDescent="0.2">
      <c r="A83" s="7" t="s">
        <v>46</v>
      </c>
      <c r="B83" s="8">
        <f t="shared" ref="B83:N83" si="26">(B21-B$54)/B$58</f>
        <v>1.402635548535264</v>
      </c>
      <c r="C83" s="8">
        <f t="shared" si="26"/>
        <v>1.4162836047365861</v>
      </c>
      <c r="D83" s="8">
        <f t="shared" si="26"/>
        <v>-0.26114026590333994</v>
      </c>
      <c r="E83" s="8">
        <f t="shared" si="26"/>
        <v>-0.49999412711855717</v>
      </c>
      <c r="F83" s="8">
        <f t="shared" si="26"/>
        <v>1.6212697273483754</v>
      </c>
      <c r="G83" s="8">
        <f t="shared" si="26"/>
        <v>1.1792163230426211</v>
      </c>
      <c r="H83" s="8">
        <f t="shared" si="26"/>
        <v>-0.71808440758569458</v>
      </c>
      <c r="I83" s="8">
        <f t="shared" si="26"/>
        <v>0.10511194228625234</v>
      </c>
      <c r="J83" s="8">
        <f t="shared" si="26"/>
        <v>-1.4877506785865269</v>
      </c>
      <c r="K83" s="8">
        <f t="shared" si="26"/>
        <v>-0.91982387684255662</v>
      </c>
      <c r="L83" s="8">
        <f t="shared" si="26"/>
        <v>-1.8113322670200707</v>
      </c>
      <c r="M83" s="8">
        <f t="shared" si="26"/>
        <v>0.17438766931825467</v>
      </c>
      <c r="N83" s="8">
        <f t="shared" si="26"/>
        <v>-0.80081892097367013</v>
      </c>
      <c r="O83" s="8" t="s">
        <v>27</v>
      </c>
      <c r="P83" s="7" t="s">
        <v>18</v>
      </c>
      <c r="R83">
        <f t="shared" si="17"/>
        <v>0</v>
      </c>
      <c r="S83">
        <f t="shared" si="17"/>
        <v>0</v>
      </c>
      <c r="T83">
        <f t="shared" si="17"/>
        <v>1</v>
      </c>
      <c r="U83">
        <f t="shared" si="17"/>
        <v>0</v>
      </c>
      <c r="V83">
        <f t="shared" si="17"/>
        <v>0</v>
      </c>
      <c r="W83">
        <f t="shared" si="17"/>
        <v>0</v>
      </c>
      <c r="X83">
        <f t="shared" si="17"/>
        <v>0</v>
      </c>
      <c r="Y83">
        <f t="shared" si="17"/>
        <v>0</v>
      </c>
      <c r="Z83">
        <f t="shared" si="17"/>
        <v>0</v>
      </c>
    </row>
    <row r="84" spans="1:26" x14ac:dyDescent="0.2">
      <c r="A84" s="7" t="s">
        <v>47</v>
      </c>
      <c r="B84" s="8">
        <f t="shared" ref="B84:N84" si="27">(B22-B$54)/B$58</f>
        <v>0.20148355945810456</v>
      </c>
      <c r="C84" s="8">
        <f t="shared" si="27"/>
        <v>-8.3501551967867974E-2</v>
      </c>
      <c r="D84" s="8">
        <f t="shared" si="27"/>
        <v>-0.26114026590333994</v>
      </c>
      <c r="E84" s="8">
        <f t="shared" si="27"/>
        <v>0.32280955366716579</v>
      </c>
      <c r="F84" s="8">
        <f t="shared" si="27"/>
        <v>0.78340423517867219</v>
      </c>
      <c r="G84" s="8">
        <f t="shared" si="27"/>
        <v>0.32803296937498733</v>
      </c>
      <c r="H84" s="8">
        <f t="shared" si="27"/>
        <v>-0.30474802822881381</v>
      </c>
      <c r="I84" s="8">
        <f t="shared" si="27"/>
        <v>-3.4796891048485608E-2</v>
      </c>
      <c r="J84" s="8">
        <f t="shared" si="27"/>
        <v>8.9127920836980193E-2</v>
      </c>
      <c r="K84" s="8">
        <f t="shared" si="27"/>
        <v>-0.30290645441294106</v>
      </c>
      <c r="L84" s="8">
        <f t="shared" si="27"/>
        <v>-3.2726348893537871E-2</v>
      </c>
      <c r="M84" s="8">
        <f t="shared" si="27"/>
        <v>0.18437632560847467</v>
      </c>
      <c r="N84" s="8">
        <f t="shared" si="27"/>
        <v>0.88363882978877595</v>
      </c>
      <c r="O84" s="8" t="s">
        <v>25</v>
      </c>
      <c r="P84" s="7" t="s">
        <v>21</v>
      </c>
      <c r="R84">
        <f t="shared" ref="R84:Z93" si="28">IF($O84=R$63,1,0)</f>
        <v>0</v>
      </c>
      <c r="S84">
        <f t="shared" si="28"/>
        <v>1</v>
      </c>
      <c r="T84">
        <f t="shared" si="28"/>
        <v>0</v>
      </c>
      <c r="U84">
        <f t="shared" si="28"/>
        <v>0</v>
      </c>
      <c r="V84">
        <f t="shared" si="28"/>
        <v>0</v>
      </c>
      <c r="W84">
        <f t="shared" si="28"/>
        <v>0</v>
      </c>
      <c r="X84">
        <f t="shared" si="28"/>
        <v>0</v>
      </c>
      <c r="Y84">
        <f t="shared" si="28"/>
        <v>0</v>
      </c>
      <c r="Z84">
        <f t="shared" si="28"/>
        <v>0</v>
      </c>
    </row>
    <row r="85" spans="1:26" x14ac:dyDescent="0.2">
      <c r="A85" s="7" t="s">
        <v>48</v>
      </c>
      <c r="B85" s="8">
        <f t="shared" ref="B85:N85" si="29">(B23-B$54)/B$58</f>
        <v>-0.49595953097379364</v>
      </c>
      <c r="C85" s="8">
        <f t="shared" si="29"/>
        <v>-0.28617522179279425</v>
      </c>
      <c r="D85" s="8">
        <f t="shared" si="29"/>
        <v>0.12285876281100316</v>
      </c>
      <c r="E85" s="8">
        <f t="shared" si="29"/>
        <v>-0.35722453867171938</v>
      </c>
      <c r="F85" s="8">
        <f t="shared" si="29"/>
        <v>-1.2003655330466538</v>
      </c>
      <c r="G85" s="8">
        <f t="shared" si="29"/>
        <v>-2.0618279851533736</v>
      </c>
      <c r="H85" s="8">
        <f t="shared" si="29"/>
        <v>2.2140488931975151</v>
      </c>
      <c r="I85" s="8">
        <f t="shared" si="29"/>
        <v>-4.0119509707959335E-2</v>
      </c>
      <c r="J85" s="8">
        <f t="shared" si="29"/>
        <v>0.60332746412725446</v>
      </c>
      <c r="K85" s="8">
        <f t="shared" si="29"/>
        <v>1.4861540706329444</v>
      </c>
      <c r="L85" s="8">
        <f t="shared" si="29"/>
        <v>0.74986025508213505</v>
      </c>
      <c r="M85" s="8">
        <f t="shared" si="29"/>
        <v>-0.31386736315368929</v>
      </c>
      <c r="N85" s="8">
        <f t="shared" si="29"/>
        <v>2.9125770061905851</v>
      </c>
      <c r="O85" s="8" t="s">
        <v>49</v>
      </c>
      <c r="P85" s="7" t="s">
        <v>31</v>
      </c>
      <c r="R85">
        <f t="shared" si="28"/>
        <v>0</v>
      </c>
      <c r="S85">
        <f t="shared" si="28"/>
        <v>0</v>
      </c>
      <c r="T85">
        <f t="shared" si="28"/>
        <v>0</v>
      </c>
      <c r="U85">
        <f t="shared" si="28"/>
        <v>0</v>
      </c>
      <c r="V85">
        <f t="shared" si="28"/>
        <v>0</v>
      </c>
      <c r="W85">
        <f t="shared" si="28"/>
        <v>0</v>
      </c>
      <c r="X85">
        <f t="shared" si="28"/>
        <v>1</v>
      </c>
      <c r="Y85">
        <f t="shared" si="28"/>
        <v>0</v>
      </c>
      <c r="Z85">
        <f t="shared" si="28"/>
        <v>0</v>
      </c>
    </row>
    <row r="86" spans="1:26" x14ac:dyDescent="0.2">
      <c r="A86" s="7" t="s">
        <v>50</v>
      </c>
      <c r="B86" s="8">
        <f t="shared" ref="B86:N86" si="30">(B24-B$54)/B$58</f>
        <v>-0.49595953097379364</v>
      </c>
      <c r="C86" s="8">
        <f t="shared" si="30"/>
        <v>-0.24564048782780912</v>
      </c>
      <c r="D86" s="8">
        <f t="shared" si="30"/>
        <v>-0.26114026590333994</v>
      </c>
      <c r="E86" s="8">
        <f t="shared" si="30"/>
        <v>-0.35346744423890786</v>
      </c>
      <c r="F86" s="8">
        <f t="shared" si="30"/>
        <v>0.36857867287896651</v>
      </c>
      <c r="G86" s="8">
        <f t="shared" si="30"/>
        <v>0.91731375268334958</v>
      </c>
      <c r="H86" s="8">
        <f t="shared" si="30"/>
        <v>-0.19520679049743306</v>
      </c>
      <c r="I86" s="8">
        <f t="shared" si="30"/>
        <v>-4.1748882766981903E-2</v>
      </c>
      <c r="J86" s="8">
        <f t="shared" si="30"/>
        <v>2.0567981731610532E-2</v>
      </c>
      <c r="K86" s="8">
        <f t="shared" si="30"/>
        <v>-0.24121471216997972</v>
      </c>
      <c r="L86" s="8">
        <f t="shared" si="30"/>
        <v>0.14513424291911542</v>
      </c>
      <c r="M86" s="8">
        <f t="shared" si="30"/>
        <v>-5.5113600207038024E-2</v>
      </c>
      <c r="N86" s="8">
        <f t="shared" si="30"/>
        <v>-8.9033120262834664E-2</v>
      </c>
      <c r="O86" s="7" t="s">
        <v>44</v>
      </c>
      <c r="P86" s="7" t="s">
        <v>31</v>
      </c>
      <c r="R86">
        <f t="shared" si="28"/>
        <v>0</v>
      </c>
      <c r="S86">
        <f t="shared" si="28"/>
        <v>0</v>
      </c>
      <c r="T86">
        <f t="shared" si="28"/>
        <v>0</v>
      </c>
      <c r="U86">
        <f t="shared" si="28"/>
        <v>0</v>
      </c>
      <c r="V86">
        <f t="shared" si="28"/>
        <v>0</v>
      </c>
      <c r="W86">
        <f t="shared" si="28"/>
        <v>1</v>
      </c>
      <c r="X86">
        <f t="shared" si="28"/>
        <v>0</v>
      </c>
      <c r="Y86">
        <f t="shared" si="28"/>
        <v>0</v>
      </c>
      <c r="Z86">
        <f t="shared" si="28"/>
        <v>0</v>
      </c>
    </row>
    <row r="87" spans="1:26" x14ac:dyDescent="0.2">
      <c r="A87" s="7" t="s">
        <v>51</v>
      </c>
      <c r="B87" s="8">
        <f t="shared" ref="B87:N87" si="31">(B25-B$54)/B$58</f>
        <v>-0.37971901590181095</v>
      </c>
      <c r="C87" s="8">
        <f t="shared" si="31"/>
        <v>5.8370016909580255E-2</v>
      </c>
      <c r="D87" s="8">
        <f t="shared" si="31"/>
        <v>-0.26114026590333994</v>
      </c>
      <c r="E87" s="8">
        <f t="shared" si="31"/>
        <v>-0.66154918772945259</v>
      </c>
      <c r="F87" s="8">
        <f t="shared" si="31"/>
        <v>-1.4139390898742252</v>
      </c>
      <c r="G87" s="8">
        <f t="shared" si="31"/>
        <v>0.81910028879862329</v>
      </c>
      <c r="H87" s="8">
        <f t="shared" si="31"/>
        <v>6.8506613052166071E-2</v>
      </c>
      <c r="I87" s="8">
        <f t="shared" si="31"/>
        <v>-0.11148604969314788</v>
      </c>
      <c r="J87" s="8">
        <f t="shared" si="31"/>
        <v>0.36336767725846003</v>
      </c>
      <c r="K87" s="8">
        <f t="shared" si="31"/>
        <v>-0.73474865011367207</v>
      </c>
      <c r="L87" s="8">
        <f t="shared" si="31"/>
        <v>0.67871601835707529</v>
      </c>
      <c r="M87" s="8">
        <f t="shared" si="31"/>
        <v>-0.23752549007843646</v>
      </c>
      <c r="N87" s="8">
        <f t="shared" si="31"/>
        <v>-0.62511017906455391</v>
      </c>
      <c r="O87" s="7" t="s">
        <v>37</v>
      </c>
      <c r="P87" s="7" t="s">
        <v>18</v>
      </c>
      <c r="R87">
        <f t="shared" si="28"/>
        <v>0</v>
      </c>
      <c r="S87">
        <f t="shared" si="28"/>
        <v>0</v>
      </c>
      <c r="T87">
        <f t="shared" si="28"/>
        <v>0</v>
      </c>
      <c r="U87">
        <f t="shared" si="28"/>
        <v>0</v>
      </c>
      <c r="V87">
        <f t="shared" si="28"/>
        <v>1</v>
      </c>
      <c r="W87">
        <f t="shared" si="28"/>
        <v>0</v>
      </c>
      <c r="X87">
        <f t="shared" si="28"/>
        <v>0</v>
      </c>
      <c r="Y87">
        <f t="shared" si="28"/>
        <v>0</v>
      </c>
      <c r="Z87">
        <f t="shared" si="28"/>
        <v>0</v>
      </c>
    </row>
    <row r="88" spans="1:26" x14ac:dyDescent="0.2">
      <c r="A88" s="7" t="s">
        <v>52</v>
      </c>
      <c r="B88" s="8">
        <f t="shared" ref="B88:N88" si="32">(B26-B$54)/B$58</f>
        <v>-0.84468107618974309</v>
      </c>
      <c r="C88" s="8">
        <f t="shared" si="32"/>
        <v>-0.46858152463522829</v>
      </c>
      <c r="D88" s="8">
        <f t="shared" si="32"/>
        <v>-0.26114026590333994</v>
      </c>
      <c r="E88" s="8">
        <f t="shared" si="32"/>
        <v>-0.54507926031229537</v>
      </c>
      <c r="F88" s="8">
        <f t="shared" si="32"/>
        <v>-1.2660804736089835</v>
      </c>
      <c r="G88" s="8">
        <f t="shared" si="32"/>
        <v>1.0810028591578948</v>
      </c>
      <c r="H88" s="8">
        <f t="shared" si="32"/>
        <v>-0.1754393382504213</v>
      </c>
      <c r="I88" s="8">
        <f t="shared" si="32"/>
        <v>-0.13972851604953906</v>
      </c>
      <c r="J88" s="8">
        <f t="shared" si="32"/>
        <v>0.29480773815309036</v>
      </c>
      <c r="K88" s="8">
        <f t="shared" si="32"/>
        <v>-0.54967342338478753</v>
      </c>
      <c r="L88" s="8">
        <f t="shared" si="32"/>
        <v>0.50085542654442194</v>
      </c>
      <c r="M88" s="8">
        <f t="shared" si="32"/>
        <v>-1.9915478041500911E-2</v>
      </c>
      <c r="N88" s="8">
        <f t="shared" si="32"/>
        <v>-0.45527233038825854</v>
      </c>
      <c r="O88" s="7" t="s">
        <v>37</v>
      </c>
      <c r="P88" s="7" t="s">
        <v>21</v>
      </c>
      <c r="R88">
        <f t="shared" si="28"/>
        <v>0</v>
      </c>
      <c r="S88">
        <f t="shared" si="28"/>
        <v>0</v>
      </c>
      <c r="T88">
        <f t="shared" si="28"/>
        <v>0</v>
      </c>
      <c r="U88">
        <f t="shared" si="28"/>
        <v>0</v>
      </c>
      <c r="V88">
        <f t="shared" si="28"/>
        <v>1</v>
      </c>
      <c r="W88">
        <f t="shared" si="28"/>
        <v>0</v>
      </c>
      <c r="X88">
        <f t="shared" si="28"/>
        <v>0</v>
      </c>
      <c r="Y88">
        <f t="shared" si="28"/>
        <v>0</v>
      </c>
      <c r="Z88">
        <f t="shared" si="28"/>
        <v>0</v>
      </c>
    </row>
    <row r="89" spans="1:26" x14ac:dyDescent="0.2">
      <c r="A89" s="7" t="s">
        <v>53</v>
      </c>
      <c r="B89" s="8">
        <f t="shared" ref="B89:N89" si="33">(B27-B$54)/B$58</f>
        <v>0.31772407453008794</v>
      </c>
      <c r="C89" s="8">
        <f t="shared" si="33"/>
        <v>0.36238052164696966</v>
      </c>
      <c r="D89" s="8">
        <f t="shared" si="33"/>
        <v>4.857012237852807E-2</v>
      </c>
      <c r="E89" s="8">
        <f t="shared" si="33"/>
        <v>-0.59767858237165672</v>
      </c>
      <c r="F89" s="8">
        <f t="shared" si="33"/>
        <v>0.10571891062964774</v>
      </c>
      <c r="G89" s="8">
        <f t="shared" si="33"/>
        <v>0.52445989714443986</v>
      </c>
      <c r="H89" s="8">
        <f t="shared" si="33"/>
        <v>0.29147509737337485</v>
      </c>
      <c r="I89" s="8">
        <f t="shared" si="33"/>
        <v>-0.20359993996322379</v>
      </c>
      <c r="J89" s="8">
        <f t="shared" si="33"/>
        <v>-0.15083186603181423</v>
      </c>
      <c r="K89" s="8">
        <f t="shared" si="33"/>
        <v>-5.6139485441095135E-2</v>
      </c>
      <c r="L89" s="8">
        <f t="shared" si="33"/>
        <v>-0.42401965088137561</v>
      </c>
      <c r="M89" s="8">
        <f t="shared" si="33"/>
        <v>-0.18996046012500792</v>
      </c>
      <c r="N89" s="8">
        <f t="shared" si="33"/>
        <v>-0.33006635698230968</v>
      </c>
      <c r="O89" s="7" t="s">
        <v>20</v>
      </c>
      <c r="P89" s="7" t="s">
        <v>23</v>
      </c>
      <c r="R89">
        <f t="shared" si="28"/>
        <v>1</v>
      </c>
      <c r="S89">
        <f t="shared" si="28"/>
        <v>0</v>
      </c>
      <c r="T89">
        <f t="shared" si="28"/>
        <v>0</v>
      </c>
      <c r="U89">
        <f t="shared" si="28"/>
        <v>0</v>
      </c>
      <c r="V89">
        <f t="shared" si="28"/>
        <v>0</v>
      </c>
      <c r="W89">
        <f t="shared" si="28"/>
        <v>0</v>
      </c>
      <c r="X89">
        <f t="shared" si="28"/>
        <v>0</v>
      </c>
      <c r="Y89">
        <f t="shared" si="28"/>
        <v>0</v>
      </c>
      <c r="Z89">
        <f t="shared" si="28"/>
        <v>0</v>
      </c>
    </row>
    <row r="90" spans="1:26" x14ac:dyDescent="0.2">
      <c r="A90" s="7" t="s">
        <v>54</v>
      </c>
      <c r="B90" s="8">
        <f t="shared" ref="B90:N90" si="34">(B28-B$54)/B$58</f>
        <v>0.12398988274344945</v>
      </c>
      <c r="C90" s="8">
        <f t="shared" si="34"/>
        <v>0.40291525561195474</v>
      </c>
      <c r="D90" s="8">
        <f t="shared" si="34"/>
        <v>-0.26114026590333994</v>
      </c>
      <c r="E90" s="8">
        <f t="shared" si="34"/>
        <v>-0.61646405453571429</v>
      </c>
      <c r="F90" s="8">
        <f t="shared" si="34"/>
        <v>-1.3728672520227692</v>
      </c>
      <c r="G90" s="8">
        <f t="shared" si="34"/>
        <v>0.65541118232407802</v>
      </c>
      <c r="H90" s="8">
        <f t="shared" si="34"/>
        <v>0.12592413914928385</v>
      </c>
      <c r="I90" s="8">
        <f t="shared" si="34"/>
        <v>-0.22988715864878789</v>
      </c>
      <c r="J90" s="8">
        <f t="shared" si="34"/>
        <v>0.12340789038966563</v>
      </c>
      <c r="K90" s="8">
        <f t="shared" si="34"/>
        <v>-8.6985356562575805E-2</v>
      </c>
      <c r="L90" s="8">
        <f t="shared" si="34"/>
        <v>0.10956212455658425</v>
      </c>
      <c r="M90" s="8">
        <f t="shared" si="34"/>
        <v>-0.13668762657716796</v>
      </c>
      <c r="N90" s="8">
        <f t="shared" si="34"/>
        <v>-0.48463551179715353</v>
      </c>
      <c r="O90" s="7" t="s">
        <v>37</v>
      </c>
      <c r="P90" s="7" t="s">
        <v>31</v>
      </c>
      <c r="R90">
        <f t="shared" si="28"/>
        <v>0</v>
      </c>
      <c r="S90">
        <f t="shared" si="28"/>
        <v>0</v>
      </c>
      <c r="T90">
        <f t="shared" si="28"/>
        <v>0</v>
      </c>
      <c r="U90">
        <f t="shared" si="28"/>
        <v>0</v>
      </c>
      <c r="V90">
        <f t="shared" si="28"/>
        <v>1</v>
      </c>
      <c r="W90">
        <f t="shared" si="28"/>
        <v>0</v>
      </c>
      <c r="X90">
        <f t="shared" si="28"/>
        <v>0</v>
      </c>
      <c r="Y90">
        <f t="shared" si="28"/>
        <v>0</v>
      </c>
      <c r="Z90">
        <f t="shared" si="28"/>
        <v>0</v>
      </c>
    </row>
    <row r="91" spans="1:26" x14ac:dyDescent="0.2">
      <c r="A91" s="7" t="s">
        <v>55</v>
      </c>
      <c r="B91" s="8">
        <f t="shared" ref="B91:N91" si="35">(B29-B$54)/B$58</f>
        <v>-1.0384152679763816</v>
      </c>
      <c r="C91" s="8">
        <f t="shared" si="35"/>
        <v>-0.40777942368775028</v>
      </c>
      <c r="D91" s="8">
        <f t="shared" si="35"/>
        <v>-0.26114026590333994</v>
      </c>
      <c r="E91" s="8">
        <f t="shared" si="35"/>
        <v>-0.71039141535600236</v>
      </c>
      <c r="F91" s="8">
        <f t="shared" si="35"/>
        <v>-1.3605457006673323</v>
      </c>
      <c r="G91" s="8">
        <f t="shared" si="35"/>
        <v>0.88457593138844237</v>
      </c>
      <c r="H91" s="8">
        <f t="shared" si="35"/>
        <v>5.6720604149150811E-2</v>
      </c>
      <c r="I91" s="8">
        <f t="shared" si="35"/>
        <v>-0.32645466861352551</v>
      </c>
      <c r="J91" s="8">
        <f t="shared" si="35"/>
        <v>0.22624779904772072</v>
      </c>
      <c r="K91" s="8">
        <f t="shared" si="35"/>
        <v>-0.67305690787071071</v>
      </c>
      <c r="L91" s="8">
        <f t="shared" si="35"/>
        <v>0.78543237344466876</v>
      </c>
      <c r="M91" s="8">
        <f t="shared" si="35"/>
        <v>-0.35334633801503496</v>
      </c>
      <c r="N91" s="8">
        <f t="shared" si="35"/>
        <v>-0.76866561619681717</v>
      </c>
      <c r="O91" s="7" t="s">
        <v>37</v>
      </c>
      <c r="P91" s="7" t="s">
        <v>31</v>
      </c>
      <c r="R91">
        <f t="shared" si="28"/>
        <v>0</v>
      </c>
      <c r="S91">
        <f t="shared" si="28"/>
        <v>0</v>
      </c>
      <c r="T91">
        <f t="shared" si="28"/>
        <v>0</v>
      </c>
      <c r="U91">
        <f t="shared" si="28"/>
        <v>0</v>
      </c>
      <c r="V91">
        <f t="shared" si="28"/>
        <v>1</v>
      </c>
      <c r="W91">
        <f t="shared" si="28"/>
        <v>0</v>
      </c>
      <c r="X91">
        <f t="shared" si="28"/>
        <v>0</v>
      </c>
      <c r="Y91">
        <f t="shared" si="28"/>
        <v>0</v>
      </c>
      <c r="Z91">
        <f t="shared" si="28"/>
        <v>0</v>
      </c>
    </row>
    <row r="92" spans="1:26" x14ac:dyDescent="0.2">
      <c r="A92" s="7" t="s">
        <v>56</v>
      </c>
      <c r="B92" s="8">
        <f t="shared" ref="B92:N92" si="36">(B30-B$54)/B$58</f>
        <v>-1.0771621063337091</v>
      </c>
      <c r="C92" s="8">
        <f t="shared" si="36"/>
        <v>-1.2184741029874553</v>
      </c>
      <c r="D92" s="8">
        <f t="shared" si="36"/>
        <v>-0.26114026590333994</v>
      </c>
      <c r="E92" s="8">
        <f t="shared" si="36"/>
        <v>-0.65403499886382954</v>
      </c>
      <c r="F92" s="8">
        <f t="shared" si="36"/>
        <v>-1.467332479081118</v>
      </c>
      <c r="G92" s="8">
        <f t="shared" si="36"/>
        <v>-1.0142177037162872</v>
      </c>
      <c r="H92" s="8">
        <f t="shared" si="36"/>
        <v>0.45195330151877416</v>
      </c>
      <c r="I92" s="8">
        <f t="shared" si="36"/>
        <v>-0.39010884278600721</v>
      </c>
      <c r="J92" s="8">
        <f t="shared" si="36"/>
        <v>-0.63075143976940307</v>
      </c>
      <c r="K92" s="8">
        <f t="shared" si="36"/>
        <v>-0.58051929450626816</v>
      </c>
      <c r="L92" s="8">
        <f t="shared" si="36"/>
        <v>-6.8298467256069029E-2</v>
      </c>
      <c r="M92" s="8">
        <f t="shared" si="36"/>
        <v>-0.63540696563886623</v>
      </c>
      <c r="N92" s="8">
        <f t="shared" si="36"/>
        <v>-0.4875123726013606</v>
      </c>
      <c r="O92" s="7" t="s">
        <v>35</v>
      </c>
      <c r="P92" s="7" t="s">
        <v>23</v>
      </c>
      <c r="R92">
        <f t="shared" si="28"/>
        <v>0</v>
      </c>
      <c r="S92">
        <f t="shared" si="28"/>
        <v>0</v>
      </c>
      <c r="T92">
        <f t="shared" si="28"/>
        <v>0</v>
      </c>
      <c r="U92">
        <f t="shared" si="28"/>
        <v>1</v>
      </c>
      <c r="V92">
        <f t="shared" si="28"/>
        <v>0</v>
      </c>
      <c r="W92">
        <f t="shared" si="28"/>
        <v>0</v>
      </c>
      <c r="X92">
        <f t="shared" si="28"/>
        <v>0</v>
      </c>
      <c r="Y92">
        <f t="shared" si="28"/>
        <v>0</v>
      </c>
      <c r="Z92">
        <f t="shared" si="28"/>
        <v>0</v>
      </c>
    </row>
    <row r="93" spans="1:26" x14ac:dyDescent="0.2">
      <c r="A93" s="7" t="s">
        <v>57</v>
      </c>
      <c r="B93" s="8">
        <f t="shared" ref="B93:N94" si="37">(B31-B$54)/B$58</f>
        <v>-0.14723798575784419</v>
      </c>
      <c r="C93" s="8">
        <f t="shared" si="37"/>
        <v>-2.4320840378977671E-3</v>
      </c>
      <c r="D93" s="8">
        <f t="shared" si="37"/>
        <v>-2.2579561415955119E-2</v>
      </c>
      <c r="E93" s="8">
        <f t="shared" si="37"/>
        <v>-0.59016439350603367</v>
      </c>
      <c r="F93" s="8">
        <f t="shared" si="37"/>
        <v>2.1675251707727403</v>
      </c>
      <c r="G93" s="8">
        <f t="shared" si="37"/>
        <v>1.1137406804528021</v>
      </c>
      <c r="H93" s="8">
        <f t="shared" si="37"/>
        <v>-0.46647115137976358</v>
      </c>
      <c r="I93" s="8">
        <f t="shared" si="37"/>
        <v>-0.49189034653961705</v>
      </c>
      <c r="J93" s="8">
        <f t="shared" si="37"/>
        <v>-0.59647147021671876</v>
      </c>
      <c r="K93" s="8">
        <f t="shared" si="37"/>
        <v>-0.48798168114182616</v>
      </c>
      <c r="L93" s="8">
        <f t="shared" si="37"/>
        <v>-0.42401965088137561</v>
      </c>
      <c r="M93" s="8">
        <f t="shared" si="37"/>
        <v>-0.11100251040231655</v>
      </c>
      <c r="N93" s="8">
        <f t="shared" si="37"/>
        <v>-0.70352829164362762</v>
      </c>
      <c r="O93" s="7" t="s">
        <v>27</v>
      </c>
      <c r="P93" s="7" t="s">
        <v>23</v>
      </c>
      <c r="R93">
        <f t="shared" si="28"/>
        <v>0</v>
      </c>
      <c r="S93">
        <f t="shared" si="28"/>
        <v>0</v>
      </c>
      <c r="T93">
        <f t="shared" si="28"/>
        <v>1</v>
      </c>
      <c r="U93">
        <f t="shared" si="28"/>
        <v>0</v>
      </c>
      <c r="V93">
        <f t="shared" si="28"/>
        <v>0</v>
      </c>
      <c r="W93">
        <f t="shared" si="28"/>
        <v>0</v>
      </c>
      <c r="X93">
        <f t="shared" si="28"/>
        <v>0</v>
      </c>
      <c r="Y93">
        <f t="shared" si="28"/>
        <v>0</v>
      </c>
      <c r="Z93">
        <f t="shared" si="28"/>
        <v>0</v>
      </c>
    </row>
    <row r="94" spans="1:26" x14ac:dyDescent="0.2">
      <c r="A94" s="7" t="s">
        <v>58</v>
      </c>
      <c r="B94" s="8">
        <f t="shared" ref="B94:N94" si="38">(B32-B$54)/B$58</f>
        <v>-0.18598482411517245</v>
      </c>
      <c r="C94" s="8">
        <f t="shared" si="38"/>
        <v>-0.30644258877528713</v>
      </c>
      <c r="D94" s="8">
        <f t="shared" si="38"/>
        <v>-0.26114026590333994</v>
      </c>
      <c r="E94" s="8">
        <f t="shared" si="38"/>
        <v>-0.5262937881482378</v>
      </c>
      <c r="F94" s="8">
        <f t="shared" si="38"/>
        <v>-1.290723576319857</v>
      </c>
      <c r="G94" s="8">
        <f t="shared" si="38"/>
        <v>-0.71957731206210374</v>
      </c>
      <c r="H94" s="8">
        <f t="shared" si="38"/>
        <v>0.49631663019320377</v>
      </c>
      <c r="I94" s="8">
        <f t="shared" si="38"/>
        <v>-0.49210759628082007</v>
      </c>
      <c r="J94" s="8">
        <f t="shared" si="38"/>
        <v>-0.7335913484274581</v>
      </c>
      <c r="K94" s="8">
        <f t="shared" si="38"/>
        <v>-0.64221103674923008</v>
      </c>
      <c r="L94" s="8">
        <f t="shared" si="37"/>
        <v>-0.88645718959427311</v>
      </c>
      <c r="M94" s="8">
        <f t="shared" si="38"/>
        <v>-0.64920082432536041</v>
      </c>
      <c r="N94" s="8">
        <f t="shared" si="38"/>
        <v>5.7151692389026829E-2</v>
      </c>
      <c r="O94" s="7" t="s">
        <v>35</v>
      </c>
      <c r="P94" s="7" t="s">
        <v>21</v>
      </c>
      <c r="R94">
        <f t="shared" ref="R94:Z103" si="39">IF($O94=R$63,1,0)</f>
        <v>0</v>
      </c>
      <c r="S94">
        <f t="shared" si="39"/>
        <v>0</v>
      </c>
      <c r="T94">
        <f t="shared" si="39"/>
        <v>0</v>
      </c>
      <c r="U94">
        <f t="shared" si="39"/>
        <v>1</v>
      </c>
      <c r="V94">
        <f t="shared" si="39"/>
        <v>0</v>
      </c>
      <c r="W94">
        <f t="shared" si="39"/>
        <v>0</v>
      </c>
      <c r="X94">
        <f t="shared" si="39"/>
        <v>0</v>
      </c>
      <c r="Y94">
        <f t="shared" si="39"/>
        <v>0</v>
      </c>
      <c r="Z94">
        <f t="shared" si="39"/>
        <v>0</v>
      </c>
    </row>
    <row r="95" spans="1:26" x14ac:dyDescent="0.2">
      <c r="A95" s="7" t="s">
        <v>59</v>
      </c>
      <c r="B95" s="8">
        <f t="shared" ref="B95:N95" si="40">(B33-B$54)/B$58</f>
        <v>7.7493676714660634E-3</v>
      </c>
      <c r="C95" s="8">
        <f t="shared" si="40"/>
        <v>-4.2966818002882871E-2</v>
      </c>
      <c r="D95" s="8">
        <f t="shared" si="40"/>
        <v>-0.15650837797027642</v>
      </c>
      <c r="E95" s="8">
        <f t="shared" si="40"/>
        <v>-8.6713739509289942E-2</v>
      </c>
      <c r="F95" s="8">
        <f t="shared" si="40"/>
        <v>1.1489435920566311</v>
      </c>
      <c r="G95" s="8">
        <f t="shared" si="40"/>
        <v>-0.91600423983155621</v>
      </c>
      <c r="H95" s="8">
        <f t="shared" si="40"/>
        <v>-0.15617218055704193</v>
      </c>
      <c r="I95" s="8">
        <f t="shared" si="40"/>
        <v>-0.51904656418999318</v>
      </c>
      <c r="J95" s="8">
        <f t="shared" si="40"/>
        <v>0.7061673727853095</v>
      </c>
      <c r="K95" s="8">
        <f t="shared" si="40"/>
        <v>0.65331555035296252</v>
      </c>
      <c r="L95" s="8"/>
      <c r="M95" s="8">
        <f t="shared" si="40"/>
        <v>-0.67298333930207477</v>
      </c>
      <c r="N95" s="8">
        <f t="shared" si="40"/>
        <v>0.5256714936673702</v>
      </c>
      <c r="O95" s="7" t="s">
        <v>17</v>
      </c>
      <c r="P95" s="7" t="s">
        <v>21</v>
      </c>
      <c r="R95">
        <f t="shared" si="39"/>
        <v>0</v>
      </c>
      <c r="S95">
        <f t="shared" si="39"/>
        <v>0</v>
      </c>
      <c r="T95">
        <f t="shared" si="39"/>
        <v>0</v>
      </c>
      <c r="U95">
        <f t="shared" si="39"/>
        <v>0</v>
      </c>
      <c r="V95">
        <f t="shared" si="39"/>
        <v>0</v>
      </c>
      <c r="W95">
        <f t="shared" si="39"/>
        <v>0</v>
      </c>
      <c r="X95">
        <f t="shared" si="39"/>
        <v>0</v>
      </c>
      <c r="Y95">
        <f t="shared" si="39"/>
        <v>0</v>
      </c>
      <c r="Z95">
        <f t="shared" si="39"/>
        <v>1</v>
      </c>
    </row>
    <row r="96" spans="1:26" x14ac:dyDescent="0.2">
      <c r="A96" s="7" t="s">
        <v>60</v>
      </c>
      <c r="B96" s="8">
        <f t="shared" ref="B96:N96" si="41">(B34-B$54)/B$58</f>
        <v>-6.9744309043189068E-2</v>
      </c>
      <c r="C96" s="8">
        <f t="shared" si="41"/>
        <v>-0.4280467906702432</v>
      </c>
      <c r="D96" s="8">
        <f t="shared" si="41"/>
        <v>-0.26114026590333994</v>
      </c>
      <c r="E96" s="8">
        <f t="shared" si="41"/>
        <v>-9.4227928374912978E-2</v>
      </c>
      <c r="F96" s="8">
        <f t="shared" si="41"/>
        <v>0.61500969998770272</v>
      </c>
      <c r="G96" s="8">
        <f t="shared" si="41"/>
        <v>0.45898425455462077</v>
      </c>
      <c r="H96" s="8">
        <f t="shared" si="41"/>
        <v>-0.16750443393466966</v>
      </c>
      <c r="I96" s="8">
        <f t="shared" si="41"/>
        <v>-0.53642654348623398</v>
      </c>
      <c r="J96" s="8">
        <f t="shared" si="41"/>
        <v>0.77472731189067923</v>
      </c>
      <c r="K96" s="8">
        <f t="shared" si="41"/>
        <v>6.7243999044828098E-2</v>
      </c>
      <c r="L96" s="8">
        <f t="shared" si="41"/>
        <v>0.67871601835707529</v>
      </c>
      <c r="M96" s="8">
        <f t="shared" si="41"/>
        <v>-0.4356338398344663</v>
      </c>
      <c r="N96" s="8">
        <f t="shared" si="41"/>
        <v>0.4852377379789275</v>
      </c>
      <c r="O96" s="7" t="s">
        <v>44</v>
      </c>
      <c r="P96" s="7" t="s">
        <v>21</v>
      </c>
      <c r="R96">
        <f t="shared" si="39"/>
        <v>0</v>
      </c>
      <c r="S96">
        <f t="shared" si="39"/>
        <v>0</v>
      </c>
      <c r="T96">
        <f t="shared" si="39"/>
        <v>0</v>
      </c>
      <c r="U96">
        <f t="shared" si="39"/>
        <v>0</v>
      </c>
      <c r="V96">
        <f t="shared" si="39"/>
        <v>0</v>
      </c>
      <c r="W96">
        <f t="shared" si="39"/>
        <v>1</v>
      </c>
      <c r="X96">
        <f t="shared" si="39"/>
        <v>0</v>
      </c>
      <c r="Y96">
        <f t="shared" si="39"/>
        <v>0</v>
      </c>
      <c r="Z96">
        <f t="shared" si="39"/>
        <v>0</v>
      </c>
    </row>
    <row r="97" spans="1:26" x14ac:dyDescent="0.2">
      <c r="A97" s="7" t="s">
        <v>61</v>
      </c>
      <c r="B97" s="8">
        <f t="shared" ref="B97:N97" si="42">(B35-B$54)/B$58</f>
        <v>-0.37971901590181095</v>
      </c>
      <c r="C97" s="8">
        <f t="shared" si="42"/>
        <v>-0.59018572653018364</v>
      </c>
      <c r="D97" s="8">
        <f t="shared" si="42"/>
        <v>-0.26114026590333994</v>
      </c>
      <c r="E97" s="8">
        <f t="shared" si="42"/>
        <v>0.31529536480154274</v>
      </c>
      <c r="F97" s="8">
        <f t="shared" si="42"/>
        <v>-0.30089228409976687</v>
      </c>
      <c r="G97" s="8">
        <f t="shared" si="42"/>
        <v>0.29529514808007545</v>
      </c>
      <c r="H97" s="8">
        <f t="shared" si="42"/>
        <v>-0.34991415514046753</v>
      </c>
      <c r="I97" s="8">
        <f t="shared" si="42"/>
        <v>-0.53740416732164742</v>
      </c>
      <c r="J97" s="8">
        <f t="shared" si="42"/>
        <v>0.50048755546919932</v>
      </c>
      <c r="K97" s="8">
        <f t="shared" si="42"/>
        <v>-2.5293614319614469E-2</v>
      </c>
      <c r="L97" s="8">
        <f t="shared" si="42"/>
        <v>0.46528330818189079</v>
      </c>
      <c r="M97" s="8">
        <f t="shared" si="42"/>
        <v>-0.3585784913099121</v>
      </c>
      <c r="N97" s="8">
        <f t="shared" si="42"/>
        <v>0.71914480954129933</v>
      </c>
      <c r="O97" s="7" t="s">
        <v>44</v>
      </c>
      <c r="P97" s="7" t="s">
        <v>18</v>
      </c>
      <c r="R97">
        <f t="shared" si="39"/>
        <v>0</v>
      </c>
      <c r="S97">
        <f t="shared" si="39"/>
        <v>0</v>
      </c>
      <c r="T97">
        <f t="shared" si="39"/>
        <v>0</v>
      </c>
      <c r="U97">
        <f t="shared" si="39"/>
        <v>0</v>
      </c>
      <c r="V97">
        <f t="shared" si="39"/>
        <v>0</v>
      </c>
      <c r="W97">
        <f t="shared" si="39"/>
        <v>1</v>
      </c>
      <c r="X97">
        <f t="shared" si="39"/>
        <v>0</v>
      </c>
      <c r="Y97">
        <f t="shared" si="39"/>
        <v>0</v>
      </c>
      <c r="Z97">
        <f t="shared" si="39"/>
        <v>0</v>
      </c>
    </row>
    <row r="98" spans="1:26" x14ac:dyDescent="0.2">
      <c r="A98" s="7" t="s">
        <v>62</v>
      </c>
      <c r="B98" s="8">
        <f t="shared" ref="B98:N98" si="43">(B36-B$54)/B$58</f>
        <v>-0.76718739947508796</v>
      </c>
      <c r="C98" s="8">
        <f t="shared" si="43"/>
        <v>-0.99553306618003612</v>
      </c>
      <c r="D98" s="8">
        <f t="shared" si="43"/>
        <v>-0.26114026590333994</v>
      </c>
      <c r="E98" s="8">
        <f t="shared" si="43"/>
        <v>-6.0414078479609293E-2</v>
      </c>
      <c r="F98" s="8">
        <f t="shared" si="43"/>
        <v>-0.71161066261432715</v>
      </c>
      <c r="G98" s="8">
        <f t="shared" si="43"/>
        <v>-0.13029652875374148</v>
      </c>
      <c r="H98" s="8">
        <f t="shared" si="43"/>
        <v>-0.40849515694370725</v>
      </c>
      <c r="I98" s="8">
        <f t="shared" si="43"/>
        <v>-0.59638747205826448</v>
      </c>
      <c r="J98" s="8">
        <f t="shared" si="43"/>
        <v>0.7061673727853095</v>
      </c>
      <c r="K98" s="8">
        <f t="shared" si="43"/>
        <v>0.40654858138111655</v>
      </c>
      <c r="L98" s="8">
        <f t="shared" si="43"/>
        <v>0.2874227163692375</v>
      </c>
      <c r="M98" s="8">
        <f t="shared" si="43"/>
        <v>-0.7859502854414675</v>
      </c>
      <c r="N98" s="8">
        <f t="shared" si="43"/>
        <v>2.8324291028924552E-2</v>
      </c>
      <c r="O98" s="7" t="s">
        <v>44</v>
      </c>
      <c r="P98" s="7" t="s">
        <v>31</v>
      </c>
      <c r="R98">
        <f t="shared" si="39"/>
        <v>0</v>
      </c>
      <c r="S98">
        <f t="shared" si="39"/>
        <v>0</v>
      </c>
      <c r="T98">
        <f t="shared" si="39"/>
        <v>0</v>
      </c>
      <c r="U98">
        <f t="shared" si="39"/>
        <v>0</v>
      </c>
      <c r="V98">
        <f t="shared" si="39"/>
        <v>0</v>
      </c>
      <c r="W98">
        <f t="shared" si="39"/>
        <v>1</v>
      </c>
      <c r="X98">
        <f t="shared" si="39"/>
        <v>0</v>
      </c>
      <c r="Y98">
        <f t="shared" si="39"/>
        <v>0</v>
      </c>
      <c r="Z98">
        <f t="shared" si="39"/>
        <v>0</v>
      </c>
    </row>
    <row r="99" spans="1:26" x14ac:dyDescent="0.2">
      <c r="A99" s="7" t="s">
        <v>63</v>
      </c>
      <c r="B99" s="8">
        <f t="shared" ref="B99:N99" si="44">(B37-B$54)/B$58</f>
        <v>-0.18598482411517245</v>
      </c>
      <c r="C99" s="8">
        <f t="shared" si="44"/>
        <v>-0.38751205670525735</v>
      </c>
      <c r="D99" s="8">
        <f t="shared" si="44"/>
        <v>-0.26114026590333994</v>
      </c>
      <c r="E99" s="8">
        <f t="shared" si="44"/>
        <v>-0.42109514402951526</v>
      </c>
      <c r="F99" s="8">
        <f t="shared" si="44"/>
        <v>-0.24339171110772834</v>
      </c>
      <c r="G99" s="8">
        <f t="shared" si="44"/>
        <v>6.6130399015715713E-2</v>
      </c>
      <c r="H99" s="8">
        <f t="shared" si="44"/>
        <v>-2.5525493516609196E-2</v>
      </c>
      <c r="I99" s="8">
        <f t="shared" si="44"/>
        <v>-0.62832318401510678</v>
      </c>
      <c r="J99" s="8">
        <f t="shared" si="44"/>
        <v>0.67188740323262408</v>
      </c>
      <c r="K99" s="8">
        <f t="shared" si="44"/>
        <v>0.40654858138111655</v>
      </c>
      <c r="L99" s="8">
        <f t="shared" si="44"/>
        <v>0.46528330818189079</v>
      </c>
      <c r="M99" s="8">
        <f t="shared" si="44"/>
        <v>-0.55145468777106477</v>
      </c>
      <c r="N99" s="8">
        <f t="shared" si="44"/>
        <v>-4.5825564998264068E-2</v>
      </c>
      <c r="O99" s="7" t="s">
        <v>37</v>
      </c>
      <c r="P99" s="7" t="s">
        <v>31</v>
      </c>
      <c r="R99">
        <f t="shared" si="39"/>
        <v>0</v>
      </c>
      <c r="S99">
        <f t="shared" si="39"/>
        <v>0</v>
      </c>
      <c r="T99">
        <f t="shared" si="39"/>
        <v>0</v>
      </c>
      <c r="U99">
        <f t="shared" si="39"/>
        <v>0</v>
      </c>
      <c r="V99">
        <f t="shared" si="39"/>
        <v>1</v>
      </c>
      <c r="W99">
        <f t="shared" si="39"/>
        <v>0</v>
      </c>
      <c r="X99">
        <f t="shared" si="39"/>
        <v>0</v>
      </c>
      <c r="Y99">
        <f t="shared" si="39"/>
        <v>0</v>
      </c>
      <c r="Z99">
        <f t="shared" si="39"/>
        <v>0</v>
      </c>
    </row>
    <row r="100" spans="1:26" x14ac:dyDescent="0.2">
      <c r="A100" s="7" t="s">
        <v>64</v>
      </c>
      <c r="B100" s="8">
        <f t="shared" ref="B100:N100" si="45">(B38-B$54)/B$58</f>
        <v>-0.45721269261646608</v>
      </c>
      <c r="C100" s="8">
        <f t="shared" si="45"/>
        <v>9.8904750874565364E-2</v>
      </c>
      <c r="D100" s="8">
        <f t="shared" si="45"/>
        <v>-0.26114026590333994</v>
      </c>
      <c r="E100" s="8">
        <f t="shared" si="45"/>
        <v>-0.72541979308724835</v>
      </c>
      <c r="F100" s="8">
        <f t="shared" si="45"/>
        <v>-0.64178853826685178</v>
      </c>
      <c r="G100" s="8">
        <f t="shared" si="45"/>
        <v>1.1792163230426211</v>
      </c>
      <c r="H100" s="8">
        <f t="shared" si="45"/>
        <v>0.86807038781328638</v>
      </c>
      <c r="I100" s="8">
        <f t="shared" si="45"/>
        <v>-0.70751071468360371</v>
      </c>
      <c r="J100" s="8">
        <f t="shared" si="45"/>
        <v>-1.2820708612704179</v>
      </c>
      <c r="K100" s="8">
        <f t="shared" si="45"/>
        <v>-0.98151561908551854</v>
      </c>
      <c r="L100" s="8">
        <f t="shared" si="45"/>
        <v>-0.85088507123174195</v>
      </c>
      <c r="M100" s="8">
        <f t="shared" si="45"/>
        <v>-0.58403673328916339</v>
      </c>
      <c r="N100" s="8">
        <f t="shared" si="45"/>
        <v>-0.74452853824345855</v>
      </c>
      <c r="O100" s="7" t="s">
        <v>35</v>
      </c>
      <c r="P100" s="7" t="s">
        <v>21</v>
      </c>
      <c r="R100">
        <f t="shared" si="39"/>
        <v>0</v>
      </c>
      <c r="S100">
        <f t="shared" si="39"/>
        <v>0</v>
      </c>
      <c r="T100">
        <f t="shared" si="39"/>
        <v>0</v>
      </c>
      <c r="U100">
        <f t="shared" si="39"/>
        <v>1</v>
      </c>
      <c r="V100">
        <f t="shared" si="39"/>
        <v>0</v>
      </c>
      <c r="W100">
        <f t="shared" si="39"/>
        <v>0</v>
      </c>
      <c r="X100">
        <f t="shared" si="39"/>
        <v>0</v>
      </c>
      <c r="Y100">
        <f t="shared" si="39"/>
        <v>0</v>
      </c>
      <c r="Z100">
        <f t="shared" si="39"/>
        <v>0</v>
      </c>
    </row>
    <row r="101" spans="1:26" x14ac:dyDescent="0.2">
      <c r="A101" s="7" t="s">
        <v>65</v>
      </c>
      <c r="B101" s="8">
        <f t="shared" ref="B101:N101" si="46">(B39-B$54)/B$58</f>
        <v>-0.34097217754448272</v>
      </c>
      <c r="C101" s="8">
        <f t="shared" si="46"/>
        <v>-0.34697732274027226</v>
      </c>
      <c r="D101" s="8">
        <f t="shared" si="46"/>
        <v>1.1513902211930176</v>
      </c>
      <c r="E101" s="8">
        <f t="shared" si="46"/>
        <v>0.66846224148582567</v>
      </c>
      <c r="F101" s="8">
        <f t="shared" si="46"/>
        <v>0.25357752689488949</v>
      </c>
      <c r="G101" s="8">
        <f t="shared" si="46"/>
        <v>-0.42493692040792025</v>
      </c>
      <c r="H101" s="8">
        <f t="shared" si="46"/>
        <v>-0.20140811601106301</v>
      </c>
      <c r="I101" s="8">
        <f t="shared" si="46"/>
        <v>-0.71652657894352856</v>
      </c>
      <c r="J101" s="8">
        <f t="shared" si="46"/>
        <v>-0.7335913484274581</v>
      </c>
      <c r="K101" s="8">
        <f t="shared" si="46"/>
        <v>3.6398127923347422E-2</v>
      </c>
      <c r="L101" s="8">
        <f t="shared" si="46"/>
        <v>-0.42401965088137561</v>
      </c>
      <c r="M101" s="8">
        <f t="shared" si="46"/>
        <v>-0.44300641947724773</v>
      </c>
      <c r="N101" s="8">
        <f t="shared" si="46"/>
        <v>1.9168475618418974</v>
      </c>
      <c r="O101" s="7" t="s">
        <v>17</v>
      </c>
      <c r="P101" s="7" t="s">
        <v>21</v>
      </c>
      <c r="R101">
        <f t="shared" si="39"/>
        <v>0</v>
      </c>
      <c r="S101">
        <f t="shared" si="39"/>
        <v>0</v>
      </c>
      <c r="T101">
        <f t="shared" si="39"/>
        <v>0</v>
      </c>
      <c r="U101">
        <f t="shared" si="39"/>
        <v>0</v>
      </c>
      <c r="V101">
        <f t="shared" si="39"/>
        <v>0</v>
      </c>
      <c r="W101">
        <f t="shared" si="39"/>
        <v>0</v>
      </c>
      <c r="X101">
        <f t="shared" si="39"/>
        <v>0</v>
      </c>
      <c r="Y101">
        <f t="shared" si="39"/>
        <v>0</v>
      </c>
      <c r="Z101">
        <f t="shared" si="39"/>
        <v>1</v>
      </c>
    </row>
    <row r="102" spans="1:26" x14ac:dyDescent="0.2">
      <c r="A102" s="7" t="s">
        <v>66</v>
      </c>
      <c r="B102" s="8">
        <f t="shared" ref="B102:N102" si="47">(B40-B$54)/B$58</f>
        <v>-1.0384152679763816</v>
      </c>
      <c r="C102" s="8">
        <f t="shared" si="47"/>
        <v>-0.99553306618003612</v>
      </c>
      <c r="D102" s="8">
        <f t="shared" si="47"/>
        <v>-0.26114026590333994</v>
      </c>
      <c r="E102" s="8">
        <f t="shared" si="47"/>
        <v>-0.53756507144667243</v>
      </c>
      <c r="F102" s="8">
        <f t="shared" si="47"/>
        <v>-0.9046483005161704</v>
      </c>
      <c r="G102" s="8">
        <f t="shared" si="47"/>
        <v>-0.42493692040792025</v>
      </c>
      <c r="H102" s="8">
        <f t="shared" si="47"/>
        <v>-2.7235802804608449E-2</v>
      </c>
      <c r="I102" s="8">
        <f t="shared" si="47"/>
        <v>-0.80972671791961959</v>
      </c>
      <c r="J102" s="8">
        <f t="shared" si="47"/>
        <v>0.91184719010141968</v>
      </c>
      <c r="K102" s="8">
        <f t="shared" si="47"/>
        <v>0.34485683913815524</v>
      </c>
      <c r="L102" s="8">
        <f t="shared" si="47"/>
        <v>0.78543237344466876</v>
      </c>
      <c r="M102" s="8">
        <f t="shared" si="47"/>
        <v>-0.76478384711219183</v>
      </c>
      <c r="N102" s="8">
        <f t="shared" si="47"/>
        <v>-0.3463402090762755</v>
      </c>
      <c r="O102" s="7" t="s">
        <v>49</v>
      </c>
      <c r="P102" s="7" t="s">
        <v>21</v>
      </c>
      <c r="R102">
        <f t="shared" si="39"/>
        <v>0</v>
      </c>
      <c r="S102">
        <f t="shared" si="39"/>
        <v>0</v>
      </c>
      <c r="T102">
        <f t="shared" si="39"/>
        <v>0</v>
      </c>
      <c r="U102">
        <f t="shared" si="39"/>
        <v>0</v>
      </c>
      <c r="V102">
        <f t="shared" si="39"/>
        <v>0</v>
      </c>
      <c r="W102">
        <f t="shared" si="39"/>
        <v>0</v>
      </c>
      <c r="X102">
        <f t="shared" si="39"/>
        <v>1</v>
      </c>
      <c r="Y102">
        <f t="shared" si="39"/>
        <v>0</v>
      </c>
      <c r="Z102">
        <f t="shared" si="39"/>
        <v>0</v>
      </c>
    </row>
    <row r="103" spans="1:26" x14ac:dyDescent="0.2">
      <c r="A103" s="7" t="s">
        <v>67</v>
      </c>
      <c r="B103" s="8">
        <f t="shared" ref="B103:N103" si="48">(B41-B$54)/B$58</f>
        <v>-0.96092159126172649</v>
      </c>
      <c r="C103" s="8">
        <f t="shared" si="48"/>
        <v>-0.63072046049516939</v>
      </c>
      <c r="D103" s="8">
        <f t="shared" si="48"/>
        <v>-0.26114026590333994</v>
      </c>
      <c r="E103" s="8">
        <f t="shared" si="48"/>
        <v>-0.67657756546069858</v>
      </c>
      <c r="F103" s="8">
        <f t="shared" si="48"/>
        <v>-0.18178395433054431</v>
      </c>
      <c r="G103" s="8">
        <f t="shared" si="48"/>
        <v>0.42624643325971356</v>
      </c>
      <c r="H103" s="8">
        <f t="shared" si="48"/>
        <v>0.13620926439140182</v>
      </c>
      <c r="I103" s="8">
        <f t="shared" si="48"/>
        <v>-0.84155380500586041</v>
      </c>
      <c r="J103" s="8">
        <f t="shared" si="48"/>
        <v>-0.28795174424255354</v>
      </c>
      <c r="K103" s="8">
        <f t="shared" si="48"/>
        <v>-1.2899743303003264</v>
      </c>
      <c r="L103" s="8">
        <f t="shared" si="48"/>
        <v>-0.21058694070619113</v>
      </c>
      <c r="M103" s="8">
        <f t="shared" si="48"/>
        <v>-1.0718161154615731</v>
      </c>
      <c r="N103" s="8">
        <f t="shared" si="48"/>
        <v>-0.65848541649593462</v>
      </c>
      <c r="O103" s="7" t="s">
        <v>35</v>
      </c>
      <c r="P103" s="7" t="s">
        <v>31</v>
      </c>
      <c r="R103">
        <f t="shared" si="39"/>
        <v>0</v>
      </c>
      <c r="S103">
        <f t="shared" si="39"/>
        <v>0</v>
      </c>
      <c r="T103">
        <f t="shared" si="39"/>
        <v>0</v>
      </c>
      <c r="U103">
        <f t="shared" si="39"/>
        <v>1</v>
      </c>
      <c r="V103">
        <f t="shared" si="39"/>
        <v>0</v>
      </c>
      <c r="W103">
        <f t="shared" si="39"/>
        <v>0</v>
      </c>
      <c r="X103">
        <f t="shared" si="39"/>
        <v>0</v>
      </c>
      <c r="Y103">
        <f t="shared" si="39"/>
        <v>0</v>
      </c>
      <c r="Z103">
        <f t="shared" si="39"/>
        <v>0</v>
      </c>
    </row>
    <row r="104" spans="1:26" x14ac:dyDescent="0.2">
      <c r="A104" s="7" t="s">
        <v>68</v>
      </c>
      <c r="B104" s="8">
        <f t="shared" ref="B104:N104" si="49">(B42-B$54)/B$58</f>
        <v>-0.30222533918715516</v>
      </c>
      <c r="C104" s="8">
        <f t="shared" si="49"/>
        <v>-0.1240362859328538</v>
      </c>
      <c r="D104" s="8">
        <f t="shared" si="49"/>
        <v>5.3801716775181245E-2</v>
      </c>
      <c r="E104" s="8">
        <f t="shared" si="49"/>
        <v>2.2241999042244154E-2</v>
      </c>
      <c r="F104" s="8">
        <f t="shared" si="49"/>
        <v>0.97233468929536992</v>
      </c>
      <c r="G104" s="8">
        <f t="shared" si="49"/>
        <v>-0.78505295465192282</v>
      </c>
      <c r="H104" s="8">
        <f t="shared" si="49"/>
        <v>-0.25966439174472405</v>
      </c>
      <c r="I104" s="8">
        <f t="shared" si="49"/>
        <v>-0.88989187242352996</v>
      </c>
      <c r="J104" s="8">
        <f t="shared" si="49"/>
        <v>0.56904749457457027</v>
      </c>
      <c r="K104" s="8">
        <f t="shared" si="49"/>
        <v>1.5478458128759058</v>
      </c>
      <c r="L104" s="8">
        <f t="shared" si="49"/>
        <v>0.50085542654442194</v>
      </c>
      <c r="M104" s="8">
        <f t="shared" si="49"/>
        <v>-0.635169140489099</v>
      </c>
      <c r="N104" s="8">
        <f t="shared" si="49"/>
        <v>0.50186946845818303</v>
      </c>
      <c r="O104" s="7" t="s">
        <v>17</v>
      </c>
      <c r="P104" s="7" t="s">
        <v>18</v>
      </c>
      <c r="R104">
        <f t="shared" ref="R104:Z113" si="50">IF($O104=R$63,1,0)</f>
        <v>0</v>
      </c>
      <c r="S104">
        <f t="shared" si="50"/>
        <v>0</v>
      </c>
      <c r="T104">
        <f t="shared" si="50"/>
        <v>0</v>
      </c>
      <c r="U104">
        <f t="shared" si="50"/>
        <v>0</v>
      </c>
      <c r="V104">
        <f t="shared" si="50"/>
        <v>0</v>
      </c>
      <c r="W104">
        <f t="shared" si="50"/>
        <v>0</v>
      </c>
      <c r="X104">
        <f t="shared" si="50"/>
        <v>0</v>
      </c>
      <c r="Y104">
        <f t="shared" si="50"/>
        <v>0</v>
      </c>
      <c r="Z104">
        <f t="shared" si="50"/>
        <v>1</v>
      </c>
    </row>
    <row r="105" spans="1:26" x14ac:dyDescent="0.2">
      <c r="A105" s="7" t="s">
        <v>69</v>
      </c>
      <c r="B105" s="8">
        <f t="shared" ref="B105:N105" si="51">(B43-B$54)/B$58</f>
        <v>-0.65094688440310455</v>
      </c>
      <c r="C105" s="8">
        <f t="shared" si="51"/>
        <v>-0.83339413032009568</v>
      </c>
      <c r="D105" s="8">
        <f t="shared" si="51"/>
        <v>-0.26114026590333994</v>
      </c>
      <c r="E105" s="8">
        <f t="shared" si="51"/>
        <v>-0.15058434486708577</v>
      </c>
      <c r="F105" s="8">
        <f t="shared" si="51"/>
        <v>0.68483182433517775</v>
      </c>
      <c r="G105" s="8">
        <f t="shared" si="51"/>
        <v>-0.88326641853664911</v>
      </c>
      <c r="H105" s="8">
        <f t="shared" si="51"/>
        <v>-0.34556275599957148</v>
      </c>
      <c r="I105" s="8">
        <f t="shared" si="51"/>
        <v>-0.95017867560736502</v>
      </c>
      <c r="J105" s="8">
        <f t="shared" si="51"/>
        <v>1.2203669160755837</v>
      </c>
      <c r="K105" s="8">
        <f t="shared" si="51"/>
        <v>1.763766910726271</v>
      </c>
      <c r="L105" s="8">
        <f t="shared" si="51"/>
        <v>1.070009320344913</v>
      </c>
      <c r="M105" s="8">
        <f t="shared" si="51"/>
        <v>-0.83779616809070456</v>
      </c>
      <c r="N105" s="8">
        <f t="shared" si="51"/>
        <v>2.5643177389458455E-2</v>
      </c>
      <c r="O105" s="7" t="s">
        <v>70</v>
      </c>
      <c r="P105" s="7" t="s">
        <v>31</v>
      </c>
      <c r="R105">
        <f t="shared" si="50"/>
        <v>0</v>
      </c>
      <c r="S105">
        <f t="shared" si="50"/>
        <v>0</v>
      </c>
      <c r="T105">
        <f t="shared" si="50"/>
        <v>0</v>
      </c>
      <c r="U105">
        <f t="shared" si="50"/>
        <v>0</v>
      </c>
      <c r="V105">
        <f t="shared" si="50"/>
        <v>0</v>
      </c>
      <c r="W105">
        <f t="shared" si="50"/>
        <v>0</v>
      </c>
      <c r="X105">
        <f t="shared" si="50"/>
        <v>0</v>
      </c>
      <c r="Y105">
        <f t="shared" si="50"/>
        <v>1</v>
      </c>
      <c r="Z105">
        <f t="shared" si="50"/>
        <v>0</v>
      </c>
    </row>
    <row r="106" spans="1:26" x14ac:dyDescent="0.2">
      <c r="A106" s="7" t="s">
        <v>71</v>
      </c>
      <c r="B106" s="8">
        <f t="shared" ref="B106:N106" si="52">(B44-B$54)/B$58</f>
        <v>-0.53470636933112126</v>
      </c>
      <c r="C106" s="8">
        <f t="shared" si="52"/>
        <v>-0.6509878274776616</v>
      </c>
      <c r="D106" s="8">
        <f t="shared" si="52"/>
        <v>-6.5478635468511168E-2</v>
      </c>
      <c r="E106" s="8">
        <f t="shared" si="52"/>
        <v>-0.14307015600146275</v>
      </c>
      <c r="F106" s="8">
        <f t="shared" si="52"/>
        <v>1.1325148569160484</v>
      </c>
      <c r="G106" s="8">
        <f t="shared" si="52"/>
        <v>-0.8505285972417419</v>
      </c>
      <c r="H106" s="8">
        <f t="shared" si="52"/>
        <v>-0.47556953140163716</v>
      </c>
      <c r="I106" s="8">
        <f t="shared" si="52"/>
        <v>-0.95419779581962072</v>
      </c>
      <c r="J106" s="8">
        <f t="shared" si="52"/>
        <v>1.2889268551809534</v>
      </c>
      <c r="K106" s="8">
        <f t="shared" si="52"/>
        <v>1.424462328389982</v>
      </c>
      <c r="L106" s="8">
        <f t="shared" si="52"/>
        <v>1.1055814387074416</v>
      </c>
      <c r="M106" s="8">
        <f t="shared" si="52"/>
        <v>-0.9153271669147931</v>
      </c>
      <c r="N106" s="8">
        <f t="shared" si="52"/>
        <v>-0.21010460920757287</v>
      </c>
      <c r="O106" s="7" t="s">
        <v>17</v>
      </c>
      <c r="P106" s="7" t="s">
        <v>31</v>
      </c>
      <c r="R106">
        <f t="shared" si="50"/>
        <v>0</v>
      </c>
      <c r="S106">
        <f t="shared" si="50"/>
        <v>0</v>
      </c>
      <c r="T106">
        <f t="shared" si="50"/>
        <v>0</v>
      </c>
      <c r="U106">
        <f t="shared" si="50"/>
        <v>0</v>
      </c>
      <c r="V106">
        <f t="shared" si="50"/>
        <v>0</v>
      </c>
      <c r="W106">
        <f t="shared" si="50"/>
        <v>0</v>
      </c>
      <c r="X106">
        <f t="shared" si="50"/>
        <v>0</v>
      </c>
      <c r="Y106">
        <f t="shared" si="50"/>
        <v>0</v>
      </c>
      <c r="Z106">
        <f t="shared" si="50"/>
        <v>1</v>
      </c>
    </row>
    <row r="107" spans="1:26" x14ac:dyDescent="0.2">
      <c r="A107" s="7" t="s">
        <v>72</v>
      </c>
      <c r="B107" s="8">
        <f t="shared" ref="B107:N107" si="53">(B45-B$54)/B$58</f>
        <v>-1.1546557830483646</v>
      </c>
      <c r="C107" s="8">
        <f t="shared" si="53"/>
        <v>-1.3198109378999183</v>
      </c>
      <c r="D107" s="8">
        <f t="shared" si="53"/>
        <v>0.15424832919092221</v>
      </c>
      <c r="E107" s="8">
        <f t="shared" si="53"/>
        <v>-0.34595325537328486</v>
      </c>
      <c r="F107" s="8">
        <f t="shared" si="53"/>
        <v>0.53286602428479057</v>
      </c>
      <c r="G107" s="8">
        <f t="shared" si="53"/>
        <v>-1.5707606657297375</v>
      </c>
      <c r="H107" s="8">
        <f t="shared" si="53"/>
        <v>-0.32265391934603049</v>
      </c>
      <c r="I107" s="8">
        <f t="shared" si="53"/>
        <v>-1.1183299752984941</v>
      </c>
      <c r="J107" s="8">
        <f t="shared" si="53"/>
        <v>1.3917667638390085</v>
      </c>
      <c r="K107" s="8">
        <f t="shared" si="53"/>
        <v>0.90008251932480898</v>
      </c>
      <c r="L107" s="8">
        <f t="shared" si="53"/>
        <v>0.78543237344466876</v>
      </c>
      <c r="M107" s="8">
        <f t="shared" si="53"/>
        <v>-0.86681083636229606</v>
      </c>
      <c r="N107" s="8">
        <f t="shared" si="53"/>
        <v>-0.24128886176604386</v>
      </c>
      <c r="O107" s="7" t="s">
        <v>49</v>
      </c>
      <c r="P107" s="7" t="s">
        <v>21</v>
      </c>
      <c r="R107">
        <f t="shared" si="50"/>
        <v>0</v>
      </c>
      <c r="S107">
        <f t="shared" si="50"/>
        <v>0</v>
      </c>
      <c r="T107">
        <f t="shared" si="50"/>
        <v>0</v>
      </c>
      <c r="U107">
        <f t="shared" si="50"/>
        <v>0</v>
      </c>
      <c r="V107">
        <f t="shared" si="50"/>
        <v>0</v>
      </c>
      <c r="W107">
        <f t="shared" si="50"/>
        <v>0</v>
      </c>
      <c r="X107">
        <f t="shared" si="50"/>
        <v>1</v>
      </c>
      <c r="Y107">
        <f t="shared" si="50"/>
        <v>0</v>
      </c>
      <c r="Z107">
        <f t="shared" si="50"/>
        <v>0</v>
      </c>
    </row>
    <row r="108" spans="1:26" x14ac:dyDescent="0.2">
      <c r="A108" s="7" t="s">
        <v>73</v>
      </c>
      <c r="B108" s="8">
        <f t="shared" ref="B108:N108" si="54">(B46-B$54)/B$58</f>
        <v>0.31772407453008794</v>
      </c>
      <c r="C108" s="8">
        <f t="shared" si="54"/>
        <v>-0.54965099256519845</v>
      </c>
      <c r="D108" s="8">
        <f t="shared" si="54"/>
        <v>-0.26114026590333994</v>
      </c>
      <c r="E108" s="8">
        <f t="shared" si="54"/>
        <v>-0.68784884875913321</v>
      </c>
      <c r="F108" s="8">
        <f t="shared" si="54"/>
        <v>-1.2578661060386922</v>
      </c>
      <c r="G108" s="8">
        <f t="shared" si="54"/>
        <v>-1.308858095370466</v>
      </c>
      <c r="H108" s="8">
        <f t="shared" si="54"/>
        <v>0.58595079859283805</v>
      </c>
      <c r="I108" s="8">
        <f t="shared" si="54"/>
        <v>-1.1558055556560132</v>
      </c>
      <c r="J108" s="8">
        <f t="shared" si="54"/>
        <v>-0.7335913484274581</v>
      </c>
      <c r="K108" s="8">
        <f t="shared" si="54"/>
        <v>0.77669903483888625</v>
      </c>
      <c r="L108" s="8">
        <f t="shared" si="54"/>
        <v>-0.60188024269402884</v>
      </c>
      <c r="M108" s="8">
        <f t="shared" si="54"/>
        <v>-1.1324615286521944</v>
      </c>
      <c r="N108" s="8">
        <f t="shared" si="54"/>
        <v>-0.59897565000752406</v>
      </c>
      <c r="O108" s="7" t="s">
        <v>35</v>
      </c>
      <c r="P108" s="7" t="s">
        <v>21</v>
      </c>
      <c r="R108">
        <f t="shared" si="50"/>
        <v>0</v>
      </c>
      <c r="S108">
        <f t="shared" si="50"/>
        <v>0</v>
      </c>
      <c r="T108">
        <f t="shared" si="50"/>
        <v>0</v>
      </c>
      <c r="U108">
        <f t="shared" si="50"/>
        <v>1</v>
      </c>
      <c r="V108">
        <f t="shared" si="50"/>
        <v>0</v>
      </c>
      <c r="W108">
        <f t="shared" si="50"/>
        <v>0</v>
      </c>
      <c r="X108">
        <f t="shared" si="50"/>
        <v>0</v>
      </c>
      <c r="Y108">
        <f t="shared" si="50"/>
        <v>0</v>
      </c>
      <c r="Z108">
        <f t="shared" si="50"/>
        <v>0</v>
      </c>
    </row>
    <row r="109" spans="1:26" x14ac:dyDescent="0.2">
      <c r="A109" s="7" t="s">
        <v>74</v>
      </c>
      <c r="B109" s="8">
        <f t="shared" ref="B109:N109" si="55">(B47-B$54)/B$58</f>
        <v>-0.57345320768844943</v>
      </c>
      <c r="C109" s="8">
        <f t="shared" si="55"/>
        <v>-1.3603456718649034</v>
      </c>
      <c r="D109" s="8">
        <f t="shared" si="55"/>
        <v>-0.26114026590333994</v>
      </c>
      <c r="E109" s="8">
        <f t="shared" si="55"/>
        <v>-0.33092487764203876</v>
      </c>
      <c r="F109" s="8">
        <f t="shared" si="55"/>
        <v>0.50822292157391691</v>
      </c>
      <c r="G109" s="8">
        <f t="shared" si="55"/>
        <v>-1.308858095370466</v>
      </c>
      <c r="H109" s="8">
        <f t="shared" si="55"/>
        <v>-0.36591194609964423</v>
      </c>
      <c r="I109" s="8">
        <f t="shared" si="55"/>
        <v>-1.1739459090464646</v>
      </c>
      <c r="J109" s="8">
        <f t="shared" si="55"/>
        <v>1.0146870987594736</v>
      </c>
      <c r="K109" s="8">
        <f t="shared" si="55"/>
        <v>1.9488421374551561</v>
      </c>
      <c r="L109" s="8">
        <f t="shared" si="55"/>
        <v>1.7103074508704637</v>
      </c>
      <c r="M109" s="8">
        <f t="shared" si="55"/>
        <v>-1.1322237035024272</v>
      </c>
      <c r="N109" s="8">
        <f t="shared" si="55"/>
        <v>-0.27526890951844751</v>
      </c>
      <c r="O109" s="7" t="s">
        <v>70</v>
      </c>
      <c r="P109" s="7" t="s">
        <v>31</v>
      </c>
      <c r="R109">
        <f t="shared" si="50"/>
        <v>0</v>
      </c>
      <c r="S109">
        <f t="shared" si="50"/>
        <v>0</v>
      </c>
      <c r="T109">
        <f t="shared" si="50"/>
        <v>0</v>
      </c>
      <c r="U109">
        <f t="shared" si="50"/>
        <v>0</v>
      </c>
      <c r="V109">
        <f t="shared" si="50"/>
        <v>0</v>
      </c>
      <c r="W109">
        <f t="shared" si="50"/>
        <v>0</v>
      </c>
      <c r="X109">
        <f t="shared" si="50"/>
        <v>0</v>
      </c>
      <c r="Y109">
        <f t="shared" si="50"/>
        <v>1</v>
      </c>
      <c r="Z109">
        <f t="shared" si="50"/>
        <v>0</v>
      </c>
    </row>
    <row r="110" spans="1:26" x14ac:dyDescent="0.2">
      <c r="A110" s="7" t="s">
        <v>75</v>
      </c>
      <c r="B110" s="8">
        <f t="shared" ref="B110:N110" si="56">(B48-B$54)/B$58</f>
        <v>-0.76718739947508796</v>
      </c>
      <c r="C110" s="8">
        <f t="shared" si="56"/>
        <v>-1.1171372680749923</v>
      </c>
      <c r="D110" s="8">
        <f t="shared" si="56"/>
        <v>-0.20568536529881626</v>
      </c>
      <c r="E110" s="8">
        <f t="shared" si="56"/>
        <v>-0.39479548299983458</v>
      </c>
      <c r="F110" s="8">
        <f t="shared" si="56"/>
        <v>1.4118033543059492</v>
      </c>
      <c r="G110" s="8">
        <f t="shared" si="56"/>
        <v>-1.2761202740755588</v>
      </c>
      <c r="H110" s="8">
        <f t="shared" si="56"/>
        <v>-0.23607969205349685</v>
      </c>
      <c r="I110" s="8">
        <f t="shared" si="56"/>
        <v>-1.2228271008171416</v>
      </c>
      <c r="J110" s="8">
        <f t="shared" si="56"/>
        <v>1.5974465811551186</v>
      </c>
      <c r="K110" s="8">
        <f t="shared" si="56"/>
        <v>0.74585316371740507</v>
      </c>
      <c r="L110" s="8">
        <f t="shared" si="56"/>
        <v>1.2122977937950377</v>
      </c>
      <c r="M110" s="8">
        <f t="shared" si="56"/>
        <v>-1.1507740651842644</v>
      </c>
      <c r="N110" s="8">
        <f t="shared" si="56"/>
        <v>-0.21524618862236242</v>
      </c>
      <c r="O110" s="7" t="s">
        <v>70</v>
      </c>
      <c r="P110" s="7" t="s">
        <v>31</v>
      </c>
      <c r="R110">
        <f t="shared" si="50"/>
        <v>0</v>
      </c>
      <c r="S110">
        <f t="shared" si="50"/>
        <v>0</v>
      </c>
      <c r="T110">
        <f t="shared" si="50"/>
        <v>0</v>
      </c>
      <c r="U110">
        <f t="shared" si="50"/>
        <v>0</v>
      </c>
      <c r="V110">
        <f t="shared" si="50"/>
        <v>0</v>
      </c>
      <c r="W110">
        <f t="shared" si="50"/>
        <v>0</v>
      </c>
      <c r="X110">
        <f t="shared" si="50"/>
        <v>0</v>
      </c>
      <c r="Y110">
        <f t="shared" si="50"/>
        <v>1</v>
      </c>
      <c r="Z110">
        <f t="shared" si="50"/>
        <v>0</v>
      </c>
    </row>
    <row r="111" spans="1:26" x14ac:dyDescent="0.2">
      <c r="A111" s="7" t="s">
        <v>76</v>
      </c>
      <c r="B111" s="8">
        <f t="shared" ref="B111:N111" si="57">(B49-B$54)/B$58</f>
        <v>-1.2708962981203478</v>
      </c>
      <c r="C111" s="8">
        <f t="shared" si="57"/>
        <v>-1.9886340483221752</v>
      </c>
      <c r="D111" s="8">
        <f t="shared" si="57"/>
        <v>-0.26114026590333994</v>
      </c>
      <c r="E111" s="8">
        <f t="shared" si="57"/>
        <v>-0.4661802772232535</v>
      </c>
      <c r="F111" s="8">
        <f t="shared" si="57"/>
        <v>1.6828774841255594</v>
      </c>
      <c r="G111" s="8">
        <f t="shared" si="57"/>
        <v>-1.0469555250111944</v>
      </c>
      <c r="H111" s="8">
        <f t="shared" si="57"/>
        <v>-0.5456456731813617</v>
      </c>
      <c r="I111" s="8">
        <f t="shared" si="57"/>
        <v>-1.5211109954888733</v>
      </c>
      <c r="J111" s="8">
        <f t="shared" si="57"/>
        <v>1.7688464289185435</v>
      </c>
      <c r="K111" s="8">
        <f t="shared" si="57"/>
        <v>2.0413797508195977</v>
      </c>
      <c r="L111" s="8">
        <f t="shared" si="57"/>
        <v>1.7103074508704637</v>
      </c>
      <c r="M111" s="8">
        <f t="shared" si="57"/>
        <v>-1.3629140987765556</v>
      </c>
      <c r="N111" s="8">
        <f t="shared" si="57"/>
        <v>-0.63231229135483213</v>
      </c>
      <c r="O111" s="7" t="s">
        <v>17</v>
      </c>
      <c r="P111" s="7" t="s">
        <v>21</v>
      </c>
      <c r="R111">
        <f t="shared" si="50"/>
        <v>0</v>
      </c>
      <c r="S111">
        <f t="shared" si="50"/>
        <v>0</v>
      </c>
      <c r="T111">
        <f t="shared" si="50"/>
        <v>0</v>
      </c>
      <c r="U111">
        <f t="shared" si="50"/>
        <v>0</v>
      </c>
      <c r="V111">
        <f t="shared" si="50"/>
        <v>0</v>
      </c>
      <c r="W111">
        <f t="shared" si="50"/>
        <v>0</v>
      </c>
      <c r="X111">
        <f t="shared" si="50"/>
        <v>0</v>
      </c>
      <c r="Y111">
        <f t="shared" si="50"/>
        <v>0</v>
      </c>
      <c r="Z111">
        <f t="shared" si="50"/>
        <v>1</v>
      </c>
    </row>
    <row r="112" spans="1:26" x14ac:dyDescent="0.2">
      <c r="A112" s="7" t="s">
        <v>77</v>
      </c>
      <c r="B112" s="8">
        <f t="shared" ref="B112:N112" si="58">(B50-B$54)/B$58</f>
        <v>-1.23214945976302</v>
      </c>
      <c r="C112" s="8">
        <f t="shared" si="58"/>
        <v>-1.6035540756548148</v>
      </c>
      <c r="D112" s="8">
        <f t="shared" si="58"/>
        <v>-0.26114026590333994</v>
      </c>
      <c r="E112" s="8">
        <f t="shared" si="58"/>
        <v>-0.53756507144667243</v>
      </c>
      <c r="F112" s="8">
        <f t="shared" si="58"/>
        <v>0.77518986760838116</v>
      </c>
      <c r="G112" s="8">
        <f t="shared" si="58"/>
        <v>-1.1124311676010135</v>
      </c>
      <c r="H112" s="8">
        <f t="shared" si="58"/>
        <v>-0.21990737973840188</v>
      </c>
      <c r="I112" s="8">
        <f t="shared" si="58"/>
        <v>-1.5237179923833093</v>
      </c>
      <c r="J112" s="8">
        <f t="shared" si="58"/>
        <v>0.91184719010141968</v>
      </c>
      <c r="K112" s="8">
        <f t="shared" si="58"/>
        <v>0.65331555035296252</v>
      </c>
      <c r="L112" s="8">
        <f t="shared" si="58"/>
        <v>0.963292965257322</v>
      </c>
      <c r="M112" s="8">
        <f t="shared" si="58"/>
        <v>-1.3227216484659086</v>
      </c>
      <c r="N112" s="8">
        <f t="shared" si="58"/>
        <v>-0.47542737149563236</v>
      </c>
      <c r="O112" s="7" t="s">
        <v>49</v>
      </c>
      <c r="P112" s="7" t="s">
        <v>21</v>
      </c>
      <c r="R112">
        <f t="shared" si="50"/>
        <v>0</v>
      </c>
      <c r="S112">
        <f t="shared" si="50"/>
        <v>0</v>
      </c>
      <c r="T112">
        <f t="shared" si="50"/>
        <v>0</v>
      </c>
      <c r="U112">
        <f t="shared" si="50"/>
        <v>0</v>
      </c>
      <c r="V112">
        <f t="shared" si="50"/>
        <v>0</v>
      </c>
      <c r="W112">
        <f t="shared" si="50"/>
        <v>0</v>
      </c>
      <c r="X112">
        <f t="shared" si="50"/>
        <v>1</v>
      </c>
      <c r="Y112">
        <f t="shared" si="50"/>
        <v>0</v>
      </c>
      <c r="Z112">
        <f t="shared" si="50"/>
        <v>0</v>
      </c>
    </row>
    <row r="113" spans="1:26" x14ac:dyDescent="0.2">
      <c r="A113" s="7" t="s">
        <v>78</v>
      </c>
      <c r="B113" s="8">
        <f t="shared" ref="B113:N113" si="59">(B51-B$54)/B$58</f>
        <v>-1.1546557830483646</v>
      </c>
      <c r="C113" s="8">
        <f t="shared" si="59"/>
        <v>-1.6846235435847858</v>
      </c>
      <c r="D113" s="8">
        <f t="shared" si="59"/>
        <v>-0.21510223521279198</v>
      </c>
      <c r="E113" s="8">
        <f t="shared" si="59"/>
        <v>-0.51502250484980328</v>
      </c>
      <c r="F113" s="8">
        <f t="shared" si="59"/>
        <v>1.0544783649982821</v>
      </c>
      <c r="G113" s="8">
        <f t="shared" si="59"/>
        <v>-1.9308766999737401</v>
      </c>
      <c r="H113" s="8">
        <f t="shared" si="59"/>
        <v>-0.27938425783535548</v>
      </c>
      <c r="I113" s="8">
        <f t="shared" si="59"/>
        <v>-1.6760100609666189</v>
      </c>
      <c r="J113" s="8">
        <f t="shared" si="59"/>
        <v>3.0714852719205705</v>
      </c>
      <c r="K113" s="8">
        <f t="shared" si="59"/>
        <v>1.0851577460536941</v>
      </c>
      <c r="L113" s="8">
        <f t="shared" si="59"/>
        <v>1.9237401610456506</v>
      </c>
      <c r="M113" s="8">
        <f t="shared" si="59"/>
        <v>-1.7619847000858211</v>
      </c>
      <c r="N113" s="8">
        <f t="shared" si="59"/>
        <v>-0.47347280492981964</v>
      </c>
      <c r="O113" s="7" t="s">
        <v>70</v>
      </c>
      <c r="P113" s="7" t="s">
        <v>18</v>
      </c>
      <c r="R113">
        <f t="shared" si="50"/>
        <v>0</v>
      </c>
      <c r="S113">
        <f t="shared" si="50"/>
        <v>0</v>
      </c>
      <c r="T113">
        <f t="shared" si="50"/>
        <v>0</v>
      </c>
      <c r="U113">
        <f t="shared" si="50"/>
        <v>0</v>
      </c>
      <c r="V113">
        <f t="shared" si="50"/>
        <v>0</v>
      </c>
      <c r="W113">
        <f t="shared" si="50"/>
        <v>0</v>
      </c>
      <c r="X113">
        <f t="shared" si="50"/>
        <v>0</v>
      </c>
      <c r="Y113">
        <f t="shared" si="50"/>
        <v>1</v>
      </c>
      <c r="Z113">
        <f t="shared" si="50"/>
        <v>0</v>
      </c>
    </row>
    <row r="116" spans="1:26" x14ac:dyDescent="0.2">
      <c r="A116" s="7" t="s">
        <v>92</v>
      </c>
      <c r="B116" s="9">
        <f>AVERAGE(B64:B113)</f>
        <v>3.7956086554124264E-3</v>
      </c>
      <c r="C116" s="9">
        <f t="shared" ref="C116:N116" si="60">AVERAGE(C64:C113)</f>
        <v>1.3233858453531866E-15</v>
      </c>
      <c r="D116" s="9">
        <f t="shared" si="60"/>
        <v>2.3314683517128286E-17</v>
      </c>
      <c r="E116" s="9">
        <f t="shared" si="60"/>
        <v>-3.3306690738754695E-17</v>
      </c>
      <c r="F116" s="9">
        <f t="shared" si="60"/>
        <v>-1.4031480931293221E-3</v>
      </c>
      <c r="G116" s="9">
        <f t="shared" si="60"/>
        <v>-2.3048229991218252E-15</v>
      </c>
      <c r="H116" s="9">
        <f t="shared" si="60"/>
        <v>3.9838120509680915E-3</v>
      </c>
      <c r="I116" s="9">
        <f t="shared" si="60"/>
        <v>4.9293902293356955E-16</v>
      </c>
      <c r="J116" s="9">
        <f t="shared" si="60"/>
        <v>-4.0856207306205762E-16</v>
      </c>
      <c r="K116" s="9">
        <f t="shared" si="60"/>
        <v>-8.8817841970012528E-17</v>
      </c>
      <c r="L116" s="9">
        <f t="shared" si="60"/>
        <v>1.3635978705542802E-3</v>
      </c>
      <c r="M116" s="9">
        <f t="shared" si="60"/>
        <v>-1.9984014443252818E-16</v>
      </c>
      <c r="N116" s="9">
        <f t="shared" si="60"/>
        <v>4.4408920985006264E-17</v>
      </c>
    </row>
    <row r="117" spans="1:26" x14ac:dyDescent="0.2">
      <c r="A117" s="7" t="s">
        <v>90</v>
      </c>
      <c r="B117">
        <f>STDEV(B64:B113)</f>
        <v>1.0099990070084888</v>
      </c>
      <c r="C117">
        <f t="shared" ref="C117:N117" si="61">STDEV(C64:C113)</f>
        <v>0.99999999999999334</v>
      </c>
      <c r="D117">
        <f t="shared" si="61"/>
        <v>1</v>
      </c>
      <c r="E117">
        <f t="shared" si="61"/>
        <v>0.99999999999999956</v>
      </c>
      <c r="F117">
        <f t="shared" si="61"/>
        <v>1.0103132391718137</v>
      </c>
      <c r="G117">
        <f t="shared" si="61"/>
        <v>0.99999999999999978</v>
      </c>
      <c r="H117">
        <f t="shared" si="61"/>
        <v>1.0099620108550627</v>
      </c>
      <c r="I117">
        <f t="shared" si="61"/>
        <v>0.99999999999999978</v>
      </c>
      <c r="J117">
        <f t="shared" si="61"/>
        <v>1.0000000000000138</v>
      </c>
      <c r="K117">
        <f t="shared" si="61"/>
        <v>1.0000000000000018</v>
      </c>
      <c r="L117">
        <f t="shared" si="61"/>
        <v>1.0210316926856109</v>
      </c>
      <c r="M117">
        <f t="shared" si="61"/>
        <v>0.99999999999999845</v>
      </c>
      <c r="N117">
        <f t="shared" si="61"/>
        <v>1</v>
      </c>
    </row>
    <row r="119" spans="1:26" x14ac:dyDescent="0.2">
      <c r="I119" s="8"/>
      <c r="J119" s="7"/>
      <c r="K119" s="7"/>
      <c r="L119" s="7"/>
      <c r="M119" s="7"/>
      <c r="N119" s="7"/>
      <c r="O119" s="7"/>
      <c r="P119" s="7"/>
    </row>
    <row r="120" spans="1:26" x14ac:dyDescent="0.2">
      <c r="A120" s="7" t="s">
        <v>0</v>
      </c>
      <c r="B120" s="7" t="s">
        <v>1</v>
      </c>
      <c r="C120" s="7" t="s">
        <v>2</v>
      </c>
      <c r="D120" s="7" t="s">
        <v>3</v>
      </c>
      <c r="E120" s="7" t="s">
        <v>4</v>
      </c>
      <c r="F120" s="7" t="s">
        <v>5</v>
      </c>
      <c r="G120" s="7" t="s">
        <v>6</v>
      </c>
      <c r="H120" s="7" t="s">
        <v>7</v>
      </c>
      <c r="I120" s="7" t="s">
        <v>8</v>
      </c>
      <c r="J120" s="7" t="s">
        <v>9</v>
      </c>
      <c r="K120" s="7" t="s">
        <v>10</v>
      </c>
      <c r="L120" s="7" t="s">
        <v>11</v>
      </c>
      <c r="M120" s="7" t="s">
        <v>12</v>
      </c>
      <c r="N120" s="7" t="s">
        <v>13</v>
      </c>
      <c r="O120" s="7"/>
      <c r="P120" s="7"/>
    </row>
    <row r="121" spans="1:26" x14ac:dyDescent="0.2">
      <c r="A121" s="7" t="s">
        <v>16</v>
      </c>
      <c r="B121">
        <f>(B2-MIN(Table1[advanced_degrees]))/(MAX(Table1[advanced_degrees])-MIN(Table1[advanced_degrees]))</f>
        <v>0.96116504854368945</v>
      </c>
      <c r="C121">
        <f>(C2-MIN(Table1[bachelors_degrees]))/(MAX(Table1[bachelors_degrees])-MIN(Table1[bachelors_degrees]))</f>
        <v>0.87793427230046939</v>
      </c>
      <c r="D121">
        <f>(D2-MIN(Table1[coastline_length]))/(MAX(Table1[coastline_length])-MIN(Table1[coastline_length]))</f>
        <v>4.6686746987951808E-3</v>
      </c>
      <c r="E121">
        <f>(E2-MIN(Table1[population_density]))/(MAX(Table1[population_density])-MIN(Table1[population_density]))</f>
        <v>0.50698438783894828</v>
      </c>
      <c r="F121">
        <f>(F2-MIN(Table1[forest_cover]))/(MAX(Table1[forest_cover])-MIN(Table1[forest_cover]))</f>
        <v>0.42259887005649716</v>
      </c>
      <c r="G121">
        <f>(G2-MIN(Table1[high_school_graduate_percent]))/(MAX(Table1[high_school_graduate_percent])-MIN(Table1[high_school_graduate_percent]))</f>
        <v>0.71698113207547187</v>
      </c>
      <c r="H121">
        <f>(H2-MIN(Table1[land_area_miles]))/(MAX(Table1[land_area_miles])-MIN(Table1[land_area_miles]))</f>
        <v>1.5226287598291454E-2</v>
      </c>
      <c r="I121">
        <f>(I2-MIN(Table1[median_household_income]))/(MAX(Table1[median_household_income])-MIN(Table1[median_household_income]))</f>
        <v>1</v>
      </c>
      <c r="J121">
        <f>(J2-MIN(Table1[obese_adults_percent]))/(MAX(Table1[obese_adults_percent])-MIN(Table1[obese_adults_percent]))</f>
        <v>0.32846715328467158</v>
      </c>
      <c r="K121">
        <f>(K2-MIN(Table1[obese_children_percent]))/(MAX(Table1[obese_children_percent])-MIN(Table1[obese_children_percent]))</f>
        <v>0.33566433566433568</v>
      </c>
      <c r="L121">
        <f>(L2-MIN(Table1[overweight_adults_percent]))/(MAX(Table1[overweight_adults_percent])-MIN(Table1[overweight_adults_percent]))</f>
        <v>0.52419354838709653</v>
      </c>
      <c r="M121">
        <f>(M2-MIN(Table1[per_capita_income]))/(MAX(Table1[per_capita_income])-MIN(Table1[per_capita_income]))</f>
        <v>0.83448764792496044</v>
      </c>
      <c r="N121">
        <f>(N2-MIN(Table1[population]))/(MAX(Table1[population])-MIN(Table1[population]))</f>
        <v>0.14057248957310839</v>
      </c>
    </row>
    <row r="122" spans="1:26" x14ac:dyDescent="0.2">
      <c r="A122" s="7" t="s">
        <v>19</v>
      </c>
      <c r="B122">
        <f>(B3-MIN(Table1[advanced_degrees]))/(MAX(Table1[advanced_degrees])-MIN(Table1[advanced_degrees]))</f>
        <v>0.30097087378640774</v>
      </c>
      <c r="C122">
        <f>(C3-MIN(Table1[bachelors_degrees]))/(MAX(Table1[bachelors_degrees])-MIN(Table1[bachelors_degrees]))</f>
        <v>0.54460093896713624</v>
      </c>
      <c r="D122">
        <f>(D3-MIN(Table1[coastline_length]))/(MAX(Table1[coastline_length])-MIN(Table1[coastline_length]))</f>
        <v>0.11295180722891567</v>
      </c>
      <c r="E122">
        <f>(E3-MIN(Table1[population_density]))/(MAX(Table1[population_density])-MIN(Table1[population_density]))</f>
        <v>0.18159408381265407</v>
      </c>
      <c r="F122">
        <f>(F3-MIN(Table1[forest_cover]))/(MAX(Table1[forest_cover])-MIN(Table1[forest_cover]))</f>
        <v>0.1864406779661017</v>
      </c>
      <c r="G122">
        <f>(G3-MIN(Table1[high_school_graduate_percent]))/(MAX(Table1[high_school_graduate_percent])-MIN(Table1[high_school_graduate_percent]))</f>
        <v>0.86792452830188638</v>
      </c>
      <c r="H122">
        <f>(H3-MIN(Table1[land_area_miles]))/(MAX(Table1[land_area_miles])-MIN(Table1[land_area_miles]))</f>
        <v>9.4609090127052518E-3</v>
      </c>
      <c r="I122">
        <f>(I3-MIN(Table1[median_household_income]))/(MAX(Table1[median_household_income])-MIN(Table1[median_household_income]))</f>
        <v>0.93302887615589725</v>
      </c>
      <c r="J122">
        <f>(J3-MIN(Table1[obese_adults_percent]))/(MAX(Table1[obese_adults_percent])-MIN(Table1[obese_adults_percent]))</f>
        <v>0</v>
      </c>
      <c r="K122">
        <f>(K3-MIN(Table1[obese_children_percent]))/(MAX(Table1[obese_children_percent])-MIN(Table1[obese_children_percent]))</f>
        <v>0.33566433566433568</v>
      </c>
      <c r="L122">
        <f>(L3-MIN(Table1[overweight_adults_percent]))/(MAX(Table1[overweight_adults_percent])-MIN(Table1[overweight_adults_percent]))</f>
        <v>2.4193548387096534E-2</v>
      </c>
      <c r="M122">
        <f>(M3-MIN(Table1[per_capita_income]))/(MAX(Table1[per_capita_income])-MIN(Table1[per_capita_income]))</f>
        <v>0.47445056443256806</v>
      </c>
      <c r="N122">
        <f>(N3-MIN(Table1[population]))/(MAX(Table1[population])-MIN(Table1[population]))</f>
        <v>2.1927496487110266E-2</v>
      </c>
    </row>
    <row r="123" spans="1:26" x14ac:dyDescent="0.2">
      <c r="A123" s="7" t="s">
        <v>22</v>
      </c>
      <c r="B123">
        <f>(B4-MIN(Table1[advanced_degrees]))/(MAX(Table1[advanced_degrees])-MIN(Table1[advanced_degrees]))</f>
        <v>0.26213592233009703</v>
      </c>
      <c r="C123">
        <f>(C4-MIN(Table1[bachelors_degrees]))/(MAX(Table1[bachelors_degrees])-MIN(Table1[bachelors_degrees]))</f>
        <v>0.41314553990610331</v>
      </c>
      <c r="D123">
        <f>(D4-MIN(Table1[coastline_length]))/(MAX(Table1[coastline_length])-MIN(Table1[coastline_length]))</f>
        <v>1</v>
      </c>
      <c r="E123">
        <f>(E4-MIN(Table1[population_density]))/(MAX(Table1[population_density])-MIN(Table1[population_density]))</f>
        <v>0</v>
      </c>
      <c r="F123">
        <f>(F4-MIN(Table1[forest_cover]))/(MAX(Table1[forest_cover])-MIN(Table1[forest_cover]))</f>
        <v>0.33785310734463275</v>
      </c>
      <c r="G123">
        <f>(G4-MIN(Table1[high_school_graduate_percent]))/(MAX(Table1[high_school_graduate_percent])-MIN(Table1[high_school_graduate_percent]))</f>
        <v>0.97169811320754607</v>
      </c>
      <c r="H123">
        <f>(H4-MIN(Table1[land_area_miles]))/(MAX(Table1[land_area_miles])-MIN(Table1[land_area_miles]))</f>
        <v>1</v>
      </c>
      <c r="I123">
        <f>(I4-MIN(Table1[median_household_income]))/(MAX(Table1[median_household_income])-MIN(Table1[median_household_income]))</f>
        <v>0.92931298576048105</v>
      </c>
      <c r="J123">
        <f>(J4-MIN(Table1[obese_adults_percent]))/(MAX(Table1[obese_adults_percent])-MIN(Table1[obese_adults_percent]))</f>
        <v>0.48175182481751838</v>
      </c>
      <c r="K123">
        <f>(K4-MIN(Table1[obese_children_percent]))/(MAX(Table1[obese_children_percent])-MIN(Table1[obese_children_percent]))</f>
        <v>0.1818181818181818</v>
      </c>
      <c r="L123">
        <f>(L4-MIN(Table1[overweight_adults_percent]))/(MAX(Table1[overweight_adults_percent])-MIN(Table1[overweight_adults_percent]))</f>
        <v>0.76612903225806417</v>
      </c>
      <c r="M123">
        <f>(M4-MIN(Table1[per_capita_income]))/(MAX(Table1[per_capita_income])-MIN(Table1[per_capita_income]))</f>
        <v>0.65583246986966248</v>
      </c>
      <c r="N123">
        <f>(N4-MIN(Table1[population]))/(MAX(Table1[population])-MIN(Table1[population]))</f>
        <v>3.9504691948856899E-3</v>
      </c>
    </row>
    <row r="124" spans="1:26" x14ac:dyDescent="0.2">
      <c r="A124" s="7" t="s">
        <v>24</v>
      </c>
      <c r="B124">
        <f>(B5-MIN(Table1[advanced_degrees]))/(MAX(Table1[advanced_degrees])-MIN(Table1[advanced_degrees]))</f>
        <v>0.64077669902912626</v>
      </c>
      <c r="C124">
        <f>(C5-MIN(Table1[bachelors_degrees]))/(MAX(Table1[bachelors_degrees])-MIN(Table1[bachelors_degrees]))</f>
        <v>0.8262910798122064</v>
      </c>
      <c r="D124">
        <f>(D5-MIN(Table1[coastline_length]))/(MAX(Table1[coastline_length])-MIN(Table1[coastline_length]))</f>
        <v>1.9578313253012049E-2</v>
      </c>
      <c r="E124">
        <f>(E5-MIN(Table1[population_density]))/(MAX(Table1[population_density])-MIN(Table1[population_density]))</f>
        <v>1</v>
      </c>
      <c r="F124">
        <f>(F5-MIN(Table1[forest_cover]))/(MAX(Table1[forest_cover])-MIN(Table1[forest_cover]))</f>
        <v>0.44067796610169491</v>
      </c>
      <c r="G124">
        <f>(G5-MIN(Table1[high_school_graduate_percent]))/(MAX(Table1[high_school_graduate_percent])-MIN(Table1[high_school_graduate_percent]))</f>
        <v>0.64150943396226334</v>
      </c>
      <c r="H124">
        <f>(H5-MIN(Table1[land_area_miles]))/(MAX(Table1[land_area_miles])-MIN(Table1[land_area_miles]))</f>
        <v>1.1095369263369306E-2</v>
      </c>
      <c r="I124">
        <f>(I5-MIN(Table1[median_household_income]))/(MAX(Table1[median_household_income])-MIN(Table1[median_household_income]))</f>
        <v>0.89717478867646228</v>
      </c>
      <c r="J124">
        <f>(J5-MIN(Table1[obese_adults_percent]))/(MAX(Table1[obese_adults_percent])-MIN(Table1[obese_adults_percent]))</f>
        <v>0.16058394160583936</v>
      </c>
      <c r="K124">
        <f>(K5-MIN(Table1[obese_children_percent]))/(MAX(Table1[obese_children_percent])-MIN(Table1[obese_children_percent]))</f>
        <v>0.36363636363636359</v>
      </c>
      <c r="L124">
        <f>(L5-MIN(Table1[overweight_adults_percent]))/(MAX(Table1[overweight_adults_percent])-MIN(Table1[overweight_adults_percent]))</f>
        <v>0.44354838709677397</v>
      </c>
      <c r="M124">
        <f>(M5-MIN(Table1[per_capita_income]))/(MAX(Table1[per_capita_income])-MIN(Table1[per_capita_income]))</f>
        <v>0.88629546817909144</v>
      </c>
      <c r="N124">
        <f>(N5-MIN(Table1[population]))/(MAX(Table1[population])-MIN(Table1[population]))</f>
        <v>0.21712100282605401</v>
      </c>
    </row>
    <row r="125" spans="1:26" x14ac:dyDescent="0.2">
      <c r="A125" s="7" t="s">
        <v>26</v>
      </c>
      <c r="B125">
        <f>(B6-MIN(Table1[advanced_degrees]))/(MAX(Table1[advanced_degrees])-MIN(Table1[advanced_degrees]))</f>
        <v>0.89320388349514579</v>
      </c>
      <c r="C125">
        <f>(C6-MIN(Table1[bachelors_degrees]))/(MAX(Table1[bachelors_degrees])-MIN(Table1[bachelors_degrees]))</f>
        <v>0.863849765258216</v>
      </c>
      <c r="D125">
        <f>(D6-MIN(Table1[coastline_length]))/(MAX(Table1[coastline_length])-MIN(Table1[coastline_length]))</f>
        <v>1.4457831325301205E-2</v>
      </c>
      <c r="E125">
        <f>(E6-MIN(Table1[population_density]))/(MAX(Table1[population_density])-MIN(Table1[population_density]))</f>
        <v>0.60805258833196385</v>
      </c>
      <c r="F125">
        <f>(F6-MIN(Table1[forest_cover]))/(MAX(Table1[forest_cover])-MIN(Table1[forest_cover]))</f>
        <v>0.61242937853107349</v>
      </c>
      <c r="G125">
        <f>(G6-MIN(Table1[high_school_graduate_percent]))/(MAX(Table1[high_school_graduate_percent])-MIN(Table1[high_school_graduate_percent]))</f>
        <v>0.76415094339622658</v>
      </c>
      <c r="H125">
        <f>(H6-MIN(Table1[land_area_miles]))/(MAX(Table1[land_area_miles])-MIN(Table1[land_area_miles]))</f>
        <v>6.6853111004604926E-3</v>
      </c>
      <c r="I125">
        <f>(I6-MIN(Table1[median_household_income]))/(MAX(Table1[median_household_income])-MIN(Table1[median_household_income]))</f>
        <v>0.872326544505588</v>
      </c>
      <c r="J125">
        <f>(J6-MIN(Table1[obese_adults_percent]))/(MAX(Table1[obese_adults_percent])-MIN(Table1[obese_adults_percent]))</f>
        <v>7.2992700729928046E-3</v>
      </c>
      <c r="K125">
        <f>(K6-MIN(Table1[obese_children_percent]))/(MAX(Table1[obese_children_percent])-MIN(Table1[obese_children_percent]))</f>
        <v>0.26573426573426578</v>
      </c>
      <c r="L125">
        <f>(L6-MIN(Table1[overweight_adults_percent]))/(MAX(Table1[overweight_adults_percent])-MIN(Table1[overweight_adults_percent]))</f>
        <v>0.29838709677419362</v>
      </c>
      <c r="M125">
        <f>(M6-MIN(Table1[per_capita_income]))/(MAX(Table1[per_capita_income])-MIN(Table1[per_capita_income]))</f>
        <v>1</v>
      </c>
      <c r="N125">
        <f>(N6-MIN(Table1[population]))/(MAX(Table1[population])-MIN(Table1[population]))</f>
        <v>7.7927371586669486E-2</v>
      </c>
    </row>
    <row r="126" spans="1:26" x14ac:dyDescent="0.2">
      <c r="A126" s="7" t="s">
        <v>28</v>
      </c>
      <c r="B126">
        <f>(B7-MIN(Table1[advanced_degrees]))/(MAX(Table1[advanced_degrees])-MIN(Table1[advanced_degrees]))</f>
        <v>1</v>
      </c>
      <c r="C126">
        <f>(C7-MIN(Table1[bachelors_degrees]))/(MAX(Table1[bachelors_degrees])-MIN(Table1[bachelors_degrees]))</f>
        <v>1</v>
      </c>
      <c r="D126">
        <f>(D7-MIN(Table1[coastline_length]))/(MAX(Table1[coastline_length])-MIN(Table1[coastline_length]))</f>
        <v>2.891566265060241E-2</v>
      </c>
      <c r="E126">
        <f>(E7-MIN(Table1[population_density]))/(MAX(Table1[population_density])-MIN(Table1[population_density]))</f>
        <v>0.71487263763352504</v>
      </c>
      <c r="F126">
        <f>(F7-MIN(Table1[forest_cover]))/(MAX(Table1[forest_cover])-MIN(Table1[forest_cover]))</f>
        <v>0.58757062146892658</v>
      </c>
      <c r="G126">
        <f>(G7-MIN(Table1[high_school_graduate_percent]))/(MAX(Table1[high_school_graduate_percent])-MIN(Table1[high_school_graduate_percent]))</f>
        <v>0.75471698113207486</v>
      </c>
      <c r="H126">
        <f>(H7-MIN(Table1[land_area_miles]))/(MAX(Table1[land_area_miles])-MIN(Table1[land_area_miles]))</f>
        <v>1.1878365258853912E-2</v>
      </c>
      <c r="I126">
        <f>(I7-MIN(Table1[median_household_income]))/(MAX(Table1[median_household_income])-MIN(Table1[median_household_income]))</f>
        <v>0.85196006126964319</v>
      </c>
      <c r="J126">
        <f>(J7-MIN(Table1[obese_adults_percent]))/(MAX(Table1[obese_adults_percent])-MIN(Table1[obese_adults_percent]))</f>
        <v>1.4598540145985351E-2</v>
      </c>
      <c r="K126">
        <f>(K7-MIN(Table1[obese_children_percent]))/(MAX(Table1[obese_children_percent])-MIN(Table1[obese_children_percent]))</f>
        <v>0.35664335664335661</v>
      </c>
      <c r="L126">
        <f>(L7-MIN(Table1[overweight_adults_percent]))/(MAX(Table1[overweight_adults_percent])-MIN(Table1[overweight_adults_percent]))</f>
        <v>0.14516129032258035</v>
      </c>
      <c r="M126">
        <f>(M7-MIN(Table1[per_capita_income]))/(MAX(Table1[per_capita_income])-MIN(Table1[per_capita_income]))</f>
        <v>0.84839395757212199</v>
      </c>
      <c r="N126">
        <f>(N7-MIN(Table1[population]))/(MAX(Table1[population])-MIN(Table1[population]))</f>
        <v>0.16100940199997868</v>
      </c>
    </row>
    <row r="127" spans="1:26" x14ac:dyDescent="0.2">
      <c r="A127" s="7" t="s">
        <v>29</v>
      </c>
      <c r="B127">
        <f>(B8-MIN(Table1[advanced_degrees]))/(MAX(Table1[advanced_degrees])-MIN(Table1[advanced_degrees]))</f>
        <v>0.27184466019417469</v>
      </c>
      <c r="C127">
        <f>(C8-MIN(Table1[bachelors_degrees]))/(MAX(Table1[bachelors_degrees])-MIN(Table1[bachelors_degrees]))</f>
        <v>0.73708920187793425</v>
      </c>
      <c r="D127">
        <f>(D8-MIN(Table1[coastline_length]))/(MAX(Table1[coastline_length])-MIN(Table1[coastline_length]))</f>
        <v>1.957831325301205E-3</v>
      </c>
      <c r="E127">
        <f>(E8-MIN(Table1[population_density]))/(MAX(Table1[population_density])-MIN(Table1[population_density]))</f>
        <v>0.12078882497945768</v>
      </c>
      <c r="F127">
        <f>(F8-MIN(Table1[forest_cover]))/(MAX(Table1[forest_cover])-MIN(Table1[forest_cover]))</f>
        <v>0.87005649717514122</v>
      </c>
      <c r="G127">
        <f>(G8-MIN(Table1[high_school_graduate_percent]))/(MAX(Table1[high_school_graduate_percent])-MIN(Table1[high_school_graduate_percent]))</f>
        <v>0.96226415094339568</v>
      </c>
      <c r="H127">
        <f>(H8-MIN(Table1[land_area_miles]))/(MAX(Table1[land_area_miles])-MIN(Table1[land_area_miles]))</f>
        <v>1.3902567910857836E-2</v>
      </c>
      <c r="I127">
        <f>(I8-MIN(Table1[median_household_income]))/(MAX(Table1[median_household_income])-MIN(Table1[median_household_income]))</f>
        <v>0.84274124921994664</v>
      </c>
      <c r="J127">
        <f>(J8-MIN(Table1[obese_adults_percent]))/(MAX(Table1[obese_adults_percent])-MIN(Table1[obese_adults_percent]))</f>
        <v>0.21167883211678848</v>
      </c>
      <c r="K127">
        <f>(K8-MIN(Table1[obese_children_percent]))/(MAX(Table1[obese_children_percent])-MIN(Table1[obese_children_percent]))</f>
        <v>0.30769230769230771</v>
      </c>
      <c r="L127">
        <f>(L8-MIN(Table1[overweight_adults_percent]))/(MAX(Table1[overweight_adults_percent])-MIN(Table1[overweight_adults_percent]))</f>
        <v>0.4677419354838705</v>
      </c>
      <c r="M127">
        <f>(M8-MIN(Table1[per_capita_income]))/(MAX(Table1[per_capita_income])-MIN(Table1[per_capita_income]))</f>
        <v>0.74466924796858813</v>
      </c>
      <c r="N127">
        <f>(N8-MIN(Table1[population]))/(MAX(Table1[population])-MIN(Table1[population]))</f>
        <v>1.9308243991869957E-2</v>
      </c>
    </row>
    <row r="128" spans="1:26" x14ac:dyDescent="0.2">
      <c r="A128" s="7" t="s">
        <v>30</v>
      </c>
      <c r="B128">
        <f>(B9-MIN(Table1[advanced_degrees]))/(MAX(Table1[advanced_degrees])-MIN(Table1[advanced_degrees]))</f>
        <v>0.77669902912621369</v>
      </c>
      <c r="C128">
        <f>(C9-MIN(Table1[bachelors_degrees]))/(MAX(Table1[bachelors_degrees])-MIN(Table1[bachelors_degrees]))</f>
        <v>0.80281690140845052</v>
      </c>
      <c r="D128">
        <f>(D9-MIN(Table1[coastline_length]))/(MAX(Table1[coastline_length])-MIN(Table1[coastline_length]))</f>
        <v>1.6867469879518072E-2</v>
      </c>
      <c r="E128">
        <f>(E9-MIN(Table1[population_density]))/(MAX(Table1[population_density])-MIN(Table1[population_density]))</f>
        <v>0.17337715694330322</v>
      </c>
      <c r="F128">
        <f>(F9-MIN(Table1[forest_cover]))/(MAX(Table1[forest_cover])-MIN(Table1[forest_cover]))</f>
        <v>0.68022598870056505</v>
      </c>
      <c r="G128">
        <f>(G9-MIN(Table1[high_school_graduate_percent]))/(MAX(Table1[high_school_graduate_percent])-MIN(Table1[high_school_graduate_percent]))</f>
        <v>0.61320754716981085</v>
      </c>
      <c r="H128">
        <f>(H9-MIN(Table1[land_area_miles]))/(MAX(Table1[land_area_miles])-MIN(Table1[land_area_miles]))</f>
        <v>6.7513373255595518E-2</v>
      </c>
      <c r="I128">
        <f>(I9-MIN(Table1[median_household_income]))/(MAX(Table1[median_household_income])-MIN(Table1[median_household_income]))</f>
        <v>0.72811595847279742</v>
      </c>
      <c r="J128">
        <f>(J9-MIN(Table1[obese_adults_percent]))/(MAX(Table1[obese_adults_percent])-MIN(Table1[obese_adults_percent]))</f>
        <v>0.32846715328467158</v>
      </c>
      <c r="K128">
        <f>(K9-MIN(Table1[obese_children_percent]))/(MAX(Table1[obese_children_percent])-MIN(Table1[obese_children_percent]))</f>
        <v>0.37062937062937068</v>
      </c>
      <c r="L128">
        <f>(L9-MIN(Table1[overweight_adults_percent]))/(MAX(Table1[overweight_adults_percent])-MIN(Table1[overweight_adults_percent]))</f>
        <v>0.53225806451612889</v>
      </c>
      <c r="M128">
        <f>(M9-MIN(Table1[per_capita_income]))/(MAX(Table1[per_capita_income])-MIN(Table1[per_capita_income]))</f>
        <v>0.70982167202923052</v>
      </c>
      <c r="N128">
        <f>(N9-MIN(Table1[population]))/(MAX(Table1[population])-MIN(Table1[population]))</f>
        <v>0.20220815991488927</v>
      </c>
    </row>
    <row r="129" spans="1:17" x14ac:dyDescent="0.2">
      <c r="A129" s="7" t="s">
        <v>32</v>
      </c>
      <c r="B129">
        <f>(B10-MIN(Table1[advanced_degrees]))/(MAX(Table1[advanced_degrees])-MIN(Table1[advanced_degrees]))</f>
        <v>0.40776699029126212</v>
      </c>
      <c r="C129">
        <f>(C10-MIN(Table1[bachelors_degrees]))/(MAX(Table1[bachelors_degrees])-MIN(Table1[bachelors_degrees]))</f>
        <v>0.57276995305164313</v>
      </c>
      <c r="D129">
        <f>(D10-MIN(Table1[coastline_length]))/(MAX(Table1[coastline_length])-MIN(Table1[coastline_length]))</f>
        <v>0.12650602409638553</v>
      </c>
      <c r="E129">
        <f>(E10-MIN(Table1[population_density]))/(MAX(Table1[population_density])-MIN(Table1[population_density]))</f>
        <v>0.20542317173377156</v>
      </c>
      <c r="F129">
        <f>(F10-MIN(Table1[forest_cover]))/(MAX(Table1[forest_cover])-MIN(Table1[forest_cover]))</f>
        <v>0.19548022598870057</v>
      </c>
      <c r="G129">
        <f>(G10-MIN(Table1[high_school_graduate_percent]))/(MAX(Table1[high_school_graduate_percent])-MIN(Table1[high_school_graduate_percent]))</f>
        <v>0</v>
      </c>
      <c r="H129">
        <f>(H10-MIN(Table1[land_area_miles]))/(MAX(Table1[land_area_miles])-MIN(Table1[land_area_miles]))</f>
        <v>0.28556882201236994</v>
      </c>
      <c r="I129">
        <f>(I10-MIN(Table1[median_household_income]))/(MAX(Table1[median_household_income])-MIN(Table1[median_household_income]))</f>
        <v>0.67813581437567372</v>
      </c>
      <c r="J129">
        <f>(J10-MIN(Table1[obese_adults_percent]))/(MAX(Table1[obese_adults_percent])-MIN(Table1[obese_adults_percent]))</f>
        <v>0.17518248175182499</v>
      </c>
      <c r="K129">
        <f>(K10-MIN(Table1[obese_children_percent]))/(MAX(Table1[obese_children_percent])-MIN(Table1[obese_children_percent]))</f>
        <v>0.32867132867132859</v>
      </c>
      <c r="L129">
        <f>(L10-MIN(Table1[overweight_adults_percent]))/(MAX(Table1[overweight_adults_percent])-MIN(Table1[overweight_adults_percent]))</f>
        <v>0.3548387096774191</v>
      </c>
      <c r="M129">
        <f>(M10-MIN(Table1[per_capita_income]))/(MAX(Table1[per_capita_income])-MIN(Table1[per_capita_income]))</f>
        <v>0.51289742051589682</v>
      </c>
      <c r="N129">
        <f>(N10-MIN(Table1[population]))/(MAX(Table1[population])-MIN(Table1[population]))</f>
        <v>1</v>
      </c>
    </row>
    <row r="130" spans="1:17" x14ac:dyDescent="0.2">
      <c r="A130" s="7" t="s">
        <v>33</v>
      </c>
      <c r="B130">
        <f>(B11-MIN(Table1[advanced_degrees]))/(MAX(Table1[advanced_degrees])-MIN(Table1[advanced_degrees]))</f>
        <v>0.44660194174757284</v>
      </c>
      <c r="C130">
        <f>(C11-MIN(Table1[bachelors_degrees]))/(MAX(Table1[bachelors_degrees])-MIN(Table1[bachelors_degrees]))</f>
        <v>0.64319248826291076</v>
      </c>
      <c r="D130">
        <f>(D11-MIN(Table1[coastline_length]))/(MAX(Table1[coastline_length])-MIN(Table1[coastline_length]))</f>
        <v>2.3644578313253013E-2</v>
      </c>
      <c r="E130">
        <f>(E11-MIN(Table1[population_density]))/(MAX(Table1[population_density])-MIN(Table1[population_density]))</f>
        <v>8.7099424815119147E-2</v>
      </c>
      <c r="F130">
        <f>(F11-MIN(Table1[forest_cover]))/(MAX(Table1[forest_cover])-MIN(Table1[forest_cover]))</f>
        <v>0.42259887005649716</v>
      </c>
      <c r="G130">
        <f>(G11-MIN(Table1[high_school_graduate_percent]))/(MAX(Table1[high_school_graduate_percent])-MIN(Table1[high_school_graduate_percent]))</f>
        <v>0.81132075471698128</v>
      </c>
      <c r="H130">
        <f>(H11-MIN(Table1[land_area_miles]))/(MAX(Table1[land_area_miles])-MIN(Table1[land_area_miles]))</f>
        <v>0.11485462783989663</v>
      </c>
      <c r="I130">
        <f>(I11-MIN(Table1[median_household_income]))/(MAX(Table1[median_household_income])-MIN(Table1[median_household_income]))</f>
        <v>0.66761218585125093</v>
      </c>
      <c r="J130">
        <f>(J11-MIN(Table1[obese_adults_percent]))/(MAX(Table1[obese_adults_percent])-MIN(Table1[obese_adults_percent]))</f>
        <v>0.27737226277372268</v>
      </c>
      <c r="K130">
        <f>(K11-MIN(Table1[obese_children_percent]))/(MAX(Table1[obese_children_percent])-MIN(Table1[obese_children_percent]))</f>
        <v>0.16083916083916089</v>
      </c>
      <c r="L130">
        <f>(L11-MIN(Table1[overweight_adults_percent]))/(MAX(Table1[overweight_adults_percent])-MIN(Table1[overweight_adults_percent]))</f>
        <v>0.45967741935483875</v>
      </c>
      <c r="M130">
        <f>(M11-MIN(Table1[per_capita_income]))/(MAX(Table1[per_capita_income])-MIN(Table1[per_capita_income]))</f>
        <v>0.58924578720619514</v>
      </c>
      <c r="N130">
        <f>(N11-MIN(Table1[population]))/(MAX(Table1[population])-MIN(Table1[population]))</f>
        <v>0.17075892396921671</v>
      </c>
    </row>
    <row r="131" spans="1:17" x14ac:dyDescent="0.2">
      <c r="A131" s="7" t="s">
        <v>34</v>
      </c>
      <c r="B131">
        <f>(B12-MIN(Table1[advanced_degrees]))/(MAX(Table1[advanced_degrees])-MIN(Table1[advanced_degrees]))</f>
        <v>0.64077669902912626</v>
      </c>
      <c r="C131">
        <f>(C12-MIN(Table1[bachelors_degrees]))/(MAX(Table1[bachelors_degrees])-MIN(Table1[bachelors_degrees]))</f>
        <v>0.88732394366197187</v>
      </c>
      <c r="D131">
        <f>(D12-MIN(Table1[coastline_length]))/(MAX(Table1[coastline_length])-MIN(Table1[coastline_length]))</f>
        <v>0</v>
      </c>
      <c r="E131">
        <f>(E12-MIN(Table1[population_density]))/(MAX(Table1[population_density])-MIN(Table1[population_density]))</f>
        <v>4.1906327033689399E-2</v>
      </c>
      <c r="F131">
        <f>(F12-MIN(Table1[forest_cover]))/(MAX(Table1[forest_cover])-MIN(Table1[forest_cover]))</f>
        <v>0.19209039548022599</v>
      </c>
      <c r="G131">
        <f>(G12-MIN(Table1[high_school_graduate_percent]))/(MAX(Table1[high_school_graduate_percent])-MIN(Table1[high_school_graduate_percent]))</f>
        <v>0.83962264150943378</v>
      </c>
      <c r="H131">
        <f>(H12-MIN(Table1[land_area_miles]))/(MAX(Table1[land_area_miles])-MIN(Table1[land_area_miles]))</f>
        <v>0.18013823566072748</v>
      </c>
      <c r="I131">
        <f>(I12-MIN(Table1[median_household_income]))/(MAX(Table1[median_household_income])-MIN(Table1[median_household_income]))</f>
        <v>0.66137175923299485</v>
      </c>
      <c r="J131">
        <f>(J12-MIN(Table1[obese_adults_percent]))/(MAX(Table1[obese_adults_percent])-MIN(Table1[obese_adults_percent]))</f>
        <v>2.1897810218978155E-2</v>
      </c>
      <c r="K131">
        <f>(K12-MIN(Table1[obese_children_percent]))/(MAX(Table1[obese_children_percent])-MIN(Table1[obese_children_percent]))</f>
        <v>9.7902097902097918E-2</v>
      </c>
      <c r="L131">
        <f>(L12-MIN(Table1[overweight_adults_percent]))/(MAX(Table1[overweight_adults_percent])-MIN(Table1[overweight_adults_percent]))</f>
        <v>0</v>
      </c>
      <c r="M131">
        <f>(M12-MIN(Table1[per_capita_income]))/(MAX(Table1[per_capita_income])-MIN(Table1[per_capita_income]))</f>
        <v>0.61738561378633361</v>
      </c>
      <c r="N131">
        <f>(N12-MIN(Table1[population]))/(MAX(Table1[population])-MIN(Table1[population]))</f>
        <v>0.12631301393866615</v>
      </c>
    </row>
    <row r="132" spans="1:17" x14ac:dyDescent="0.2">
      <c r="A132" s="7" t="s">
        <v>36</v>
      </c>
      <c r="B132">
        <f>(B13-MIN(Table1[advanced_degrees]))/(MAX(Table1[advanced_degrees])-MIN(Table1[advanced_degrees]))</f>
        <v>0.3689320388349514</v>
      </c>
      <c r="C132">
        <f>(C13-MIN(Table1[bachelors_degrees]))/(MAX(Table1[bachelors_degrees])-MIN(Table1[bachelors_degrees]))</f>
        <v>0.68075117370892035</v>
      </c>
      <c r="D132">
        <f>(D13-MIN(Table1[coastline_length]))/(MAX(Table1[coastline_length])-MIN(Table1[coastline_length]))</f>
        <v>0</v>
      </c>
      <c r="E132">
        <f>(E13-MIN(Table1[population_density]))/(MAX(Table1[population_density])-MIN(Table1[population_density]))</f>
        <v>5.5053410024650778E-2</v>
      </c>
      <c r="F132">
        <f>(F13-MIN(Table1[forest_cover]))/(MAX(Table1[forest_cover])-MIN(Table1[forest_cover]))</f>
        <v>0.32090395480225986</v>
      </c>
      <c r="G132">
        <f>(G13-MIN(Table1[high_school_graduate_percent]))/(MAX(Table1[high_school_graduate_percent])-MIN(Table1[high_school_graduate_percent]))</f>
        <v>1</v>
      </c>
      <c r="H132">
        <f>(H13-MIN(Table1[land_area_miles]))/(MAX(Table1[land_area_miles])-MIN(Table1[land_area_miles]))</f>
        <v>0.13797758805632657</v>
      </c>
      <c r="I132">
        <f>(I13-MIN(Table1[median_household_income]))/(MAX(Table1[median_household_income])-MIN(Table1[median_household_income]))</f>
        <v>0.64942985193169567</v>
      </c>
      <c r="J132">
        <f>(J13-MIN(Table1[obese_adults_percent]))/(MAX(Table1[obese_adults_percent])-MIN(Table1[obese_adults_percent]))</f>
        <v>0.29927007299270086</v>
      </c>
      <c r="K132">
        <f>(K13-MIN(Table1[obese_children_percent]))/(MAX(Table1[obese_children_percent])-MIN(Table1[obese_children_percent]))</f>
        <v>0.11188811188811186</v>
      </c>
      <c r="L132">
        <f>(L13-MIN(Table1[overweight_adults_percent]))/(MAX(Table1[overweight_adults_percent])-MIN(Table1[overweight_adults_percent]))</f>
        <v>0.55645161290322542</v>
      </c>
      <c r="M132">
        <f>(M13-MIN(Table1[per_capita_income]))/(MAX(Table1[per_capita_income])-MIN(Table1[per_capita_income]))</f>
        <v>0.63270982167202927</v>
      </c>
      <c r="N132">
        <f>(N13-MIN(Table1[population]))/(MAX(Table1[population])-MIN(Table1[population]))</f>
        <v>0.12716937036614112</v>
      </c>
      <c r="Q132" t="s">
        <v>95</v>
      </c>
    </row>
    <row r="133" spans="1:17" x14ac:dyDescent="0.2">
      <c r="A133" s="7" t="s">
        <v>38</v>
      </c>
      <c r="B133">
        <f>(B14-MIN(Table1[advanced_degrees]))/(MAX(Table1[advanced_degrees])-MIN(Table1[advanced_degrees]))</f>
        <v>0.29126213592233013</v>
      </c>
      <c r="C133">
        <f>(C14-MIN(Table1[bachelors_degrees]))/(MAX(Table1[bachelors_degrees])-MIN(Table1[bachelors_degrees]))</f>
        <v>0.55868544600938974</v>
      </c>
      <c r="D133">
        <f>(D14-MIN(Table1[coastline_length]))/(MAX(Table1[coastline_length])-MIN(Table1[coastline_length]))</f>
        <v>0</v>
      </c>
      <c r="E133">
        <f>(E14-MIN(Table1[population_density]))/(MAX(Table1[population_density])-MIN(Table1[population_density]))</f>
        <v>2.8759244042728019E-2</v>
      </c>
      <c r="F133">
        <f>(F14-MIN(Table1[forest_cover]))/(MAX(Table1[forest_cover])-MIN(Table1[forest_cover]))</f>
        <v>9.4915254237288138E-2</v>
      </c>
      <c r="G133">
        <f>(G14-MIN(Table1[high_school_graduate_percent]))/(MAX(Table1[high_school_graduate_percent])-MIN(Table1[high_school_graduate_percent]))</f>
        <v>0.88679245283018848</v>
      </c>
      <c r="H133">
        <f>(H14-MIN(Table1[land_area_miles]))/(MAX(Table1[land_area_miles])-MIN(Table1[land_area_miles]))</f>
        <v>0.14244206970771076</v>
      </c>
      <c r="I133">
        <f>(I14-MIN(Table1[median_household_income]))/(MAX(Table1[median_household_income])-MIN(Table1[median_household_income]))</f>
        <v>0.63309128042207974</v>
      </c>
      <c r="J133">
        <f>(J14-MIN(Table1[obese_adults_percent]))/(MAX(Table1[obese_adults_percent])-MIN(Table1[obese_adults_percent]))</f>
        <v>8.0291970802919818E-2</v>
      </c>
      <c r="K133">
        <f>(K14-MIN(Table1[obese_children_percent]))/(MAX(Table1[obese_children_percent])-MIN(Table1[obese_children_percent]))</f>
        <v>0</v>
      </c>
      <c r="L133">
        <f>(L14-MIN(Table1[overweight_adults_percent]))/(MAX(Table1[overweight_adults_percent])-MIN(Table1[overweight_adults_percent]))</f>
        <v>0.11290322580645144</v>
      </c>
      <c r="M133">
        <f>(M14-MIN(Table1[per_capita_income]))/(MAX(Table1[per_capita_income])-MIN(Table1[per_capita_income]))</f>
        <v>0.20946719746959699</v>
      </c>
      <c r="N133">
        <f>(N14-MIN(Table1[population]))/(MAX(Table1[population])-MIN(Table1[population]))</f>
        <v>6.2497213664637286E-2</v>
      </c>
    </row>
    <row r="134" spans="1:17" x14ac:dyDescent="0.2">
      <c r="A134" s="7" t="s">
        <v>39</v>
      </c>
      <c r="B134">
        <f>(B15-MIN(Table1[advanced_degrees]))/(MAX(Table1[advanced_degrees])-MIN(Table1[advanced_degrees]))</f>
        <v>0.46601941747572811</v>
      </c>
      <c r="C134">
        <f>(C15-MIN(Table1[bachelors_degrees]))/(MAX(Table1[bachelors_degrees])-MIN(Table1[bachelors_degrees]))</f>
        <v>0.50704225352112675</v>
      </c>
      <c r="D134">
        <f>(D15-MIN(Table1[coastline_length]))/(MAX(Table1[coastline_length])-MIN(Table1[coastline_length]))</f>
        <v>4.2168674698795181E-3</v>
      </c>
      <c r="E134">
        <f>(E15-MIN(Table1[population_density]))/(MAX(Table1[population_density])-MIN(Table1[population_density]))</f>
        <v>0.39769926047658177</v>
      </c>
      <c r="F134">
        <f>(F15-MIN(Table1[forest_cover]))/(MAX(Table1[forest_cover])-MIN(Table1[forest_cover]))</f>
        <v>0.33333333333333331</v>
      </c>
      <c r="G134">
        <f>(G15-MIN(Table1[high_school_graduate_percent]))/(MAX(Table1[high_school_graduate_percent])-MIN(Table1[high_school_graduate_percent]))</f>
        <v>0.62264150943396257</v>
      </c>
      <c r="H134">
        <f>(H15-MIN(Table1[land_area_miles]))/(MAX(Table1[land_area_miles])-MIN(Table1[land_area_miles]))</f>
        <v>1.6063707082251447E-3</v>
      </c>
      <c r="I134">
        <f>(I15-MIN(Table1[median_household_income]))/(MAX(Table1[median_household_income])-MIN(Table1[median_household_income]))</f>
        <v>0.58608952175639639</v>
      </c>
      <c r="J134">
        <f>(J15-MIN(Table1[obese_adults_percent]))/(MAX(Table1[obese_adults_percent])-MIN(Table1[obese_adults_percent]))</f>
        <v>0.37956204379562042</v>
      </c>
      <c r="K134">
        <f>(K15-MIN(Table1[obese_children_percent]))/(MAX(Table1[obese_children_percent])-MIN(Table1[obese_children_percent]))</f>
        <v>1</v>
      </c>
      <c r="L134">
        <f>(L15-MIN(Table1[overweight_adults_percent]))/(MAX(Table1[overweight_adults_percent])-MIN(Table1[overweight_adults_percent]))</f>
        <v>0.71774193548387055</v>
      </c>
      <c r="M134">
        <f>(M15-MIN(Table1[per_capita_income]))/(MAX(Table1[per_capita_income])-MIN(Table1[per_capita_income]))</f>
        <v>0.51546054425478538</v>
      </c>
      <c r="N134">
        <f>(N15-MIN(Table1[population]))/(MAX(Table1[population])-MIN(Table1[population]))</f>
        <v>9.3319250220786683E-3</v>
      </c>
    </row>
    <row r="135" spans="1:17" x14ac:dyDescent="0.2">
      <c r="A135" s="7" t="s">
        <v>40</v>
      </c>
      <c r="B135">
        <f>(B16-MIN(Table1[advanced_degrees]))/(MAX(Table1[advanced_degrees])-MIN(Table1[advanced_degrees]))</f>
        <v>0.7184466019417477</v>
      </c>
      <c r="C135">
        <f>(C16-MIN(Table1[bachelors_degrees]))/(MAX(Table1[bachelors_degrees])-MIN(Table1[bachelors_degrees]))</f>
        <v>0.70422535211267623</v>
      </c>
      <c r="D135">
        <f>(D16-MIN(Table1[coastline_length]))/(MAX(Table1[coastline_length])-MIN(Table1[coastline_length]))</f>
        <v>1.9126506024096386E-2</v>
      </c>
      <c r="E135">
        <f>(E16-MIN(Table1[population_density]))/(MAX(Table1[population_density])-MIN(Table1[population_density]))</f>
        <v>0.34428923582580118</v>
      </c>
      <c r="F135">
        <f>(F16-MIN(Table1[forest_cover]))/(MAX(Table1[forest_cover])-MIN(Table1[forest_cover]))</f>
        <v>0.56949152542372883</v>
      </c>
      <c r="G135">
        <f>(G16-MIN(Table1[high_school_graduate_percent]))/(MAX(Table1[high_school_graduate_percent])-MIN(Table1[high_school_graduate_percent]))</f>
        <v>0.35849056603773527</v>
      </c>
      <c r="H135">
        <f>(H16-MIN(Table1[land_area_miles]))/(MAX(Table1[land_area_miles])-MIN(Table1[land_area_miles]))</f>
        <v>9.3264303282789715E-2</v>
      </c>
      <c r="I135">
        <f>(I16-MIN(Table1[median_household_income]))/(MAX(Table1[median_household_income])-MIN(Table1[median_household_income]))</f>
        <v>0.57460146366369769</v>
      </c>
      <c r="J135">
        <f>(J16-MIN(Table1[obese_adults_percent]))/(MAX(Table1[obese_adults_percent])-MIN(Table1[obese_adults_percent]))</f>
        <v>0.20437956204379568</v>
      </c>
      <c r="K135">
        <f>(K16-MIN(Table1[obese_children_percent]))/(MAX(Table1[obese_children_percent])-MIN(Table1[obese_children_percent]))</f>
        <v>0.47552447552447558</v>
      </c>
      <c r="L135">
        <f>(L16-MIN(Table1[overweight_adults_percent]))/(MAX(Table1[overweight_adults_percent])-MIN(Table1[overweight_adults_percent]))</f>
        <v>0.55645161290322542</v>
      </c>
      <c r="M135">
        <f>(M16-MIN(Table1[per_capita_income]))/(MAX(Table1[per_capita_income])-MIN(Table1[per_capita_income]))</f>
        <v>0.657632109941648</v>
      </c>
      <c r="N135">
        <f>(N16-MIN(Table1[population]))/(MAX(Table1[population])-MIN(Table1[population]))</f>
        <v>0.49819310609216166</v>
      </c>
    </row>
    <row r="136" spans="1:17" x14ac:dyDescent="0.2">
      <c r="A136" s="7" t="s">
        <v>41</v>
      </c>
      <c r="B136">
        <f>(B17-MIN(Table1[advanced_degrees]))/(MAX(Table1[advanced_degrees])-MIN(Table1[advanced_degrees]))</f>
        <v>1.9417475728155272E-2</v>
      </c>
      <c r="C136">
        <f>(C17-MIN(Table1[bachelors_degrees]))/(MAX(Table1[bachelors_degrees])-MIN(Table1[bachelors_degrees]))</f>
        <v>0.39906103286384975</v>
      </c>
      <c r="D136">
        <f>(D17-MIN(Table1[coastline_length]))/(MAX(Table1[coastline_length])-MIN(Table1[coastline_length]))</f>
        <v>0</v>
      </c>
      <c r="E136">
        <f>(E17-MIN(Table1[population_density]))/(MAX(Table1[population_density])-MIN(Table1[population_density]))</f>
        <v>7.3952341824157766E-3</v>
      </c>
      <c r="F136">
        <f>(F17-MIN(Table1[forest_cover]))/(MAX(Table1[forest_cover])-MIN(Table1[forest_cover]))</f>
        <v>5.6497175141242938E-3</v>
      </c>
      <c r="G136">
        <f>(G17-MIN(Table1[high_school_graduate_percent]))/(MAX(Table1[high_school_graduate_percent])-MIN(Table1[high_school_graduate_percent]))</f>
        <v>0.93396226415094319</v>
      </c>
      <c r="H136">
        <f>(H17-MIN(Table1[land_area_miles]))/(MAX(Table1[land_area_miles])-MIN(Table1[land_area_miles]))</f>
        <v>0.1193226206840857</v>
      </c>
      <c r="I136">
        <f>(I17-MIN(Table1[median_household_income]))/(MAX(Table1[median_household_income])-MIN(Table1[median_household_income]))</f>
        <v>0.56629035003120209</v>
      </c>
      <c r="J136">
        <f>(J17-MIN(Table1[obese_adults_percent]))/(MAX(Table1[obese_adults_percent])-MIN(Table1[obese_adults_percent]))</f>
        <v>0.37956204379562042</v>
      </c>
      <c r="K136">
        <f>(K17-MIN(Table1[obese_children_percent]))/(MAX(Table1[obese_children_percent])-MIN(Table1[obese_children_percent]))</f>
        <v>0.25174825174825172</v>
      </c>
      <c r="L136">
        <f>(L17-MIN(Table1[overweight_adults_percent]))/(MAX(Table1[overweight_adults_percent])-MIN(Table1[overweight_adults_percent]))</f>
        <v>0.76612903225806417</v>
      </c>
      <c r="M136">
        <f>(M17-MIN(Table1[per_capita_income]))/(MAX(Table1[per_capita_income])-MIN(Table1[per_capita_income]))</f>
        <v>0.65632328079838576</v>
      </c>
      <c r="N136">
        <f>(N17-MIN(Table1[population]))/(MAX(Table1[population])-MIN(Table1[population]))</f>
        <v>4.4301273452839228E-3</v>
      </c>
    </row>
    <row r="137" spans="1:17" x14ac:dyDescent="0.2">
      <c r="A137" s="7" t="s">
        <v>42</v>
      </c>
      <c r="B137">
        <f>(B18-MIN(Table1[advanced_degrees]))/(MAX(Table1[advanced_degrees])-MIN(Table1[advanced_degrees]))</f>
        <v>0.11650485436893199</v>
      </c>
      <c r="C137">
        <f>(C18-MIN(Table1[bachelors_degrees]))/(MAX(Table1[bachelors_degrees])-MIN(Table1[bachelors_degrees]))</f>
        <v>0.30516431924882625</v>
      </c>
      <c r="D137">
        <f>(D18-MIN(Table1[coastline_length]))/(MAX(Table1[coastline_length])-MIN(Table1[coastline_length]))</f>
        <v>0</v>
      </c>
      <c r="E137">
        <f>(E18-MIN(Table1[population_density]))/(MAX(Table1[population_density])-MIN(Table1[population_density]))</f>
        <v>4.1084634346754316E-3</v>
      </c>
      <c r="F137">
        <f>(F18-MIN(Table1[forest_cover]))/(MAX(Table1[forest_cover])-MIN(Table1[forest_cover]))</f>
        <v>9.8305084745762703E-2</v>
      </c>
      <c r="G137">
        <f>(G18-MIN(Table1[high_school_graduate_percent]))/(MAX(Table1[high_school_graduate_percent])-MIN(Table1[high_school_graduate_percent]))</f>
        <v>0.99056603773584828</v>
      </c>
      <c r="H137">
        <f>(H18-MIN(Table1[land_area_miles]))/(MAX(Table1[land_area_miles])-MIN(Table1[land_area_miles]))</f>
        <v>0.16864083482120129</v>
      </c>
      <c r="I137">
        <f>(I18-MIN(Table1[median_household_income]))/(MAX(Table1[median_household_income])-MIN(Table1[median_household_income]))</f>
        <v>0.55656095762183011</v>
      </c>
      <c r="J137">
        <f>(J18-MIN(Table1[obese_adults_percent]))/(MAX(Table1[obese_adults_percent])-MIN(Table1[obese_adults_percent]))</f>
        <v>0.24087591240875919</v>
      </c>
      <c r="K137">
        <f>(K18-MIN(Table1[obese_children_percent]))/(MAX(Table1[obese_children_percent])-MIN(Table1[obese_children_percent]))</f>
        <v>1.3986013986013936E-2</v>
      </c>
      <c r="L137">
        <f>(L18-MIN(Table1[overweight_adults_percent]))/(MAX(Table1[overweight_adults_percent])-MIN(Table1[overweight_adults_percent]))</f>
        <v>0.54032258064516125</v>
      </c>
      <c r="M137">
        <f>(M18-MIN(Table1[per_capita_income]))/(MAX(Table1[per_capita_income])-MIN(Table1[per_capita_income]))</f>
        <v>0.47237825162240277</v>
      </c>
      <c r="N137">
        <f>(N18-MIN(Table1[population]))/(MAX(Table1[population])-MIN(Table1[population]))</f>
        <v>0</v>
      </c>
    </row>
    <row r="138" spans="1:17" x14ac:dyDescent="0.2">
      <c r="A138" s="7" t="s">
        <v>43</v>
      </c>
      <c r="B138">
        <f>(B19-MIN(Table1[advanced_degrees]))/(MAX(Table1[advanced_degrees])-MIN(Table1[advanced_degrees]))</f>
        <v>0.48543689320388356</v>
      </c>
      <c r="C138">
        <f>(C19-MIN(Table1[bachelors_degrees]))/(MAX(Table1[bachelors_degrees])-MIN(Table1[bachelors_degrees]))</f>
        <v>0.61502347417840364</v>
      </c>
      <c r="D138">
        <f>(D19-MIN(Table1[coastline_length]))/(MAX(Table1[coastline_length])-MIN(Table1[coastline_length]))</f>
        <v>0</v>
      </c>
      <c r="E138">
        <f>(E19-MIN(Table1[population_density]))/(MAX(Table1[population_density])-MIN(Table1[population_density]))</f>
        <v>0.18898931799506985</v>
      </c>
      <c r="F138">
        <f>(F19-MIN(Table1[forest_cover]))/(MAX(Table1[forest_cover])-MIN(Table1[forest_cover]))</f>
        <v>0.12429378531073447</v>
      </c>
      <c r="G138">
        <f>(G19-MIN(Table1[high_school_graduate_percent]))/(MAX(Table1[high_school_graduate_percent])-MIN(Table1[high_school_graduate_percent]))</f>
        <v>0.57547169811320786</v>
      </c>
      <c r="H138">
        <f>(H19-MIN(Table1[land_area_miles]))/(MAX(Table1[land_area_miles])-MIN(Table1[land_area_miles]))</f>
        <v>9.5653669986499462E-2</v>
      </c>
      <c r="I138">
        <f>(I19-MIN(Table1[median_household_income]))/(MAX(Table1[median_household_income])-MIN(Table1[median_household_income]))</f>
        <v>0.53880410733533779</v>
      </c>
      <c r="J138">
        <f>(J19-MIN(Table1[obese_adults_percent]))/(MAX(Table1[obese_adults_percent])-MIN(Table1[obese_adults_percent]))</f>
        <v>0.33576642335766438</v>
      </c>
      <c r="K138">
        <f>(K19-MIN(Table1[obese_children_percent]))/(MAX(Table1[obese_children_percent])-MIN(Table1[obese_children_percent]))</f>
        <v>0.51048951048951052</v>
      </c>
      <c r="L138">
        <f>(L19-MIN(Table1[overweight_adults_percent]))/(MAX(Table1[overweight_adults_percent])-MIN(Table1[overweight_adults_percent]))</f>
        <v>0.54838709677419306</v>
      </c>
      <c r="M138">
        <f>(M19-MIN(Table1[per_capita_income]))/(MAX(Table1[per_capita_income])-MIN(Table1[per_capita_income]))</f>
        <v>0.51158859137263457</v>
      </c>
      <c r="N138">
        <f>(N19-MIN(Table1[population]))/(MAX(Table1[population])-MIN(Table1[population]))</f>
        <v>0.31831686489727312</v>
      </c>
    </row>
    <row r="139" spans="1:17" x14ac:dyDescent="0.2">
      <c r="A139" s="7" t="s">
        <v>45</v>
      </c>
      <c r="B139">
        <f>(B20-MIN(Table1[advanced_degrees]))/(MAX(Table1[advanced_degrees])-MIN(Table1[advanced_degrees]))</f>
        <v>0.52427184466019428</v>
      </c>
      <c r="C139">
        <f>(C20-MIN(Table1[bachelors_degrees]))/(MAX(Table1[bachelors_degrees])-MIN(Table1[bachelors_degrees]))</f>
        <v>0.59624413145539901</v>
      </c>
      <c r="D139">
        <f>(D20-MIN(Table1[coastline_length]))/(MAX(Table1[coastline_length])-MIN(Table1[coastline_length]))</f>
        <v>6.024096385542169E-3</v>
      </c>
      <c r="E139">
        <f>(E20-MIN(Table1[population_density]))/(MAX(Table1[population_density])-MIN(Table1[population_density]))</f>
        <v>0.838126540673788</v>
      </c>
      <c r="F139">
        <f>(F20-MIN(Table1[forest_cover]))/(MAX(Table1[forest_cover])-MIN(Table1[forest_cover]))</f>
        <v>0.56836158192090391</v>
      </c>
      <c r="G139">
        <f>(G20-MIN(Table1[high_school_graduate_percent]))/(MAX(Table1[high_school_graduate_percent])-MIN(Table1[high_school_graduate_percent]))</f>
        <v>0.41509433962264169</v>
      </c>
      <c r="H139">
        <f>(H20-MIN(Table1[land_area_miles]))/(MAX(Table1[land_area_miles])-MIN(Table1[land_area_miles]))</f>
        <v>0</v>
      </c>
      <c r="I139">
        <f>(I20-MIN(Table1[median_household_income]))/(MAX(Table1[median_household_income])-MIN(Table1[median_household_income]))</f>
        <v>0.49583026039598344</v>
      </c>
      <c r="J139">
        <f>(J20-MIN(Table1[obese_adults_percent]))/(MAX(Table1[obese_adults_percent])-MIN(Table1[obese_adults_percent]))</f>
        <v>5.1094890510948857E-2</v>
      </c>
      <c r="K139">
        <f>(K20-MIN(Table1[obese_children_percent]))/(MAX(Table1[obese_children_percent])-MIN(Table1[obese_children_percent]))</f>
        <v>0.23776223776223779</v>
      </c>
      <c r="L139">
        <f>(L20-MIN(Table1[overweight_adults_percent]))/(MAX(Table1[overweight_adults_percent])-MIN(Table1[overweight_adults_percent]))</f>
        <v>0.4354838709677416</v>
      </c>
      <c r="M139">
        <f>(M20-MIN(Table1[per_capita_income]))/(MAX(Table1[per_capita_income])-MIN(Table1[per_capita_income]))</f>
        <v>0.53411135954627253</v>
      </c>
      <c r="N139">
        <f>(N20-MIN(Table1[population]))/(MAX(Table1[population])-MIN(Table1[population]))</f>
        <v>1.2194157631462317E-2</v>
      </c>
    </row>
    <row r="140" spans="1:17" x14ac:dyDescent="0.2">
      <c r="A140" s="7" t="s">
        <v>46</v>
      </c>
      <c r="B140">
        <f>(B21-MIN(Table1[advanced_degrees]))/(MAX(Table1[advanced_degrees])-MIN(Table1[advanced_degrees]))</f>
        <v>0.66990291262135937</v>
      </c>
      <c r="C140">
        <f>(C21-MIN(Table1[bachelors_degrees]))/(MAX(Table1[bachelors_degrees])-MIN(Table1[bachelors_degrees]))</f>
        <v>0.78873239436619724</v>
      </c>
      <c r="D140">
        <f>(D21-MIN(Table1[coastline_length]))/(MAX(Table1[coastline_length])-MIN(Table1[coastline_length]))</f>
        <v>0</v>
      </c>
      <c r="E140">
        <f>(E21-MIN(Table1[population_density]))/(MAX(Table1[population_density])-MIN(Table1[population_density]))</f>
        <v>5.4231717337715694E-2</v>
      </c>
      <c r="F140">
        <f>(F21-MIN(Table1[forest_cover]))/(MAX(Table1[forest_cover])-MIN(Table1[forest_cover]))</f>
        <v>0.84971751412429386</v>
      </c>
      <c r="G140">
        <f>(G21-MIN(Table1[high_school_graduate_percent]))/(MAX(Table1[high_school_graduate_percent])-MIN(Table1[high_school_graduate_percent]))</f>
        <v>0.94339622641509358</v>
      </c>
      <c r="H140">
        <f>(H21-MIN(Table1[land_area_miles]))/(MAX(Table1[land_area_miles])-MIN(Table1[land_area_miles]))</f>
        <v>1.4366045361099845E-2</v>
      </c>
      <c r="I140">
        <f>(I21-MIN(Table1[median_household_income]))/(MAX(Table1[median_household_income])-MIN(Table1[median_household_income]))</f>
        <v>0.465110342088841</v>
      </c>
      <c r="J140">
        <f>(J21-MIN(Table1[obese_adults_percent]))/(MAX(Table1[obese_adults_percent])-MIN(Table1[obese_adults_percent]))</f>
        <v>2.9197080291970962E-2</v>
      </c>
      <c r="K140">
        <f>(K21-MIN(Table1[obese_children_percent]))/(MAX(Table1[obese_children_percent])-MIN(Table1[obese_children_percent]))</f>
        <v>0.19580419580419584</v>
      </c>
      <c r="L140">
        <f>(L21-MIN(Table1[overweight_adults_percent]))/(MAX(Table1[overweight_adults_percent])-MIN(Table1[overweight_adults_percent]))</f>
        <v>0.15322580645161271</v>
      </c>
      <c r="M140">
        <f>(M21-MIN(Table1[per_capita_income]))/(MAX(Table1[per_capita_income])-MIN(Table1[per_capita_income]))</f>
        <v>0.44402028685172057</v>
      </c>
      <c r="N140">
        <f>(N21-MIN(Table1[population]))/(MAX(Table1[population])-MIN(Table1[population]))</f>
        <v>1.0356933352881014E-3</v>
      </c>
    </row>
    <row r="141" spans="1:17" x14ac:dyDescent="0.2">
      <c r="A141" s="7" t="s">
        <v>47</v>
      </c>
      <c r="B141">
        <f>(B22-MIN(Table1[advanced_degrees]))/(MAX(Table1[advanced_degrees])-MIN(Table1[advanced_degrees]))</f>
        <v>0.3689320388349514</v>
      </c>
      <c r="C141">
        <f>(C22-MIN(Table1[bachelors_degrees]))/(MAX(Table1[bachelors_degrees])-MIN(Table1[bachelors_degrees]))</f>
        <v>0.44131455399061043</v>
      </c>
      <c r="D141">
        <f>(D22-MIN(Table1[coastline_length]))/(MAX(Table1[coastline_length])-MIN(Table1[coastline_length]))</f>
        <v>0</v>
      </c>
      <c r="E141">
        <f>(E22-MIN(Table1[population_density]))/(MAX(Table1[population_density])-MIN(Table1[population_density]))</f>
        <v>0.23418241577649959</v>
      </c>
      <c r="F141">
        <f>(F22-MIN(Table1[forest_cover]))/(MAX(Table1[forest_cover])-MIN(Table1[forest_cover]))</f>
        <v>0.61920903954802253</v>
      </c>
      <c r="G141">
        <f>(G22-MIN(Table1[high_school_graduate_percent]))/(MAX(Table1[high_school_graduate_percent])-MIN(Table1[high_school_graduate_percent]))</f>
        <v>0.69811320754716977</v>
      </c>
      <c r="H141">
        <f>(H22-MIN(Table1[land_area_miles]))/(MAX(Table1[land_area_miles])-MIN(Table1[land_area_miles]))</f>
        <v>7.6735363153893829E-2</v>
      </c>
      <c r="I141">
        <f>(I22-MIN(Table1[median_household_income]))/(MAX(Table1[median_household_income])-MIN(Table1[median_household_income]))</f>
        <v>0.42857548079650537</v>
      </c>
      <c r="J141">
        <f>(J22-MIN(Table1[obese_adults_percent]))/(MAX(Table1[obese_adults_percent])-MIN(Table1[obese_adults_percent]))</f>
        <v>0.36496350364963503</v>
      </c>
      <c r="K141">
        <f>(K22-MIN(Table1[obese_children_percent]))/(MAX(Table1[obese_children_percent])-MIN(Table1[obese_children_percent]))</f>
        <v>0.33566433566433568</v>
      </c>
      <c r="L141">
        <f>(L22-MIN(Table1[overweight_adults_percent]))/(MAX(Table1[overweight_adults_percent])-MIN(Table1[overweight_adults_percent]))</f>
        <v>0.55645161290322542</v>
      </c>
      <c r="M141">
        <f>(M22-MIN(Table1[per_capita_income]))/(MAX(Table1[per_capita_income])-MIN(Table1[per_capita_income]))</f>
        <v>0.44631073785242953</v>
      </c>
      <c r="N141">
        <f>(N22-MIN(Table1[population]))/(MAX(Table1[population])-MIN(Table1[population]))</f>
        <v>0.31682583995092573</v>
      </c>
    </row>
    <row r="142" spans="1:17" x14ac:dyDescent="0.2">
      <c r="A142" s="7" t="s">
        <v>48</v>
      </c>
      <c r="B142">
        <f>(B23-MIN(Table1[advanced_degrees]))/(MAX(Table1[advanced_degrees])-MIN(Table1[advanced_degrees]))</f>
        <v>0.19417475728155342</v>
      </c>
      <c r="C142">
        <f>(C23-MIN(Table1[bachelors_degrees]))/(MAX(Table1[bachelors_degrees])-MIN(Table1[bachelors_degrees]))</f>
        <v>0.39436619718309868</v>
      </c>
      <c r="D142">
        <f>(D23-MIN(Table1[coastline_length]))/(MAX(Table1[coastline_length])-MIN(Table1[coastline_length]))</f>
        <v>5.5271084337349397E-2</v>
      </c>
      <c r="E142">
        <f>(E23-MIN(Table1[population_density]))/(MAX(Table1[population_density])-MIN(Table1[population_density]))</f>
        <v>8.5456039441248979E-2</v>
      </c>
      <c r="F142">
        <f>(F23-MIN(Table1[forest_cover]))/(MAX(Table1[forest_cover])-MIN(Table1[forest_cover]))</f>
        <v>7.3446327683615822E-2</v>
      </c>
      <c r="G142">
        <f>(G23-MIN(Table1[high_school_graduate_percent]))/(MAX(Table1[high_school_graduate_percent])-MIN(Table1[high_school_graduate_percent]))</f>
        <v>9.433962264151741E-3</v>
      </c>
      <c r="H142">
        <f>(H23-MIN(Table1[land_area_miles]))/(MAX(Table1[land_area_miles])-MIN(Table1[land_area_miles]))</f>
        <v>0.45680267271996305</v>
      </c>
      <c r="I142">
        <f>(I23-MIN(Table1[median_household_income]))/(MAX(Table1[median_household_income])-MIN(Table1[median_household_income]))</f>
        <v>0.42718556759516652</v>
      </c>
      <c r="J142">
        <f>(J23-MIN(Table1[obese_adults_percent]))/(MAX(Table1[obese_adults_percent])-MIN(Table1[obese_adults_percent]))</f>
        <v>0.47445255474452558</v>
      </c>
      <c r="K142">
        <f>(K23-MIN(Table1[obese_children_percent]))/(MAX(Table1[obese_children_percent])-MIN(Table1[obese_children_percent]))</f>
        <v>0.74125874125874136</v>
      </c>
      <c r="L142">
        <f>(L23-MIN(Table1[overweight_adults_percent]))/(MAX(Table1[overweight_adults_percent])-MIN(Table1[overweight_adults_percent]))</f>
        <v>0.73387096774193472</v>
      </c>
      <c r="M142">
        <f>(M23-MIN(Table1[per_capita_income]))/(MAX(Table1[per_capita_income])-MIN(Table1[per_capita_income]))</f>
        <v>0.33206086055516171</v>
      </c>
      <c r="N142">
        <f>(N23-MIN(Table1[population]))/(MAX(Table1[population])-MIN(Table1[population]))</f>
        <v>0.69719672423696943</v>
      </c>
    </row>
    <row r="143" spans="1:17" x14ac:dyDescent="0.2">
      <c r="A143" s="7" t="s">
        <v>50</v>
      </c>
      <c r="B143">
        <f>(B24-MIN(Table1[advanced_degrees]))/(MAX(Table1[advanced_degrees])-MIN(Table1[advanced_degrees]))</f>
        <v>0.19417475728155342</v>
      </c>
      <c r="C143">
        <f>(C24-MIN(Table1[bachelors_degrees]))/(MAX(Table1[bachelors_degrees])-MIN(Table1[bachelors_degrees]))</f>
        <v>0.40375586854460099</v>
      </c>
      <c r="D143">
        <f>(D24-MIN(Table1[coastline_length]))/(MAX(Table1[coastline_length])-MIN(Table1[coastline_length]))</f>
        <v>0</v>
      </c>
      <c r="E143">
        <f>(E24-MIN(Table1[population_density]))/(MAX(Table1[population_density])-MIN(Table1[population_density]))</f>
        <v>8.6277732128184056E-2</v>
      </c>
      <c r="F143">
        <f>(F24-MIN(Table1[forest_cover]))/(MAX(Table1[forest_cover])-MIN(Table1[forest_cover]))</f>
        <v>0.5050847457627119</v>
      </c>
      <c r="G143">
        <f>(G24-MIN(Table1[high_school_graduate_percent]))/(MAX(Table1[high_school_graduate_percent])-MIN(Table1[high_school_graduate_percent]))</f>
        <v>0.86792452830188638</v>
      </c>
      <c r="H143">
        <f>(H24-MIN(Table1[land_area_miles]))/(MAX(Table1[land_area_miles])-MIN(Table1[land_area_miles]))</f>
        <v>9.3264303282789715E-2</v>
      </c>
      <c r="I143">
        <f>(I24-MIN(Table1[median_household_income]))/(MAX(Table1[median_household_income])-MIN(Table1[median_household_income]))</f>
        <v>0.42676008396210358</v>
      </c>
      <c r="J143">
        <f>(J24-MIN(Table1[obese_adults_percent]))/(MAX(Table1[obese_adults_percent])-MIN(Table1[obese_adults_percent]))</f>
        <v>0.35036496350364971</v>
      </c>
      <c r="K143">
        <f>(K24-MIN(Table1[obese_children_percent]))/(MAX(Table1[obese_children_percent])-MIN(Table1[obese_children_percent]))</f>
        <v>0.34965034965034963</v>
      </c>
      <c r="L143">
        <f>(L24-MIN(Table1[overweight_adults_percent]))/(MAX(Table1[overweight_adults_percent])-MIN(Table1[overweight_adults_percent]))</f>
        <v>0.59677419354838668</v>
      </c>
      <c r="M143">
        <f>(M24-MIN(Table1[per_capita_income]))/(MAX(Table1[per_capita_income])-MIN(Table1[per_capita_income]))</f>
        <v>0.39139444838305065</v>
      </c>
      <c r="N143">
        <f>(N24-MIN(Table1[population]))/(MAX(Table1[population])-MIN(Table1[population]))</f>
        <v>0.13447622769339981</v>
      </c>
    </row>
    <row r="144" spans="1:17" x14ac:dyDescent="0.2">
      <c r="A144" s="7" t="s">
        <v>51</v>
      </c>
      <c r="B144">
        <f>(B25-MIN(Table1[advanced_degrees]))/(MAX(Table1[advanced_degrees])-MIN(Table1[advanced_degrees]))</f>
        <v>0.22330097087378634</v>
      </c>
      <c r="C144">
        <f>(C25-MIN(Table1[bachelors_degrees]))/(MAX(Table1[bachelors_degrees])-MIN(Table1[bachelors_degrees]))</f>
        <v>0.47417840375586862</v>
      </c>
      <c r="D144">
        <f>(D25-MIN(Table1[coastline_length]))/(MAX(Table1[coastline_length])-MIN(Table1[coastline_length]))</f>
        <v>0</v>
      </c>
      <c r="E144">
        <f>(E25-MIN(Table1[population_density]))/(MAX(Table1[population_density])-MIN(Table1[population_density]))</f>
        <v>1.8898931799506986E-2</v>
      </c>
      <c r="F144">
        <f>(F25-MIN(Table1[forest_cover]))/(MAX(Table1[forest_cover])-MIN(Table1[forest_cover]))</f>
        <v>1.4689265536723164E-2</v>
      </c>
      <c r="G144">
        <f>(G25-MIN(Table1[high_school_graduate_percent]))/(MAX(Table1[high_school_graduate_percent])-MIN(Table1[high_school_graduate_percent]))</f>
        <v>0.83962264150943378</v>
      </c>
      <c r="H144">
        <f>(H25-MIN(Table1[land_area_miles]))/(MAX(Table1[land_area_miles])-MIN(Table1[land_area_miles]))</f>
        <v>0.13305665134031008</v>
      </c>
      <c r="I144">
        <f>(I25-MIN(Table1[median_household_income]))/(MAX(Table1[median_household_income])-MIN(Table1[median_household_income]))</f>
        <v>0.40854938446701083</v>
      </c>
      <c r="J144">
        <f>(J25-MIN(Table1[obese_adults_percent]))/(MAX(Table1[obese_adults_percent])-MIN(Table1[obese_adults_percent]))</f>
        <v>0.42335766423357674</v>
      </c>
      <c r="K144">
        <f>(K25-MIN(Table1[obese_children_percent]))/(MAX(Table1[obese_children_percent])-MIN(Table1[obese_children_percent]))</f>
        <v>0.23776223776223779</v>
      </c>
      <c r="L144">
        <f>(L25-MIN(Table1[overweight_adults_percent]))/(MAX(Table1[overweight_adults_percent])-MIN(Table1[overweight_adults_percent]))</f>
        <v>0.71774193548387055</v>
      </c>
      <c r="M144">
        <f>(M25-MIN(Table1[per_capita_income]))/(MAX(Table1[per_capita_income])-MIN(Table1[per_capita_income]))</f>
        <v>0.34956645034629436</v>
      </c>
      <c r="N144">
        <f>(N25-MIN(Table1[population]))/(MAX(Table1[population])-MIN(Table1[population]))</f>
        <v>3.3976317309984766E-2</v>
      </c>
    </row>
    <row r="145" spans="1:14" x14ac:dyDescent="0.2">
      <c r="A145" s="7" t="s">
        <v>52</v>
      </c>
      <c r="B145">
        <f>(B26-MIN(Table1[advanced_degrees]))/(MAX(Table1[advanced_degrees])-MIN(Table1[advanced_degrees]))</f>
        <v>0.10679611650485435</v>
      </c>
      <c r="C145">
        <f>(C26-MIN(Table1[bachelors_degrees]))/(MAX(Table1[bachelors_degrees])-MIN(Table1[bachelors_degrees]))</f>
        <v>0.352112676056338</v>
      </c>
      <c r="D145">
        <f>(D26-MIN(Table1[coastline_length]))/(MAX(Table1[coastline_length])-MIN(Table1[coastline_length]))</f>
        <v>0</v>
      </c>
      <c r="E145">
        <f>(E26-MIN(Table1[population_density]))/(MAX(Table1[population_density])-MIN(Table1[population_density]))</f>
        <v>4.4371405094494658E-2</v>
      </c>
      <c r="F145">
        <f>(F26-MIN(Table1[forest_cover]))/(MAX(Table1[forest_cover])-MIN(Table1[forest_cover]))</f>
        <v>5.5367231638418085E-2</v>
      </c>
      <c r="G145">
        <f>(G26-MIN(Table1[high_school_graduate_percent]))/(MAX(Table1[high_school_graduate_percent])-MIN(Table1[high_school_graduate_percent]))</f>
        <v>0.91509433962264108</v>
      </c>
      <c r="H145">
        <f>(H26-MIN(Table1[land_area_miles]))/(MAX(Table1[land_area_miles])-MIN(Table1[land_area_miles]))</f>
        <v>9.6247061570521431E-2</v>
      </c>
      <c r="I145">
        <f>(I26-MIN(Table1[median_household_income]))/(MAX(Table1[median_household_income])-MIN(Table1[median_household_income]))</f>
        <v>0.40117433482725362</v>
      </c>
      <c r="J145">
        <f>(J26-MIN(Table1[obese_adults_percent]))/(MAX(Table1[obese_adults_percent])-MIN(Table1[obese_adults_percent]))</f>
        <v>0.40875912408759135</v>
      </c>
      <c r="K145">
        <f>(K26-MIN(Table1[obese_children_percent]))/(MAX(Table1[obese_children_percent])-MIN(Table1[obese_children_percent]))</f>
        <v>0.27972027972027969</v>
      </c>
      <c r="L145">
        <f>(L26-MIN(Table1[overweight_adults_percent]))/(MAX(Table1[overweight_adults_percent])-MIN(Table1[overweight_adults_percent]))</f>
        <v>0.6774193548387093</v>
      </c>
      <c r="M145">
        <f>(M26-MIN(Table1[per_capita_income]))/(MAX(Table1[per_capita_income])-MIN(Table1[per_capita_income]))</f>
        <v>0.39946556143316791</v>
      </c>
      <c r="N145">
        <f>(N26-MIN(Table1[population]))/(MAX(Table1[population])-MIN(Table1[population]))</f>
        <v>6.5816308019217756E-2</v>
      </c>
    </row>
    <row r="146" spans="1:14" x14ac:dyDescent="0.2">
      <c r="A146" s="7" t="s">
        <v>53</v>
      </c>
      <c r="B146">
        <f>(B27-MIN(Table1[advanced_degrees]))/(MAX(Table1[advanced_degrees])-MIN(Table1[advanced_degrees]))</f>
        <v>0.39805825242718446</v>
      </c>
      <c r="C146">
        <f>(C27-MIN(Table1[bachelors_degrees]))/(MAX(Table1[bachelors_degrees])-MIN(Table1[bachelors_degrees]))</f>
        <v>0.54460093896713624</v>
      </c>
      <c r="D146">
        <f>(D27-MIN(Table1[coastline_length]))/(MAX(Table1[coastline_length])-MIN(Table1[coastline_length]))</f>
        <v>4.457831325301205E-2</v>
      </c>
      <c r="E146">
        <f>(E27-MIN(Table1[population_density]))/(MAX(Table1[population_density])-MIN(Table1[population_density]))</f>
        <v>3.2867707477403453E-2</v>
      </c>
      <c r="F146">
        <f>(F27-MIN(Table1[forest_cover]))/(MAX(Table1[forest_cover])-MIN(Table1[forest_cover]))</f>
        <v>0.43276836158192089</v>
      </c>
      <c r="G146">
        <f>(G27-MIN(Table1[high_school_graduate_percent]))/(MAX(Table1[high_school_graduate_percent])-MIN(Table1[high_school_graduate_percent]))</f>
        <v>0.75471698113207486</v>
      </c>
      <c r="H146">
        <f>(H27-MIN(Table1[land_area_miles]))/(MAX(Table1[land_area_miles])-MIN(Table1[land_area_miles]))</f>
        <v>0.16670090079651409</v>
      </c>
      <c r="I146">
        <f>(I27-MIN(Table1[median_household_income]))/(MAX(Table1[median_household_income])-MIN(Table1[median_household_income]))</f>
        <v>0.38449537641118736</v>
      </c>
      <c r="J146">
        <f>(J27-MIN(Table1[obese_adults_percent]))/(MAX(Table1[obese_adults_percent])-MIN(Table1[obese_adults_percent]))</f>
        <v>0.31386861313868619</v>
      </c>
      <c r="K146">
        <f>(K27-MIN(Table1[obese_children_percent]))/(MAX(Table1[obese_children_percent])-MIN(Table1[obese_children_percent]))</f>
        <v>0.39160839160839156</v>
      </c>
      <c r="L146">
        <f>(L27-MIN(Table1[overweight_adults_percent]))/(MAX(Table1[overweight_adults_percent])-MIN(Table1[overweight_adults_percent]))</f>
        <v>0.4677419354838705</v>
      </c>
      <c r="M146">
        <f>(M27-MIN(Table1[per_capita_income]))/(MAX(Table1[per_capita_income])-MIN(Table1[per_capita_income]))</f>
        <v>0.36047335987347984</v>
      </c>
      <c r="N146">
        <f>(N27-MIN(Table1[population]))/(MAX(Table1[population])-MIN(Table1[population]))</f>
        <v>8.9289032509411434E-2</v>
      </c>
    </row>
    <row r="147" spans="1:14" x14ac:dyDescent="0.2">
      <c r="A147" s="7" t="s">
        <v>54</v>
      </c>
      <c r="B147">
        <f>(B28-MIN(Table1[advanced_degrees]))/(MAX(Table1[advanced_degrees])-MIN(Table1[advanced_degrees]))</f>
        <v>0.34951456310679613</v>
      </c>
      <c r="C147">
        <f>(C28-MIN(Table1[bachelors_degrees]))/(MAX(Table1[bachelors_degrees])-MIN(Table1[bachelors_degrees]))</f>
        <v>0.5539906103286385</v>
      </c>
      <c r="D147">
        <f>(D28-MIN(Table1[coastline_length]))/(MAX(Table1[coastline_length])-MIN(Table1[coastline_length]))</f>
        <v>0</v>
      </c>
      <c r="E147">
        <f>(E28-MIN(Table1[population_density]))/(MAX(Table1[population_density])-MIN(Table1[population_density]))</f>
        <v>2.8759244042728019E-2</v>
      </c>
      <c r="F147">
        <f>(F28-MIN(Table1[forest_cover]))/(MAX(Table1[forest_cover])-MIN(Table1[forest_cover]))</f>
        <v>2.598870056497175E-2</v>
      </c>
      <c r="G147">
        <f>(G28-MIN(Table1[high_school_graduate_percent]))/(MAX(Table1[high_school_graduate_percent])-MIN(Table1[high_school_graduate_percent]))</f>
        <v>0.79245283018867918</v>
      </c>
      <c r="H147">
        <f>(H28-MIN(Table1[land_area_miles]))/(MAX(Table1[land_area_miles])-MIN(Table1[land_area_miles]))</f>
        <v>0.14172051958631127</v>
      </c>
      <c r="I147">
        <f>(I28-MIN(Table1[median_household_income]))/(MAX(Table1[median_household_income])-MIN(Table1[median_household_income]))</f>
        <v>0.3776309071311057</v>
      </c>
      <c r="J147">
        <f>(J28-MIN(Table1[obese_adults_percent]))/(MAX(Table1[obese_adults_percent])-MIN(Table1[obese_adults_percent]))</f>
        <v>0.37226277372262784</v>
      </c>
      <c r="K147">
        <f>(K28-MIN(Table1[obese_children_percent]))/(MAX(Table1[obese_children_percent])-MIN(Table1[obese_children_percent]))</f>
        <v>0.38461538461538458</v>
      </c>
      <c r="L147">
        <f>(L28-MIN(Table1[overweight_adults_percent]))/(MAX(Table1[overweight_adults_percent])-MIN(Table1[overweight_adults_percent]))</f>
        <v>0.58870967741935432</v>
      </c>
      <c r="M147">
        <f>(M28-MIN(Table1[per_capita_income]))/(MAX(Table1[per_capita_income])-MIN(Table1[per_capita_income]))</f>
        <v>0.37268909854392757</v>
      </c>
      <c r="N147">
        <f>(N28-MIN(Table1[population]))/(MAX(Table1[population])-MIN(Table1[population]))</f>
        <v>6.0311507819854247E-2</v>
      </c>
    </row>
    <row r="148" spans="1:14" x14ac:dyDescent="0.2">
      <c r="A148" s="7" t="s">
        <v>55</v>
      </c>
      <c r="B148">
        <f>(B29-MIN(Table1[advanced_degrees]))/(MAX(Table1[advanced_degrees])-MIN(Table1[advanced_degrees]))</f>
        <v>5.8252427184465994E-2</v>
      </c>
      <c r="C148">
        <f>(C29-MIN(Table1[bachelors_degrees]))/(MAX(Table1[bachelors_degrees])-MIN(Table1[bachelors_degrees]))</f>
        <v>0.36619718309859156</v>
      </c>
      <c r="D148">
        <f>(D29-MIN(Table1[coastline_length]))/(MAX(Table1[coastline_length])-MIN(Table1[coastline_length]))</f>
        <v>0</v>
      </c>
      <c r="E148">
        <f>(E29-MIN(Table1[population_density]))/(MAX(Table1[population_density])-MIN(Table1[population_density]))</f>
        <v>8.2169268693508633E-3</v>
      </c>
      <c r="F148">
        <f>(F29-MIN(Table1[forest_cover]))/(MAX(Table1[forest_cover])-MIN(Table1[forest_cover]))</f>
        <v>2.9378531073446328E-2</v>
      </c>
      <c r="G148">
        <f>(G29-MIN(Table1[high_school_graduate_percent]))/(MAX(Table1[high_school_graduate_percent])-MIN(Table1[high_school_graduate_percent]))</f>
        <v>0.85849056603773599</v>
      </c>
      <c r="H148">
        <f>(H29-MIN(Table1[land_area_miles]))/(MAX(Table1[land_area_miles])-MIN(Table1[land_area_miles]))</f>
        <v>0.1312782321846466</v>
      </c>
      <c r="I148">
        <f>(I29-MIN(Table1[median_household_income]))/(MAX(Table1[median_household_income])-MIN(Table1[median_household_income]))</f>
        <v>0.35241391047824361</v>
      </c>
      <c r="J148">
        <f>(J29-MIN(Table1[obese_adults_percent]))/(MAX(Table1[obese_adults_percent])-MIN(Table1[obese_adults_percent]))</f>
        <v>0.39416058394160602</v>
      </c>
      <c r="K148">
        <f>(K29-MIN(Table1[obese_children_percent]))/(MAX(Table1[obese_children_percent])-MIN(Table1[obese_children_percent]))</f>
        <v>0.25174825174825172</v>
      </c>
      <c r="L148">
        <f>(L29-MIN(Table1[overweight_adults_percent]))/(MAX(Table1[overweight_adults_percent])-MIN(Table1[overweight_adults_percent]))</f>
        <v>0.74193548387096764</v>
      </c>
      <c r="M148">
        <f>(M29-MIN(Table1[per_capita_income]))/(MAX(Table1[per_capita_income])-MIN(Table1[per_capita_income]))</f>
        <v>0.32300812564759773</v>
      </c>
      <c r="N148">
        <f>(N29-MIN(Table1[population]))/(MAX(Table1[population])-MIN(Table1[population]))</f>
        <v>7.0635659993924594E-3</v>
      </c>
    </row>
    <row r="149" spans="1:14" x14ac:dyDescent="0.2">
      <c r="A149" s="7" t="s">
        <v>56</v>
      </c>
      <c r="B149">
        <f>(B30-MIN(Table1[advanced_degrees]))/(MAX(Table1[advanced_degrees])-MIN(Table1[advanced_degrees]))</f>
        <v>4.8543689320388356E-2</v>
      </c>
      <c r="C149">
        <f>(C30-MIN(Table1[bachelors_degrees]))/(MAX(Table1[bachelors_degrees])-MIN(Table1[bachelors_degrees]))</f>
        <v>0.17840375586854462</v>
      </c>
      <c r="D149">
        <f>(D30-MIN(Table1[coastline_length]))/(MAX(Table1[coastline_length])-MIN(Table1[coastline_length]))</f>
        <v>0</v>
      </c>
      <c r="E149">
        <f>(E30-MIN(Table1[population_density]))/(MAX(Table1[population_density])-MIN(Table1[population_density]))</f>
        <v>2.0542317173377157E-2</v>
      </c>
      <c r="F149">
        <f>(F30-MIN(Table1[forest_cover]))/(MAX(Table1[forest_cover])-MIN(Table1[forest_cover]))</f>
        <v>0</v>
      </c>
      <c r="G149">
        <f>(G30-MIN(Table1[high_school_graduate_percent]))/(MAX(Table1[high_school_graduate_percent])-MIN(Table1[high_school_graduate_percent]))</f>
        <v>0.31132075471698062</v>
      </c>
      <c r="H149">
        <f>(H30-MIN(Table1[land_area_miles]))/(MAX(Table1[land_area_miles])-MIN(Table1[land_area_miles]))</f>
        <v>0.19091584197525663</v>
      </c>
      <c r="I149">
        <f>(I30-MIN(Table1[median_household_income]))/(MAX(Table1[median_household_income])-MIN(Table1[median_household_income]))</f>
        <v>0.33579168321325242</v>
      </c>
      <c r="J149">
        <f>(J30-MIN(Table1[obese_adults_percent]))/(MAX(Table1[obese_adults_percent])-MIN(Table1[obese_adults_percent]))</f>
        <v>0.21167883211678848</v>
      </c>
      <c r="K149">
        <f>(K30-MIN(Table1[obese_children_percent]))/(MAX(Table1[obese_children_percent])-MIN(Table1[obese_children_percent]))</f>
        <v>0.27272727272727276</v>
      </c>
      <c r="L149">
        <f>(L30-MIN(Table1[overweight_adults_percent]))/(MAX(Table1[overweight_adults_percent])-MIN(Table1[overweight_adults_percent]))</f>
        <v>0.54838709677419306</v>
      </c>
      <c r="M149">
        <f>(M30-MIN(Table1[per_capita_income]))/(MAX(Table1[per_capita_income])-MIN(Table1[per_capita_income]))</f>
        <v>0.25833015215138788</v>
      </c>
      <c r="N149">
        <f>(N30-MIN(Table1[population]))/(MAX(Table1[population])-MIN(Table1[population]))</f>
        <v>5.9772174438092601E-2</v>
      </c>
    </row>
    <row r="150" spans="1:14" x14ac:dyDescent="0.2">
      <c r="A150" s="7" t="s">
        <v>57</v>
      </c>
      <c r="B150">
        <f>(B31-MIN(Table1[advanced_degrees]))/(MAX(Table1[advanced_degrees])-MIN(Table1[advanced_degrees]))</f>
        <v>0.28155339805825247</v>
      </c>
      <c r="C150">
        <f>(C31-MIN(Table1[bachelors_degrees]))/(MAX(Table1[bachelors_degrees])-MIN(Table1[bachelors_degrees]))</f>
        <v>0.46009389671361506</v>
      </c>
      <c r="D150">
        <f>(D31-MIN(Table1[coastline_length]))/(MAX(Table1[coastline_length])-MIN(Table1[coastline_length]))</f>
        <v>3.433734939759036E-2</v>
      </c>
      <c r="E150">
        <f>(E31-MIN(Table1[population_density]))/(MAX(Table1[population_density])-MIN(Table1[population_density]))</f>
        <v>3.4511092851273621E-2</v>
      </c>
      <c r="F150">
        <f>(F31-MIN(Table1[forest_cover]))/(MAX(Table1[forest_cover])-MIN(Table1[forest_cover]))</f>
        <v>1</v>
      </c>
      <c r="G150">
        <f>(G31-MIN(Table1[high_school_graduate_percent]))/(MAX(Table1[high_school_graduate_percent])-MIN(Table1[high_school_graduate_percent]))</f>
        <v>0.92452830188679147</v>
      </c>
      <c r="H150">
        <f>(H31-MIN(Table1[land_area_miles]))/(MAX(Table1[land_area_miles])-MIN(Table1[land_area_miles]))</f>
        <v>5.233257316009108E-2</v>
      </c>
      <c r="I150">
        <f>(I31-MIN(Table1[median_household_income]))/(MAX(Table1[median_household_income])-MIN(Table1[median_household_income]))</f>
        <v>0.30921313893458896</v>
      </c>
      <c r="J150">
        <f>(J31-MIN(Table1[obese_adults_percent]))/(MAX(Table1[obese_adults_percent])-MIN(Table1[obese_adults_percent]))</f>
        <v>0.21897810218978103</v>
      </c>
      <c r="K150">
        <f>(K31-MIN(Table1[obese_children_percent]))/(MAX(Table1[obese_children_percent])-MIN(Table1[obese_children_percent]))</f>
        <v>0.29370629370629364</v>
      </c>
      <c r="L150">
        <f>(L31-MIN(Table1[overweight_adults_percent]))/(MAX(Table1[overweight_adults_percent])-MIN(Table1[overweight_adults_percent]))</f>
        <v>0.4677419354838705</v>
      </c>
      <c r="M150">
        <f>(M31-MIN(Table1[per_capita_income]))/(MAX(Table1[per_capita_income])-MIN(Table1[per_capita_income]))</f>
        <v>0.37857882968860773</v>
      </c>
      <c r="N150">
        <f>(N31-MIN(Table1[population]))/(MAX(Table1[population])-MIN(Table1[population]))</f>
        <v>1.9275047861428769E-2</v>
      </c>
    </row>
    <row r="151" spans="1:14" x14ac:dyDescent="0.2">
      <c r="A151" s="7" t="s">
        <v>58</v>
      </c>
      <c r="B151">
        <f>(B32-MIN(Table1[advanced_degrees]))/(MAX(Table1[advanced_degrees])-MIN(Table1[advanced_degrees]))</f>
        <v>0.27184466019417469</v>
      </c>
      <c r="C151">
        <f>(C32-MIN(Table1[bachelors_degrees]))/(MAX(Table1[bachelors_degrees])-MIN(Table1[bachelors_degrees]))</f>
        <v>0.38967136150234744</v>
      </c>
      <c r="D151">
        <f>(D32-MIN(Table1[coastline_length]))/(MAX(Table1[coastline_length])-MIN(Table1[coastline_length]))</f>
        <v>0</v>
      </c>
      <c r="E151">
        <f>(E32-MIN(Table1[population_density]))/(MAX(Table1[population_density])-MIN(Table1[population_density]))</f>
        <v>4.8479868529170092E-2</v>
      </c>
      <c r="F151">
        <f>(F32-MIN(Table1[forest_cover]))/(MAX(Table1[forest_cover])-MIN(Table1[forest_cover]))</f>
        <v>4.8587570621468922E-2</v>
      </c>
      <c r="G151">
        <f>(G32-MIN(Table1[high_school_graduate_percent]))/(MAX(Table1[high_school_graduate_percent])-MIN(Table1[high_school_graduate_percent]))</f>
        <v>0.39622641509433959</v>
      </c>
      <c r="H151">
        <f>(H32-MIN(Table1[land_area_miles]))/(MAX(Table1[land_area_miles])-MIN(Table1[land_area_miles]))</f>
        <v>0.19760993105772928</v>
      </c>
      <c r="I151">
        <f>(I32-MIN(Table1[median_household_income]))/(MAX(Table1[median_household_income])-MIN(Table1[median_household_income]))</f>
        <v>0.30915640778351394</v>
      </c>
      <c r="J151">
        <f>(J32-MIN(Table1[obese_adults_percent]))/(MAX(Table1[obese_adults_percent])-MIN(Table1[obese_adults_percent]))</f>
        <v>0.18978102189781032</v>
      </c>
      <c r="K151">
        <f>(K32-MIN(Table1[obese_children_percent]))/(MAX(Table1[obese_children_percent])-MIN(Table1[obese_children_percent]))</f>
        <v>0.2587412587412587</v>
      </c>
      <c r="L151">
        <f>(L32-MIN(Table1[overweight_adults_percent]))/(MAX(Table1[overweight_adults_percent])-MIN(Table1[overweight_adults_percent]))</f>
        <v>0.36290322580645146</v>
      </c>
      <c r="M151">
        <f>(M32-MIN(Table1[per_capita_income]))/(MAX(Table1[per_capita_income])-MIN(Table1[per_capita_income]))</f>
        <v>0.25516714838850413</v>
      </c>
      <c r="N151">
        <f>(N32-MIN(Table1[population]))/(MAX(Table1[population])-MIN(Table1[population]))</f>
        <v>0.16188191560656684</v>
      </c>
    </row>
    <row r="152" spans="1:14" x14ac:dyDescent="0.2">
      <c r="A152" s="7" t="s">
        <v>59</v>
      </c>
      <c r="B152">
        <f>(B33-MIN(Table1[advanced_degrees]))/(MAX(Table1[advanced_degrees])-MIN(Table1[advanced_degrees]))</f>
        <v>0.32038834951456302</v>
      </c>
      <c r="C152">
        <f>(C33-MIN(Table1[bachelors_degrees]))/(MAX(Table1[bachelors_degrees])-MIN(Table1[bachelors_degrees]))</f>
        <v>0.45070422535211274</v>
      </c>
      <c r="D152">
        <f>(D33-MIN(Table1[coastline_length]))/(MAX(Table1[coastline_length])-MIN(Table1[coastline_length]))</f>
        <v>1.5060240963855422E-2</v>
      </c>
      <c r="E152">
        <f>(E33-MIN(Table1[population_density]))/(MAX(Table1[population_density])-MIN(Table1[population_density]))</f>
        <v>0.14461791290057519</v>
      </c>
      <c r="F152">
        <f>(F33-MIN(Table1[forest_cover]))/(MAX(Table1[forest_cover])-MIN(Table1[forest_cover]))</f>
        <v>0.71977401129943508</v>
      </c>
      <c r="G152">
        <f>(G33-MIN(Table1[high_school_graduate_percent]))/(MAX(Table1[high_school_graduate_percent])-MIN(Table1[high_school_graduate_percent]))</f>
        <v>0.3396226415094345</v>
      </c>
      <c r="H152">
        <f>(H33-MIN(Table1[land_area_miles]))/(MAX(Table1[land_area_miles])-MIN(Table1[land_area_miles]))</f>
        <v>9.9154329212948575E-2</v>
      </c>
      <c r="I152">
        <f>(I33-MIN(Table1[median_household_income]))/(MAX(Table1[median_household_income])-MIN(Table1[median_household_income]))</f>
        <v>0.30212174505020706</v>
      </c>
      <c r="J152">
        <f>(J33-MIN(Table1[obese_adults_percent]))/(MAX(Table1[obese_adults_percent])-MIN(Table1[obese_adults_percent]))</f>
        <v>0.49635036496350371</v>
      </c>
      <c r="K152">
        <f>(K33-MIN(Table1[obese_children_percent]))/(MAX(Table1[obese_children_percent])-MIN(Table1[obese_children_percent]))</f>
        <v>0.55244755244755228</v>
      </c>
      <c r="L152">
        <f>(L33-MIN(Table1[overweight_adults_percent]))/(MAX(Table1[overweight_adults_percent])-MIN(Table1[overweight_adults_percent]))</f>
        <v>0.55645161290322542</v>
      </c>
      <c r="M152">
        <f>(M33-MIN(Table1[per_capita_income]))/(MAX(Table1[per_capita_income])-MIN(Table1[per_capita_income]))</f>
        <v>0.24971369362491139</v>
      </c>
      <c r="N152">
        <f>(N33-MIN(Table1[population]))/(MAX(Table1[population])-MIN(Table1[population]))</f>
        <v>0.24971667232340833</v>
      </c>
    </row>
    <row r="153" spans="1:14" x14ac:dyDescent="0.2">
      <c r="A153" s="7" t="s">
        <v>60</v>
      </c>
      <c r="B153">
        <f>(B34-MIN(Table1[advanced_degrees]))/(MAX(Table1[advanced_degrees])-MIN(Table1[advanced_degrees]))</f>
        <v>0.30097087378640774</v>
      </c>
      <c r="C153">
        <f>(C34-MIN(Table1[bachelors_degrees]))/(MAX(Table1[bachelors_degrees])-MIN(Table1[bachelors_degrees]))</f>
        <v>0.36150234741784032</v>
      </c>
      <c r="D153">
        <f>(D34-MIN(Table1[coastline_length]))/(MAX(Table1[coastline_length])-MIN(Table1[coastline_length]))</f>
        <v>0</v>
      </c>
      <c r="E153">
        <f>(E34-MIN(Table1[population_density]))/(MAX(Table1[population_density])-MIN(Table1[population_density]))</f>
        <v>0.142974527526705</v>
      </c>
      <c r="F153">
        <f>(F34-MIN(Table1[forest_cover]))/(MAX(Table1[forest_cover])-MIN(Table1[forest_cover]))</f>
        <v>0.57288135593220346</v>
      </c>
      <c r="G153">
        <f>(G34-MIN(Table1[high_school_graduate_percent]))/(MAX(Table1[high_school_graduate_percent])-MIN(Table1[high_school_graduate_percent]))</f>
        <v>0.73584905660377276</v>
      </c>
      <c r="H153">
        <f>(H34-MIN(Table1[land_area_miles]))/(MAX(Table1[land_area_miles])-MIN(Table1[land_area_miles]))</f>
        <v>9.7444378316979954E-2</v>
      </c>
      <c r="I153">
        <f>(I34-MIN(Table1[median_household_income]))/(MAX(Table1[median_household_income])-MIN(Table1[median_household_income]))</f>
        <v>0.29758325296420263</v>
      </c>
      <c r="J153">
        <f>(J34-MIN(Table1[obese_adults_percent]))/(MAX(Table1[obese_adults_percent])-MIN(Table1[obese_adults_percent]))</f>
        <v>0.51094890510948909</v>
      </c>
      <c r="K153">
        <f>(K34-MIN(Table1[obese_children_percent]))/(MAX(Table1[obese_children_percent])-MIN(Table1[obese_children_percent]))</f>
        <v>0.41958041958041958</v>
      </c>
      <c r="L153">
        <f>(L34-MIN(Table1[overweight_adults_percent]))/(MAX(Table1[overweight_adults_percent])-MIN(Table1[overweight_adults_percent]))</f>
        <v>0.71774193548387055</v>
      </c>
      <c r="M153">
        <f>(M34-MIN(Table1[per_capita_income]))/(MAX(Table1[per_capita_income])-MIN(Table1[per_capita_income]))</f>
        <v>0.30413917216556691</v>
      </c>
      <c r="N153">
        <f>(N34-MIN(Table1[population]))/(MAX(Table1[population])-MIN(Table1[population]))</f>
        <v>0.24213643967507109</v>
      </c>
    </row>
    <row r="154" spans="1:14" x14ac:dyDescent="0.2">
      <c r="A154" s="7" t="s">
        <v>61</v>
      </c>
      <c r="B154">
        <f>(B35-MIN(Table1[advanced_degrees]))/(MAX(Table1[advanced_degrees])-MIN(Table1[advanced_degrees]))</f>
        <v>0.22330097087378634</v>
      </c>
      <c r="C154">
        <f>(C35-MIN(Table1[bachelors_degrees]))/(MAX(Table1[bachelors_degrees])-MIN(Table1[bachelors_degrees]))</f>
        <v>0.32394366197183105</v>
      </c>
      <c r="D154">
        <f>(D35-MIN(Table1[coastline_length]))/(MAX(Table1[coastline_length])-MIN(Table1[coastline_length]))</f>
        <v>0</v>
      </c>
      <c r="E154">
        <f>(E35-MIN(Table1[population_density]))/(MAX(Table1[population_density])-MIN(Table1[population_density]))</f>
        <v>0.23253903040262941</v>
      </c>
      <c r="F154">
        <f>(F35-MIN(Table1[forest_cover]))/(MAX(Table1[forest_cover])-MIN(Table1[forest_cover]))</f>
        <v>0.32090395480225986</v>
      </c>
      <c r="G154">
        <f>(G35-MIN(Table1[high_school_graduate_percent]))/(MAX(Table1[high_school_graduate_percent])-MIN(Table1[high_school_graduate_percent]))</f>
        <v>0.68867924528301805</v>
      </c>
      <c r="H154">
        <f>(H35-MIN(Table1[land_area_miles]))/(MAX(Table1[land_area_miles])-MIN(Table1[land_area_miles]))</f>
        <v>6.9920137919653375E-2</v>
      </c>
      <c r="I154">
        <f>(I35-MIN(Table1[median_household_income]))/(MAX(Table1[median_household_income])-MIN(Table1[median_household_income]))</f>
        <v>0.29732796278436491</v>
      </c>
      <c r="J154">
        <f>(J35-MIN(Table1[obese_adults_percent]))/(MAX(Table1[obese_adults_percent])-MIN(Table1[obese_adults_percent]))</f>
        <v>0.45255474452554739</v>
      </c>
      <c r="K154">
        <f>(K35-MIN(Table1[obese_children_percent]))/(MAX(Table1[obese_children_percent])-MIN(Table1[obese_children_percent]))</f>
        <v>0.39860139860139854</v>
      </c>
      <c r="L154">
        <f>(L35-MIN(Table1[overweight_adults_percent]))/(MAX(Table1[overweight_adults_percent])-MIN(Table1[overweight_adults_percent]))</f>
        <v>0.66935483870967694</v>
      </c>
      <c r="M154">
        <f>(M35-MIN(Table1[per_capita_income]))/(MAX(Table1[per_capita_income])-MIN(Table1[per_capita_income]))</f>
        <v>0.32180836559960735</v>
      </c>
      <c r="N154">
        <f>(N35-MIN(Table1[population]))/(MAX(Table1[population])-MIN(Table1[population]))</f>
        <v>0.28598767215014009</v>
      </c>
    </row>
    <row r="155" spans="1:14" x14ac:dyDescent="0.2">
      <c r="A155" s="7" t="s">
        <v>62</v>
      </c>
      <c r="B155">
        <f>(B36-MIN(Table1[advanced_degrees]))/(MAX(Table1[advanced_degrees])-MIN(Table1[advanced_degrees]))</f>
        <v>0.12621359223300962</v>
      </c>
      <c r="C155">
        <f>(C36-MIN(Table1[bachelors_degrees]))/(MAX(Table1[bachelors_degrees])-MIN(Table1[bachelors_degrees]))</f>
        <v>0.23004694835680761</v>
      </c>
      <c r="D155">
        <f>(D36-MIN(Table1[coastline_length]))/(MAX(Table1[coastline_length])-MIN(Table1[coastline_length]))</f>
        <v>0</v>
      </c>
      <c r="E155">
        <f>(E36-MIN(Table1[population_density]))/(MAX(Table1[population_density])-MIN(Table1[population_density]))</f>
        <v>0.15036976170912078</v>
      </c>
      <c r="F155">
        <f>(F36-MIN(Table1[forest_cover]))/(MAX(Table1[forest_cover])-MIN(Table1[forest_cover]))</f>
        <v>0.207909604519774</v>
      </c>
      <c r="G155">
        <f>(G36-MIN(Table1[high_school_graduate_percent]))/(MAX(Table1[high_school_graduate_percent])-MIN(Table1[high_school_graduate_percent]))</f>
        <v>0.56603773584905615</v>
      </c>
      <c r="H155">
        <f>(H36-MIN(Table1[land_area_miles]))/(MAX(Table1[land_area_miles])-MIN(Table1[land_area_miles]))</f>
        <v>6.1080710033409001E-2</v>
      </c>
      <c r="I155">
        <f>(I36-MIN(Table1[median_household_income]))/(MAX(Table1[median_household_income])-MIN(Table1[median_household_income]))</f>
        <v>0.28192545526748736</v>
      </c>
      <c r="J155">
        <f>(J36-MIN(Table1[obese_adults_percent]))/(MAX(Table1[obese_adults_percent])-MIN(Table1[obese_adults_percent]))</f>
        <v>0.49635036496350371</v>
      </c>
      <c r="K155">
        <f>(K36-MIN(Table1[obese_children_percent]))/(MAX(Table1[obese_children_percent])-MIN(Table1[obese_children_percent]))</f>
        <v>0.49650349650349646</v>
      </c>
      <c r="L155">
        <f>(L36-MIN(Table1[overweight_adults_percent]))/(MAX(Table1[overweight_adults_percent])-MIN(Table1[overweight_adults_percent]))</f>
        <v>0.62903225806451557</v>
      </c>
      <c r="M155">
        <f>(M36-MIN(Table1[per_capita_income]))/(MAX(Table1[per_capita_income])-MIN(Table1[per_capita_income]))</f>
        <v>0.22380978349784589</v>
      </c>
      <c r="N155">
        <f>(N36-MIN(Table1[population]))/(MAX(Table1[population])-MIN(Table1[population]))</f>
        <v>0.15647755963626481</v>
      </c>
    </row>
    <row r="156" spans="1:14" x14ac:dyDescent="0.2">
      <c r="A156" s="7" t="s">
        <v>63</v>
      </c>
      <c r="B156">
        <f>(B37-MIN(Table1[advanced_degrees]))/(MAX(Table1[advanced_degrees])-MIN(Table1[advanced_degrees]))</f>
        <v>0.27184466019417469</v>
      </c>
      <c r="C156">
        <f>(C37-MIN(Table1[bachelors_degrees]))/(MAX(Table1[bachelors_degrees])-MIN(Table1[bachelors_degrees]))</f>
        <v>0.3708920187793428</v>
      </c>
      <c r="D156">
        <f>(D37-MIN(Table1[coastline_length]))/(MAX(Table1[coastline_length])-MIN(Table1[coastline_length]))</f>
        <v>0</v>
      </c>
      <c r="E156">
        <f>(E37-MIN(Table1[population_density]))/(MAX(Table1[population_density])-MIN(Table1[population_density]))</f>
        <v>7.1487263763352502E-2</v>
      </c>
      <c r="F156">
        <f>(F37-MIN(Table1[forest_cover]))/(MAX(Table1[forest_cover])-MIN(Table1[forest_cover]))</f>
        <v>0.33672316384180789</v>
      </c>
      <c r="G156">
        <f>(G37-MIN(Table1[high_school_graduate_percent]))/(MAX(Table1[high_school_graduate_percent])-MIN(Table1[high_school_graduate_percent]))</f>
        <v>0.62264150943396257</v>
      </c>
      <c r="H156">
        <f>(H37-MIN(Table1[land_area_miles]))/(MAX(Table1[land_area_miles])-MIN(Table1[land_area_miles]))</f>
        <v>0.11886792121585585</v>
      </c>
      <c r="I156">
        <f>(I37-MIN(Table1[median_household_income]))/(MAX(Table1[median_household_income])-MIN(Table1[median_household_income]))</f>
        <v>0.27358597605945423</v>
      </c>
      <c r="J156">
        <f>(J37-MIN(Table1[obese_adults_percent]))/(MAX(Table1[obese_adults_percent])-MIN(Table1[obese_adults_percent]))</f>
        <v>0.48905109489051091</v>
      </c>
      <c r="K156">
        <f>(K37-MIN(Table1[obese_children_percent]))/(MAX(Table1[obese_children_percent])-MIN(Table1[obese_children_percent]))</f>
        <v>0.49650349650349646</v>
      </c>
      <c r="L156">
        <f>(L37-MIN(Table1[overweight_adults_percent]))/(MAX(Table1[overweight_adults_percent])-MIN(Table1[overweight_adults_percent]))</f>
        <v>0.66935483870967694</v>
      </c>
      <c r="M156">
        <f>(M37-MIN(Table1[per_capita_income]))/(MAX(Table1[per_capita_income])-MIN(Table1[per_capita_income]))</f>
        <v>0.27758084746687028</v>
      </c>
      <c r="N156">
        <f>(N37-MIN(Table1[population]))/(MAX(Table1[population])-MIN(Table1[population]))</f>
        <v>0.14257647253820285</v>
      </c>
    </row>
    <row r="157" spans="1:14" x14ac:dyDescent="0.2">
      <c r="A157" s="7" t="s">
        <v>64</v>
      </c>
      <c r="B157">
        <f>(B38-MIN(Table1[advanced_degrees]))/(MAX(Table1[advanced_degrees])-MIN(Table1[advanced_degrees]))</f>
        <v>0.20388349514563106</v>
      </c>
      <c r="C157">
        <f>(C38-MIN(Table1[bachelors_degrees]))/(MAX(Table1[bachelors_degrees])-MIN(Table1[bachelors_degrees]))</f>
        <v>0.48356807511737093</v>
      </c>
      <c r="D157">
        <f>(D38-MIN(Table1[coastline_length]))/(MAX(Table1[coastline_length])-MIN(Table1[coastline_length]))</f>
        <v>0</v>
      </c>
      <c r="E157">
        <f>(E38-MIN(Table1[population_density]))/(MAX(Table1[population_density])-MIN(Table1[population_density]))</f>
        <v>4.9301561216105174E-3</v>
      </c>
      <c r="F157">
        <f>(F38-MIN(Table1[forest_cover]))/(MAX(Table1[forest_cover])-MIN(Table1[forest_cover]))</f>
        <v>0.22711864406779664</v>
      </c>
      <c r="G157">
        <f>(G38-MIN(Table1[high_school_graduate_percent]))/(MAX(Table1[high_school_graduate_percent])-MIN(Table1[high_school_graduate_percent]))</f>
        <v>0.94339622641509358</v>
      </c>
      <c r="H157">
        <f>(H38-MIN(Table1[land_area_miles]))/(MAX(Table1[land_area_miles])-MIN(Table1[land_area_miles]))</f>
        <v>0.25370474730823184</v>
      </c>
      <c r="I157">
        <f>(I38-MIN(Table1[median_household_income]))/(MAX(Table1[median_household_income])-MIN(Table1[median_household_income]))</f>
        <v>0.25290747149259657</v>
      </c>
      <c r="J157">
        <f>(J38-MIN(Table1[obese_adults_percent]))/(MAX(Table1[obese_adults_percent])-MIN(Table1[obese_adults_percent]))</f>
        <v>7.2992700729927015E-2</v>
      </c>
      <c r="K157">
        <f>(K38-MIN(Table1[obese_children_percent]))/(MAX(Table1[obese_children_percent])-MIN(Table1[obese_children_percent]))</f>
        <v>0.1818181818181818</v>
      </c>
      <c r="L157">
        <f>(L38-MIN(Table1[overweight_adults_percent]))/(MAX(Table1[overweight_adults_percent])-MIN(Table1[overweight_adults_percent]))</f>
        <v>0.37096774193548382</v>
      </c>
      <c r="M157">
        <f>(M38-MIN(Table1[per_capita_income]))/(MAX(Table1[per_capita_income])-MIN(Table1[per_capita_income]))</f>
        <v>0.27010961444074821</v>
      </c>
      <c r="N157">
        <f>(N38-MIN(Table1[population]))/(MAX(Table1[population])-MIN(Table1[population]))</f>
        <v>1.1588613530156649E-2</v>
      </c>
    </row>
    <row r="158" spans="1:14" x14ac:dyDescent="0.2">
      <c r="A158" s="7" t="s">
        <v>65</v>
      </c>
      <c r="B158">
        <f>(B39-MIN(Table1[advanced_degrees]))/(MAX(Table1[advanced_degrees])-MIN(Table1[advanced_degrees]))</f>
        <v>0.23300970873786414</v>
      </c>
      <c r="C158">
        <f>(C39-MIN(Table1[bachelors_degrees]))/(MAX(Table1[bachelors_degrees])-MIN(Table1[bachelors_degrees]))</f>
        <v>0.38028169014084512</v>
      </c>
      <c r="D158">
        <f>(D39-MIN(Table1[coastline_length]))/(MAX(Table1[coastline_length])-MIN(Table1[coastline_length]))</f>
        <v>0.2033132530120482</v>
      </c>
      <c r="E158">
        <f>(E39-MIN(Table1[population_density]))/(MAX(Table1[population_density])-MIN(Table1[population_density]))</f>
        <v>0.30977814297452755</v>
      </c>
      <c r="F158">
        <f>(F39-MIN(Table1[forest_cover]))/(MAX(Table1[forest_cover])-MIN(Table1[forest_cover]))</f>
        <v>0.47344632768361583</v>
      </c>
      <c r="G158">
        <f>(G39-MIN(Table1[high_school_graduate_percent]))/(MAX(Table1[high_school_graduate_percent])-MIN(Table1[high_school_graduate_percent]))</f>
        <v>0.48113207547169851</v>
      </c>
      <c r="H158">
        <f>(H39-MIN(Table1[land_area_miles]))/(MAX(Table1[land_area_miles])-MIN(Table1[land_area_miles]))</f>
        <v>9.2328570400293533E-2</v>
      </c>
      <c r="I158">
        <f>(I39-MIN(Table1[median_household_income]))/(MAX(Table1[median_household_income])-MIN(Table1[median_household_income]))</f>
        <v>0.2505531287229818</v>
      </c>
      <c r="J158">
        <f>(J39-MIN(Table1[obese_adults_percent]))/(MAX(Table1[obese_adults_percent])-MIN(Table1[obese_adults_percent]))</f>
        <v>0.18978102189781032</v>
      </c>
      <c r="K158">
        <f>(K39-MIN(Table1[obese_children_percent]))/(MAX(Table1[obese_children_percent])-MIN(Table1[obese_children_percent]))</f>
        <v>0.41258741258741261</v>
      </c>
      <c r="L158">
        <f>(L39-MIN(Table1[overweight_adults_percent]))/(MAX(Table1[overweight_adults_percent])-MIN(Table1[overweight_adults_percent]))</f>
        <v>0.4677419354838705</v>
      </c>
      <c r="M158">
        <f>(M39-MIN(Table1[per_capita_income]))/(MAX(Table1[per_capita_income])-MIN(Table1[per_capita_income]))</f>
        <v>0.30244860118885314</v>
      </c>
      <c r="N158">
        <f>(N39-MIN(Table1[population]))/(MAX(Table1[population])-MIN(Table1[population]))</f>
        <v>0.51052445710646288</v>
      </c>
    </row>
    <row r="159" spans="1:14" x14ac:dyDescent="0.2">
      <c r="A159" s="7" t="s">
        <v>66</v>
      </c>
      <c r="B159">
        <f>(B40-MIN(Table1[advanced_degrees]))/(MAX(Table1[advanced_degrees])-MIN(Table1[advanced_degrees]))</f>
        <v>5.8252427184465994E-2</v>
      </c>
      <c r="C159">
        <f>(C40-MIN(Table1[bachelors_degrees]))/(MAX(Table1[bachelors_degrees])-MIN(Table1[bachelors_degrees]))</f>
        <v>0.23004694835680761</v>
      </c>
      <c r="D159">
        <f>(D40-MIN(Table1[coastline_length]))/(MAX(Table1[coastline_length])-MIN(Table1[coastline_length]))</f>
        <v>0</v>
      </c>
      <c r="E159">
        <f>(E40-MIN(Table1[population_density]))/(MAX(Table1[population_density])-MIN(Table1[population_density]))</f>
        <v>4.6014790468364833E-2</v>
      </c>
      <c r="F159">
        <f>(F40-MIN(Table1[forest_cover]))/(MAX(Table1[forest_cover])-MIN(Table1[forest_cover]))</f>
        <v>0.15480225988700563</v>
      </c>
      <c r="G159">
        <f>(G40-MIN(Table1[high_school_graduate_percent]))/(MAX(Table1[high_school_graduate_percent])-MIN(Table1[high_school_graduate_percent]))</f>
        <v>0.48113207547169851</v>
      </c>
      <c r="H159">
        <f>(H40-MIN(Table1[land_area_miles]))/(MAX(Table1[land_area_miles])-MIN(Table1[land_area_miles]))</f>
        <v>0.11860984854469836</v>
      </c>
      <c r="I159">
        <f>(I40-MIN(Table1[median_household_income]))/(MAX(Table1[median_household_income])-MIN(Table1[median_household_income]))</f>
        <v>0.22621546491178307</v>
      </c>
      <c r="J159">
        <f>(J40-MIN(Table1[obese_adults_percent]))/(MAX(Table1[obese_adults_percent])-MIN(Table1[obese_adults_percent]))</f>
        <v>0.54014598540146008</v>
      </c>
      <c r="K159">
        <f>(K40-MIN(Table1[obese_children_percent]))/(MAX(Table1[obese_children_percent])-MIN(Table1[obese_children_percent]))</f>
        <v>0.4825174825174825</v>
      </c>
      <c r="L159">
        <f>(L40-MIN(Table1[overweight_adults_percent]))/(MAX(Table1[overweight_adults_percent])-MIN(Table1[overweight_adults_percent]))</f>
        <v>0.74193548387096764</v>
      </c>
      <c r="M159">
        <f>(M40-MIN(Table1[per_capita_income]))/(MAX(Table1[per_capita_income])-MIN(Table1[per_capita_income]))</f>
        <v>0.22866335823744341</v>
      </c>
      <c r="N159">
        <f>(N40-MIN(Table1[population]))/(MAX(Table1[population])-MIN(Table1[population]))</f>
        <v>8.6238126580528068E-2</v>
      </c>
    </row>
    <row r="160" spans="1:14" x14ac:dyDescent="0.2">
      <c r="A160" s="7" t="s">
        <v>67</v>
      </c>
      <c r="B160">
        <f>(B41-MIN(Table1[advanced_degrees]))/(MAX(Table1[advanced_degrees])-MIN(Table1[advanced_degrees]))</f>
        <v>7.7669902912621269E-2</v>
      </c>
      <c r="C160">
        <f>(C41-MIN(Table1[bachelors_degrees]))/(MAX(Table1[bachelors_degrees])-MIN(Table1[bachelors_degrees]))</f>
        <v>0.31455399061032857</v>
      </c>
      <c r="D160">
        <f>(D41-MIN(Table1[coastline_length]))/(MAX(Table1[coastline_length])-MIN(Table1[coastline_length]))</f>
        <v>0</v>
      </c>
      <c r="E160">
        <f>(E41-MIN(Table1[population_density]))/(MAX(Table1[population_density])-MIN(Table1[population_density]))</f>
        <v>1.5612161051766639E-2</v>
      </c>
      <c r="F160">
        <f>(F41-MIN(Table1[forest_cover]))/(MAX(Table1[forest_cover])-MIN(Table1[forest_cover]))</f>
        <v>0.35367231638418078</v>
      </c>
      <c r="G160">
        <f>(G41-MIN(Table1[high_school_graduate_percent]))/(MAX(Table1[high_school_graduate_percent])-MIN(Table1[high_school_graduate_percent]))</f>
        <v>0.72641509433962237</v>
      </c>
      <c r="H160">
        <f>(H41-MIN(Table1[land_area_miles]))/(MAX(Table1[land_area_miles])-MIN(Table1[land_area_miles]))</f>
        <v>0.14327246680606101</v>
      </c>
      <c r="I160">
        <f>(I41-MIN(Table1[median_household_income]))/(MAX(Table1[median_household_income])-MIN(Table1[median_household_income]))</f>
        <v>0.21790435127928745</v>
      </c>
      <c r="J160">
        <f>(J41-MIN(Table1[obese_adults_percent]))/(MAX(Table1[obese_adults_percent])-MIN(Table1[obese_adults_percent]))</f>
        <v>0.28467153284671548</v>
      </c>
      <c r="K160">
        <f>(K41-MIN(Table1[obese_children_percent]))/(MAX(Table1[obese_children_percent])-MIN(Table1[obese_children_percent]))</f>
        <v>0.11188811188811186</v>
      </c>
      <c r="L160">
        <f>(L41-MIN(Table1[overweight_adults_percent]))/(MAX(Table1[overweight_adults_percent])-MIN(Table1[overweight_adults_percent]))</f>
        <v>0.51612903225806417</v>
      </c>
      <c r="M160">
        <f>(M41-MIN(Table1[per_capita_income]))/(MAX(Table1[per_capita_income])-MIN(Table1[per_capita_income]))</f>
        <v>0.15825925723946119</v>
      </c>
      <c r="N160">
        <f>(N41-MIN(Table1[population]))/(MAX(Table1[population])-MIN(Table1[population]))</f>
        <v>2.7719365411359317E-2</v>
      </c>
    </row>
    <row r="161" spans="1:14" x14ac:dyDescent="0.2">
      <c r="A161" s="7" t="s">
        <v>68</v>
      </c>
      <c r="B161">
        <f>(B42-MIN(Table1[advanced_degrees]))/(MAX(Table1[advanced_degrees])-MIN(Table1[advanced_degrees]))</f>
        <v>0.24271844660194178</v>
      </c>
      <c r="C161">
        <f>(C42-MIN(Table1[bachelors_degrees]))/(MAX(Table1[bachelors_degrees])-MIN(Table1[bachelors_degrees]))</f>
        <v>0.43192488262910794</v>
      </c>
      <c r="D161">
        <f>(D42-MIN(Table1[coastline_length]))/(MAX(Table1[coastline_length])-MIN(Table1[coastline_length]))</f>
        <v>4.5331325301204817E-2</v>
      </c>
      <c r="E161">
        <f>(E42-MIN(Table1[population_density]))/(MAX(Table1[population_density])-MIN(Table1[population_density]))</f>
        <v>0.1684470008216927</v>
      </c>
      <c r="F161">
        <f>(F42-MIN(Table1[forest_cover]))/(MAX(Table1[forest_cover])-MIN(Table1[forest_cover]))</f>
        <v>0.67118644067796607</v>
      </c>
      <c r="G161">
        <f>(G42-MIN(Table1[high_school_graduate_percent]))/(MAX(Table1[high_school_graduate_percent])-MIN(Table1[high_school_graduate_percent]))</f>
        <v>0.37735849056603743</v>
      </c>
      <c r="H161">
        <f>(H42-MIN(Table1[land_area_miles]))/(MAX(Table1[land_area_miles])-MIN(Table1[land_area_miles]))</f>
        <v>8.3538141209641037E-2</v>
      </c>
      <c r="I161">
        <f>(I42-MIN(Table1[median_household_income]))/(MAX(Table1[median_household_income])-MIN(Table1[median_household_income]))</f>
        <v>0.20528167016508764</v>
      </c>
      <c r="J161">
        <f>(J42-MIN(Table1[obese_adults_percent]))/(MAX(Table1[obese_adults_percent])-MIN(Table1[obese_adults_percent]))</f>
        <v>0.46715328467153305</v>
      </c>
      <c r="K161">
        <f>(K42-MIN(Table1[obese_children_percent]))/(MAX(Table1[obese_children_percent])-MIN(Table1[obese_children_percent]))</f>
        <v>0.75524475524475521</v>
      </c>
      <c r="L161">
        <f>(L42-MIN(Table1[overweight_adults_percent]))/(MAX(Table1[overweight_adults_percent])-MIN(Table1[overweight_adults_percent]))</f>
        <v>0.6774193548387093</v>
      </c>
      <c r="M161">
        <f>(M42-MIN(Table1[per_capita_income]))/(MAX(Table1[per_capita_income])-MIN(Table1[per_capita_income]))</f>
        <v>0.25838468669902381</v>
      </c>
      <c r="N161">
        <f>(N42-MIN(Table1[population]))/(MAX(Table1[population])-MIN(Table1[population]))</f>
        <v>0.24525443809571332</v>
      </c>
    </row>
    <row r="162" spans="1:14" x14ac:dyDescent="0.2">
      <c r="A162" s="7" t="s">
        <v>69</v>
      </c>
      <c r="B162">
        <f>(B43-MIN(Table1[advanced_degrees]))/(MAX(Table1[advanced_degrees])-MIN(Table1[advanced_degrees]))</f>
        <v>0.1553398058252427</v>
      </c>
      <c r="C162">
        <f>(C43-MIN(Table1[bachelors_degrees]))/(MAX(Table1[bachelors_degrees])-MIN(Table1[bachelors_degrees]))</f>
        <v>0.26760563380281688</v>
      </c>
      <c r="D162">
        <f>(D43-MIN(Table1[coastline_length]))/(MAX(Table1[coastline_length])-MIN(Table1[coastline_length]))</f>
        <v>0</v>
      </c>
      <c r="E162">
        <f>(E43-MIN(Table1[population_density]))/(MAX(Table1[population_density])-MIN(Table1[population_density]))</f>
        <v>0.13064913722267871</v>
      </c>
      <c r="F162">
        <f>(F43-MIN(Table1[forest_cover]))/(MAX(Table1[forest_cover])-MIN(Table1[forest_cover]))</f>
        <v>0.59209039548022602</v>
      </c>
      <c r="G162">
        <f>(G43-MIN(Table1[high_school_graduate_percent]))/(MAX(Table1[high_school_graduate_percent])-MIN(Table1[high_school_graduate_percent]))</f>
        <v>0.34905660377358488</v>
      </c>
      <c r="H162">
        <f>(H43-MIN(Table1[land_area_miles]))/(MAX(Table1[land_area_miles])-MIN(Table1[land_area_miles]))</f>
        <v>7.0576730974162893E-2</v>
      </c>
      <c r="I162">
        <f>(I43-MIN(Table1[median_household_income]))/(MAX(Table1[median_household_income])-MIN(Table1[median_household_income]))</f>
        <v>0.18953877574175981</v>
      </c>
      <c r="J162">
        <f>(J43-MIN(Table1[obese_adults_percent]))/(MAX(Table1[obese_adults_percent])-MIN(Table1[obese_adults_percent]))</f>
        <v>0.6058394160583942</v>
      </c>
      <c r="K162">
        <f>(K43-MIN(Table1[obese_children_percent]))/(MAX(Table1[obese_children_percent])-MIN(Table1[obese_children_percent]))</f>
        <v>0.80419580419580416</v>
      </c>
      <c r="L162">
        <f>(L43-MIN(Table1[overweight_adults_percent]))/(MAX(Table1[overweight_adults_percent])-MIN(Table1[overweight_adults_percent]))</f>
        <v>0.80645161290322542</v>
      </c>
      <c r="M162">
        <f>(M43-MIN(Table1[per_capita_income]))/(MAX(Table1[per_capita_income])-MIN(Table1[per_capita_income]))</f>
        <v>0.21192125211321372</v>
      </c>
      <c r="N162">
        <f>(N43-MIN(Table1[population]))/(MAX(Table1[population])-MIN(Table1[population]))</f>
        <v>0.15597492353932682</v>
      </c>
    </row>
    <row r="163" spans="1:14" x14ac:dyDescent="0.2">
      <c r="A163" s="7" t="s">
        <v>71</v>
      </c>
      <c r="B163">
        <f>(B44-MIN(Table1[advanced_degrees]))/(MAX(Table1[advanced_degrees])-MIN(Table1[advanced_degrees]))</f>
        <v>0.18446601941747579</v>
      </c>
      <c r="C163">
        <f>(C44-MIN(Table1[bachelors_degrees]))/(MAX(Table1[bachelors_degrees])-MIN(Table1[bachelors_degrees]))</f>
        <v>0.3098591549295775</v>
      </c>
      <c r="D163">
        <f>(D44-MIN(Table1[coastline_length]))/(MAX(Table1[coastline_length])-MIN(Table1[coastline_length]))</f>
        <v>2.8162650602409637E-2</v>
      </c>
      <c r="E163">
        <f>(E44-MIN(Table1[population_density]))/(MAX(Table1[population_density])-MIN(Table1[population_density]))</f>
        <v>0.13229252259654889</v>
      </c>
      <c r="F163">
        <f>(F44-MIN(Table1[forest_cover]))/(MAX(Table1[forest_cover])-MIN(Table1[forest_cover]))</f>
        <v>0.71525423728813553</v>
      </c>
      <c r="G163">
        <f>(G44-MIN(Table1[high_school_graduate_percent]))/(MAX(Table1[high_school_graduate_percent])-MIN(Table1[high_school_graduate_percent]))</f>
        <v>0.35849056603773527</v>
      </c>
      <c r="H163">
        <f>(H44-MIN(Table1[land_area_miles]))/(MAX(Table1[land_area_miles])-MIN(Table1[land_area_miles]))</f>
        <v>5.0959696773389372E-2</v>
      </c>
      <c r="I163">
        <f>(I44-MIN(Table1[median_household_income]))/(MAX(Table1[median_household_income])-MIN(Table1[median_household_income]))</f>
        <v>0.18848924944687129</v>
      </c>
      <c r="J163">
        <f>(J44-MIN(Table1[obese_adults_percent]))/(MAX(Table1[obese_adults_percent])-MIN(Table1[obese_adults_percent]))</f>
        <v>0.62043795620437958</v>
      </c>
      <c r="K163">
        <f>(K44-MIN(Table1[obese_children_percent]))/(MAX(Table1[obese_children_percent])-MIN(Table1[obese_children_percent]))</f>
        <v>0.72727272727272718</v>
      </c>
      <c r="L163">
        <f>(L44-MIN(Table1[overweight_adults_percent]))/(MAX(Table1[overweight_adults_percent])-MIN(Table1[overweight_adults_percent]))</f>
        <v>0.81451612903225723</v>
      </c>
      <c r="M163">
        <f>(M44-MIN(Table1[per_capita_income]))/(MAX(Table1[per_capita_income])-MIN(Table1[per_capita_income]))</f>
        <v>0.19414298958390142</v>
      </c>
      <c r="N163">
        <f>(N44-MIN(Table1[population]))/(MAX(Table1[population])-MIN(Table1[population]))</f>
        <v>0.11177860691453094</v>
      </c>
    </row>
    <row r="164" spans="1:14" x14ac:dyDescent="0.2">
      <c r="A164" s="7" t="s">
        <v>72</v>
      </c>
      <c r="B164">
        <f>(B45-MIN(Table1[advanced_degrees]))/(MAX(Table1[advanced_degrees])-MIN(Table1[advanced_degrees]))</f>
        <v>2.9126213592232997E-2</v>
      </c>
      <c r="C164">
        <f>(C45-MIN(Table1[bachelors_degrees]))/(MAX(Table1[bachelors_degrees])-MIN(Table1[bachelors_degrees]))</f>
        <v>0.15492957746478875</v>
      </c>
      <c r="D164">
        <f>(D45-MIN(Table1[coastline_length]))/(MAX(Table1[coastline_length])-MIN(Table1[coastline_length]))</f>
        <v>5.9789156626506024E-2</v>
      </c>
      <c r="E164">
        <f>(E45-MIN(Table1[population_density]))/(MAX(Table1[population_density])-MIN(Table1[population_density]))</f>
        <v>8.7921117502054238E-2</v>
      </c>
      <c r="F164">
        <f>(F45-MIN(Table1[forest_cover]))/(MAX(Table1[forest_cover])-MIN(Table1[forest_cover]))</f>
        <v>0.55028248587570627</v>
      </c>
      <c r="G164">
        <f>(G45-MIN(Table1[high_school_graduate_percent]))/(MAX(Table1[high_school_graduate_percent])-MIN(Table1[high_school_graduate_percent]))</f>
        <v>0.15094339622641578</v>
      </c>
      <c r="H164">
        <f>(H45-MIN(Table1[land_area_miles]))/(MAX(Table1[land_area_miles])-MIN(Table1[land_area_miles]))</f>
        <v>7.403350029055121E-2</v>
      </c>
      <c r="I164">
        <f>(I45-MIN(Table1[median_household_income]))/(MAX(Table1[median_household_income])-MIN(Table1[median_household_income]))</f>
        <v>0.145628864809667</v>
      </c>
      <c r="J164">
        <f>(J45-MIN(Table1[obese_adults_percent]))/(MAX(Table1[obese_adults_percent])-MIN(Table1[obese_adults_percent]))</f>
        <v>0.64233576642335777</v>
      </c>
      <c r="K164">
        <f>(K45-MIN(Table1[obese_children_percent]))/(MAX(Table1[obese_children_percent])-MIN(Table1[obese_children_percent]))</f>
        <v>0.60839160839160833</v>
      </c>
      <c r="L164">
        <f>(L45-MIN(Table1[overweight_adults_percent]))/(MAX(Table1[overweight_adults_percent])-MIN(Table1[overweight_adults_percent]))</f>
        <v>0.74193548387096764</v>
      </c>
      <c r="M164">
        <f>(M45-MIN(Table1[per_capita_income]))/(MAX(Table1[per_capita_income])-MIN(Table1[per_capita_income]))</f>
        <v>0.2052680373016306</v>
      </c>
      <c r="N164">
        <f>(N45-MIN(Table1[population]))/(MAX(Table1[population])-MIN(Table1[population]))</f>
        <v>0.10593240526116135</v>
      </c>
    </row>
    <row r="165" spans="1:14" x14ac:dyDescent="0.2">
      <c r="A165" s="7" t="s">
        <v>73</v>
      </c>
      <c r="B165">
        <f>(B46-MIN(Table1[advanced_degrees]))/(MAX(Table1[advanced_degrees])-MIN(Table1[advanced_degrees]))</f>
        <v>0.39805825242718446</v>
      </c>
      <c r="C165">
        <f>(C46-MIN(Table1[bachelors_degrees]))/(MAX(Table1[bachelors_degrees])-MIN(Table1[bachelors_degrees]))</f>
        <v>0.33333333333333337</v>
      </c>
      <c r="D165">
        <f>(D46-MIN(Table1[coastline_length]))/(MAX(Table1[coastline_length])-MIN(Table1[coastline_length]))</f>
        <v>0</v>
      </c>
      <c r="E165">
        <f>(E46-MIN(Table1[population_density]))/(MAX(Table1[population_density])-MIN(Table1[population_density]))</f>
        <v>1.314708299096138E-2</v>
      </c>
      <c r="F165">
        <f>(F46-MIN(Table1[forest_cover]))/(MAX(Table1[forest_cover])-MIN(Table1[forest_cover]))</f>
        <v>5.762711864406779E-2</v>
      </c>
      <c r="G165">
        <f>(G46-MIN(Table1[high_school_graduate_percent]))/(MAX(Table1[high_school_graduate_percent])-MIN(Table1[high_school_graduate_percent]))</f>
        <v>0.22641509433962301</v>
      </c>
      <c r="H165">
        <f>(H46-MIN(Table1[land_area_miles]))/(MAX(Table1[land_area_miles])-MIN(Table1[land_area_miles]))</f>
        <v>0.21113504574206426</v>
      </c>
      <c r="I165">
        <f>(I46-MIN(Table1[median_household_income]))/(MAX(Table1[median_household_income])-MIN(Table1[median_household_income]))</f>
        <v>0.13584274124921994</v>
      </c>
      <c r="J165">
        <f>(J46-MIN(Table1[obese_adults_percent]))/(MAX(Table1[obese_adults_percent])-MIN(Table1[obese_adults_percent]))</f>
        <v>0.18978102189781032</v>
      </c>
      <c r="K165">
        <f>(K46-MIN(Table1[obese_children_percent]))/(MAX(Table1[obese_children_percent])-MIN(Table1[obese_children_percent]))</f>
        <v>0.58041958041958042</v>
      </c>
      <c r="L165">
        <f>(L46-MIN(Table1[overweight_adults_percent]))/(MAX(Table1[overweight_adults_percent])-MIN(Table1[overweight_adults_percent]))</f>
        <v>0.42741935483870924</v>
      </c>
      <c r="M165">
        <f>(M46-MIN(Table1[per_capita_income]))/(MAX(Table1[per_capita_income])-MIN(Table1[per_capita_income]))</f>
        <v>0.14435294759229972</v>
      </c>
      <c r="N165">
        <f>(N46-MIN(Table1[population]))/(MAX(Table1[population])-MIN(Table1[population]))</f>
        <v>3.887583275281168E-2</v>
      </c>
    </row>
    <row r="166" spans="1:14" x14ac:dyDescent="0.2">
      <c r="A166" s="7" t="s">
        <v>74</v>
      </c>
      <c r="B166">
        <f>(B47-MIN(Table1[advanced_degrees]))/(MAX(Table1[advanced_degrees])-MIN(Table1[advanced_degrees]))</f>
        <v>0.17475728155339798</v>
      </c>
      <c r="C166">
        <f>(C47-MIN(Table1[bachelors_degrees]))/(MAX(Table1[bachelors_degrees])-MIN(Table1[bachelors_degrees]))</f>
        <v>0.14553990610328646</v>
      </c>
      <c r="D166">
        <f>(D47-MIN(Table1[coastline_length]))/(MAX(Table1[coastline_length])-MIN(Table1[coastline_length]))</f>
        <v>0</v>
      </c>
      <c r="E166">
        <f>(E47-MIN(Table1[population_density]))/(MAX(Table1[population_density])-MIN(Table1[population_density]))</f>
        <v>9.1207888249794575E-2</v>
      </c>
      <c r="F166">
        <f>(F47-MIN(Table1[forest_cover]))/(MAX(Table1[forest_cover])-MIN(Table1[forest_cover]))</f>
        <v>0.54350282485875712</v>
      </c>
      <c r="G166">
        <f>(G47-MIN(Table1[high_school_graduate_percent]))/(MAX(Table1[high_school_graduate_percent])-MIN(Table1[high_school_graduate_percent]))</f>
        <v>0.22641509433962301</v>
      </c>
      <c r="H166">
        <f>(H47-MIN(Table1[land_area_miles]))/(MAX(Table1[land_area_miles])-MIN(Table1[land_area_miles]))</f>
        <v>6.7506192866309572E-2</v>
      </c>
      <c r="I166">
        <f>(I47-MIN(Table1[median_household_income]))/(MAX(Table1[median_household_income])-MIN(Table1[median_household_income]))</f>
        <v>0.13110569013445283</v>
      </c>
      <c r="J166">
        <f>(J47-MIN(Table1[obese_adults_percent]))/(MAX(Table1[obese_adults_percent])-MIN(Table1[obese_adults_percent]))</f>
        <v>0.56204379562043794</v>
      </c>
      <c r="K166">
        <f>(K47-MIN(Table1[obese_children_percent]))/(MAX(Table1[obese_children_percent])-MIN(Table1[obese_children_percent]))</f>
        <v>0.84615384615384626</v>
      </c>
      <c r="L166">
        <f>(L47-MIN(Table1[overweight_adults_percent]))/(MAX(Table1[overweight_adults_percent])-MIN(Table1[overweight_adults_percent]))</f>
        <v>0.95161290322580583</v>
      </c>
      <c r="M166">
        <f>(M47-MIN(Table1[per_capita_income]))/(MAX(Table1[per_capita_income])-MIN(Table1[per_capita_income]))</f>
        <v>0.14440748213993565</v>
      </c>
      <c r="N166">
        <f>(N47-MIN(Table1[population]))/(MAX(Table1[population])-MIN(Table1[population]))</f>
        <v>9.9562067829497725E-2</v>
      </c>
    </row>
    <row r="167" spans="1:14" x14ac:dyDescent="0.2">
      <c r="A167" s="7" t="s">
        <v>75</v>
      </c>
      <c r="B167">
        <f>(B48-MIN(Table1[advanced_degrees]))/(MAX(Table1[advanced_degrees])-MIN(Table1[advanced_degrees]))</f>
        <v>0.12621359223300962</v>
      </c>
      <c r="C167">
        <f>(C48-MIN(Table1[bachelors_degrees]))/(MAX(Table1[bachelors_degrees])-MIN(Table1[bachelors_degrees]))</f>
        <v>0.2018779342723005</v>
      </c>
      <c r="D167">
        <f>(D48-MIN(Table1[coastline_length]))/(MAX(Table1[coastline_length])-MIN(Table1[coastline_length]))</f>
        <v>7.9819277108433735E-3</v>
      </c>
      <c r="E167">
        <f>(E48-MIN(Table1[population_density]))/(MAX(Table1[population_density])-MIN(Table1[population_density]))</f>
        <v>7.7239112571898111E-2</v>
      </c>
      <c r="F167">
        <f>(F48-MIN(Table1[forest_cover]))/(MAX(Table1[forest_cover])-MIN(Table1[forest_cover]))</f>
        <v>0.79209039548022597</v>
      </c>
      <c r="G167">
        <f>(G48-MIN(Table1[high_school_graduate_percent]))/(MAX(Table1[high_school_graduate_percent])-MIN(Table1[high_school_graduate_percent]))</f>
        <v>0.23584905660377339</v>
      </c>
      <c r="H167">
        <f>(H48-MIN(Table1[land_area_miles]))/(MAX(Table1[land_area_miles])-MIN(Table1[land_area_miles]))</f>
        <v>8.7096893121046612E-2</v>
      </c>
      <c r="I167">
        <f>(I48-MIN(Table1[median_household_income]))/(MAX(Table1[median_household_income])-MIN(Table1[median_household_income]))</f>
        <v>0.11834118114256538</v>
      </c>
      <c r="J167">
        <f>(J48-MIN(Table1[obese_adults_percent]))/(MAX(Table1[obese_adults_percent])-MIN(Table1[obese_adults_percent]))</f>
        <v>0.68613138686131403</v>
      </c>
      <c r="K167">
        <f>(K48-MIN(Table1[obese_children_percent]))/(MAX(Table1[obese_children_percent])-MIN(Table1[obese_children_percent]))</f>
        <v>0.57342657342657333</v>
      </c>
      <c r="L167">
        <f>(L48-MIN(Table1[overweight_adults_percent]))/(MAX(Table1[overweight_adults_percent])-MIN(Table1[overweight_adults_percent]))</f>
        <v>0.83870967741935487</v>
      </c>
      <c r="M167">
        <f>(M48-MIN(Table1[per_capita_income]))/(MAX(Table1[per_capita_income])-MIN(Table1[per_capita_income]))</f>
        <v>0.14015378742433332</v>
      </c>
      <c r="N167">
        <f>(N48-MIN(Table1[population]))/(MAX(Table1[population])-MIN(Table1[population]))</f>
        <v>0.11081470021132189</v>
      </c>
    </row>
    <row r="168" spans="1:14" x14ac:dyDescent="0.2">
      <c r="A168" s="7" t="s">
        <v>76</v>
      </c>
      <c r="B168">
        <f>(B49-MIN(Table1[advanced_degrees]))/(MAX(Table1[advanced_degrees])-MIN(Table1[advanced_degrees]))</f>
        <v>0</v>
      </c>
      <c r="C168">
        <f>(C49-MIN(Table1[bachelors_degrees]))/(MAX(Table1[bachelors_degrees])-MIN(Table1[bachelors_degrees]))</f>
        <v>0</v>
      </c>
      <c r="D168">
        <f>(D49-MIN(Table1[coastline_length]))/(MAX(Table1[coastline_length])-MIN(Table1[coastline_length]))</f>
        <v>0</v>
      </c>
      <c r="E168">
        <f>(E49-MIN(Table1[population_density]))/(MAX(Table1[population_density])-MIN(Table1[population_density]))</f>
        <v>6.1626951520131472E-2</v>
      </c>
      <c r="F168">
        <f>(F49-MIN(Table1[forest_cover]))/(MAX(Table1[forest_cover])-MIN(Table1[forest_cover]))</f>
        <v>0.8666666666666667</v>
      </c>
      <c r="G168">
        <f>(G49-MIN(Table1[high_school_graduate_percent]))/(MAX(Table1[high_school_graduate_percent])-MIN(Table1[high_school_graduate_percent]))</f>
        <v>0.30188679245283023</v>
      </c>
      <c r="H168">
        <f>(H49-MIN(Table1[land_area_miles]))/(MAX(Table1[land_area_miles])-MIN(Table1[land_area_miles]))</f>
        <v>4.0385739641542323E-2</v>
      </c>
      <c r="I168">
        <f>(I49-MIN(Table1[median_household_income]))/(MAX(Table1[median_household_income])-MIN(Table1[median_household_income]))</f>
        <v>4.044931071651444E-2</v>
      </c>
      <c r="J168">
        <f>(J49-MIN(Table1[obese_adults_percent]))/(MAX(Table1[obese_adults_percent])-MIN(Table1[obese_adults_percent]))</f>
        <v>0.7226277372262776</v>
      </c>
      <c r="K168">
        <f>(K49-MIN(Table1[obese_children_percent]))/(MAX(Table1[obese_children_percent])-MIN(Table1[obese_children_percent]))</f>
        <v>0.86713286713286697</v>
      </c>
      <c r="L168">
        <f>(L49-MIN(Table1[overweight_adults_percent]))/(MAX(Table1[overweight_adults_percent])-MIN(Table1[overweight_adults_percent]))</f>
        <v>0.95161290322580583</v>
      </c>
      <c r="M168">
        <f>(M49-MIN(Table1[per_capita_income]))/(MAX(Table1[per_capita_income])-MIN(Table1[per_capita_income]))</f>
        <v>9.1508970933086103E-2</v>
      </c>
      <c r="N168">
        <f>(N49-MIN(Table1[population]))/(MAX(Table1[population])-MIN(Table1[population]))</f>
        <v>3.2626116573243331E-2</v>
      </c>
    </row>
    <row r="169" spans="1:14" x14ac:dyDescent="0.2">
      <c r="A169" s="7" t="s">
        <v>77</v>
      </c>
      <c r="B169">
        <f>(B50-MIN(Table1[advanced_degrees]))/(MAX(Table1[advanced_degrees])-MIN(Table1[advanced_degrees]))</f>
        <v>9.7087378640776361E-3</v>
      </c>
      <c r="C169">
        <f>(C50-MIN(Table1[bachelors_degrees]))/(MAX(Table1[bachelors_degrees])-MIN(Table1[bachelors_degrees]))</f>
        <v>8.9201877934272394E-2</v>
      </c>
      <c r="D169">
        <f>(D50-MIN(Table1[coastline_length]))/(MAX(Table1[coastline_length])-MIN(Table1[coastline_length]))</f>
        <v>0</v>
      </c>
      <c r="E169">
        <f>(E50-MIN(Table1[population_density]))/(MAX(Table1[population_density])-MIN(Table1[population_density]))</f>
        <v>4.6014790468364833E-2</v>
      </c>
      <c r="F169">
        <f>(F50-MIN(Table1[forest_cover]))/(MAX(Table1[forest_cover])-MIN(Table1[forest_cover]))</f>
        <v>0.61694915254237293</v>
      </c>
      <c r="G169">
        <f>(G50-MIN(Table1[high_school_graduate_percent]))/(MAX(Table1[high_school_graduate_percent])-MIN(Table1[high_school_graduate_percent]))</f>
        <v>0.28301886792452807</v>
      </c>
      <c r="H169">
        <f>(H50-MIN(Table1[land_area_miles]))/(MAX(Table1[land_area_miles])-MIN(Table1[land_area_miles]))</f>
        <v>8.9537172120426889E-2</v>
      </c>
      <c r="I169">
        <f>(I50-MIN(Table1[median_household_income]))/(MAX(Table1[median_household_income])-MIN(Table1[median_household_income]))</f>
        <v>3.9768536903613774E-2</v>
      </c>
      <c r="J169">
        <f>(J50-MIN(Table1[obese_adults_percent]))/(MAX(Table1[obese_adults_percent])-MIN(Table1[obese_adults_percent]))</f>
        <v>0.54014598540146008</v>
      </c>
      <c r="K169">
        <f>(K50-MIN(Table1[obese_children_percent]))/(MAX(Table1[obese_children_percent])-MIN(Table1[obese_children_percent]))</f>
        <v>0.55244755244755228</v>
      </c>
      <c r="L169">
        <f>(L50-MIN(Table1[overweight_adults_percent]))/(MAX(Table1[overweight_adults_percent])-MIN(Table1[overweight_adults_percent]))</f>
        <v>0.78225806451612889</v>
      </c>
      <c r="M169">
        <f>(M50-MIN(Table1[per_capita_income]))/(MAX(Table1[per_capita_income])-MIN(Table1[per_capita_income]))</f>
        <v>0.10072530948355783</v>
      </c>
      <c r="N169">
        <f>(N50-MIN(Table1[population]))/(MAX(Table1[population])-MIN(Table1[population]))</f>
        <v>6.2037784406226648E-2</v>
      </c>
    </row>
    <row r="170" spans="1:14" x14ac:dyDescent="0.2">
      <c r="A170" s="7" t="s">
        <v>78</v>
      </c>
      <c r="B170">
        <f>(B51-MIN(Table1[advanced_degrees]))/(MAX(Table1[advanced_degrees])-MIN(Table1[advanced_degrees]))</f>
        <v>2.9126213592232997E-2</v>
      </c>
      <c r="C170">
        <f>(C51-MIN(Table1[bachelors_degrees]))/(MAX(Table1[bachelors_degrees])-MIN(Table1[bachelors_degrees]))</f>
        <v>7.0422535211267609E-2</v>
      </c>
      <c r="D170">
        <f>(D51-MIN(Table1[coastline_length]))/(MAX(Table1[coastline_length])-MIN(Table1[coastline_length]))</f>
        <v>6.6265060240963854E-3</v>
      </c>
      <c r="E170">
        <f>(E51-MIN(Table1[population_density]))/(MAX(Table1[population_density])-MIN(Table1[population_density]))</f>
        <v>5.0944946589975351E-2</v>
      </c>
      <c r="F170">
        <f>(F51-MIN(Table1[forest_cover]))/(MAX(Table1[forest_cover])-MIN(Table1[forest_cover]))</f>
        <v>0.69378531073446326</v>
      </c>
      <c r="G170">
        <f>(G51-MIN(Table1[high_school_graduate_percent]))/(MAX(Table1[high_school_graduate_percent])-MIN(Table1[high_school_graduate_percent]))</f>
        <v>4.7169811320754679E-2</v>
      </c>
      <c r="H170">
        <f>(H51-MIN(Table1[land_area_miles]))/(MAX(Table1[land_area_miles])-MIN(Table1[land_area_miles]))</f>
        <v>8.0562563311195268E-2</v>
      </c>
      <c r="I170">
        <f>(I51-MIN(Table1[median_household_income]))/(MAX(Table1[median_household_income])-MIN(Table1[median_household_income]))</f>
        <v>0</v>
      </c>
      <c r="J170">
        <f>(J51-MIN(Table1[obese_adults_percent]))/(MAX(Table1[obese_adults_percent])-MIN(Table1[obese_adults_percent]))</f>
        <v>1</v>
      </c>
      <c r="K170">
        <f>(K51-MIN(Table1[obese_children_percent]))/(MAX(Table1[obese_children_percent])-MIN(Table1[obese_children_percent]))</f>
        <v>0.65034965034965042</v>
      </c>
      <c r="L170">
        <f>(L51-MIN(Table1[overweight_adults_percent]))/(MAX(Table1[overweight_adults_percent])-MIN(Table1[overweight_adults_percent]))</f>
        <v>1</v>
      </c>
      <c r="M170">
        <f>(M51-MIN(Table1[per_capita_income]))/(MAX(Table1[per_capita_income])-MIN(Table1[per_capita_income]))</f>
        <v>0</v>
      </c>
      <c r="N170">
        <f>(N51-MIN(Table1[population]))/(MAX(Table1[population])-MIN(Table1[population]))</f>
        <v>6.2404212630448153E-2</v>
      </c>
    </row>
  </sheetData>
  <pageMargins left="0.75" right="0.75" top="1" bottom="1" header="0.5" footer="0.5"/>
  <drawing r:id="rId3"/>
  <tableParts count="1">
    <tablePart r:id="rId4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state_marijuana_legalization_da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 Ferreira</dc:creator>
  <cp:lastModifiedBy>Jorge Costa Ferreira</cp:lastModifiedBy>
  <dcterms:created xsi:type="dcterms:W3CDTF">2019-04-08T00:48:45Z</dcterms:created>
  <dcterms:modified xsi:type="dcterms:W3CDTF">2019-04-08T16:58:54Z</dcterms:modified>
</cp:coreProperties>
</file>