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autoCompressPictures="0" defaultThemeVersion="124226"/>
  <mc:AlternateContent xmlns:mc="http://schemas.openxmlformats.org/markup-compatibility/2006">
    <mc:Choice Requires="x15">
      <x15ac:absPath xmlns:x15ac="http://schemas.microsoft.com/office/spreadsheetml/2010/11/ac" url="D:\1_MisDocumentos\Downloads\"/>
    </mc:Choice>
  </mc:AlternateContent>
  <xr:revisionPtr revIDLastSave="0" documentId="8_{5A18EA11-19DD-4D8B-B177-70DBE48EB6D4}" xr6:coauthVersionLast="47" xr6:coauthVersionMax="47" xr10:uidLastSave="{00000000-0000-0000-0000-000000000000}"/>
  <bookViews>
    <workbookView xWindow="-120" yWindow="-120" windowWidth="20730" windowHeight="11160" firstSheet="1" activeTab="1" xr2:uid="{00000000-000D-0000-FFFF-FFFF00000000}"/>
  </bookViews>
  <sheets>
    <sheet name="CB_DATA_" sheetId="4" state="veryHidden" r:id="rId1"/>
    <sheet name="Valuation Model" sheetId="7" r:id="rId2"/>
  </sheets>
  <definedNames>
    <definedName name="CB_0458250bd61842a4b14ef549a5add6d5"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"'636981956228759897"</definedName>
    <definedName name="CB_Block_00000000000000000000000000000001" localSheetId="1" hidden="1">"'636875766207829437"</definedName>
    <definedName name="CB_Block_00000000000000000000000000000003" localSheetId="0" hidden="1">"'11.1.4100.0"</definedName>
    <definedName name="CB_Block_00000000000000000000000000000003" localSheetId="1" hidden="1">"'11.1.4100.0"</definedName>
    <definedName name="CB_BlockExt_00000000000000000000000000000003" localSheetId="0" hidden="1">"'11.1.2.4.000"</definedName>
    <definedName name="CB_BlockExt_00000000000000000000000000000003" localSheetId="1" hidden="1">"'11.1.2.4.000"</definedName>
    <definedName name="CBWorkbookPriority" localSheetId="0" hidden="1">-832705961521232</definedName>
    <definedName name="CBx_380517d4e573435ab8404016df6cb23e" localSheetId="0" hidden="1">"'Sensitivity Analysis'!$A$1"</definedName>
    <definedName name="CBx_3fb6f2e0a92e4457a7a8018a78473abd" localSheetId="0" hidden="1">"'Breakeven Analysis'!$A$1"</definedName>
    <definedName name="CBx_52a450d297db453b9563bb74d091c58b" localSheetId="0" hidden="1">"'Scenarios and Simulation'!$A$1"</definedName>
    <definedName name="CBx_8758e86cc6ae4fddaab9b11863d4b380" localSheetId="0" hidden="1">"'Beta'!$A$1"</definedName>
    <definedName name="CBx_a1f17923110b46bd8026c80c21e2b87f" localSheetId="0" hidden="1">"'CB_DATA_'!$A$1"</definedName>
    <definedName name="CBx_d96a11ca7e6d494aba2fd73315d299aa" localSheetId="0" hidden="1">"'Valuation Model'!$A$1"</definedName>
    <definedName name="CBx_e7cddfe796a7449f84d002ed3f1bbf5e" localSheetId="0" hidden="1">"'Valuation Model'!$A$1"</definedName>
    <definedName name="CBx_Sheet_Guid" localSheetId="0" hidden="1">"'a1f17923-110b-46bd-8026-c80c21e2b87f"</definedName>
    <definedName name="CBx_Sheet_Guid" localSheetId="1" hidden="1">"'e7cddfe7-96a7-449f-84d0-02ed3f1bbf5e"</definedName>
    <definedName name="CBx_SheetRef" localSheetId="0" hidden="1">CB_DATA_!$A$14</definedName>
    <definedName name="CBx_SheetRef" localSheetId="1" hidden="1">CB_DATA_!$C$14</definedName>
    <definedName name="CBx_StorageType" localSheetId="0"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7" l="1"/>
  <c r="H160" i="7"/>
  <c r="B157" i="7"/>
  <c r="F156" i="7"/>
  <c r="G156" i="7"/>
  <c r="E156" i="7"/>
  <c r="C156" i="7"/>
  <c r="D156" i="7"/>
  <c r="B156" i="7"/>
  <c r="C159" i="7"/>
  <c r="C60" i="7"/>
  <c r="C91" i="7"/>
  <c r="C96" i="7"/>
  <c r="F90" i="7"/>
  <c r="B75" i="7"/>
  <c r="D56" i="7"/>
  <c r="E56" i="7"/>
  <c r="F56" i="7"/>
  <c r="G56" i="7"/>
  <c r="C56" i="7"/>
  <c r="C88" i="7"/>
  <c r="G13" i="7"/>
  <c r="F13" i="7"/>
  <c r="E13" i="7"/>
  <c r="B15" i="7"/>
  <c r="D54" i="7"/>
  <c r="E54" i="7"/>
  <c r="F54" i="7"/>
  <c r="G54" i="7"/>
  <c r="C54" i="7"/>
  <c r="C29" i="7" l="1"/>
  <c r="D19" i="7"/>
  <c r="E19" i="7" s="1"/>
  <c r="F19" i="7" s="1"/>
  <c r="G19" i="7" s="1"/>
  <c r="E8" i="7"/>
  <c r="B37" i="7" l="1"/>
  <c r="B57" i="7"/>
  <c r="B58" i="7" s="1"/>
  <c r="B60" i="7" s="1"/>
  <c r="E11" i="4"/>
  <c r="D11" i="4"/>
  <c r="C11" i="4"/>
  <c r="B158" i="7"/>
  <c r="G126" i="7"/>
  <c r="G124" i="7"/>
  <c r="F126" i="7"/>
  <c r="E126" i="7"/>
  <c r="D126" i="7"/>
  <c r="C126" i="7"/>
  <c r="F124" i="7"/>
  <c r="E124" i="7"/>
  <c r="D124" i="7"/>
  <c r="C124" i="7"/>
  <c r="C93" i="7"/>
  <c r="D92" i="7"/>
  <c r="B85" i="7"/>
  <c r="B88" i="7" s="1"/>
  <c r="G55" i="7"/>
  <c r="F55" i="7"/>
  <c r="E55" i="7"/>
  <c r="D55" i="7"/>
  <c r="C55" i="7"/>
  <c r="B41" i="7"/>
  <c r="B35" i="7"/>
  <c r="B33" i="7" s="1"/>
  <c r="C50" i="7"/>
  <c r="C145" i="7" s="1"/>
  <c r="D28" i="7"/>
  <c r="C28" i="7"/>
  <c r="D21" i="7"/>
  <c r="D29" i="7" s="1"/>
  <c r="E28" i="7"/>
  <c r="E5" i="7"/>
  <c r="B11" i="4"/>
  <c r="A11" i="4"/>
  <c r="G128" i="7" l="1"/>
  <c r="F128" i="7"/>
  <c r="E128" i="7"/>
  <c r="C49" i="7"/>
  <c r="C51" i="7" s="1"/>
  <c r="E21" i="7"/>
  <c r="E29" i="7" s="1"/>
  <c r="C155" i="7"/>
  <c r="C128" i="7"/>
  <c r="E108" i="7"/>
  <c r="F8" i="7"/>
  <c r="F28" i="7" s="1"/>
  <c r="D128" i="7"/>
  <c r="B43" i="7"/>
  <c r="B168" i="7" s="1"/>
  <c r="G160" i="7" s="1"/>
  <c r="E49" i="7"/>
  <c r="E53" i="7" s="1"/>
  <c r="F108" i="7"/>
  <c r="D108" i="7"/>
  <c r="D49" i="7"/>
  <c r="D140" i="7" s="1"/>
  <c r="B119" i="7"/>
  <c r="C146" i="7"/>
  <c r="C83" i="7"/>
  <c r="C75" i="7"/>
  <c r="B118" i="7"/>
  <c r="E155" i="7"/>
  <c r="F5" i="7"/>
  <c r="G5" i="7" s="1"/>
  <c r="D50" i="7"/>
  <c r="D145" i="7" s="1"/>
  <c r="C142" i="7"/>
  <c r="C72" i="7" s="1"/>
  <c r="C111" i="7" s="1"/>
  <c r="B154" i="7"/>
  <c r="B96" i="7"/>
  <c r="B125" i="7" s="1"/>
  <c r="C53" i="7" l="1"/>
  <c r="C140" i="7"/>
  <c r="C141" i="7"/>
  <c r="C71" i="7" s="1"/>
  <c r="C110" i="7" s="1"/>
  <c r="D146" i="7"/>
  <c r="D83" i="7"/>
  <c r="D85" i="7" s="1"/>
  <c r="D88" i="7" s="1"/>
  <c r="F155" i="7"/>
  <c r="B159" i="7"/>
  <c r="B161" i="7" s="1"/>
  <c r="B173" i="7" s="1"/>
  <c r="C77" i="7"/>
  <c r="D77" i="7" s="1"/>
  <c r="E77" i="7" s="1"/>
  <c r="F77" i="7" s="1"/>
  <c r="G77" i="7" s="1"/>
  <c r="C108" i="7"/>
  <c r="F21" i="7"/>
  <c r="G21" i="7" s="1"/>
  <c r="E50" i="7"/>
  <c r="E145" i="7" s="1"/>
  <c r="E83" i="7" s="1"/>
  <c r="G8" i="7"/>
  <c r="G28" i="7" s="1"/>
  <c r="F49" i="7"/>
  <c r="F142" i="7" s="1"/>
  <c r="F72" i="7" s="1"/>
  <c r="B78" i="7"/>
  <c r="E142" i="7"/>
  <c r="E72" i="7" s="1"/>
  <c r="D53" i="7"/>
  <c r="E141" i="7"/>
  <c r="E71" i="7" s="1"/>
  <c r="D142" i="7"/>
  <c r="D72" i="7" s="1"/>
  <c r="D141" i="7"/>
  <c r="D71" i="7" s="1"/>
  <c r="E140" i="7"/>
  <c r="C57" i="7"/>
  <c r="B98" i="7"/>
  <c r="C76" i="7"/>
  <c r="B121" i="7"/>
  <c r="D51" i="7"/>
  <c r="G108" i="7"/>
  <c r="G155" i="7"/>
  <c r="D155" i="7"/>
  <c r="D75" i="7"/>
  <c r="C118" i="7"/>
  <c r="C113" i="7"/>
  <c r="C85" i="7"/>
  <c r="C90" i="7"/>
  <c r="B128" i="7"/>
  <c r="C58" i="7" l="1"/>
  <c r="F29" i="7"/>
  <c r="F50" i="7" s="1"/>
  <c r="F51" i="7" s="1"/>
  <c r="C143" i="7"/>
  <c r="C148" i="7" s="1"/>
  <c r="C149" i="7" s="1"/>
  <c r="C158" i="7" s="1"/>
  <c r="D110" i="7"/>
  <c r="C78" i="7"/>
  <c r="E146" i="7"/>
  <c r="E51" i="7"/>
  <c r="E57" i="7" s="1"/>
  <c r="D76" i="7"/>
  <c r="E76" i="7" s="1"/>
  <c r="F141" i="7"/>
  <c r="F71" i="7" s="1"/>
  <c r="F110" i="7" s="1"/>
  <c r="F140" i="7"/>
  <c r="F111" i="7"/>
  <c r="G49" i="7"/>
  <c r="E111" i="7"/>
  <c r="F53" i="7"/>
  <c r="D57" i="7"/>
  <c r="E143" i="7"/>
  <c r="E110" i="7"/>
  <c r="D111" i="7"/>
  <c r="C154" i="7"/>
  <c r="D143" i="7"/>
  <c r="D148" i="7" s="1"/>
  <c r="D149" i="7" s="1"/>
  <c r="D158" i="7" s="1"/>
  <c r="D90" i="7"/>
  <c r="D93" i="7" s="1"/>
  <c r="C119" i="7"/>
  <c r="C121" i="7" s="1"/>
  <c r="D113" i="7"/>
  <c r="B130" i="7"/>
  <c r="B134" i="7" s="1"/>
  <c r="B70" i="7" s="1"/>
  <c r="B73" i="7" s="1"/>
  <c r="B80" i="7" s="1"/>
  <c r="B99" i="7" s="1"/>
  <c r="D118" i="7"/>
  <c r="E75" i="7"/>
  <c r="E85" i="7"/>
  <c r="E88" i="7" s="1"/>
  <c r="E113" i="7"/>
  <c r="G29" i="7"/>
  <c r="G50" i="7" s="1"/>
  <c r="E58" i="7" l="1"/>
  <c r="E60" i="7"/>
  <c r="E107" i="7" s="1"/>
  <c r="E115" i="7" s="1"/>
  <c r="D58" i="7"/>
  <c r="D60" i="7"/>
  <c r="D154" i="7" s="1"/>
  <c r="D159" i="7" s="1"/>
  <c r="D161" i="7" s="1"/>
  <c r="D173" i="7" s="1"/>
  <c r="C107" i="7"/>
  <c r="C115" i="7" s="1"/>
  <c r="C161" i="7"/>
  <c r="F145" i="7"/>
  <c r="E148" i="7"/>
  <c r="E149" i="7" s="1"/>
  <c r="E158" i="7" s="1"/>
  <c r="E154" i="7"/>
  <c r="D119" i="7"/>
  <c r="D121" i="7" s="1"/>
  <c r="D78" i="7"/>
  <c r="F143" i="7"/>
  <c r="G142" i="7"/>
  <c r="G72" i="7" s="1"/>
  <c r="G111" i="7" s="1"/>
  <c r="G141" i="7"/>
  <c r="G71" i="7" s="1"/>
  <c r="G110" i="7" s="1"/>
  <c r="G140" i="7"/>
  <c r="G53" i="7"/>
  <c r="F57" i="7"/>
  <c r="D107" i="7"/>
  <c r="D115" i="7" s="1"/>
  <c r="C98" i="7"/>
  <c r="C132" i="7"/>
  <c r="C130" i="7"/>
  <c r="E118" i="7"/>
  <c r="F75" i="7"/>
  <c r="F146" i="7"/>
  <c r="F83" i="7"/>
  <c r="G145" i="7"/>
  <c r="G51" i="7"/>
  <c r="E119" i="7"/>
  <c r="F76" i="7"/>
  <c r="E78" i="7"/>
  <c r="C173" i="7" l="1"/>
  <c r="D91" i="7"/>
  <c r="D96" i="7" s="1"/>
  <c r="E90" i="7" s="1"/>
  <c r="F58" i="7"/>
  <c r="F60" i="7"/>
  <c r="F107" i="7" s="1"/>
  <c r="E91" i="7"/>
  <c r="E93" i="7"/>
  <c r="E96" i="7" s="1"/>
  <c r="E159" i="7"/>
  <c r="E161" i="7" s="1"/>
  <c r="E173" i="7" s="1"/>
  <c r="G143" i="7"/>
  <c r="G57" i="7"/>
  <c r="F148" i="7"/>
  <c r="F149" i="7" s="1"/>
  <c r="F158" i="7" s="1"/>
  <c r="D130" i="7"/>
  <c r="C134" i="7"/>
  <c r="D132" i="7" s="1"/>
  <c r="D98" i="7"/>
  <c r="E121" i="7"/>
  <c r="E130" i="7" s="1"/>
  <c r="G75" i="7"/>
  <c r="G118" i="7" s="1"/>
  <c r="F118" i="7"/>
  <c r="G76" i="7"/>
  <c r="F119" i="7"/>
  <c r="F78" i="7"/>
  <c r="F113" i="7"/>
  <c r="F85" i="7"/>
  <c r="F88" i="7" s="1"/>
  <c r="G83" i="7"/>
  <c r="G146" i="7"/>
  <c r="F154" i="7" l="1"/>
  <c r="F91" i="7"/>
  <c r="G58" i="7"/>
  <c r="G60" i="7"/>
  <c r="F93" i="7"/>
  <c r="E98" i="7"/>
  <c r="G148" i="7"/>
  <c r="G149" i="7" s="1"/>
  <c r="G158" i="7" s="1"/>
  <c r="F159" i="7"/>
  <c r="F161" i="7" s="1"/>
  <c r="D134" i="7"/>
  <c r="E132" i="7" s="1"/>
  <c r="E134" i="7" s="1"/>
  <c r="F132" i="7" s="1"/>
  <c r="C70" i="7"/>
  <c r="C73" i="7" s="1"/>
  <c r="C80" i="7" s="1"/>
  <c r="C99" i="7" s="1"/>
  <c r="F121" i="7"/>
  <c r="G91" i="7"/>
  <c r="G107" i="7"/>
  <c r="G154" i="7"/>
  <c r="G119" i="7"/>
  <c r="G121" i="7" s="1"/>
  <c r="G78" i="7"/>
  <c r="F115" i="7"/>
  <c r="G85" i="7"/>
  <c r="G88" i="7" s="1"/>
  <c r="G113" i="7"/>
  <c r="F173" i="7" l="1"/>
  <c r="F96" i="7"/>
  <c r="G159" i="7"/>
  <c r="D70" i="7"/>
  <c r="D73" i="7" s="1"/>
  <c r="D80" i="7" s="1"/>
  <c r="D99" i="7" s="1"/>
  <c r="E70" i="7"/>
  <c r="E73" i="7" s="1"/>
  <c r="E80" i="7" s="1"/>
  <c r="E99" i="7" s="1"/>
  <c r="F130" i="7"/>
  <c r="F134" i="7" s="1"/>
  <c r="G115" i="7"/>
  <c r="G130" i="7" s="1"/>
  <c r="G90" i="7" l="1"/>
  <c r="F98" i="7"/>
  <c r="G173" i="7"/>
  <c r="B175" i="7" s="1"/>
  <c r="G161" i="7"/>
  <c r="B170" i="7" s="1"/>
  <c r="B176" i="7"/>
  <c r="F70" i="7"/>
  <c r="F73" i="7" s="1"/>
  <c r="F80" i="7" s="1"/>
  <c r="G132" i="7"/>
  <c r="G134" i="7" s="1"/>
  <c r="G70" i="7" s="1"/>
  <c r="G73" i="7" s="1"/>
  <c r="G80" i="7" s="1"/>
  <c r="F99" i="7" l="1"/>
  <c r="G93" i="7"/>
  <c r="G96" i="7" s="1"/>
  <c r="G98" i="7" s="1"/>
  <c r="G99" i="7" s="1"/>
  <c r="B16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MAXIMILIANO</author>
  </authors>
  <commentList>
    <comment ref="G160" authorId="0" shapeId="0" xr:uid="{00000000-0006-0000-0100-000001000000}">
      <text>
        <r>
          <rPr>
            <b/>
            <sz val="9"/>
            <color indexed="81"/>
            <rFont val="Tahoma"/>
            <family val="2"/>
          </rPr>
          <t>MAXIMILIANO:</t>
        </r>
        <r>
          <rPr>
            <sz val="9"/>
            <color indexed="81"/>
            <rFont val="Tahoma"/>
            <family val="2"/>
          </rPr>
          <t xml:space="preserve">
Terminal value using a perpetual cash flow approach
</t>
        </r>
      </text>
    </comment>
    <comment ref="H160" authorId="0" shapeId="0" xr:uid="{00000000-0006-0000-0100-000002000000}">
      <text>
        <r>
          <rPr>
            <b/>
            <sz val="9"/>
            <color indexed="81"/>
            <rFont val="Tahoma"/>
            <family val="2"/>
          </rPr>
          <t>MAXIMILIANO:</t>
        </r>
        <r>
          <rPr>
            <sz val="9"/>
            <color indexed="81"/>
            <rFont val="Tahoma"/>
            <family val="2"/>
          </rPr>
          <t xml:space="preserve">
Liquidation value of brand, assets and working capital por 20 million net of tax.
</t>
        </r>
      </text>
    </comment>
  </commentList>
</comments>
</file>

<file path=xl/sharedStrings.xml><?xml version="1.0" encoding="utf-8"?>
<sst xmlns="http://schemas.openxmlformats.org/spreadsheetml/2006/main" count="193" uniqueCount="137">
  <si>
    <t>Variables</t>
  </si>
  <si>
    <t>T=1</t>
  </si>
  <si>
    <t>T=2</t>
  </si>
  <si>
    <t>T=3</t>
  </si>
  <si>
    <t>T=4</t>
  </si>
  <si>
    <t>T=5</t>
  </si>
  <si>
    <t>T=0</t>
  </si>
  <si>
    <t>CAPEX</t>
  </si>
  <si>
    <t>Selling price</t>
  </si>
  <si>
    <t>IRR</t>
  </si>
  <si>
    <t>brand, equipments, and working capital.</t>
  </si>
  <si>
    <t>Net cash flow after selling the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</si>
  <si>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</si>
  <si>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</si>
  <si>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</si>
  <si>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</si>
  <si>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</si>
  <si>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</si>
  <si>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</si>
  <si>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</si>
  <si>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</si>
  <si>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</si>
  <si>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</si>
  <si>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</si>
  <si>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a1f17923-110b-46bd-8026-c80c21e2b87f</t>
  </si>
  <si>
    <t>CB_Block_0</t>
  </si>
  <si>
    <t>㜸〱敤㕣㕢㙣ㅣ㔷ㄹ摥㌳摥㕤敦慣敤搸㡤㤳戶㈹愵㜵㙦ㄴ敡攰挶㘹㐳㈹㄰㠲㉦捤愵㌸戱ㅢ㍢㈹ㄵ愰捤㜸昷㑣㍣捤捥㡣㍢㌳敢挴愵㔲慢㔲㙥攲㈶㤵㡢㈸㤴㡢㉡〴㐲㐲㕣㠴挴戵㉦〸㈴㄰㉡ㄲて昰㠰挴㐳㐱〸ㅥ㐰㈸ㄲ㉦〸㈱挱昷㥤㤹搹㥤搹昵㡥摤㙤ぢ㉥昲㘹昷昷㤹㜳㥢㜳捥㝦㍤晦㝦㈶㌹㤱换攵晥㡤挴扦㑣㜹㘶慥㕤㕣昷〳㘹㑦捣戸昵扡慣〶㤶敢昸ㄳ㔳㥥㘷慣捦㔹㝥搰㠷〶挵㡡㠵㝡扦㔰昱慤㠷㘵愹戲㈶㍤ㅦ㡤ち戹㕣愹愴㙢愸攷㈰晣㡤挴て㍡㝢つ收〱㤶㘶愶攷㤷ㅦ挴愸㡢㠱敢挹晤㘳㘷挳扥㠷㈷㈷㈷㈶㈷敥㥣㍣㜰㘰攲挰晥戱㤹㐶㍤㘸㜸昲戰㈳ㅢ㠱㘷搴昷㡦㉤㌴㤶敢㔶昵敤㜲㝤挹扤㈰㥤挳㜲昹挰ㅤ换挶㥤㙦㥣扣昳搰㈱昳敥扢摦㌸㠸㔷攷㑥捤㑣㉦㜸搲昴㕦愲㌱ぢ㥣昲㥤戳戲㙡㜱㙤㔲㝡㤶㜳㝥㘲㘶ㅡ晦㈷收㡦愷扢㈶ㄶ㔷愴っ昸㙡改㐹愷㉡㝤ㅤㅤ〷散㈹摦㙦搸慢摣㍣摤㍥㡡愵㔶つ㍦㈸搸㌳戲㕥搷敤㜸搴㤲㍤㡦扤慢ㅢ敢㠳昶愲㜴㝣㉢戰搶慣㘰扤㘸㉦㘱愰摡㤰㝤挶㤷愷つ攷扣㍣㘵搸戲㘰ㅦ㙢㔸戵㝣㤸㜲㝤户挶㐳㈴㈷愶㤶㍦㌱攵摢㌳㉢㠶愷㘶攴㜳㘳㌲摡ㅥ昵慡改戶㌷㜵ㅦ㤷㔳㔷㙦攰㤸户㜴㙦㠷㥡戳㠶搷㙣㌹摥扤㘵戴昸昴っ㙥敦摥㍥戱㐷改㍥慦敢摥㐷㙤㘵扡戵ㄸ㠸攸㕢敤㈸ㄶ愳ㄷ〹晡〹㑡〴㐴愰㕥㈶ㄸ㈰ㄸ〴㄰昹扦㠳㑢㤲ㅤ㔹愵㔵っ慤戲慣㔵慡㕡愵愶㔵愴㔶㌱戵捡㜹慤戲愲㔵㉣慤昲愰㔶戹㠰㌶㜱㉡昵昷㙢㔱扡攱捣攳㐳㕦晦挹攰散㘷扦晡挰慥愷㙥晥攷戳㠳扢搰攸扥㘸㔲戳㥥㜱ㄱ愴搶愲攲㠳ㄳ攰㠹慤㜰〵㤸挲㍣㘴摥㘵㑥㑥搶づㅤ㌰敥㌰ち㕣㔶〶昲㔳㠴㌲㠲戶㠳收晤㤶㔳㜳㉦㉡摣㕤㍢㙤昸戲戵㜱攳㔱摤戴摢㜰㙡晥慢㌶慥㕣っ㡣㐰㕥搳㕥搷ㅡ愴愳摢㈲搸㑡晡敡㝤搷戵㜷㍢㙢搴ㅢ㜲敡㤲ㄵ㔶扦扡慤摡㕥昰摣攵敥戵㐷㍤昹㔰戳戶㘳㐶㔳㄰㙡㙢㙡散㡥㔵㠶㔵攱扣挶㘶㔶㕣㕦㍡㙡㝡攳昶㠲㔵扤㈰扤㐵㐹㤱㈸㙢㙡愹㝢㔹ㄵ㜱晤昸扣㠳㠵㠲㕢㙢㌷㈶㑢捤㝢㉥〵㘰㘶㔹挳㝣㔷愵ㄷ慣㉦ㄹ换㜵㜹㘵慡㐹昸㑥㔴散㑢ㄵㅦ㜵慢つ㝦挶㜵〲捦慤愷㙢愶㙡㙢〶㈴㑤敤愴㕢㤳昹㝣㑥〹〵〸摣扥㍥㈱㜲户㜵攷〵㠵㠸〴㡡挹挸㔷愷挹㙥攲㌴㔶㠷㔵搴㈵㘹㔲扢㜹㤳挱㌸㕦㈵㘳㌲㌸㌰戱㈶敡て扥昴戵㥢っ摢挴摣换摢㔸搳㐶愳搵摦戳㈶㥤攰戸攱搴敡搲换搴㝥㠲㌳搲㠷〱ち㤷㈱㄰扡敥ㅥ㔵㥤戸㈴搶ぢㄷ慤㕡戰㔲㕣㤱搶昹㤵〰㘵搰㤰愵ㄲ户戶㈳改㔷愰㐸摦㑤㌰ち㔰㉥攷㡡㝢搸愸㔸㐶捡ㄵ㈸㥤㌲㜸㌹㈵挸搹㉦挵换㠳收㔱慢ㅥ挸㔰㈸て㥢挰㐸愸搵ㄴ晡㠶㐸愲㥥㔱つㄵ挶ㅥ㜳〶㔴㙡㔸㑥戰摥攲摢づ㉥〹㠹㘸㐷ㄶ㙣㍢㔹㐰㔱㤰㤶〷ㄹ扣〶愲㘹㤳〶搹㡤ㄳ㐴㐴㌶挸搰散ㄸ㌹㑤㘴㙣㥦㈱㈳搰㍥㐹㠴㙣㝤愰扢㡣㈰戱㜷ㄲ㈹㍢㜵攵挷ㅤ㘹戶㤱㉤ㅦ㑡戳扤搸㌸晤㑡㠲慢〸慥㈶搸〷㈰晥〴〹㐷㈹㠷㝣㍡改慦挲戳㝥㉤挱慢〱㈰㥦㜴捡㥣㐸㔴搱㠶摡㡡ㅤ挹㜶㐳戰㤳㤵㔱ㅣ㡡㈲㕡挶㑤㍢㜳挸㔶㠸㡥慣捥敤愱㙢昳㑡挷扥愶㍢㙤㈶㤷㐳㡡捣㘸㥡㕣敢㈶㑤㤳ㅢ挱愶㍤敡慤敢搱㔵ㅦ㈳戸〱愰慣摦㐸〸攵㐲㠳㜷㙢ㄶ㍤㑤捡㔷㠴㔹ㄴㅡ㐳㍤㉡昸㠸㤰㜹〴挸㄰㜲ㅤ挷㤷ㅤㅢ㥡收攰戸昹㡡户愱昷㜷攷敦〸改㙤㝡㜳㐷敦搰㕦昴〲慤攸㥢挰㕥攲㜷㕤㜵捣㉤愸搶㕦㐳㜰㉢㐰㥢㡥攱改晢㠵㝡ち㤴㔹㙣㈷㌰户㥢㕥ㄷ㘵攵㉥慤慦㑡愵㠱〶捤㈵挳㍢㉦〳㜸㌰㑥捣挲ㄶ㜶㍤㑦搶㜱愸慤愹〲㥥㕦慥㑡ㄷ晡㐷㍤搷㘶昹㡥㡤散扦㈲ㄴ㐳㍥慦昵攵摡㙣攴っ㕢㌳攱㜳㑡㔰づ㜵昰ㅤ摤㠵㐴愲㔳㥡扣搸㉦晢㝣戹㈳㐹㝡㤰㈴慦挳戶敡户〱㐰㑡㠸摦㜴㤵㈸晢搹散昵慡㔹摡㘲愵㠷㉦攳㜴搲收㐳散㤰㈳〳愱挳㜶ㅡ晥〳㝦挸㕥戴散愶戰ㄸ戰ㄷ愴㔷㠵㙦挱慡换㜲攸㤶愵愸搹㤱ㄵ慦㄰㔹搱搷搷㜱㥥捥昰慦㈹㍡㘹㤳ㄲ㤹摣㥥㔹㤹㜱ㄶ㙦ㄱㄵ摤㤰ㄴ㉡ㄹ慥愱愶〴㈲攵戱敤㡥㠸改㐱挴摣㡥㡤搳て㄰㑣ㄲㅣ〴㈸晣ㄲ㤲㘶慢ㅢ捦㜰㔸晦ㅡ㕤摡㤵㑡慥㐴㌴㈸ㄷ攱㜳㕤㠵搵㈱扥收つ〴㜷〱戴㤹㍦㜴㐰㘶㄰愲㐲㜹㠲㄰㔵ㄸ挳㍣㙢挹㡢愴㠱㕤㈶〲㑢㌳つ㍦㜰㙤㐶㤶㠶捣㔹昷㤴ㅢ捣㕡晥㉡㈲㔱愳㘶㤴戹㝦㐵㍡愰㉥て戶㑦㕢㤹扢扡㉡㙢扡戹攸㌶㈰摡㑥捣㙥㠷㠳㌹戶〳戶愴㍡㥢㙢〲愹户昳㌱㠶㄰搸㘹攵㙦愵㌷㜶㑢摥㙦ㅥ晡㠶㕢㍢扡㘴〵㜵㌹㘰㠶㑣挷㝣挹挴㉥㈲㜲㔰敢㌷㤷㔶㍣㈹㘷㠷捣㘳㥥㔵慢㕢㡥㈴㌲㘰㘳㌲㔸㌷㈷捦㈳㑡戰攰㌲〶攸㍡㐳收㤲㘷㌸晥慡挱㠰攲晡敥搴㤳ち㡢ㄴ捣㘹换昱昱ㅡ㠵㐵收㠷捤挵ㄵ昷㈲㈲戶つ摢㌹㘶慣晡摢〲㉢㈴晡㌰㈹搴〸㑤㘸㥡㈸㘹愵㕥昱挳〳㜹㉥㐷摥换ㄳ㈸㕣攵ち昴㤹㘷㘸㙦摡昵㔱㡣㠶㜶㍡攷㌴㠸攸㔱戳戰㉦㔳ち㤳㔳昵扢搹攷㑤〰昷ㅥ㍢㜳愲ㄵ㤹㝢㔱㌱敢〲扤晣ㄹ㌲㕥㤱㐵㌳㄰㐲ㅦ摤慥㤰㔴㔸㐶捡〱〷〲攳㝣㙡㈷扦戲愹摡㤰晡㜶戵戲㐷ㄱ㐹ㅡ㌴攷㡣㘵㔹㐷㍣摡㌶㠲㕤攱〳捤㔸摢愸晢㔱摤㡣㙢摢〶㐹㡢㘴戹㔸㌵㐸挱㔳㡤挰㍤㘹㌹扡〹愰攸㉦㉡㌲㉥愱挸戸愴㡡〶捤搳っつ慡㍣挷㜲捦ㅢ㥥ㄵ慣搸㔶戵挴〷㠶敦戶〵㑤㠲挹㈹㜹攳ㄴ换㡣戱㌶㙢晥っ㑣㌶㝦〲攸㥥㠰ㅣ攵搶ㄱ晤愰㕣㑤ㄴ昱㥦攸搱戱〴〱愳㍣愵晡㕢㌰㕡㐱摤㡥㠰挸㔱改㜲㝣〷攳昲愳㈸〹㠵㄰戱㥥㐱㈲昰ち㈶㠴㍣㕤摣㐵昳㡣㘳〵挰ㅥ㌱㜶搴ち㘶㝤愰ㅣ〰㔹㜵扣扤㐶㘱㌵搱㘹扣愹ㄵ慥敦慣㑡愹㠹敢㍡敢㤳㝡攳收つ慡㐳㡤㤲㔰㈴㥢㌵㔲㥡㘵㠳㌹㙥㈷㔵㈳㤴攲㡥戵㡤挸㜲㥢戶昶㥤㔲攴㐵㈸㈶㐵㌳㌹晤慤㡡㔰㄰攸㡤㜴ㄴ㝤昶搹攴㤱㠸搸搰〶㈸㔳㑦㠵㘵㐳㔱㐸昰〴慥㥤搴㘴㌹㝡〲㝦敦㡡戲昳㡤㈰㔵㘳㕣ㅡ㡤㙡愶敡昵㜹〷㔶㐲搵昰㙡摢㠴愵戱戶㔰挳㈸敥散㔵晢㠷摢㥢㘰挴㠸つㄹㄶ挹昰〳㠳つ挱㕣㠹㠸㉡慤戳㈱㙥㜵戳戸挴愷㤳搲㜰ㄴ〶ㄶ㠳摡慣㕣㔳㘶㔸换㤲ㅦ㔵ㅤ㥡愷㐵㈵㐷㜵㜳㙡搹㠷㑡て㈸挷愳㥣㘲㜰摤㍣㑤户ㄴ㉥㌱㐰散㐶戹㠵㙡㠰搰㙥㜳〰㥥っ戶て㜶戰㈳㘱攸㠴搶ㄹ㈵㘸㌱㠳㜰搳㡢㈰敦昴㠸㔱〸㔲㔳愵扦ㅤㄱ㥦㝤㡡改㙢㐷㜲㜱㈶㘲㈲㠶扢㌲慣〷㈰㌷ㄹ㤹㈴ㄷ㡤挶〱昳㔰戲㈹愱㌵ㄸ㤷搱挴ㄸ愲挹攷〵戸挵挳㔸搶㌰搹愶㡥㝢㙥㠱〵㙤㕡㕦摦㘵㥥㜰慡昵㐶㑤㉡㔵ㅣ换㙡愵㤱户〵扥搴ㄵ挰㤰㥢㌲昶㈵摡㤴ㄳ㌸㑡㜱挹㐴㔲敦㜶户㝥〴摤㤵㤰挳ㄸ愱敡㘳〰㌲挳㉤愷〲㘲ㅤ昷ㄴ㘸ㅦ敥㙥㕤㘰㔰㤷攷㈰搲㍡㡡㈸换收㜰ㅦ慦ㄹ㐵㔶摣㤶㘸㌶攷捥戹戴搹ㄳ㐵挷慤戰㘸㕢攰〸敢っ〵㕥戱〸㘳愴㐷敥攰㈰戹换㔱㜴昷昲愳敡㌱㜷ㄹ愸㔰ㄸ㄰㡣昱昲ㄴ㤴挳慥㠲㤱㘸㜰㙢㉤慢㕢㌰晡㑢换㕢㥦〲㄰っ〳搳愰㐵换搰挰㤹㐱㝥㜳〳攷㝡戴捡㠸㤰㈶㠳愹㡣㔱㡥挲㘱て愴㠱㥢㜸㤰㕥㜲愱㠴㠲㍤敡㘲㔸㝣㌷㜱摣挶ㄱ挸昵慥㙣㉢㕣㌰〲㕣㝦㜱昶戵ㄵ㑦搵㙡㌴㜷攱㥦摢ㄶ㔸挵搵㡤搰ㅣ摤搳㜶㈹㑢慤㠹昶摤㑤㙤ㄵ搱㘵挱㠳戳ㄳ挷㡤愰扡戲ㄸ慣㠷ㄷ户㝡㈵㠹挲戳昰㐷㙣昸㜶摡捣㜹㠷ㄷ㔱搷戸昷攵ぢ㡥㝢搱㔱昳㉡昸扣昵〷ち挱ㄵ捡㝥㑥戲㥣晢㌷晥㔳㐹换ㄵ㝥㠴ㄱ户㌲㙤づ搰㜲㤰㜰ㅣ㤵㐲㘹㌰㠶㝣〶㥤挰㜶㙦摥ㅡ㈰㥤散㘹愳ㄳ㈵〸㜶〸挵㌹晦㤲ㄱ㡡昸㈱搰㑡㘲〹㡦攴搸昳慦㠰昵挵て㔰㐲㠴攳㌹ㄲ㈳㠵ㅢ㤰换㐰㥤ㄲ攴搱ㄵて㕥〸昹晦挱㔲捣捤ㅢ戲搳㝦㠱㤹挵昷摢㔱㜴ㅤ㔱昴扤づㄴ〹㕥〳㔱晣㝢㉦㌲㜱㉡㌰㍣晢㠲〲攱㕣搳捥〱昴㘵扦昰晢㍦㍣㠰捥㐵挴愱㙣㌴㠴摡㙥挱㜳搳㐴攸敢㌰ㄱㄸ扣㔷㈶挲㐹㘴〴愳昸愱㠹㄰昹㐰收㔱戰戹㠹挰搸㕥㠶㈱㤸〸戵㈶摣ㅡ㍣㠱㕤㘹搳㍦㜶ㅣㄷ㙦愵㡦㜸㍥㤴㤶㍦〳㡦搴㔵㥤挵ぢ㠶㘷搸晢㔴昹㌱㑦㐲㤹㜹㑢戸挹慤扡戰挷㌵ㅢ搶愸㑥ㅢ昸㉡㘲㉦晢㡥㍦㘵㙢昷搷㠱愹㌰㠵敥㝢㔱ㄲ挵ㄷ攱㈹ㄱ㍣㌷攴摥戳攷ㅢ挷㝥晦昰ㄳ㐷㜸㕢㉤愲搵挲㙤挸昷ㄲ戲愷㍤㠱愰㙥攲愲挸㕥㝥㤸㜳ㄲ㥦㈸㔹慢㜵㌹㙤㜸捡ち昲㜵㍢捥㠶㠴㤷㈰捣㤰昸戶㠳㠹㠹㝢て愱㠹㌹搱收敥㔴ㅦ㌶㈹ㄷ攱㐴㘲攲捡愷ㄷ㠷つ㐵㔷㐵搶愳戵㔹昸ㄶ㔴搱ぢ㥣㐸摡㑡攴愹㤳㐹㠸㙦戶敢扡㐳搴㜵攱㐱㠶㘱晦㔸㑡㈱晥㐰ち㐹ㅥ㘴㜸㈱㐰㐹愹搳挸ㄴ㙥〷挸㠸慣戵㠷㜸改て搸ㄱ〲戲㜹改慦挷㡦㔸戰㡢挰㘲散㡢敦昵㐴㑢㕢㌴㔶㑤っ搵㉡㥢㘶ㄱㄹ㜵㜸㘱挱㘴㕣㥡戲㜴づ愲㜴换敥㈸扥㘴挸づ〳㙦㈱㘳ㄷ㙣晡摡捡昶㍤㑥〳㌷㍦愰㘷㡡㑡㘱㌸扢㔹㡣〳愹㡡搱㠵㑤换㘱ㄱ攱㜰㤸㙤㜶ㅡ㠸慡愰戳㥣㝤㌸㤵㈲昸挷㉦㠵㔸㍦摥ㅡ㝡㙦㝢つ㜵㥣搳㡦〵昲〷晢敢扡っ挶挶㕢挹㌱㤰戰㕢㙡㔵ち慦㠷㥦㐱ㄷ㉥㍡㈷昴㔶㔶㍤㡢㐳昸ㄳ㜳㔶㥦搶愱晦ㄹ扤㔶㥣㜵㤶扤ㄹ挶㑥改晦㜷愰㘰㔳晤㉦ㄸ㝢㔳㠸㝣㈰捡昰愱挰昸挹愶㈱ㅢ敥〸㍣摢〸摥愸㠳戱慥戲っ㜹㠷戹㐵㝣扣ㅡ㔶㉢〹づ扦㔷扥晤㙡㐴戳㉦㙤摢㠱慥〲㤰戱愱挲㔷㈰㠲扡昶㑦换慤昸㜴㕢㝣㈷㍡敥㌹㘹㔵㍤搷㜷捤㘰㙣ㄱ㐱摦㌱㝥㝢㘶挲收㤹ㄲ㕦㙥ㄷ㙡㌷㘱㈷〶摦㡤㍥愷收㈱戰㑦挹攰愵㡡㐵㌲戲戰戵㐸〶扦㐳ㅡ㐹㠴㤷愸ㅤ晣㉢捣晢ㅡ㐶ㅤ㥦慥捥挳搷ㄹ戰㘸㕢㈸扢搰攳摣㝥㐳㠳㕢㠷㍢㕡㙦㠷㍦㐸搶㈷㄰ㅣ㔳㑢㜸攷扢戹慦敤㝢㤰㙥ㅢ慤捤㘷换摥㝣㙥攵挲㌳挰改搶摥㤲㈶ㄹ扥㤳㕦㈴㤷昵ち㈱㉥敤ㅦ挱摦慤㍢㘸㌹摡㈸攸㍣晡愰㥢㡥戰昱㍡摣㘷㕢㠸㝥㥦㐳㔷㌱㐵㠰㥦㙥㐴ㄹ㍥〸㝡昹挸㡡攲ぢ㔸ㄶㄹ〰昹㕣戱ち搰㥤慡㥦摥㠸慡㐷㘲㠱㉣㜸挶㈰㌹㤶挵攷搰㤰摢ㄵ㉥ㅢ㉣挱㘵ぢ㜵㤶㐰㕥㡦㝢㈰㥦ㄳ㍣㑢愸㠹㝣〶ㅤ㥡ㄳ戱㔰摡㝤㈲㥦摥㘸㈲㠲㔶㠰㕡㘸㜲晣㤱㔸㡢攸㜵㔴敢㌶㠱㐳攰〲っ㔳㉣㔲搶ㄴ挳搰挲て㠸ㄹ愴㕦㐵㝦㥦㍦昲换攷㤸晥㝡㐴㈸㐱㠸慡昴攴㈹〸搵攴㍦㥥㥣扣㠷搲敥㤳晦攸㐶㤳ㅦ愱㡣攴㑣昴〰㘰愸㑦㔴昰㐷㉤愶㠱っ昷㤱㍦㜱㡥〰扦搴㉣㐶っ㤴愸扥ㄷ㤱㐱㕦㙥戸㙡㜵〹㤹戸㙦㠱敢捦昸戸㐷搹㐷扣〸㐹㕦㑥㌱㜴挶ㄶ㐳慤㔸戲㈳㉦散戶㤰つ㔸ㄲ扦㤶敤㉡搲㡢㍤㐶昸挵〷㘲挴ㅣ㍦ㅥ㝦㌹愵㐵㌱㈷㄰㐶㘸㤱㤲㝥戸㤱攲晤㜱攳㙦㝦户攵㌲㐵〵ㄲ愸㈷㙣㑣㍡㔳㡤摦ㄷ㌷㍥㠸慦戲㔴㥢ㅣ㙦㄰㌰㍤ㅦ㌷㈶㍤慡挶㑦挴㡤晦㜲㜰㕦戳㜱㑣㠷攱挸〵ㄲ㐹㠶慤慢慣晦挴ㄷ摡挳㘸㕥㌰愹㍦〷捣戰㤸㤲㔳㠵㡥敢㑡㠳づ攲㌲㠸㠷㙦愴攷㜰户〹㔷㐰㈰㘴挳㝦㉡攱〴敥㍣捤ㅡ㠱㠱㑦愰搷㄰㙣昶㜴昵挴捥㐵㜳摥㐳㐱扦㜹挲挷㤹慡戶慤㐸〴收㐰㍥摣摦㑤㥣昲ㄹ愶㘳㙢㍦攲㈰㤹挶㍢㈴扤㈹てㄵ㔸挹㡢挷㘳捣收ㅥ㙢搱㡣晥㈸㤰〳改〸挸㡣晥ㄸ㘰ㄸ㠸攱㙤攵摣〸昹㕦㌱昷攳慣㜸㉦挱ㄳ〰㘵㐱㘶㈷ㅤㄴ摦〷戰ㄷ㔶㉡晥愹ち㝦慣㈶挷㔶㍤戹㠶㝦晡攲㈷摦㜱㌴昱㜰晣捡㈴㌱改ㅦ㘰户て〲昴挱㠹㉢㈲㔲㉣敢ㅦ㐲㐹昲搵ㄴㅦ敡搵ㅦ㘶挵㐷〸㍥ち㔰㉥㜰捡㕢摥㍢慥慣㐷晤昵㌱㜴ㄵ㡦ㄱ攰愷㝦㍣捡昰愱挰摤㜸㜳㜷㡢㤹〷攲昸昳㝥〴㍣㔳摦昱摦㠳敦昲搷戹攸㍥晣戳㈴〵㘵摥攷戵㌷昵㌶ㄶ㔹㠱㤶戹晡慤㘲戳㕦挴㌸㕣㔷㉢㡥挲ㄱ愹㕡㑡㕡㔱㄰敢㕣戰㜰昱〶扥攵戰慡㄰㠲㤴愰㉡㥣愸攲〸ち昴㑦戰㈹㜱㑣㍣改㥦攴ㄳ㔱慢㌶昱㔳㔱㠶て㠲㜸㔵摤ㅦ㡣扡挷㉦㈴慥㔵㠵搵昶㐲攲㕦㔵慣㈴㕦昸ㄴ〷㔳挸㐲㈶慤㥢㠸㌴㐵㐳㥦㐳㘶愸㙦㤸㜳扢ㅦ㍦敤㤲愸㥥慢㥤㍢昷㡦攱晣搸㌵昹㜷扣㙤昰愹攷㝦昱㠷㈷㝦晤慥挳㝦晥搷搳㑦晦晡㡦㑦㍥昷慦㘷㤷て晦散㤹㘷㝥㝡敦ㄷ㥦晢挳㙥昳㑢摡㜷晦㌱昷愵㐷㈶㉦㍣昲㤰㜹收戶㘳㡦㍣昰攰㝤㤳ぢ㔷㡣昷昵昵昷摦㍡晡昳慢㕦㍢昲搸㐳摦ㄷ㍦晥敤㔵㡥㔰换挵ぢ搲搳攰戲搵㌴㍥㡦っ愶挱ㄹ扦慣搳攰㜲搵㐶㉤㐷ㅢ㌵㡤㠲ㄲ㍣ㅢ㥣㠰慡㌰搲ㄵ〳晦〱㑦㐱戴攰</t>
  </si>
  <si>
    <t>Decisioneering:7.0.0.0</t>
  </si>
  <si>
    <t>CB_Block_7.0.0.0:1</t>
  </si>
  <si>
    <t>㜸〱敤㕣㙢㙣ㅣ㐷ㅤ扦㔹摦㥤㙦捦㜶散挶㐹摢㤴搲ㅡ㑡㈹搴挱㡤搳㠶㔲㈰〴㍦昲㉡㑥散挶㑥ち〲㜴㔹摦捤挶摢摣敥扡扢㝢㑥㕣㉡戵㠲昲愸㜸㐹攵㈱ち攵愱ち㈱㈱㈴ㅥ㐲攲㉤㈱〴ㄲ〸ㄵ㠹て㠰㠴挴㠷昲㄰㝣〰愱㐸㝣㐱〲〴扦摦散敥摤敥㥤㙦敤㕥㕢㜰㤱愷扤扦㘷攷戵㌳昳㝦捥晦㍦㥢㥣挸攵㜲晦㐶攲㕦愶㍣㌳搷㉦慥晢㠱戴㈷㘶摣㝡㕤㔶〳换㜵晣㠹㈹捦㌳搶攷㉣㍦攸㐳㠳㘲挵㐲扤㕦愸昸搶〳戲㔴㔹㤳㥥㡦㐶㠵㕣慥㔴搲㌵搴㜳㄰晥㐶攲〷㥤扤〶昳〰㑢㌳搳昳换昷㘱搴挵挰昵攴晥戱㜳㘱摦挳㤳㤳ㄳ㤳ㄳ㜷㑣ㅥ㌸㌰㜱㘰晦搸㑣愳ㅥ㌴㍣㜹搸㤱㡤挰㌳敡晢挷ㄶㅡ换㜵慢晡㈶戹扥攴㕥㤴捥㘱戹㝣攰昶㘵攳㡥搷㑣摥㜱攸㤰㜹搷㕤慦ㄹ挴慢㜳愷㘷愶ㄷ㍣㘹晡捦搱㤸〵㑥昹㡥㔹㔹戵戸㌶㈹㍤换戹㌰㌱㌳㡤晦ㄳ昳挷搳㥤ㄳ㡢㉢㔲〶㝣戵昴愴㔳㤵扥㡥㡥〳昶㤴敦㌷散㔵㙥㥥㙥ㅦ挳㔲慢㠶ㅦㄴ散ㄹ㔹慦敢㜶㍣㙡挹㥥挷摥搵㡤昵㐱㝢㔱㍡扥ㄵ㔸㙢㔶戰㕥戴㤷㌰㔰㙤挸㍥敢换㌳㠶㜳㐱㥥㌶㙣㔹戰㡦㌷慣㕡㍥㑣戹扥㕢攲㈱㤲ㄳ㔳换㥦㤸昲敤㤹ㄵ挳㔳㌳昲戹㌱ㄹ㙤㡦㜹搵㜴摢㥢扡㡦换愹慢㌷㜰捣㥢扢户㐳捤㌹挳㙢戶ㅣ敦摥㌲㕡㝣㝡〶户㜵㙦㥦搸愳㜴㥦㔷㜶敦愳戶㌲摤㕡っ㐴昴慤㜶ㄴ㡢搱㡢〴晤〴㈵〲㈲㔰㉦ㄳっ㄰っ〲㠸晣摦挰㈵挹㡥慣搲㉡㠶㔶㔹搶㉡㔵慤㔲搳㉡㔲慢㤸㕡攵㠲㔶㔹搱㉡㤶㔶戹㑦慢㕣㐴㥢㌸㤵晡晢戵㌸晤昴㔷晦晡㑢改ㅦ㐷扦晦愸昹愵挷㑡㡦晥㝥㜰ㄷㅡ摤ㄳ㑤㙡搶㌳㉥㠱搴㕡㔴㝣㜰〲㍣戱ㄵ慥〰㔳㤸㠷捣㍢捤挹挹摡愱〳挶敤㐶㠱换捡㐰㝥㡡㔰㐶搰㜶搰扣搷㜲㙡敥㈵㠵扢敢愷つ㕦戶㌶㙥㍣慡㥢㜶ㅢ㑥捤㝦搱挶㤵㡢㠱ㄱ挸敢摡敢㕡㠳㜴㜴㕢〴㕢㐹㕦扤敦㠶昶㙥攷㡣㝡㐳㑥㕤戶挲敡ㄷ户㔵摢ぢ㥥扢摣扤昶㤸㈷敦㙦搶㜶捣㘸ち㐲㙤㑤㡤摤戱捡戰㉡㥣搷搸捣㡡敢㑢㐷㑤㙦摣㕥戰慡ㄷ愵户㈸㈹ㄲ㘵㑤㉤㜵㉦慢㈲慥ㅦ㥦㜷戰㔰㜰㙢敤愵挹㔲昳攸攵〰捣㉣㙢㤸敦慡昴㠲昵㈵㘳戹㉥慦㑥㌵〹摦㠹㡡㝤愹攲㘳㙥戵攱捦戸㑥攰戹昵㜴捤㔴㙤捤㠰愴愹㥤㜲㙢㌲㥦捦㈹愱〰㠱摢搷㈷㐴敥搶敥扣愰㄰㤱㐰㌱ㄹ昹摡㌴搹㑤㥣挱敡戰㡡扡㈴㑤㙡㉦摢㘴㌰捥㔷挹㤸っづ㑣慣㠹晡㠳㉦㝤挵㈶挳㌶㌱昷晣㌶搶戴搱㘸昵㐷搷愴ㄳ㥣㌰㥣㕡㕤㝡㤹摡㑦㜰㐶晡㌰㐰攱ち〴㐲搷摤愳慡ㄳ㤷挵㝡攱㤲㔵ぢ㔶㡡㉢搲扡戰ㄲ愰っㅡ戲㔴攲搶㜶㈴晤㉡ㄴ改扢〹㐶〱捡攵㕣㜱てㅢㄵ换㐸戹〲愵㔳〶㉦愷〴㌹晢愵㜸㜹搰㍣㘶搵〳ㄹち攵㘱ㄳㄸ〹戵㥡㐲摦㄰㐹搴㌳慡愱挲搸㘳捥㠰㑡つ换〹搶㕢㝣摢挱㈵㈱ㄱ敤挸㠲㙤㈷ぢ㈸ち搲昲㈰㠳搷㐰㌴㙤搲㈰扢㜱㠲㠸挸〶ㄹ㥡ㅤ㈳愷㠹㡣敤㌳㘴〴摡㈷㠹㤰慤て㜴㤷ㄱ㈴昶㑥㈲㘵愷慥晣戸㈳捤㌶戲攵㐳㘹戶ㄷㅢ愷㕦㑤㜰つ挱戵〴晢〰挴ㅦ㈱攱㈸攵㤰㑦㈷晤㐵㜸搶慦㈷㜸㌱〰攴㤳㑥㤹ㄳ㠹㉡摡㔰㕢戱㈳搹㙥〸㜶戲㌲㡡㐳㔱㐴换戸㘹㘷づ搹ち搱㤱搵戹㍤㜴㙤㕥改搸㤷㜷愷捤攴㜲㐸㤱ㄹ㑤㤳㙢摤愴㘹㜲㈳搸戴㐷扤㜵㈳扡敡㘳〴㉦〱㈸敢㉦㈵㠴㜲愱挱扢㌵㡢㥥㈶攵ぢ挲㉣ち㡤愱ㅥㄵ㝣㐴挸㍣〲㘴〸戹㡥攳换㡥つ㑤㜳㜰摣㝣挱摢搰晢扢昳㜷㠴昴㌶扤戹愳㜷攸㉦㝡㠶㔶昴㑤㘰㉦昱㥢慥㍡收㘶㔴敢㉦㈷戸〵愰㑤挷昰昴晤㑣㍤〵捡㉣戶ㄳ㤸摢㑤慦㡢戲㜲㤷搶㔷愵搲㐰㠳收㤲攱㕤㤰〱㍣ㄸ㈷㘷㘱ぢ扢㥥㈷敢㌸搴搶㔴〱捦㉦搷愴ぢ晤㘳㥥㙢戳㝣挷㐶昶㕦㄰㡡㈱㥦搷晡㜲㙤㌶㜲㠶慤㤹昰㌹㈵㈸㠷㍡昸昶敥㐲㈲搱㈹㑤㕥散㤷㝤扥摣㤱㈴㍤㐸㤲㔷㘲㕢昵㕢〱㈰㈵挴㉦扢㑡㤴晤㙣昶㉡搵㉣㙤戱搲挳㤷㜱㍡㘹昳㈱㜶挸㤱㠱搰㘱㍢つ晦㠱㍦㘴㉦㕡㜶㔳㔸っ搸ぢ搲慢挲户㘰搵㘵㌹㜴换㔲搴散挸㡡ㄷ㠸慣攸敢敢㌸㑦㘷昸搷ㄴ㥤戴㐹㠹㑣㙥捦慣捣㌸㡢户㠸㡡㙥㐸ち㤵っ搷㔰㔳〲㤱昲搸㜶㐷挴昴㈰㘲㙥挳挶改〷〸㈶〹づ〲ㄴ㝥〶㐹戳搵㡤㘷㌸慣㝦㡤㉥敤㑡㈵㔷㈲ㅡ㤴㡢昰愹慥挲敡㄰㕦昳㙡㠲㍢〱摡捣ㅦ㍡㈰㌳〸㔱愱㍣㐱㠸㉡㡣㘱㥥戳攴㈵搲挰㉥ㄳ㠱愵㤹㠶ㅦ戸㌶㈳㑢㐳收慣㝢摡つ㘶㉤㝦ㄵ㤱愸㔱㌳捡摣扢㈲ㅤ㔰㤷〷摢愷慤捣㕤㕤㤵㌵摤㕣㜴ㅢ㄰㙤㈷㘷户挳挱ㅣ摢〱㕢㔲㥤捤㌵㠱搴摢昹ㄸ㐳〸散戴昲户搲ㅢ扢㈵敦㌷て㝤挳慤ㅤ㕤戲㠲扡ㅣ㌰㐳愶㘳扥㘴㘲ㄷㄱ㌹愸昵㥢㑢㉢㥥㤴戳㐳收㜱捦慡搵㉤㐷ㄲㄹ戰㌱ㄹ慣㥢㤳ㄷ㄰㈵㔸㜰ㄹ〳㜴㥤㈱㜳挹㌳ㅣ㝦搵㘰㐰㜱㝤㜷敡㐹㠵㐵ち收戴攵昸㜸㡤挲㈲昳挳收攲㡡㝢〹ㄱ摢㠶敤ㅣ㌷㔶晤㙤㠱ㄵㄲ㝤㤸ㄴ㙡㠴㈶㌴㑤㤴戴㔲慦昸攱㠱㍣㤷㈳敦攵〹ㄴ慥㜲〵晡捣㌳戴㌷敤晡㈸㐶㐳㍢㥤㜳ㅡ㐴昴愸㔹搸㤷㈹㠵挹愹晡㕤散昳㕡㠰扢㡦㥦㍤搹㡡捣㍤慢㤸㜵㠱㕥晥っㄹ慦挸愲ㄹ〸愱㡦㙥㔷㐸㉡㉣㈳攵㠰〳㠱㜱㍥戵㤳㕦搹㔴㙤㐸㝤扢㕡搹㘳㠸㈴つ㥡㜳挶戲慣㈳ㅥ㙤ㅢ挱慥昰㠱㘶慣㙤搴晤愸㙥挶戵㙤㠳愴㐵戲㕣慣ㅡ愴攰愹㐶攰㥥戲ㅣ摤〴㔰昴ㄷㄵㄹ㤷㔱㘴㕣㔶㐵㠳收ㄹ㠶〶㔵㥥㘳戹ㄷっ捦ち㔶㙣慢㕡攲〳挳㜷摢㠲㈶挱攴㤴扣㜱㡡㘵挶㔸㥢㌵㝦ㄶ㈶㥢㍦〱㜴㑦㐰㡥㜲敢㠸㝥㔰慥㈶㡡昸㑦昴攸㔸㠲㠰㔱㥥㔲晤昵ㄸ慤愰㙥㐷㐰攴愸㜴㈵扥㠳㜱攵㈱㤴㠴㐲㠸㔸捦㈰ㄱ㜸〵ㄳ㐲㥥㉥敥愲㜹搶戱〲㘰㡦ㄸ㍢㘶〵戳㍥㔰づ㠰慣㍡摥㕥愷戰㥡攸㌴摥搴ち㌷㜶㔶愵搴挴つ㥤昵㐹扤昱戲つ慡㐳㡤㤲㔰㈴㥢㌵㔲㥡㘵㠳㌹㙥㈷㔵㈳㤴攲㡥戵㡤挸㜲㥢戶昶㥤㔲攴㔹㈸㈶㐵㌳㌹晤つ㡡㔰㄰攸㡤㜴ㄴ㝤昶搹攴㤱㠸搸搰〶㈸㔳㑦㠵㘵㐳㔱㐸昰㈴慥㥤搴㘴㌹㝡〲㝦敦㡡戲昳㡤㈰㔵㘳㕣ㅥ㡤㙡愶敡昵㜹〷㔶㐲搵昰㙡摢㠴愵戱戶㔰挳㈸敥散㔵晢㠷摢㥢㘰挴㠸つㄹㄶ挹昰〳㠳つ挱㕣㠹㠸㉡慤戳㈱㙥㜵戳戸挴愷㔳搲㜰ㄴ〶ㄶ㠳摡慣㕣㔳㘶㔸换㤲ㅦ㔵ㅤ㥡愷㐵㈵㐷㜵㜳㙡搹㠷㑡て㈸挷愳㥣㘲㜰摤㍣㐳户ㄴ㉥㌱㐰散㐶戹㠵㙡㠰搰㙥㜳〰㥥っ戶て㜶戰㈳㘱攸㠴搶ㄹ㈵㘸㌱㠳㜰搳㡢㈰敦昴㠸㔱〸㔲㔳愵扦ㅥㄱ㥦㝣㥣改㡢㐷㜲㜱㈶㘲㈲㠶扢㌲慣〷㈰㌷ㄹ㤹㈴ㄷ㡤挶〱昳㔰戲㈹愱㌵ㄸ㤷搱挴ㄸ愲挹攷〵戸挵挳㔸搶㌰搹愶㡥㝢㙥㠱〵㙤㕡㕦摦㘵㥥㜴慡昵㐶㑤㉡㔵ㅣ换㙡愵㤱户〵扥搴ㄵ挰㤰㥢㌲昶㈵摡㤴㤳㌸㑡㜱挹㐴㔲敦㜶户㝥〴摤㤵㤰挳ㄸ愱敡㘳〰㌲挳㉤愷〲㘲ㅤ昷ㄴ㘸ㅦ敥㙥㕤㘰㔰㤷攷㈰搲㍡㡡㈸换收㜰ㅦ慦ㄹ㐵㔶摣㤶㘸㌶攷捥戹戴搹ㄳ㐵㈷慣戰㘸㕢攰〸敢っ〵㕥戱〸㘳愴㐷敥攰㈰戹㉢㔱㜴昷捡㐳敡㌱㜷〵愸㔰ㄸ㄰㡣昱昲ㄴ㤴挳慥㠲㤱㘸㜰㙢㉤慢㕢㌰晡㑢换㕢㥦〲㄰っ〳搳愰㐵换搰挰㤹㐱㝥㜳〳攷㐶戴捡㠸㤰㈶㠳愹㡣㔱㡥挲㘱て愴㠱㥢㜸㤰㕥㜲愱㠴㠲㍤敡㘲㔸㝣㌷㜱摣挶ㄱ挸昵慥㙥㉢㕣㌰〲㕣㝦㜱昶戵ㄵ㑦搵㙡㌴㜷攱㥦摢ㄶ㔸挵搵㡤搰ㅣ摤搳㜶㈹㑢慤㠹昶摤㑤㙤ㄵ搱㘵挱㠳戳ㄳ㈷㡣愰扡戲ㄸ慣㠷ㄷ户㝡㈵㠹挲昷攰㡦搸昰敤戴㤹昳づ㉦愲慥㜱敦换ㄷㅤ昷㤲愳收㔵昰㜹敢てㄴ㠲㉢㤴晤㥣㘴㌹昷㙦晣愷㤲㤶㉢㝣ㄷ㈳㙥㘵摡ㅣ愰攵㈰攱㌸㉡㠵搲㘰っ昹っ㍡㠱敤摥扣㌵㐰㍡搹搳㐶㈷㑡㄰散㄰㡡㜳攱㌹㈳ㄴ昱ㅤ愰㤵挴ㄲㅥ挹戱攷㕦〰敢㡢㙦愳㠴〸挷㜳㈴㐶ち㉦㐱㉥〳㜵㑡㤰㐷㔷㍣㜸㈱攴晦〷㑢㌱㌷㙦挸㑥晦〵㘶ㄶ摦㙡㐷搱つ㐴搱㌷㍢㔰㈴㜸つ㐴昱敦摤挸挴愹挰昰散㌳ち㠴㜳㑤㍢〷搰攷晤挲敦晦昰〰㍡ㄷㄱ㠷戲搱㄰㙡扢ㄹ捦㑤ㄳ愱慦挳㐴㘰昰㕥㤹〸愷㤰ㄱ㡣攲㠷㈶㐲攴〳㤹㐷挱收㈶〲㘳㝢ㄹ㠶㘰㈲搴㥡㜰㙢昰〴㜶戵㑤晦搸〹㕣扣㤵㍥攲昹㔰㕡晥っ㍣㔲搷㜴ㄶ㉦ㄸ㥥㘱敦㔳攵挷㍤〹㘵收㉤攱㈶户敡挲ㅥ搷㙤㔸愳㍡㙤攰慢㠸扤散㍢晥㤴慤摤㕦〷愶挲ㄴ扡敦㐵㐹ㄴ㥦㠵愷㐴昰摣㤰㝢挷㥥㉦ㅦ晦敤〳㡦ㅣ攱㙤戵㠸㔶ぢ户㈲摦㑢挸㥥昶〴㠲扡㠹㡢㈲㝢昹㘱捥㈹㝣愲㘴慤搶攵戴攱㈹㉢挸搷敤㌸ㅢㄲ㕥㠲㌰㐳攲摢づ㈶㈶敥㍤㠴㈶收㐴㥢扢㔳㝤搸愴㕣㠴ㄳ㠹㠹㉢㥦㕥ㅣ㌶ㄴ㕤ㄵ㔹㡦搶㘶攱慢㔰㐵捦㜰㈲㘹㉢㤱愷㑥㈶㈱扥搲慥敢づ㔱搷㠵〷ㄹ㠶晤㘳㈹㠵昸〳㈹㈴㜹㤰攱㠵〰㈵愵捥㈰㔳戸つ㈰㈳戲搶ㅥ攲愵㍦㘰㐷〸挸收愵扦ㅥ㍦㘲挱㉥〲㡢戱㉦扥搷ㄳ㉤㙤搱㔸㌵㌱㔴慢㙣㥡㐵㘴搴攱㠵〵㤳㜱㘹捡搲㌹㠸搲㉤扢愳昸㤲㈱㍢っ扣㠵㡣㕤戰改㙢㉢摢㐷㥤〶㙥㝥㐰捦ㄴ㤵挲㜰㜶戳ㄸ〷㔲ㄵ愳ぢ㥢㤶挳㈲挲攱㌰摢散㌴㄰㔵㐱㘷㌹晢㜰㉡㐵昰㡦㕦ち戱㝥扣㌵昴摥昶ㅡ敡㌸愷ㅦぢ攴て昶搷つㄹ㡣㡤户㤲㘳㈰㘱户搴慡ㄴ㕥て㍦㡢㉥㕣㜴㑥攸慤慣㝡ㄶ㠷昰㈷收慣㍥慤㐳晦㌳㝡慤㌸敢ㅣ㝢㌳㡣㥤搲晦㙦㐶挱愶晡㕦㌰昶愶㄰昹㤶㈸挳㠷〲攳㈷㥢㠶㙣戸㈳昰㙣㈳㜸愳づ挶扡捡㌲攴ㅤ收ㄶ昱昱㙡㔸慤㈴㌸晣㕥昹昶慢ㄱ捤扥戴㙤〷扡ち㐰挶㠶ち㕦㠰〸敡摡㍦㉤户攲搳㙤昱慤攸戸攷㤴㔵昵㕣摦㌵㠳戱㐵〴㝤挷昸敤㤹〹㥢㘷㑡㝣扥㕤愸摤㠴㥤ㄸ㝣㍢晡㥣㥥㠷挰㍥㉤㠳攷㉡ㄶ挹挸挲搶㈲ㄹ晣づ㘹㈴ㄱ㕥愲㜶昰慦㌲敦㘹ㄸ㜵㝣扡㍡て㕦㘷挰愲㙤愱散㐲㡦㜳晢つつ㙥ㅤ敥㘸扤〹晥㈰㔹㥦㐰㜰㑣㉤攱慤㙦攷扥戶敦㐱扡㙤戴㌶㥦㉤㝢昳戹㤵ぢ㑦〲愷㕢㝢㑢㥡㘴昸㑥㝥㤱㕣搶㉢㠴戸戴㝦〴㝦户敥愰攵㘸愳愰昳攸㠳㙥㍡挲挶敢㜰㥦㙤㈱晡㝤ㅥ㕤挵ㄴ〱㝥扡ㄱ㘵昸㈰攸攵㈳㉢㡡捦㘰㔹㘴〰攴㜳挵㉡㐰㜷慡㝥㘲㈳慡ㅥ㠹〵戲攰ㄹ㠳攴㔸ㄶ㥦㐲㐳㙥㔷戸㙣戰〴㤷㉤搴㔹〲㜹㍤敥㠱㝣㑥昰㉣愱㈶昲〹㜴㘸㑥挴㐲㘹昷㠹㝣㝣愳㠹〸㕡〱㙡愱挹昱㐷㘲㉤愲搷㔱慤摢〴づ㠱ぢ㌰㑣戱㐸㔹㔳っ㐳ぢ摦㈶㘶㤰㝥ㅥ晤㝤晡挸捦㥥㘲晡换ㄱ愱〴㈱慡搲㤳愷㈰㔴㤳晦㜰㜲昲ㅥ㑡扢㑦晥㠳ㅢ㑤㝥㠴㌲㤲㌳搱〳㠰愱㍥㔱挱ㅦ戵㤸〶㌲摣㐷晥挴㜹〲晣㔲戳ㄸ㌱㔰愲晡㕥㐲〶㝤戹攱慡搵㘵㘴攲扥〵慥㍦攳攳ㅥ㘵ㅦ昱㈲㈴㝤㌹挵搰ㄹ㕢っ戵㘲挹㡥扣戰摢㐲㌶㘰㐹晣㕡戶慢㐸㉦昶ㄸ攱ㄷ敦㡤ㄱ㜳攲㐴晣攵㤴ㄶ挵㥣㐰ㄸ愱㐵㑡晡攱㐶㡡昷挴㡤扦昶㡤㤶换ㄴㄵ㐸愰㥥戰㌱改㑣㌵㝥㜷摣昸㈰扥捡㔲㙤㜲扣㐱挰昴㜴摣㤸昴愸ㅡ㍦ㄲ㌷晥昳挱㝤捤挶㌱ㅤ㠶㈳ㄷ㐸㈴ㄹ戶慥戲晥ㄳ㕦㘸て愳㜹挱愴晥ㅣ㌰挳㘲㑡㑥ㄵ㍡慥㉢つ㍡㠸换㈰ㅥ扥㤱㥥挳摤㈶㕣〱㠱㤰つ晦愹㠴㤳戸昳㌴㙢〴〶㍥㠱㕥㐳戰搹搳搵ㄳ㍢ㄷ捤㜹て〵晤收㐹ㅦ㘷慡摡戶㈲ㄱ㤸〳昹㜰㝦㌷㜱捡㘷㤸㡥慤晤㠸㠳㘴ㅡ敦㤰昴愶㍣㔴㘰㈵㉦摥ㄹ㘳㌶昷㜰㡢㘶昴㠷㠰ㅣ㐸㐷㐰㘶昴㠷〱挳㐰っ㙦㉢攷㐶挸晦㡡戹摦挹㡡㜷ㄱ㍣〲㔰ㄶ㘴㜶搲㐱昱摤〰㝢㘱愵攲㥦慡昰挷㙡㜲㙣搵㤳㙢昸愷㉦㝥昸㜵㐷ㄳて挴慦㑣ㄲ㤳晥㕥㜶㝢ㅦ㐰ㅦ㥣戸㈲㈲挵戲晥㈸㑡㤲慦愶昸㔰慦㝥㍦㉢㍥㐰昰㐱㠰㜲㠱㔳摥昲摥㜱㘵㍤敡慦て愱慢㜸㤸〰㍦晤挳㔱㠶て〵敥挶敢扡㕢捣㍣㄰挷㥦昷㈳攰㤹晡㡥晦㈸扥换㕦攷愲晢昰捦㤲ㄴ㤴㜹㥦搷㕥摢摢㔸㘴〵㕡收敡户㡡捤㝥ㄶ攳㜰㕤慤㌸ち㐷愴㙡㈹㘹㐵㐱慣㜳挱挲挵ㅢ昸㤶挳慡㐲〸㔲㠲慡㜰愲㡡㈳㈸搰㍦挲愶挴㌱昱愴㝦㤴㑦㐴慤摡挴㡦㐵ㄹ㍥〸攲㔵㜵扦㉦敡ㅥ扦㤰戸㔶ㄵ㔶摢ぢ㠹㝦㔵戱㤲㝣攱攳ㅣ㑣㈱ぢ㤹戴㙥㈲搲ㄴつ㝤ち㤹愱扥㘱捥敤㕥晣戴换愲㝡扥㜶晥晣摦㠷昳㘳搷攵摦晣挶挱挷㥦晥改敦ㅥ晢挵摢づ晦改㥦㑦㍣昱㡢㍦㍣昶搴㍦扦户㝣昸挷㑦㍥昹愳扢㍦晢搴敦㜶㥢㥦搳扥昱昷戹捦㍤㌸㜹昱挱晢捤戳户ㅥ㝦昰㉤昷摤㌳戹㜰搵㜸㕦㕦㝦晦㉤愳㍦戹昶ㄵ㈳て摦晦㉤昱㠳㕦㕦攳〸戵㕣扣㈰㍤つ㉥㕢㑤攳搳挸㘰ㅡ㥣昱昳㍡つ㉥㔷㙤搴㜲戴㔱搳㈸㈸挱戳挱〹愸ち㈳㕤㌱昰ㅦ㌱挹户㌳</t>
  </si>
  <si>
    <t>㜸〱捤㔸捤㙦ㅢ挷ㄵ攷㉥戹换㕤㤲戲㘹挷㜶㙣挷㐹㌶慤攳搸㤵㑢㡢㤱㠵㌸㉥㡣㔸㈴㑤㔹慤㈳㈹㈱㈳攷㔲㉣㠶摣㔹㜱慣摤ㅤ㜶㘶㈹㠹㈹搰昶搰晦愰㠷㈲㐷〳㉤ちㄴ㐸㠱ㅥちㄴ〱〲ㄴ攸愵㈸搰ㄶ㉤搰ㄴ〵㥡㐳㜲㉢摡㑢て改㉤ㅦ敦捤㤲㌲㐹搱㠹慣慡㠰〷搲㜰㘶摥捣㥢㌷㙦摥晢扤㌷㥢搲㔲愹搴㘷㔰昰ㄷ㑢〶ㅢ攷ㅡ㝤ㄹ搳戰㔴攵㐱㐰摢㌱攳㤱㉣㉤ち㐱晡㜷㤸㡣搳㌰挱㜴ㄹ搰愵攱㑡昶ㄶ戵摣㉤㉡㈴㑣㌲㔲㈹换戲㜵愰㈳ㄳ晣㉦づ㍢㌶慥㉡㘴愰㙡㔶㉢慢慤㝢挰戵ㄱ㜳㐱㉦㍢敢挹摡ㅢ攵㜲愹㕣扡㕡㥥㥢㉢捤㕤㜶慡扤㈰敥〹㝡㈳愲扤㔸㤰攰戲戳搶㙢〵慣晤㉤摡㙦昲㑤ㅡ摤愰慤戹昹ㄶ戹㝡慤㝣㜵㘱挱㝦昹攵㙢〵搸㍡戵㔶慤摣愶㐱ㄷ昸ㅤㄶ㔷ㄳ戸慥㔴㉢㙢㠲晡㠷挵搳㐰㐵㤴㙢戴捤㔰㘳㤴ちㄶ㙤㤴慡ㄵ昸ㅢ搱ち昴㕥㉡慤㌶ㅡ㌴㤲㉣㘶㕢㉣敥攳昹散㜰戵摤㕡㈷㐱㡦㥡愱ㄲ挹ち搷㠹㔸㈱㈱㥤〹摦㤰昴㜵ㄲ㙤㔰散ㄹ攱㔲㡦㜹ㄹ戸挹昴愵㘹ㅢつ㤴㔴㕡慤㔶慡ㅤ㈲㘲挵ㄲ㌷戸㌲㙤戶摡愹㌴㈲㡡㕡愳㐶㔱㍤㕡㝥㘰㉢㙡㑦㤴㌲㡢㤵〵㤵㘹㐳㜵㜶㐹晣昶扥捦摡摣昱愸㈳昱㐰㉤ㄶ㌰㡦㜸㑥㔹换晣ㄷっ㙦㜴㝤ㅥㄶ攸㉥搱摤㤶敥戶㜵搷搳㕤慡扢扥敥㙥攸㙥㐷㜷㤹敥摥搳摤㑤㤸㌳㉣㔶㌶慢て㑡晥昹㌷㌳愷摦晦㐹攵㤷㉢ㅦ㉦晦昴㥤昷晦㕡㐰㕥㉢㜰挴搲ち㡤て挹ㅥっ㍣摡晥㔵㕡㠰搹㐶㤸摣㐸㡤捡戶㡤搷戵ㅣ㜹㜴挷㠴ㄶ㕣㘳㈱慣昲㈸愶㍢㜱㡤挴㈴ㅢ慥ㄱ㐱愳搸㠶㐹戳㙡㔵搲挲㤵㌳㙡㙣戸㍡㌷攸〱㠷愲㙡㡥㜰挹慢㠱㠴㤳〶ㅥ㤸捥㈴戵㘵㑥昳改摢㐴㜶㘲搲ち攸昹㠹㥢㐷扤㠱戱扤ㄱ戳㐰㤶㠰攵㤲攰扤㉥㙡昴戰昸㈸㝢㐶晢㌰㘷愰㔲〸㠴扦戰挱㑤晢〸晣攴㙣㈴摡㐸㐴㜴㠲ㅦ㈸㐳㕡攱㌸㜴㐰挴ㅡて〹㡢づ改㜲ぢ㑦〰搳搷〶挶㕣ㄳ㘴ㅢㅣ昳〱敢ㄷ㑢㠰㑢晢㐱㈶〰㈶㝦挱㝦挹㉦㤷扤㠵㌹㌲㑦っ昴㠴㐷㜵慣ㄳ戰愶㄰摥㘵㤱挷户㤵愷ㅤて挱〱㤵攳㌵晢㕤慡㠶ち㝥㤳㠸つち摥㉢㤶㙢㈷晣㉡ㄷ㠲〶㈴愶㥥ㅡ㐰愰㝥㜲㝣㔰搶〵て㜱晣㕣㠵㐸晡挰㡢㘷晤㘴愳ち敦㐵㥥㝣㙡㍡戱ㄱ〳敢戳㤳戴〷㑣昶㉣㙢〰戲㔱愹㈴㝤㘶㜲㤹㌲晥挵ㅤ㤶㤰㥦㥥㈰〳戶昱搶挳愹㜵㐱扦戳㑢摤㈳搱㈲㐴慢㉤㡡昴㍤愷㑣㐸㠹㕣㑥戵挳〱㡣㤴㜸戳攱ㅡ㙢㙦㔲搱愰ㄸ敢愸愷㡥㝡ㄲ㐹ㄴ晣戱㑤攵散㉡慡ㅥ挰搵晢捡攸愸㝦㙢㈷愶攰捤ㅥ挸ぢ㐱㈷敥㌷搱㤳㑥㡤㑤㐹昶〴挲㤹戱攱㍡㙦昷㈴㝡慤攰挱㌸㘵搱摢㈲戰愷昷㉡昷㘸㈶愳愷㔳㤹㔴〶ぢ㐴搳㜴ㅡ㕣㜹㙥挲㔱㔵攴㐰摥㜲ㄴ愲㐷㉣〷㌱㝡㝥㕦㡢挶捤ぢ搷㑤㠳㡣摤㌴㐰㍢㍤敥㉢愵搷㐱㝢愰愵㠰愲㈳改㤳㠸㌲㈲攸〳慢挱㑤愶攲㘹㜲愲ㄱ㥤愱摤攲散㡢て㍦㡡㘲扢㙢ㄹ晦摦挹扡晥挴攰昴户戶〰戳㙦㤳挸ぢ愸昸㘲㝤愱㐴㌶㝡戶㝤ㄲ慢㔳㔰攵㔲挶㍦〱摤ㅥ慡㐹捣㤷戴ㅤ慤㙦㙣㌳㉦敥㤸ㅤ捡㌶㍡㌱㡣㐱㥡㘵㔹愸收㌹挸慦㡥〰捣摦㠴慣攲㘳捣戵散搳㔸㥤㠱㉡㤷换㈵昸㘹收散愷㔴㍦㤵㐱㘴㥤㈶攴㙥ㅣ挰〰㤷扢挳㠹㔷㈷㙤㐸捦戲㠳攴捣慡昲戰ぢ搱㐹ㄴ㜱㘶ㄵ㙣ㄳ㙣㝥㡢㜹㔴㔸㌸搰㠰㈴㌰〳戹㤹㌴㤵㘷㑢〸㍢改㤴㘱攴慤㘹㝢㉤て㜹㥤ㅦ㘸㜰㌴挹㕣摥挳晦摦慦㕤㝢〵て㤶换㘱攲㘴㥦挳敡㘹愸っ搴攴㈳㝢挳㔱㔸㜴㉡㙣㜴昸昶㙤㔰㈵㤵㐹敥㈳慢㠲挵㑦敥ㅤ㠶㌰㑡挲㌳㙡㝣㐹㔰〰㐰搱〴ㅣ㔰㘷挴ㄵ㘷愷㔲搴愲戳捡ㄸ㐷摣㜰搶㕦㘷㜴ㅢ挱晢搹扤㈴㐸摥慡㍤ㄹ㜳ㄵ昵㥦搹㑢慦昱ㄵㅥ搷㤸散〶愴㝦㝥ち㌹愱摣敤搰〸戰㑢〰㠴㝤搹㈴摥敤㔲㙦㡡㡣つ摥ㄳ㙤扡㕣㝢ㅣ搰て㙥㉡㈹㥡〲㍥捤搲㑣㕤㠳㜲㌰挷搳搰㈵㔲摦㍤昱㡢愵て摦晡攱㉢㈶挰愹〶づ〲㉥㘲愰㌳ㅥ〴㈰㌱㍦㤹ㄹぢ换㈷㌱ぢ㝦ㄵ㕥㉥慣ㅢ搰ちㄱ㘰搸㕣㐸㍢ㅣ㌶ㄳ挳ㅢ挹愴ㄳ㙦㜹ㅣ㤴つ㔱㈶㠹㉦愵㠷攳敢㠸攰捡〶搱㤸ㄱ搳戴ㄳㄳ㠱㐰㥤ㅢ搱改㠰㜷㘵㝣〴㤸昸㠸㠲攰㘳㌳扢㠵㐹戵敢㐲㤲ち㍤㉣㥡昱㈱戰㥡㉡ㅦ㐲㙢㈶挲搷㤲㕡㤵摢㡣昸㜶愴㈴㌷㈴收㍡挸搰捥㘶昱ㄸ㌹昸㔷㘵㘱㘸㌶㈹〳搱㝢㜶㥡慥㤲㥣㜴昷㌹户散㐱㜸ㄸ扣摦ち昸㝥㙢ち慡ㅥ㘹㤶敡㠰ち㘷挲扢㕣㙣戶㌸摦挴㤷挲ㄱ搵㤳ㅤ㑡㘳㝣㔰攵挳攴㔵㠸㙤戰晤㜴㝡散戵㌴搰㍢ㄲ㌱㈳㔶搹戲昹ㅣ戴搲㜵搱㔶㍤敤〳㌸㍦扥戲㝥㝦散摥摦挳敦㝤㜳昹摤㉢㝦㥢㍦昹㤷户㝦慥晤㘳㐰戸晦摥㡦敢㍦晡搷捦㤶㝥㈵㝥昳改扤㍦㝦㌰㙢㘰〰搹㔷昰㉥挲挴愳晥㉥㜶㌵㔹ㅣ搰扣㥦㤸〶戶㉤ㅦ搰〸ㄲ㉢㉦敢㌷㍢㜰敡摡㡣扦㈴㤸ㄷ戰㠸愲改㐰捡㡡㡦捦㍢㜴〳㤲愸㌵㡥て㕤ㅥ捤昸㑤㐱㈲㠹戱㈶㙡昷㡦㡦昵㤴户ㄸ㝥㠵㐵ㄲ戶㔱㜸㠹敤愳㍥挲㌹摣㕣㉦㡣㤶㐸㔷㍥づ敥愴扥㝤㠰㝡愰㈴攰愵㙢扡慥㔹扡㜵㐰㡦㐸㤹捦〳慢敢捡〳〷捦攷敢捥捡摡扡㜳ㄱ㘲㔲挸㈲ㄲ㌸捡㡡ㅤ㈲ㅤ攲㙣〸扥つ㡦ㄷ〷㤲搲㉥㡤㝢㘰㝤㤷㈰㈱搳ㄵ〴敡㉦愲㔰〹昲㈱㈴敥㍦晢㐲㠷㈸愸敦づ㠳戴㌸㍤㉤扡敦愶㠷㉡摢戹〰㙢㌴㑣㍥㤴㌷扤㌰㘸㘰愷㠸㠱ㅣ攳扡㜹ㄱ慡㘳搵㡡㥢ㄸ晡搰㕦㑣㄰㌹㜵〴㠶㐷㜲挰㈲挶㝤㤵攴㝣つㅡ敡ㄳ㠳愶㜶挰摥㘵愸㠶愵㠸㍢愱㠳摢㕦㠷㙡㈶慤攱㝣昴㔸戳〴㔵戱挹㍤㉥㥤〰晦㔹㑢㜰㘹㕥挱㔹㘳㕦㐳捣㌹ㄸ扡搰㕣㜱㌰てて戸㔳〷ㅤ㐷㙤㐶〵㜷㉥㠲捤挵愲㠷改搱愵搲㑥㈰㜷戴㍦つ㕣改慢晤晦摣捦ㅦ㝢慦晥㠳ぢ扦㉢㍣昷搱慦扦慦晤㜱㐰㤸晣㌶㔱ㅣち㙢愰㝣摦㤸〶㈳㝢ㄲ攰搹挹搷挶㉤㜸㍤昴㔱ㅢ㘹挸扣っ攵ㅣㄹ晤晡挱㜸つ愱ㅣ㉦捤昸〳㐸晤㍦昰挱摢ㅤ㐷攲㘷㘱挴扥㡡慣戱㥡㐴㘳㑣ㅥ敢㜸㡥㠹㈴㌷㥦㐷散㙤扣晤敥捤㑦收扦扤㤸晦ㅣ挳搸㡦搰</t>
  </si>
  <si>
    <t>e7cddfe7-96a7-449f-84d0-02ed3f1bbf5e</t>
  </si>
  <si>
    <t>52a450d2-97db-453b-9563-bb74d091c58b</t>
  </si>
  <si>
    <t>380517d4-e573-435a-b840-4016df6cb23e</t>
  </si>
  <si>
    <t>3fb6f2e0-a92e-4457-a7a8-018a78473abd</t>
  </si>
  <si>
    <t>㜸〱敤㝤㜹㝣ㅢ搵戵扦慥㙣挹扥戲ㅤ㉢ㅢ㕢㔸昴㈰㠱㙣戸戶㤳㤴㐰ㅡ攲㉤ㅢ㘴㈳㌶〹戴愵㐱㤶㐶戱ㄲ㉤㠹㈴㘷攱昱㑡㐸㑢摢㜴晢ㄵ㈸㍦ㅡ挲ㄶ挸攳〱㙤搹愱㐰换㕡昶㔲㈸㌴㉣㠵〲㠱㐷㈹㑢㕢愰㉢㘵㐹㝥摦敦㤹ㄹ㙢㈴㡤攴㈴攵㝤㝥昹攳つ搱昱戹攷㥥㝢敥㍤攷㉥㜳捥扤㌳㠳㐷㜹㍣㥥㕤戸昸㤷㔷㌵㤱㠳扢搷㘷㜳㐶戲愹㌳㥤㐸ㄸ㤱㕣㍣㥤捡㌶戵㘷㌲攱昵昳攲搹㕣ㄵㄸ晣换攲挸捦晡㤶㘵攳㘷ㄸ戵换搶ㄸ㤹㉣㤸㝣ㅥ㑦㙤慤昶㈲扦挱晡〵敤㠴㘶㈹㕤㑤〰㉥㡦昶ㄳ搴㄰搴ㄲ㘸㠲〰㐱ㅤ㐱㍤〱㘵攸㈱〴㡤〰昵㐱㠰㥥捥㡥㠵扤㉢搰愲敥㕣㍡㘳㑣っ㉤㌱敢㥤摥搲搲搴搲㌴戹愵戹戹愹㜹㘲愸戳㍦㤱敢捦ㄸ搳㔳㐶㝦㉥ㄳ㑥㑣っ㉤敡敦㑤挴㈳㈷ㅡ敢㝢搲㉢㡤搴㜴愳户㜹㔲㙦㜸昲搴㤶挹㔳愶挴㡥㍤㜶㙡晤㔰㐸㕥搰搹戱㈸㘳挴戲㥦㤶捣㘱㤴戹戰戳愳㘹㠱㤱晢戴㘴づ㠷㑣㠸散㑡㈷挳昱搴愷㈴搴挷㝥㤹搲㘵㐴攲散㐰挳挸挴㔳换㥢搰散〲㐳㈳㜵㑣㔳㝢㌶摢㥦㕣挵戱搰㘹㈴ㄲ㡢㡤㤸㜴㕣戲㉢㥢㕢ㄴ捥㈴戳昵㐹摡捦挸ㄸ愹㠸㤱ㅤ㤲㥣戹㉥㘲㈴㉣挶㙣㙤㜲㐹㌸戳㈰㥣㌴慡㠹㌴㈶捤㍥㥣ㅢ㌵㔲戹㜸㙥㝤㐳昲攴慣戱㌸㥣㕡㙥㤰挵㤷㥣摤ㅦ㡦慡敡㙡晣昳㔴ㅤ攵搶㌲改㈸戴㈷搹搹ㄷ捥攴㈴挵㉥㙣㜱攳㜵っㄷ搱愲愰㕤ㅣ㔲愱愲㔲散戳敥㜸昲㐴㈳㤳㌲ㄲ慣㠴㍤㌹愱㠸㐹っ㘴昶挳㠰愵㙣㜵搸㑢慡捥㥡㐰搴㠵戵昸㐷〰ㅣ㜸㜲㉡ㅥ㑢㘷㤲ㄳ攷挷㔳搳愷戴㌶㑤㤹㌸㍦扣㙥晡㤴㘳㥡愶攸㤱挸搶晢㤱㜱㝦㠰愱摤㐶㈴㥤㡡㠶搶ㅢ攱㑣㘸㔵㈶ㅥ㌱昴〱㘴㌸㄰㐰㔵扦㠱搹敡㤴捦ㄹ攳㕤ㄶ昶㉥敢昵㉥㡢㜸㤷㐵扤换っ敦戲㤸㜷搹㜲敦戲㍥敦戲戸㜷搹ち敦戲㤵攰戱慦摡㥡ㅡ慦㜵㑤敦搲㕢づ㍢晣愳㤹摦㜸愴晦㐷ㅦ㙦改慢㔲㥣愰㌲扦㐷〱ㄹ戵〰㡤挵〴㥡㙦㠴㔳搳㥢㥢㕡㈶㜶攷愲㕤挶ㅡ愰捤㉤晡㘰㌰攸㐳〰晣㠷㤲戵㌳㥣㡡昷㠶ㄳ昱㌳挲ㅣ㈱愱戱㘳㐲改㔸㈸ㅢ㑥ㄸ搹㜱晡㌰戲㠶〰㤴㝡〵㙤㘷晢敦㑤㉦㍦攳收㜱㍦㍣昱捡て户㔵晤昸挳㜰㐴㜱㔱㤰㡡て〷㔲㔴㜱慢愳攲㔶㝤〴ㄸ昴㘸〰晦ㄸ㠰㐳㥣愶㤲晡㐲换㌳改戵戹扥㔰㈶㥣㌳昴㤱㘴㍥ち㐰愹攷慤慡㍢㝥㕣㌵攷㠶㐹ㅦ捥扣㜰挴㥢户晦昳晡㔹愳ㄵ㤷㈲愹㝡ㅣ㤰愲慡ぢ㜵ㅥ㑦㘹ㄳ〰晣ㄳ挹摡搳ㄷ捦㔸㥤挴㥡ぢ㉡㍥㥡慣㑤〰㑡㍤㘵㔷晣㙣㜲攵挱慦㝣愱晤挷捦戵慥㔹扤戴昹㜶挵攵㑦㉡㙥〶㌲慥㈷ㄳ挷ㅣ攸㑦㠴㌳㌲㍥㈶㘱㔸㑣㥣ㄷ㕦㘹㈴攲㐶㌶㌷㝤㜲戳っ㤶挹ㄸ㌵扡㠵戲㕢〱晣㤳㠸㘱㔴攵㐲㤱㜴㌶愷㈷㌳㌹〵㐰愹挷慣㑡慦扤改㥥慢㥦扥昰捤昶ぢ㜶扥搸晥敤昱搱㘶ㅦ㘷敤㈴户攱㕣㍣㔳㘶㘱㠵㡤㠴戳㌹㙢ㄲ戳戱㥦敥ㅣㅦ㝣㡡捦捡㐴晥攷愷㌸㉡昹㔴愶戸㍥㠶搶㥦ち攰㍦ㄶ㘰攲㠲㐵㑢㐲㘳㜳㐶㈶ㄹ㑦㠵ㄳ愱㌵攱㐴扦ㄱち㘷㐳㘱ㄹ㈶㔸㘵㐳慢㡣捣㉡㈳搷㡦ㄵ㜰㥣㍥㡥㘵愷〱㈸昵㠰搵㜳㕢敦扡㜰搶昹敦晣搷散㕢㌳昷敥㕣昱搴㑢ㄳㄴ敦㤱㌲㕣愶〳㌹愴㜰㙥㌶㑦㜱捣㤱收㈹晡㜸捡㥢〱攰㙦〳㌸㘸㔶扡㍦㘳慥㈶㈵〳戵㥤㥣ㅤ〰㑡摤㘵搵㥣㜸敥慥㤷敥㕢㤹㤸昵㠳戵㔷㙥搹慡扥昶㑤挵ㅢ戳搴摣〵攴㌰㘷捤慤㉤㔳㥡㥢㥢敤扡㈵愵㘷㔲攲㉣〰晦㙣戲㜷㜳ㄱ〸慤㐹㈷晡㤳㐶㘸㙣㍦〶㙢㜶㕣㈸ㄶ捦㘴㜳搲㈲㍤㠷散㜳〱㤴扡捤㙡挰慥㠹㕢扦㜳攴摡户ㄶ㕥晣㘲晢㠳愹ㅢ敦晡戵攲ㄲ㈷つ㌸ㄱ挸㐸攷㌲㍡搵㥣ㄷ挷㌶敢㜹㤴㌳ㅦ挰扦〰㈰㌸㙢愰〶㙢〵㕤挸晣㐵〰㑡㕤㙦搵昳挲㈵ㄳ㉥㘹扢攴愵ㄳ㉦㥥扦昳㍢挶ㅦ摢㙦㔶昴㍢愴㥥挵㐰㐶ㄴ搴㈳搳慦愵㔵㜷㔳㑣て㠰晦㘴㘲㌳㔳换攳扣㙤㘶昵ㄲ㈶㤷〲㈸㜵戵㈵㝦摢㈹㡢㙢㠶摥戰㘲攱搷㥥㍤㍢昷扢㝦戴㍤愰攸搲㠸晣㔳㠱㑣㜴ㅡ戲戹㘹慡戳ぢ愷㑥㍥戶攰㙡搵㥦愷昸㉦〰昸扦〸㌰慥ㅤ㉥㔷㜸戹㘱敡ㄶち攳㘶挱ㄵ㠰㡢㙥㙦㌸扢搲挸㠵㔲改㕣㈸㥢㑥㐴昵㘹㉣昸㈵〰愵戶㕡敤㍡昶㠵搶㠹㌵愳摦㙤扢㘱昵戹摦㝣㘶扦敡㕦㈸㝡㔹搲慥搳㠱㡣㉤㕡㠹㕡㥢㈶㍢㔷㈲㐹昲挶㌵㐹㠷挱慤㝢〱晣ㄱ㠰㐳扢搷挶㤳ㄸ敤换㐳㝤㐶㌸扡慡て敥㐴㘸收㙡㡥敦㔰㠷㤱ぢ敢㈸戹つ〰愵㉥戲ㅡ搲搹戱攱搱捦㑦昲㜵摣昸挰㡣晥摦晤昶挸㔵㡡㥥㥥㌴㘴㌹㤰㐱挶㜸ㅦ攵挵〱晣㉢〰㐶捤㡡挷戰敡换㉤戳㘴㤰昳昶愷ㄳ〰㑡㥤㙦㔵晤㔶㘸搵㡡ㅢ慦㜸㜴昶㉤㝦扣㜶摢㘵㥦摤㜸㜳㝤ち搹㈷㔹户敤慥㑣㜸㉤ㄴ挹晢㔸慤㑤戸改敤㡥㜳〹摦㌲㌶㈵㜶㑣慣愵㈵㍡愵㌹㍣㈹散攳㥤㝤㜷扤ㄸ㝡ち昵戱愵昱㔴㌴扤㔶摣㥡㠳㍢挲㔹㈳扦〴㑥戰昲㍡搲晤愹㘸㜶㤴㝢㘶㜷づ㌷扥㠳㡡昳昲㐲㑡㡡㜵挳改㌳戲㔲摦愱挵挵㤶㜰搹㙡㕦ㄷ㌷戳て㈹捡㠶换㤷敥㉤㥦㍢㉢㘳慣ㅥ挸㉤㘹㔱㍢攲㡡㌵㈲扢㐴㑢㌳换㙣㔷愸戳㉦㥤㌵㔲搲扣〹挹㐵昱挸㑡㈳搳㙤㌰㉡㌱愲愲敡㐸㘶㔹㝥攷㠴㠵㈹㈸ち㑦㌲㝡戸㤳ㅡ㥢戹㉥㘷愴愲㐶ㄴ敤挵慡㥢㕢摦ㄳ敥㑤ㄸ晢ㄵ戰㤸㜵㈲攳挰〲昲慣㜴愴㍦摢㤹㑥攵㌲改㐴㘱㑥㝢㜴㑤ㄸ扥㙥㜴㝥㍡㙡挰㔵慤收攵㔱㥥慡㉡愵㍣攳摤㙥戰㤴㥢㙤㤲㡥㜰㜴㌱㍤搷〳ち㠷㕤搳㘲㘸〷㉤ㄲ〶挷愴㜷昴㈰挲㐴㉥挵㡣㉢捦攸搰㠹㈱ㅣ戹挷㤶攷㤶㌶づ昴摣晦㉣戳搷㍢摣搲㝥收ㅡ挴〳㜳戰㤴㈵㡣㑣挵〰㔴戱㐵㍡つ攰晢ㅥ㘶㜳㔹敢㔵㠳㐳慤㔳敢㝤㙢攳搱㕣㥦扦捦㠸㉦敦换㠱㠶㈰戵戶㤶愶㉤戹昴㙡㤰㜴㠶㈰ぢ㄰〸㜸晣㔲挰ㅦ搰晤㘶摡㐷㈷㝤捦㈳つ㠶挱㕡㈲ㅢ㠴愱㔹㕦ㄲ捥㔵戶慡捡㑤换㌹攱㙣㕦㡥挳戳㘲㈶㔷ち扤㠶㘰㉤㠰㡦搱挱愰㠱っ搷搶㙡挶㙢つ挹㉥㈳ㄶ㐶㤴㉣戳㕢㠵㝤㐹㌳昰敡㌲戲ㄱ捤〸㙤㉥收捡㍡㍦㌰㑣晥晡㈴㐷扦戱㉥搷ㄵ捥㠵㙢㤲㠸昵搰㑢ㅡ㑣ㄳ愴㤴㠹戱㘴㠳搰散搲〱㉢〵〹㐱㐱ㅤ㔲敡㠴㘰㑡挲挴挱㝣昱㔴㔹戰戲ㄲ㘸㍢㕤㌵㝦昱㐰㉦㡣搹㄰㑡㐶㘷ㅢ愹㥥昵慢㡣㉣搹㙢晤ㄵ㑤㔹㍣扤㈸㙣㘱愴昷攴㕣㍣㤱㙤㐲㑢㘷㘷搲晤慢㍥㑤㌹㤴愵搷〱搸㤷敦敢ㄸ挵扢慦ㄳ㌷㘸㙡挴㥦㕣戶捣㔳㑢㘹愴㘸〶㡥㥡愳ㄵ挲㜶攱㡦㕣晡㑣晣〹㔴捡昳㌱愸摣㤳昸㤶㤱㕡㝤ㄲㄶ敡挹ㄸㄲ戱搷㑡〲搶㙥㐸㉥㑤㘷㔶昶愶搳㉢㌹㥥㠶㐸㉡摢㘷ㄸ㌹㐶挱㜵㔶搴㉦搱扤㔲㔵㔵〵㈱慣㈳㕣㘶晣散摦〰㄰散㐹㐷搳搹㔰㠲扦㜸㙦㈶㥤昵㥦つ㙡ㄵ㐲㜲晦㐶㈰㐷昶㉣〸㜱敤㑤愴㐳戳攰㘲愷㈲㜱㈳㤳づ㡤㡤愷戲戹㑣㝦〴晢㐳攳㥡搶㈵戲敢搴㝦挰ㅣっ㌹㥦㕥戴㙤昱㡢ㄷ㑥㥢㜹㐱攴愷戹㕦㥤晢攰户搴㤹㔶㐶㐹㄰捣搰㤶户㙤㝤づ㠰㍡〳㙣㕣㘶㠰ㄷ㕥晡敢㐸敢㙦㄰㙣〲挰㘲㈱收挷㕡昱㉤㌳愹ㄸㅥ㜳扤搰摦㈶昸づ㠰㘲㉣㉣戱晣㜷㠱搸㤷㕡つ昹ㅣ〴搲㤱㡣愷㑢㍢昲㍣㔰〳扡㐲㥥ち㠱㠳㥤愹㌷㄰搰㔶㥡㜶㔲换㈱搸搵〰㌱㉢愳㈴ㄸ㍦〲挵挴〰㕢㔸㍥ち㌶㜷〳㕣挲㍡㉥㈵戸っ挰㘱㠰慤㘶㔲㡤挶㕦㌱挰ㄵ㘴扡ㄲ㐰㌱㈲ㄷ〳㙣〳㘲㕦敡ぢ愸㘳挰〰㘳㐰㉥㌵挰搵愰〶㜴㠵㍣㜵ㄴ㌸摣っ㜰㔲㌹〳㉣戲㌲㑡戶〴ㄸ攸㡢〱㙥〴愲ㄶ㤴㌵挰捤挸搶户㄰摣ち攰㌰挰㑦捣愴㥡㠰扦㘲㠰摢挹㜴〷㠰㍡ㅡ㐰っ㜰㈷㄰晢㔲㌳㥤〶㤸〸㜲愹〱敥〶㌵愰㉢攴愹㈶㜰戸ㄹ㘰㕡㌹〳ㅣ㘷ㅢ愰㜸㙢愲〵㤲挴〰て〳㔱㔳换ㅡ攰㔱㘴敢挷〸㝥〱攰㌰挰㉦捤愴㙡挵㕦㌱挰ㄳ㘴㝡ㄲ㐰㑤〶㄰〳晣ち㠸㝤愹捦㌸つ㌰〹攴㔲〳㙣〷㌵愰㉢攴愹㈹攰㜰㌳挰㤸㜲〶ㄸ㙤㘵㤴㙣㤳ㅣ〳㐹ㄵ摣昶㠲㥤㠹ㄱ攰㉤㜰摢敢㘳戳攲〹㠴晥攲㤹㌵挶昰挷摣㕥㤵㜴〳扤搱㑣㌸㘲㙥㕣㡥㠸㜵挲㈱挵㝥㙥㙥㝤摥㐵㉦㜱㠸㑤㝦昱㝦摤晥㝤捥敤ㄷ愷扦挰昵慦攰㔶㘳搰ㄴ㌹晥㤵㤹ㅤ㠳㠸ㅥ慦敢㑤㕡㠶㔴ㄳ㈴ㄷづ㌲昲ㄷ㝢ㄴ戲㘹㍤挰敦ㅣ㠴攴㙥㉥ㅦづ㜰戰㤷づ㔲ㄶ㉡敢㝡搳扢晥摦挰愵昸攴捣っ㕣㕥㠲㙤昴换〴慦㄰散㈰㜸ㄵ㐰ㅤ㙡㉤戳㘳戰〳挲㉤㡤㐵昸㍢捣换散晦㈶㜸㥤攰㜷〰㡥㘵昶昷㐸晡摦〴ㄸ戹〴㙥㜹㌸ㄵづ㐵戹㈷㘴慣挱㜱捥捦㙦㑥〵戰㜶㈳㔳ㄶ攰户㠰攸户〱敡摦〱㔸㌰挷㐸㈰ㄴ晥戴捥扢㝣摣挰慣散扣㘳ㄴ搱㔷摤㉦搹扤㍥ㄵ改换愴㔳㌸㌹㘴㑣搱ㅥ挱㠱㔱㔶㠵晤挹㜹改捥晥㥣㍦㌹㈷㡥㍦昵挹挵挶㉡㈳㥣敢挴㔶〷〲㤶㜹搸㠸㤶㜰㘴㙥㜴摤晦捦㜰挵挳㤸ㄲ扢㐸昹㠸㐵ㄵ捦㘱㌳㜰戰捣摢搴㤵挶攱愳㈱㘷愷㌴扢摦㡦搰㜳ㅦ㡣㐷㍣晡て㘸摤㘵敦㕦㍢㙤捣㈵搷敦戲晥㥥㠵昱㈸㤷㍥ㄶ㤹愵昷攳㜷㐱つ㔴捡㔳摣搱ㅥ戸ㅦ晢晦㡡㔴ㄵ㠶㠱改㤶〶㈰摡搵㉤搵㔶㐶挹〶昸昱㈸㉦㑥挹〷㐰㔴つ搸摣摤搲て㤱慤㍦㈲昸ㄸ挰㌱㕢㜶㥡㐹㌵〳㝦㘵㑥散㈲ㄳ挳㈷搵づ㑣㥣ㄲ昶慤㝤愹㥤㍢ㅤ㙥㘹ㅢ挸愵㐶昰㠱㍦愰㉢攴愹づ㤴ㅢ㌰㠲挳㉦晦㉢㠴扢ㅡ攰㉦㔶㐶挹㍥晣㑣㐸ㄲ〳っ㘱㤳摦〷㥢扢〱㠲挸搶㐳〹㠶戱㜵昹挰㘴㠴㤹㔴摣㥤ㄷ〳㡣㈴搳㝥〰㙡づ㐸㘲㠰晤㤱戲㉦昵愶搳〰戳㐱㉥㌵挰㈸捡搴ㄵ昲搴㕣㤴㜳㌳挰换攵っ昰㤲㤵㔱㜲づ㌰て㤲挴〰愳搹攴ㄷ换ㅡ攰㐸㘴敢愳〸挶戲㜵㜹〳㡣㌷㤳㙡㍥〴㠹〱㈶㤰㘹㈲㠰㕡〸㤲ㄸ攰㘸愴散㑢㍤敤㌴挰〲㤰㑢つ搰㐲㤹扡㐲㥥攲愹㠳㥢〱ㅥ㈹㘷㠰㠷慤㡣㤲〳㡡㙥㐸ㄲ〳ㅣ挷㈶㍦㔸搶〰㥦㐳戶㥥㑥㜰㍣㕢㤷㌷㐰㥢㤹㔴㍤㄰㈴〶㘸㈷㔳〷㠰㕡〲㤲ㄸ愰ㄳ㈹晢㔲㍦㜳ㅡ攰㘴㤰㑢つ㌰㥢㌲㜵㠵㍣戵ㄴ攵摣っ㜰㔳㌹〳摣㘸㘵㤴㥣愰昰ㄸ㐴っ戰㠸㑤扥扥慣〱ㄶ㈳㕢㜷ㄳ昴戰㜵㜹〳㉣㌱㤳㡡㐷㈹㘲㠰愵㘴㍡〵㐰昱愴㐴っ㜰㉡㔲昶愵慥㜲ㅡ㠰㘷㉦愵〶㌸㡤㌲㜵㠵㍣昵㈵㤴㜳㌳挰挵攵っ戰挵捡㈸㌹慡〹㐳㤲ㄸ㈰挶㈶㙦㉥㙢㠰㍥㘴敢㌸挱ち〰㠷〱ㄲ㘶㔲昵㐲㤰ㄸ㈰㐹愶ㄴ㠰㡡㠲㈴〶㐸㈳㘵㕦敡㝢㑥〳㐴㐰㉥㌵㐰㤶㌲㜵㠵㍣㘵愰㥣㥢〱扥㔶捥〰攷㔸ㄹ㈵㐷㐴㝤㤰㈴〶㌸㤳㑤晥㑡㔹〳㝣ㄹ搹晡㉣㠲つ㙣㕤㝥〴㙣㌴㤳㉡づ㐱㘲㠰慦㤰改慢〰㙡㈵㐸㘲㠰㜳㤰戲㉦㜵㠶搳〰㜴捣㑡つ戰㠹㌲㜵㠵㍣㤵㐰㌹㌷〳慣㉡㘷㠰戴㤵㔱㝣㔰攵㑢㐳搲ㅥㅣ㌰搴戱挱戱㈵㜱㘳㉤㜷㐴㠷挴昰戰㑤㘷㝦㌶㤷㤶敤摢㠶㔸㔷㝡㐱㍡搷ㄵ捦慥㑡㠴搷て㡦㔹挸搲㍥㈳㠵挳㤵っ捥㔸㡡㘸改㔵慢㡣愸㡥㜵攳㐰㌹㘲捣敤摡ㄷづ㕦愰ㅦ扡㑥捥㕤扣ち搷摥㥤㈷挰愹㔳ㅥ晦㜹攸挷㘰挷捦户㘶攳㤱㜴㤳㜵晥㙢〴㜰㜹㝣慢㔱㑢昱㕥戱㈳愴捡㐷敦摣㥢㙦捣㥢戹㈷㥥㑢ㄸ㜵㌱挹ㄷ扣㌶〶搳攲ㄸ㉢㕡ㄳ敢改挳ㅥ㙡㔷㐳㙣㜶㈶ㅥ㑤攰ㅣ㤹㍤㠴ㅤ〱㍥搶㌴捦㔸㡥㈳慢㐵改㙣㥣て搴㌴挴㝡㌲攱㔴㜶ㄵ㜷摦㈳敢㠷ㄵ愴挴㉦昶挵㍡戰昳㠹㙡愴㙢㠹㌷挶扡晢搲㙢昱〴㕦㝦㌲㌵㍢扣㉡扢㑦㜴㔵㝥㕡㐹㝦㈹慦昲㝡㔵慤户㜶㙦㍢捤㝦㍥㈴敥㠷㔱㥢换挴㝢晢㈳㡣㜹㐲㜶户㜱㔸㜸戸晦㔴㑤㠰ㄵ㠰扤㤸〱㔶㈱㌰㘶㜸㙣㥤㈵昲㥣㡣捤㉤㜸攸挵昵挸㘶攰挹㐸㠶挴晡晢㈸㔴㝦〱挰〹戳㑦㥥㥢㍦㐱晥㤷ㅥ㔱昴㘵㈱戹㌸搰㈸ㅥ㝣〳〷㜶㕣ㅤ㠷㤸愳㠸㌴づ㉡捣㔸っ〶愶㡡㐷㘶㈰㈶㍣ㅣ愴㐳昲攸㉣㥣昹搴挷收㠵㝢㡤〴㡥慡㤲攱摣㄰㌳挱㑤〲㍣ㄲ㤶戵昲㍡搳挹㘴㤸愳㡥㈳戶㍢㠲㈷㍤㙡㘳敤晤戹㌴ㅥ㜰搳㌱〰ㄹ㥡ㄶ㈹扣づ愴昰㍡㈱搵挷ㄶ昳〸㕢㜰捡㑡㉦て㘷攲戹扥㘴㍣㔲换〴㡦㤹昷㠹攱㡡㜵㐵〲㍥ㄸ㤴㤷扤挶ㄴ〷扡㘶挸㠷敥㙥挲晥づ㑤挷敥挷愰昶㉡㍦晥㔳㝢㜹挲㠹ㄵ㐹㙥㌴晡㐲㐸昳㜱ㅦ㠰㑢㤴㕣敦搹㡦敢扥挷ㅢ㥣㡣㙣搵㑦〶晣昴て〰㠹昰㔷扤〶愰攲昱㔷つㄸ〲昳搲攱攸㉣㙣㐹愶㌳㌵搶㈳戵戵攸㕡慥㌶㤹㈰て㈴㍢㜱捥㠲戳昳㌵昱愸㤱愹㈵愱ㅢ挱㝢㌵㡦㌲晤㘶ㅦ搲㌶ㅥ㥦慦慥搶慤慥戹戶慣搱搶㌱㡦昳戱攲戹㈵昲晦㜰搲㔴〶㘸㔰ぢ晢ㅦㅥ扤ㄹ㝡攸㡢愸搳㕡㈴愹㑦ㄱ挳ㄶ㌲㕣っ攰㕢㠷捣攲扥㈹㍣ㅢ挴〹愲〶㔳戵㍣㡣捡㔳换㕡㥣昰挹㜱愷㑦ㄴ愹㜳ㅣ㔳晡捤ㄳ捡㕡晢〹㔷㝦㌷㐶戹ㄱつ㤸㑢㉣户㉥搸ㅤ㕥㙦㌵扡摡㕦扣㔷㕣㔲㉤㠴㈵扢つ㌹扦㔴摣〷昱㕦㠲挲〱㑥ㄶ挸㕦搶㌵戵挴愷〸〴昴㘵㘰昱〴搴㤹㠰戶摥〷㤳ㄲ㘰愷改换㤱慢户〲愸㜳㤰愴㔷㘰摥挳慥〰㘹㠸㝤て㌳㥦㌱㌲㐷挸搷挱挱扢㤸挷㝦㈵㔸㐶ㄴ慥㥡㈶㈳㜳㡢搷㑣昵つ搰戸㙥敡㙤慣㙣ㄳ㌰㉥㐷〳挳昳㉡㔰〷ㅦ㥥摦㘲〹晣昴㝦㔱㠸㤵㔰摦〶㘲慢〶搴敥昳慢挱愰慦㈱攳㜷摣ㄹ慥㈵挳て挹昰㕤㌰戰摦晤㍦㐲敡〸摢㥥㤵ㅥ㐷捤㠱㥢摢ㅡ昸㈳ㄷっ㝤ㅤ捡挲搰攷〱摡慤ㄹ㐵㡡㘹攸敢㔹搹つ慣㙣ぢ㠸㜹㐳摦〸㤲慢愱㜹㉥㘶ㅡ晡㈶戰散扥愱㉦㐵㌹㌱昴捤慣散㌲愴ちっ㝤㉢愸㠳ㅢ㝡㉢㡡㠱搱愳㙦愳㄰㉢愱慥〰㘲慢〶搴㌶昴㑦挰愰㙦㈷攳㤵敥っ㜷㤰攱㑥㌲㙣〳㠳ㄸ晡愷㐸攵〷敥㘷摤〶敥㕤㘰㠱㍤慦㜶挸㜴搸昳㙥捡扣㠷㌲㙦〴㐳摥㥥昷㠲攴㙡捦㥢挱㘶摡昳㍥戰散扥㍤㙦㐱㌹戱攷晤慣散㔶愴ち散昹〰愸㠳摢㤳㐷㜹㘰昴攸〷㈹挴㑡愸摢㠱戸搸昳㈱㌰攸㠷挹㜸㠷㍢挳㈳㘴㜸㤴っ㍣晥ㄳ㝢㍥㠶搴㠰㍤㘷扡摡昳㜱戰挰㥥㜷㍢㘴㍡散昹㑢捡㝣㠲㌲ㅦ〶㐳摥㥥㑦㠲㌴捣㕥〸昲て昵㤹㡢挱愳㘰㌵㙤晡㉢戰ㅤ㔰戸ㄸ攴㤹挱㔵扡㈰㍣〶㥡搸昵㈹㔶晡ぢ愴ち散晡㙢㔰〷户㉢㑦〸挱攸搱摢㈹挴㑡愸㈷㠰戸搸昵ㄹ㌰攸㘷挹昸愴㍢挳㜳㘴㜸㥥っ㍣㔵ㄴ扢晥〶愹扡㠱〵愱戵挵㙤愰扥〸ㅥㄸ㜶扢㐳愸挳戰扦愵搰㤷〰㝣摣戳慦攰㝦㘱㔳搳㜱戲㌳〴捣晥ㄸ摣搰ㅣ㕣㈳㌶㘰㔶㍣㠷㐵扥㍥〶〰㔴㡥㘰づㄲ㤷挹㔱㘸挲㐰㠸㜶㔸㘹㔶㐱捣㜶㘸㘹扥㌳㠸ㅢ敤㤲㙤㠶㜷㡥愸㙥㌰㈶〹昳㕣摡戸㉦挵㝤捡摣㡣户㐲㍦㌵愶晣〱㤶挳敥㐳搱㌷晦㐲㤴㈸㘳〸〷㌷ㄸㄳ㔵ち愳ㄶ昷㡥ㅤ挰ㄹ㔹扣㍣攸㄰㜱㥣攷㌱㈸て㌰㐶㌴㘹つ搶㠱昱摣㔴ㄶ㉥㔶挰㑡挱㠱ㅥ㘲愱ぢ晢㜳〵㌹攱㜵挳慤㥣昶㐴㘲㘱ち戳㌷ㄲ捥㐴昷ㄱ㥦ㄹ扡㤹搱㥤戸扦㝢ㄹ㡥㐳〸㉦㠷愷㡢つ㤶㔷㉤㕢扦㠲㥣㍤㌹づ㙤〴㝦〳捤㡤戹㘷ㅥ挵搷㌲挵ㄷ㕢愴ㄷ捣ㄷ㕢㘴㙦㘴㤱㠱㡤つ扣㤷㤴㌰㠶㑢㠱㠱愴昸㠷㍡搶摥㡢愷慡晢㜳っ㤶㉣㑣㈶扡㡥㉤㌶ㄲ㜸昷㘵㡤㠱搸挶挲ㄶ㐵㜲㌸晣ㅦ㄰挰愷㔵昷㥤ㅥ㠲㐵慡慤㕥㔲搲㑦晥ち敢㕢愱ㄲ㥣㐳㝢搹慢攸扦㤸㕣㝦㥡愱㉥摡捣敢㥡ㄹㅥㅢ攱㡤〹ㄳ㘹〷挴㔷〸搱戱搶㍡捦慥㌹㤳㠶摢㡦㔴㤸㉢㥣㉣㕥昵㌶㡤㜱㝣〳户㕣㌲㌹㍣搲捤户㔹ㅡ㌹㜵ㄲ〸㜴㜲㜱㠴慣㠹昵㐳㘲㜳㔳㤱㐴㝦搴㤰㜸搷㕥戳㈵散摤㈷晡慢ㅡ㔶戳㘶㔴〵扢㔸㐶㤹㡢昷㌲敤㐷㝣ㄱ㉦敥㘵㍦改搷㔰愷㉣㜶㤰ㄱ搰慦㕢昳敥㔵㌴㘴㡦ㅦㄴ〸愰搰戰晣㘳㉥昲愶ㅦ㤶戶ㄲㄲ搷㌴㥥昳づ㍣㙢㈰㌳捥挱㌶㉦㍤㉦捤㝤㌳〷㘹㑥摣㈴敤ㄳ晤〴㍤捤㙥昲晢ㄱ昵敦愵攵㈹㘴攰㝡敦慣㠷搶㙤㥡户㘹昹ㅢ㌳㜸慢挱攴㔰晦㡤㍣搳㙤晢ㅤ㝢㈸㌴㍢昳昳慤㌱㙣㔶㡡ぢ搵㡡㑣㉦㠱挵晣㍡㌰昱搳摥〰慦攲愳〳愶㥦㘶昶慣㝥ㄳ搴挱晤戴摦愳ㄸㄸ㍤晡㉤ち戱ㄲ敡㉤㈰㉥㝥摡摢㘰搰敦㤰昱㙤㜷㠶㍦㤰攱㡦〰㍥ㅥ㌸ㄷ㉦㌹㘵捦捥戹ㄳ攰㑢㌲收慥㑤㜲敦〱ㄳ搶㡦〷㤳昱㙣〰㐲㘱㝦㕤敤㍢挸搷㝦㠲搸㕦㍥晥昸㜴攰ㅥ昵㉥㠰摤挰攱挰慤㔸敥㕤搶晦ㅥ㠰晡〰㐴㤸つㄸ挲㜸晦晢㈰戹挶ㅥ㍣㑣㌶つ晥㘷戰散㝥散昱ㄱ捡㠹敤晦挲捡㍥㐶慡挰㐷晥ㅢ愸㠳摢㝥㈷㥢㠷㥦晥㍢㠵㔸〹挵挸搵㔶つ㈸㔴㤳㡤㤲㝦㠰㐱㝦㈰㡣〰㉥っ晦㈴挳㠷㘴㠰挶愶㡦晣ㄱ㤰㠱搸㘳㤶㙢散昱〹㔸攰㈲昳㥣摢㤶㌹㐶㉡攵㙤㐰敦〴㔹敦〲㔰㐳〰昲昶昴㘰扦慡㡥て昰㌶㌹㜷㈰㠲攰㌱㡤愹㤰扦晢挶ㅣ㡡㜲㘲㑣㉦㡡愹㘱㐸ㄵㄸ戳ㅡ搴挱㡤㌹〲挵昰て㉦愰㔳〸㄰昹㡤〴戴昵〲捤㌶愶ㅦ㍣扡㠶㡣晢戹㌳搴㤲㠱敦扡慢晤挱㈰〱㐷〰愹㠱㠰愳㘷扡㙢挰㔱てㅥ㔸㜳㤴㐳㈸㌷愴慣搱搹㐰愱㐳㈸㜴㌴ㄸ昲搶㙣〴挹晤㔸㐲ㅤ〹㐶搳愴㝣搷㝥て戶挲ㄵ捦挷挵愸㐳㔹攱㔸愴ち㡣㍡ㅣ搴挱㡤㍡ㅥ挵昰捦愳㐷㔰〸㄰昹昱㔴摤挵愸㈳挱愳昷㈳攳㐴㜷㠶晤挹㜰〰ㄹ㜸〸㉦㐶㍤㄰愹㠱ㄱ摡改扡㑤㌶ち㉣戰㘹㡢㐳愶㈳㠸㍢㤸㌲て愱㑣㥥㤹攷㙤㝡㈸㐸㘵㙣捡搳㜳搳愶㠷㠱㘹㑦㙣㍡ㅤ㈵挵愶㈱㔶挸戳昷〲㥢ㅥづ敡攰㌶㙤㐳㌱晣昳攸㈳㈸挴戶㘹㍢㌰ㄷ㥢㡥〶㡦ㅥ㐳挶づ㜷㠶㈳挹㜰ㄴㄹ㜸慥㉦㌶ㅤ㡢搴㔰㍢㌲捥扦挱攸戲㌱㌶ㅥ㥣㌰㉤㑦昸敤扡て㈱挵摣ㄸ㥢㐰搱ㄳ㈹㝡ㄱㄸ昲愶㍤ㅡ㈴搷挵㜴㌱搸㑣挳㌶㠱㘵昷攷㝦㌷捡㠹㔹㍦挳捡㝡㤰㉡㌰㙢ぢ愸㠳㥢㜵〹㡡攱ㅦ㕥㥤愶㄰摢慣㑢㠱搹慡㠱㘶捦晦㐹攰搱㤳挹㜸㡡㍢挳ㄴ㌲㝣㤶っ愷㠲㐱捣㝡っ㔲㘳㙤戳ㄶ扥愰改昲㕥愶㡢戵㡦㠵〰㔸晢㌴㐷㡤㡥晤摥攳㔸攳㌴搶ㄸ〳㐳摥摡㥦〳愹散㌶㑦ㅦ㔸㑤㡢㑦〷摢㥥㙤昳挴㔱㔶慣㝥㍣㉢㕤㠱㔴㠱搵摢㐰ㅤ摣敡〹ㄴ挳㍦㡦㙥愷㄰㈰昲攳㌳〷㉥㔶敦〰㡦敥㈴㘳捡㥤愱㡢っ㌳挹挰㐷ㄴ挴敡戳㤰ㅡ㘵㕢㕤づㄸ㈲㝤〵敦㥤扡ㄸ㝡づ捡挰搰㔹㐷㈵㡥ㄵ㘳㉥㉢㌹㠱㤵昰ㄱ㠳〱㐳㙢晡〸愶ㄷ挶㘷ぢ㑣慢捥〳摢敥㡦攳戳㔰㑥㉣㍡㥦搲㌷㈰㔵㘰搱㠵愰づ㙥搱㡤㈸㠶㝦㜸㤹㤹㐲㙣㡢昲㈱〶ㄷ㡢㥥〴ㅥ扤㤸㡣㕦㜵㘷攸㈶㐳てㄹ昸捣㠳㔸昴㘴愴挶搸ㄶ㉤晦敡昸㜱慤挷戹㙤愹㉤㐵㘹搸㜶㤳愳㍡挷㤲㜱ち慢㍢㤵搵昱㥣ㄴ晦㍣晡昳㑣〱ㄱㅦ敦㐲㘰挵㐷㌸㈵挷㙢㍣㤳挳㈶〹づ摡扡㜳敢ㄳ㌸摣㈴捡㈳ㅤㄳ愳㠳㘸㘶攳愰㈹㥤㐱昸㔴㕤晣愰昲㐰搹ㄴ㐴搵㡤戰捥愵慣搷㝥昹搹㥢㜴㠶㌹ㄷ愰㌵扥晦晣愴昴ㅤ挳㠱昲㙣㜸晥㘵㉣㤶攱攵晦㈲㜴ㅡ㌱㍦ㅥ挱㕢㑢改㔸㉥搴㡤戳晢㄰摦㘷㡤㈱㝥㙡昷㕤〹㠹慥㜵㔲戱敡ㄴ扦㠲戲㠶敦摥〵㔶愶搲㙢㔳搲ㅡ㕦㤶慦昵戲㌶㕤㔳挳㙡ㄸ㔵挹㜵〴㡣ㄷ晣〱㜲㔸㔸㝦〹ㄵ㌷㔴〵㌷㤳ㄳ㔷㤰〷㘷㠲㙣戱ㄱ㥥㤴昱昲㕤〶㘴㜷㡦慤㈸㕢昵慡㠸㡡㉡愳扡愶愶㘴戳慤攴戸㙢攰敤㍢扦㝦ㄸ㉢摢ち㤵㡢㜷攸摣ぢ戱㜹㜹㡢戲㌰㈹晡㜴㈸愶挳〰㠱攰攵㈰戰㐱晥㕥㈴㠷㜵㜶㉣挳㉢㘱捥㌷捦晣ㄱ搰敢㐱㤷〰㜲㌱摥扡昵㐷㐱ㄹ〲㡡攳㝣摦㙦㠰㌶ㄴ戴挲慦搱〴户㕡搲攵㈹㔵昹㈶㡢昹㜵㤶㌸搸搵㌶㘴㑡㜳㔶㌰㘵戵㑤㕤〵㡣〳㔷㕤〰㉤㌹㕣㤰攱搱ㅣ〳散㙥㜵㍥㈸散昲挲㉥攳㌹㤸㜴㔹ち㝣攸戲慢㈹づ㔷昰ㅡㅢ戹搶㐶㜸搰挵㑢㕤〷㠴摤愶捥㠵㌸㥡㔴ㅣ晦㔵㄰愰㔷〳〴㠲㍣慡ㄲ愱㌴㡤愶ㅤ㌴㔵搷搴㌵㜸㠳㥤戹ㄱ戲攴摢㉤收㔷㕣搶㈳㔳摤㑣戱愴㥦挱ㄴ㄰㡡㔶户〲ㄳ捤捥㐱㘵愵㥡㝤〵搴㔲捤㙥㐳㈱㘹挴㤷㈱ち㥡晤㠴攲㜰〵㙦户㤱㍢㙣㠴㈷㑢扣搴㕤㐰㐴戳戳㥤㥡㙤㠰〰㝤㌶㐰㈰挸㐳愳戲㥡摤㘳㘷㙥㠴㉣昹㌸㡣昹㤹㤸㑤㈸慡攴昰㠷昴㙦㌲挵捡昸㝢〰㔰㌴敢㜷搵㉣敢慡搹㠳㜶㍤摦㠵㈸㘸昶㄰㐵攱ち昲挸㐷㤰㐷㙣攴㔱ぢ㔱㍣扢ㄱ捤㔶㍢㌵晢ㅥ〴攸㜳〱〲㐱ㅥ摦㤴搵散〹㍢㜳㈳挴换户㘷昴㜸㘲㥢㔱㔴㍤㠵㑣晣挳昱㌸㔳㐰攴昷㙢㐰搱捣㜰搵㉣攲慡ㄹて㘱愴ㄱ㤷㐲ㄴ㌴㝢㠶愲㜰〵㥦戵㤱攷㙣攴㜹ぢ㔱㍣㍣ㄱ捤挲㤶㘶㈸㡡㘳㘹㐰扤ㄵ㈰㄰攴昹㐹㔹捤㕥戲㌳㌷戲㔴㉢㐱ぢ挱㌵㈸敡㝢〵㤹挵换㠵攳㜹ㄷ挷㠶㍥攲㝦㑦搰㜱捡㈲ぢ捦搰搸㐹晤昸ㄸ㔱㙥晤㐲㙣昵攵㐸摡ㄷ㌶㠸慡捤つ搷㐱搷㕣㔱攱ぢ愷㜱改㉢戶㐱攱㤲㘹改㈶㙦㌹敦摤㜶㔳挰户〴㝤户㝢戵愰㑢㡡ㄶ㘶㉥ㄱ〱晤㐳昶㌵戶愶㜶㠰㠱㍣晡㐷㈰㄰㤱摦慢㌶昵挷愰摡㤷㡦摢㡢扢扦㤷㐹㐱挳㜱ㅢ戴扥㐵挷挷㠳㈶㈴戰慤扢ㅢ㑦㘳㕤挷戶扣敥搶〶昵㠶㑤扤挱㙡慦慣㜸㙦㠲㉡戳㘷愱㘳昶昸㙦〲㑢搹晢戹㥡敦㍡愵摥㠲㈴ㄹ晤户愰㌰愶ㄴ昷挶㜸〵戹㍦㈶〸㌷挳〴攱㠶ㄸ慦挶㍦〱攱㙤挲㉦挹㑦ㄱ〴戹昱㈵㜷ぢ戹ㅦ挸㥤㐱㙥ち摣ぢㄳ㍡摦㜸㤴捦ㄷ改㍢㘹㡦扦㠰㡥㝦ㅥ晤㔳愷㜵晥〶㤲㔸愷换㘱㥤晣㥤慥挳搵㄰㝦㐷㈱㌱挴㍤愶㈱晥㐱戹戸㠲ㅦ搸〸㜷愶㠴挲摤㈹㕥敡ㄳ㈰戲戶戴㐱攴挰㥤敥㍥〸搰昷〳〴㠲摣㜸捡慦㉤㔴㈵㝦扢ぢ敥戲㌳㌷㐲㤶㝥㠴㤹㌳㠸ㅤ㑦搱㕥㈴㔹㡤晥㠵㠵㐸扦㔷㈳㈱㥡㑤㜶㘸收晦㈵愸攵晢扤搵㔵㕤ㅦ捡㐸换㥥〴㠲㝥攷㔶ㄲ慦㈰户㤳〴攱摥㤱㈰摡㐲ㄴ户㠵㐴摤㘶愷扡㑦㠱慡㥦〶〸〴ㅢ〰㈹搴晦㙢㈰㙥㍥捦㜶搰ぢ㝤㥥㘷㐰㈹昶㜹㥥〵捤挵攷ㄹ〲戲㌴㜹㈳慡㤰㙦㌷㤹㕦㜱㝡〱㜴㌵㤴㠰昴ㄷ㉤㐴散挵敤㈱戱搷㘸㠷扤昲㈳攱㜰㔷搳㡣㐰㈱愹攷ㄵ㈰㌰つ㌷㠴㜸〵戹㈹㈴〸㜷㠰〴攱㉥㄰㉦挵摤ㅤ㌱㑤挸㌲㡤戴攵㔵㔰昵㙢〰㠱㈰㌷㜸㐴愸㥢捦挳㡤㥦扣㘶㝣敤挳晣㔰搴摢愰慢㄰〱㐹敦㔸〸ㄳ敡㜰㈴㐴戳ㄱ慥㥡つ㜳搵散〸ㄴ㤲㝡摥〵〲捤㐶攳て慦攰ㄸㅢ攱㍥㡣㔰戸ㄷ挳㑢㡤〷㈲㥡〵㥤㥡扤て慡晥㌳㐰㈰挸晤㤵戲㥡㜱摦㈵慦㔹て〴㥡摦愶晡㄰㜴㈵晢㈴㈴㝤挴ㄴ㄰改戳ㄶ㈴㐴戳㙡㔷捤扣慥㥡戵摡昵散〲〲捤戸㌳挲㉢㌸搹㐶戸ㄵ㈲ㄴ㙥㠷昰㔲摣挸㄰捤㍣㤶㘶戲挲㈸㐰敤〵〸〴㡦〳㐳㔹捤愶搹㤹ㅢ㈱㑢扥㜹㘵㝥晤㡡摢摣㑡昶㈲㐸慦㘳㡡㤵昱搷㠶㈲愲搹㕦㍦㜶昳㔳晦っ㙡愹㥦摡㙥搷搳〸㔱搰慣〳㘹㕥挱㑥ㅢ改戲㤱㤹ㄶ愲戸㜳㈰㥡扤〷㤱㕣㤷㤸愱㠷㐲㠰ㅥ〶㄰〸捥〵愱慣㘶㈷搸㤹ㅢ㔹慡㤷㈰㑣㜰㄰㜵㤹㡦㑣㉡愳㐷㌱〵㐴㝥摣ㄳ㄰捤㕥㜷搵散㌵㔷捤戸㌳㈰㡤㌸っ愲愰搹㐹㐸昳ち㉥戶ㄱ㠶晤㐲改戱㄰挵戸㕤㌴摢㘱㘹㠶愲ㅥ晤㙦㠰晡㜰㠰㐰㤰愱㝢㔹捤ㄸ搲㑢收㐶㤶㡡ㄳ昰㐵つ㍤ㅥ㐵㠳㥦户㌳㈷㈰搵㔰攵㘳㤰㍡慤晣攳ㅡ㡥㈰㙤〲㑥㌵ぢ扥摣㌴ㄳ㕦㘲㘲扣攲愹挲搳愷收㌳㥢搵摥攳昶㑥ㄶ晤慣愱㄰挵㥦㙦㍢戴晥ㄷ攴戰慦昲㔱㉢㈵ㅥ㠶㥦㍥ㅡち㌷㥥㡥昶晡㤰㉡扡愹扦挷㕢ㄲ慦㌶㠱㥥㕡敢㙦戰慤㌱㙣㤷㌸㑤晤摢㜹敤扥ㅤ㘷ㄵ扦㤹㈹㈵摡㑥㌰㑢摣㍢慦㑤挵㔱挲敤昵㤲㈷愱㤶敢㑢㠶㑦㔸ㄹ挵㕦㍦〹慥㠰㈴改挹㐹搲㔹㡡攱㈹㍢㑣㍤㡥ㄲ戴㤲㈸㌶㠵㡡㌱昰摣㌳挵㔶摢㈵捡㈹㘶㍥ぢ㜰挷㡣㝦ㅦ㜱摤散㔷捦昸敡っ挵捥㜶㔳散攱㜲㡡㍤㘴㘵ㄴ㝦搵㈴㜸〶㈴㠹㘲搳㑣挵扥㡣戴㈸昶㠰㔳戱改㔴㙣㠳摤㑣戳㘷㙣㔸愱挷捥戶㑢㔴㔶散㔱㑢戱敦捦㔰㥢㔰挲㑤戱㝢捡㈹㜶户㤵㔱晣戵㤲攰㌷㈱㐹ㄴ敢㌴ㄵ㘳㜰㉡㡡晤捣愹搸㑣㉡挶戰㜳捦㝡散㕣扢㐴㘵挵ㅣ㍤戶ㄹ㈵摣ㄴ晢㐹㌹挵㙥戳ㄵ㉢晡ち㐹昰㈲㐸ㄲ挵㑥㌴ㄵ扢ㄴ㘹㔱散ㄶ愷㘲昳愹搸攵挸攲晣摡敤㌹㘶昶改㠸戶挶慤㜶挹㜲ちち攷扤ㅤ㙤㘶㠹㉥昳㙦摢捣㌶㜵つ㑡扡㈹㝡㝤㌹㐵慦戳㌲㡡扦㌶愲ㄸ㐲挹搲摦つ㕤昰㑦㝥㐱挶㔱愲㝥㡦愸ㅦ戴㈳㈸㈵㐱つ戸昴〰〵㠹㈰挳ㄸ㘱㕦㈲散敡ㄶ愴挵㕡搷㌸慤㜵ち㌲搵㥤挸捡户晣慦ㄴ戵ㄱ㐰㙤㉢搷昲㉢慤㡣攲㜷戲㠳㍦戵㉢晤㤲㔹㈹㕤㝣愹㜴慢戳搲搳㤱搹㜸ㅦ戲昶㙣散摤㙦㤷㈸搷㌵昶㤳㐳收㙡㤱㥢愱攸敡攷ㄵ㍢㝢㐰戱㡢换㈹戶挵捡㈸㝥搷㍡挸攰㐰慣ㄹ㌳ㄵ愳㌳㉦㡡㙤㜶㉡搶㐷挵㥥戲㥢㠹敡ㅣ㔷㠵搵㠲㍥扤㤸愲㥣㘲ㄴ㜳敦昱㠱㜶ㄱ户㙢㝢㥢㝡〱㈵摣ㄴ晢㝥㌹挵捥户㌲㡡摦愱づ扥〸㐹愲㔸捡㔴㡣慥戸㈸㜶慥㔳戱㔵㔴散㔵扢㤹づ慤㠰㔶㔰散㌵扢㐴㈵挵昰ㅤ昷㌶㤱戸㘱㐹㥢㝡ㅢ㈵摣ㄴ晢㜶㌹挵扥㘵㘵ㄴ扦ㅢㅤ愴ㄳ㉦㡡慤㌱ㄵ愳㈷㉥㡡㙤㜲㉡戶㡥㡡扤㙦㌷㜳户ㄵ愳㐳㍥㘸㡦㜹㍣㈱㔳㌱捦搸㌶昵㈱㑡戸㈹昶搵㜲㡡㝤挵捡㈸㝥攷㌹㐸ㅦ㕥ㄴ晢戲愹ㄸ㝤㑥㔱散㙣愷㘲ㅢ愸ㄸ㕤散㍤㥢㘳昴挷㉢㉡㌶㐹慥㜷㘶摣晦户戱㕦晣㍦昷摦㍡㐳搱つ㜷㔳散捣㜲㡡晤扢㤵㔱晣㉥㜳㤰㉥扣㈸昶㌵㈰つ㔵㡡㝥戸㈸戶摥愹搸㌷㐰㙤愴㠷扤㜷敢㍢摤㜲㈹㔹㙥㐸㥡㡢㐸㔵㥢晤搷ㅣㄳ戵㙤㡡㕥戹㥢愲戹㜲㡡㘶慤㡣攲㜷㤶㠳昴攸㐵搱敦〲㠱愲㜴换㐵搱搵㑥㐵扦〷㙡㈳ㅤ敥㍤敢㐱㝡攷ㄵ㝢戰㘴㤵愴㔳敥愶㔸愲㥣㘲㉢慤㡣㤲㜷㤱改搰て昶㉥戲攳晢戲㡤戰慤㉦挶㤳扡扡㤸㐹愶て㉥捦㍢㈷攴㤸慢ㅥ慦〸㘶昰㠵搷㜹㜸ㄹㄶ㉦〶攲㐳晣搶改っ㕥㤲攵搳㕦昶㑢㘸㕡㔲㉣散㡦㉤捣攰慤戴㥡搸摣㉣㥥攸㡤搶攲ぢ㤵㌹㝣㝡㉢戵㉦㙣昸攲攰㤱摢㑡戸攴㐹㕢慦敢㤹ㅦて昳㡡㥦㠳㜳㙣㜵攷敤㘱㍦搵改攵㥢㠵㝢户摤敢晦扦攸慦㌲捦戳㔴慢㌸㝡搹㡣㤲㌷㜸㜶㐹戳㍤㕥扣㑥㠸㈲晥捤〰㔵㌸㘶ㄳ㉦〵㈰愰㉦〲㐵㡥㝦捤㐷攲㝤㡣㜴㡡昵攳㐱㉣㡦攷㍤㐵㕦㘰慤慢戳て㑡㔹㡢㘲愰挱㠱攴扦㤸㌲ち摦㐴㌱㥦ㅥ慢㔶ㄱ搷戶㕤捡㔲㤷〱ㄴ戶敤㜲㔰ㅣ㙤㔳っ㔶搸㍥晢㔲㡣〰愴挶㉢㠰㤴愹昱㌴搷ㅡ户愱㠰愶㌵昲㤶戸㡡㈴㍥㘴㘰㕡㐲㌱㠲㈸愸㡤㙥戹搴㜶㌵㤰㌲戵㉤㜵慤敤㕡㡡㉥慣敤㐷㈴㌹㙡愳㕢㕦㔰摢㠹㈰㐸㙤搷〱㈹晢挰㐷戵㍡挹戵挶ㅢ㈸扥戰挶㥢㐸㜲搴㌸ㅦ㘹㘷㡤㐱㍡慤戲扡摤㐲捥㕢〹㙥〳〸㈸晡慤戲捣捤㐵㕤っㅤㄹㄷ搷㝡慢ㄴ㍤㔴㘹攳敤㐰㐶攲㤸ㄶ晦慦㠱㙣攱愷慢扣㙡戶摤挰㜷㕡て捣て挷㍢㔱㐲搳㘳㔵㌲戳㌸ㄴ㝦㐶㤲愳㠱㜴㜱搹挰敥捤㜷戶㝤㌲改戴㜶㐵摦㔴慡扢ㅢ㐸㤹づ㘸户㙢昳㌸〷晦扤㈸㔰㘴㡥晢㐹㜲搴㐶摦搶㘹づ㐵㠷㔱㙡㝢〰㐸㤹摡愶戹搶昶㄰ち昸ㅦ〶㈸ㅣ捥㡦㠰攲慣㤱㑥㘷㐱㡤昴攴愴挶挷㠰㤴㥤摥㔳㕣敢㝣㥣挲ぢ㍢晣〹㤲ㅣㅡ搲ㄷ㉣愸㡦づ㤶搴昷㉢㈰㘵敢晢㡣㙢㝤㑦㔳㌸愷㙣㝥〲㙤㈷挹㔱ㅦ㕤戴㠲晡攸昷㐸㝤捦〲㈹㘳搱㜱慥戵㍤㑦搱㠵摡扤㐰㤲愳㌶晡㑤〵戵搱ㄹ㤱摡㝥ぢ愴挲〴㍡挲戵挶㤷㔱挸晦ち㐰㘱ㅦ敥〰挵㔹㉢㥤㥡㠲㕡改ㄹ㐸慤慦〱㈹愳攳㈱慥㌵扥㑥搱㠵㍡扥㐱㤲㐳㐷㝡ㄶ捥摡㝣㍦〰㘱户㙦㍡㡣㑣昷昲昸敤㑤搴愳㜸慢㤰攸昶㉤ぢ㘱㐲㕤㡡〴㥢愱摦㈶昵㜲㉢㑢扦㘳㈱挲挳搵㔶㜸晥㐰敡㔵㌶捦ㅦ㥤㍣㕣㈳㠵攷㑦愴㜲㜹㤴扡摥㜵昲㜰㔵ㄳ㥥昷㐸攵㠲㈶㍣敦㍢㜹戸㜸挹㘲㌵〴㔶收㘲昵㌹戴戲搶敢㔷㕣搰㈴愳挱捡攰〳收戵㜸㠹㡣㡢㥣㘴搴㕢ㄹ摣搰搳㝦愳㔰慥㔲㔲攱摦㤹攲〲㈵ㄵ晥挳㐲㐴戹㝢㙤㥥て㐸攵戲㈲㍣晦㜴昲㜰㐵㄰㌹ㅦ㤲捡㠵㐰㜸㍥㜲昲㜰〶ぢ捦挷愴㜲昲ち捦㈷㑥ㅥ捥㍡攱搹㐹㉡㈷㥣昰散㜲昲㍣㙦昳㜰㌱㔷㥣㈶挲挳㉦㈰㄰㤱ㅦ㐷户挸挱㕢敦ㅥ挵㐱㉤㍣㔵㑥ㅥ㡥㐷攱挱昷昰㍤㡡㐳㔱㜸㝣㑥ㅥㄹㄷ戴㤶扤㠳〱摣ㄳ攴昸〰ㄷㅥ㜱〲㠴㥢㉣㈳㠳改㕡㔲慤㉢挸ㄱ㈲㕣晣摦㠹㠱㑢挶〶㌲ぢ㘵㜱㡣〸㔷㥤挹㈵愳㠳㕣〵戲㌸㑡㠴慢挱攴㤲昱㔱㈲㡢攳㐴戸ㅡ㠵慢㤱㕤捣㑦㕡㜹搷愹挸改搱搳㑦晦愰戱㍡㜴㔰昵㈹㙤昵㥢㜷㍣昶摡㜹摢扦㌸晤昷ㅦ㕦㝣昱昶搷捦㝢晣攳㥦昵㑥㝦昸㡡㉢ㅥ㌸攱戲挷㕦ㅢㄶ扢摣㝢摢〷昳㉥㍦戳㘵攵㤹慢㘳㈷㡦㥦㝤收愹㉢㑥㙡㔹㌴㜴㐲㔵㔵㑤捤㔱挳ㅦ㌹㘰㙣㜰挳敡摢搵㝤扦搹㍦愵㘴搴戰ㄹ㐱㔶㡢㡢〱㑣㤰愳㐷㥡㌱㔴㥡愱㍥㐰㕡㑣㕢㘰㐴㡥ㅦ攱ㅡ㙥㜲挹挸㐱㜱㍤㠲㔴敢ち㜲〴〹搷㐸㤳㑢挶づ㌲ぢ㡤挸㌱㈴㕣晢㥢㕣㌲㝡挸㔵㘰㐴㡥㈲攱㍡搰攴㘲愲戴㕤ㅣ㐷挲㌵捡攴㤲ㄱ㔴㔲㈳㐷㤲㜰ㅤ㘲㜲挹ㄸ㉡攱攲㔸ㄲ慥挳㑣㉥㡥ㄷ㤹㠹㍢㍥㌲攷㙥〷㡡搴攲戹㌸扢㥤㡡㘳㐵㌸㕥㈹攴㔰ㅣㅥ㤲昱㜲㔱〶㐷㠴㘴扣㔴㤴挱㐱㈰ㄹ扦㉤捣〸戲戳昰捦搳㔰慤搸㐳挲昳㘲㈱㡦㘲愷㐸挶ぢ㠵ㄹ㐱扢㜷ㄴ㍢㐴㌸㝥㔳挸愱搸〷㤲昱㝣㔱〶捤㉥ㄹ捦ㄵ㘵搰搲㤲昱㙣㔱〶㡤㉢ㄹ捦ㄴ㘵搰㥥㤲戱扤㌰愳敥晦〱㘱〵愹㍡</t>
  </si>
  <si>
    <t>Tabla de supuestos</t>
  </si>
  <si>
    <t>Valor terminal</t>
  </si>
  <si>
    <t>Volumen de ventas (unidades)</t>
  </si>
  <si>
    <t>Incremento en el volumen de ventas</t>
  </si>
  <si>
    <t>Precio ($ por unidad)</t>
  </si>
  <si>
    <t>Incremento (%) en el precio</t>
  </si>
  <si>
    <t>Tasa de crecimiento perpetuo</t>
  </si>
  <si>
    <t>Equipos</t>
  </si>
  <si>
    <t>Costo de oportunidad de la bodega</t>
  </si>
  <si>
    <t>Costo ($ por unidad)</t>
  </si>
  <si>
    <t>Gastos de ventas, administrativos y generales (% de vts)</t>
  </si>
  <si>
    <t>Tasa de impuestos</t>
  </si>
  <si>
    <t>Canibalización (% de ventas)</t>
  </si>
  <si>
    <t>Precio promedio de la cesta de productos no vendidos</t>
  </si>
  <si>
    <t>Costo promedio de la cesta de productos no vendidos</t>
  </si>
  <si>
    <t>Deuda - a -activos</t>
  </si>
  <si>
    <t>Patrimonio - a - activos</t>
  </si>
  <si>
    <t>Costo de la deuda (%)</t>
  </si>
  <si>
    <t>Impuestos</t>
  </si>
  <si>
    <t>Patrimonio</t>
  </si>
  <si>
    <t>Tasa libre de riesgos</t>
  </si>
  <si>
    <t>Prima de riesgo de mercado</t>
  </si>
  <si>
    <t>Costo del patrimonio</t>
  </si>
  <si>
    <t>Costo promedio ponderado de capital (CPPC)</t>
  </si>
  <si>
    <t>Valoración</t>
  </si>
  <si>
    <t>Flujo de caja libre</t>
  </si>
  <si>
    <t>Incremento del capital de trabajo operativo</t>
  </si>
  <si>
    <t>Estado del flujo del efectivo</t>
  </si>
  <si>
    <t>Estado de situación financiera</t>
  </si>
  <si>
    <t>Estado de resultados</t>
  </si>
  <si>
    <t>Costos promedio ponderado de capital (CCPC)</t>
  </si>
  <si>
    <t>Ventas</t>
  </si>
  <si>
    <t>Costos</t>
  </si>
  <si>
    <t>Utilidad bruta</t>
  </si>
  <si>
    <t>Gastos  de V, A, &amp; G + costo de oportunidad de la bodega</t>
  </si>
  <si>
    <t>Amortización de los gastos de Investigación y desarrollo</t>
  </si>
  <si>
    <t>Depreciación</t>
  </si>
  <si>
    <t>Utilidad operativa (EBIT)</t>
  </si>
  <si>
    <t>Utilidad neta</t>
  </si>
  <si>
    <t>Dividendos</t>
  </si>
  <si>
    <t>Activos</t>
  </si>
  <si>
    <t>Activos corrientes</t>
  </si>
  <si>
    <t>Caja</t>
  </si>
  <si>
    <t>Cuentas por cobrar</t>
  </si>
  <si>
    <t>Inventarios</t>
  </si>
  <si>
    <t>Total activos corrientes</t>
  </si>
  <si>
    <t>Propiedad, planta y Equipos (PPE)</t>
  </si>
  <si>
    <t>Intangibles y otros</t>
  </si>
  <si>
    <t>Depreciación y amortización acumulada</t>
  </si>
  <si>
    <t>Activos fijos, netos</t>
  </si>
  <si>
    <t>Total activos:</t>
  </si>
  <si>
    <t>Pasivos y patrimonio</t>
  </si>
  <si>
    <t>Cuentas por pagar</t>
  </si>
  <si>
    <t>Total pasivos corrientes</t>
  </si>
  <si>
    <t>Deuda de largo plazo</t>
  </si>
  <si>
    <t>Total pasivos</t>
  </si>
  <si>
    <t>Patrimonio inicial</t>
  </si>
  <si>
    <t>Emisiones de acciones comunes</t>
  </si>
  <si>
    <t>Patrimonio final</t>
  </si>
  <si>
    <t>Total pasivo más patrimonio</t>
  </si>
  <si>
    <t>Prueba</t>
  </si>
  <si>
    <t>Actividades operativas</t>
  </si>
  <si>
    <t>Depreciación y amortización</t>
  </si>
  <si>
    <t xml:space="preserve">Cuentas por cobrar </t>
  </si>
  <si>
    <t>Caja de las actividades operativas</t>
  </si>
  <si>
    <t>Actividades de inversión</t>
  </si>
  <si>
    <t>Caja de las actividades de inversión</t>
  </si>
  <si>
    <t>Actividades de financiación</t>
  </si>
  <si>
    <t>Caja de las actividades de financiación</t>
  </si>
  <si>
    <t>Cambio en la caja</t>
  </si>
  <si>
    <t>Caja inicial</t>
  </si>
  <si>
    <t>Caja final</t>
  </si>
  <si>
    <t>Caja (% de ventas)</t>
  </si>
  <si>
    <t>Cuentas por cobrar (% de ventas)</t>
  </si>
  <si>
    <t>Inventarios (% de ventas)</t>
  </si>
  <si>
    <t>Activos corrientes operativos</t>
  </si>
  <si>
    <t>Cuentas por pagar (% costo de ventas)</t>
  </si>
  <si>
    <t>Pasivos corrientes operativos</t>
  </si>
  <si>
    <t>Capital de trabajo neto operativo</t>
  </si>
  <si>
    <t>NOPAT</t>
  </si>
  <si>
    <t>Cambio en el capital de trabajo neto operativo</t>
  </si>
  <si>
    <t>FCL</t>
  </si>
  <si>
    <t>Inversiones en investigación y desarrollo</t>
  </si>
  <si>
    <t>Valor termina (liquidación) en el año 5</t>
  </si>
  <si>
    <t>FCL neto</t>
  </si>
  <si>
    <t>CPPC</t>
  </si>
  <si>
    <t>VPN (valor terminal como una perpetuidad creciente)</t>
  </si>
  <si>
    <t>TIR</t>
  </si>
  <si>
    <t>VPN (venta de la marca, equipos y capital de trabajo)</t>
  </si>
  <si>
    <t>Inspecciones drones</t>
  </si>
  <si>
    <t xml:space="preserve">Inspecciones con drones </t>
  </si>
  <si>
    <t>Inspeciones con drones</t>
  </si>
  <si>
    <t>Inspecciones con drones</t>
  </si>
  <si>
    <t>Estructura de capital (D/E)  - Nvidia-ajuscol</t>
  </si>
  <si>
    <t xml:space="preserve">Claude computing </t>
  </si>
  <si>
    <t xml:space="preserve"> Investigación y desarrollo</t>
  </si>
  <si>
    <t xml:space="preserve">Ingenieros </t>
  </si>
  <si>
    <t>Aumento el doble personal</t>
  </si>
  <si>
    <t>Polizas de Seguros</t>
  </si>
  <si>
    <t>Metodo de flujo libre descontado:</t>
  </si>
  <si>
    <t>Beta del patrimonio a Insurance (Prop/Cas.)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</si>
</sst>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u/>
      <sz val="11"/>
      <color theme="10"/>
      <name val="Calibri"/>
      <family val="2"/>
      <scheme val="minor"/>
    </font>
    <font>
      <u/>
      <sz val="11"/>
      <color theme="11"/>
      <name val="Calibri"/>
      <family val="2"/>
      <scheme val="minor"/>
    </font>
    <font>
      <sz val="9"/>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6">
    <border>
      <left/>
      <right/>
      <top/>
      <bottom/>
      <diagonal/>
    </border>
    <border>
      <left/>
      <right/>
      <top/>
      <bottom style="thin">
        <color auto="1"/>
      </bottom>
      <diagonal/>
    </border>
    <border>
      <left/>
      <right/>
      <top/>
      <bottom style="double">
        <color auto="1"/>
      </bottom>
      <diagonal/>
    </border>
    <border>
      <left/>
      <right/>
      <top style="thin">
        <color auto="1"/>
      </top>
      <bottom style="double">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29">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5">
    <xf numFmtId="0" fontId="0" fillId="0" borderId="0" xfId="0"/>
    <xf numFmtId="3" fontId="0" fillId="0" borderId="0" xfId="0" applyNumberFormat="1"/>
    <xf numFmtId="3" fontId="1" fillId="0" borderId="0" xfId="0" applyNumberFormat="1" applyFont="1"/>
    <xf numFmtId="3" fontId="1" fillId="0" borderId="0" xfId="0" applyNumberFormat="1" applyFont="1" applyAlignment="1">
      <alignment horizontal="center"/>
    </xf>
    <xf numFmtId="9" fontId="0" fillId="0" borderId="0" xfId="0" applyNumberFormat="1"/>
    <xf numFmtId="3" fontId="0" fillId="0" borderId="1" xfId="0" applyNumberFormat="1" applyBorder="1"/>
    <xf numFmtId="3" fontId="1" fillId="0" borderId="1" xfId="0" applyNumberFormat="1" applyFont="1" applyBorder="1" applyAlignment="1">
      <alignment horizontal="center"/>
    </xf>
    <xf numFmtId="3" fontId="1" fillId="0" borderId="2" xfId="0" applyNumberFormat="1" applyFont="1" applyBorder="1"/>
    <xf numFmtId="3" fontId="1" fillId="0" borderId="3" xfId="0" applyNumberFormat="1" applyFont="1" applyBorder="1"/>
    <xf numFmtId="9" fontId="1" fillId="0" borderId="0" xfId="0" applyNumberFormat="1" applyFont="1"/>
    <xf numFmtId="10" fontId="0" fillId="0" borderId="0" xfId="0" applyNumberFormat="1"/>
    <xf numFmtId="3" fontId="2" fillId="0" borderId="0" xfId="0" applyNumberFormat="1" applyFont="1"/>
    <xf numFmtId="4" fontId="0" fillId="0" borderId="0" xfId="0" applyNumberFormat="1"/>
    <xf numFmtId="3" fontId="0" fillId="0" borderId="0" xfId="0" applyNumberFormat="1" applyAlignment="1">
      <alignment horizontal="center"/>
    </xf>
    <xf numFmtId="3" fontId="1" fillId="2" borderId="4" xfId="0" applyNumberFormat="1" applyFont="1" applyFill="1" applyBorder="1"/>
    <xf numFmtId="3" fontId="1" fillId="2" borderId="5" xfId="0" applyNumberFormat="1" applyFont="1" applyFill="1" applyBorder="1"/>
    <xf numFmtId="10" fontId="1" fillId="0" borderId="0" xfId="0" applyNumberFormat="1" applyFont="1"/>
    <xf numFmtId="3" fontId="1" fillId="2" borderId="0" xfId="0" applyNumberFormat="1" applyFont="1" applyFill="1"/>
    <xf numFmtId="9" fontId="1" fillId="2" borderId="0" xfId="0" applyNumberFormat="1" applyFont="1" applyFill="1"/>
    <xf numFmtId="3" fontId="1" fillId="2" borderId="1" xfId="0" applyNumberFormat="1" applyFont="1" applyFill="1" applyBorder="1"/>
    <xf numFmtId="0" fontId="1" fillId="0" borderId="0" xfId="0" applyFont="1"/>
    <xf numFmtId="4" fontId="1" fillId="0" borderId="0" xfId="0" applyNumberFormat="1" applyFont="1"/>
    <xf numFmtId="10" fontId="1" fillId="0" borderId="0" xfId="1" applyNumberFormat="1" applyFont="1" applyFill="1"/>
    <xf numFmtId="3" fontId="0" fillId="0" borderId="0" xfId="0" applyNumberFormat="1" applyAlignment="1">
      <alignment horizontal="left"/>
    </xf>
    <xf numFmtId="0" fontId="0" fillId="0" borderId="0" xfId="0" quotePrefix="1"/>
    <xf numFmtId="3" fontId="8" fillId="0" borderId="0" xfId="0" applyNumberFormat="1" applyFont="1"/>
    <xf numFmtId="3" fontId="9" fillId="0" borderId="0" xfId="0" applyNumberFormat="1" applyFont="1"/>
    <xf numFmtId="3" fontId="8" fillId="0" borderId="0" xfId="0" applyNumberFormat="1" applyFont="1" applyAlignment="1">
      <alignment horizontal="right"/>
    </xf>
    <xf numFmtId="4" fontId="1" fillId="2" borderId="0" xfId="0" applyNumberFormat="1" applyFont="1" applyFill="1"/>
    <xf numFmtId="10" fontId="1" fillId="2" borderId="0" xfId="0" applyNumberFormat="1" applyFont="1" applyFill="1"/>
    <xf numFmtId="43" fontId="1" fillId="2" borderId="0" xfId="6" applyFont="1" applyFill="1"/>
    <xf numFmtId="9" fontId="1" fillId="2" borderId="0" xfId="6" applyNumberFormat="1" applyFont="1" applyFill="1"/>
    <xf numFmtId="9" fontId="1" fillId="2" borderId="0" xfId="0" applyNumberFormat="1" applyFont="1" applyFill="1" applyAlignment="1">
      <alignment horizontal="center"/>
    </xf>
    <xf numFmtId="9" fontId="1" fillId="2" borderId="1" xfId="0" applyNumberFormat="1" applyFont="1" applyFill="1" applyBorder="1" applyAlignment="1">
      <alignment horizontal="center"/>
    </xf>
    <xf numFmtId="3" fontId="0" fillId="3" borderId="0" xfId="0" applyNumberFormat="1" applyFill="1"/>
  </cellXfs>
  <cellStyles count="29">
    <cellStyle name="Comma" xfId="6" builtinId="3"/>
    <cellStyle name="Followed Hyperlink" xfId="3" builtinId="9" hidden="1"/>
    <cellStyle name="Followed Hyperlink" xfId="5"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2" builtinId="8" hidden="1"/>
    <cellStyle name="Hyperlink" xfId="4"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heetViews>
  <sheetFormatPr defaultColWidth="11.42578125" defaultRowHeight="15" x14ac:dyDescent="0.25"/>
  <cols>
    <col min="1" max="5" width="36.7109375" customWidth="1"/>
  </cols>
  <sheetData>
    <row r="1" spans="1:5" x14ac:dyDescent="0.25">
      <c r="A1" s="20" t="s">
        <v>12</v>
      </c>
    </row>
    <row r="3" spans="1:5" x14ac:dyDescent="0.25">
      <c r="A3" t="s">
        <v>13</v>
      </c>
      <c r="B3" t="s">
        <v>14</v>
      </c>
      <c r="C3">
        <v>0</v>
      </c>
    </row>
    <row r="4" spans="1:5" x14ac:dyDescent="0.25">
      <c r="A4" t="s">
        <v>15</v>
      </c>
    </row>
    <row r="5" spans="1:5" x14ac:dyDescent="0.25">
      <c r="A5" t="s">
        <v>16</v>
      </c>
    </row>
    <row r="7" spans="1:5" x14ac:dyDescent="0.25">
      <c r="A7" s="20" t="s">
        <v>17</v>
      </c>
      <c r="B7" t="s">
        <v>18</v>
      </c>
    </row>
    <row r="8" spans="1:5" x14ac:dyDescent="0.25">
      <c r="B8">
        <v>5</v>
      </c>
    </row>
    <row r="10" spans="1:5" x14ac:dyDescent="0.25">
      <c r="A10" t="s">
        <v>19</v>
      </c>
    </row>
    <row r="11" spans="1:5" x14ac:dyDescent="0.25">
      <c r="A11" t="e">
        <f>CB_DATA_!#REF!</f>
        <v>#REF!</v>
      </c>
      <c r="B11" t="e">
        <f>#REF!</f>
        <v>#REF!</v>
      </c>
      <c r="C11" t="e">
        <f>'Valuation Model'!#REF!</f>
        <v>#REF!</v>
      </c>
      <c r="D11" t="e">
        <f>#REF!</f>
        <v>#REF!</v>
      </c>
      <c r="E11" t="e">
        <f>#REF!</f>
        <v>#REF!</v>
      </c>
    </row>
    <row r="13" spans="1:5" x14ac:dyDescent="0.25">
      <c r="A13" t="s">
        <v>20</v>
      </c>
    </row>
    <row r="14" spans="1:5" x14ac:dyDescent="0.25">
      <c r="A14" t="s">
        <v>24</v>
      </c>
      <c r="B14" t="s">
        <v>32</v>
      </c>
      <c r="C14" t="s">
        <v>31</v>
      </c>
      <c r="D14" t="s">
        <v>33</v>
      </c>
      <c r="E14" t="s">
        <v>34</v>
      </c>
    </row>
    <row r="16" spans="1:5" x14ac:dyDescent="0.25">
      <c r="A16" t="s">
        <v>21</v>
      </c>
    </row>
    <row r="17" spans="1:5" x14ac:dyDescent="0.25">
      <c r="B17">
        <v>2</v>
      </c>
      <c r="D17">
        <v>2</v>
      </c>
      <c r="E17">
        <v>2</v>
      </c>
    </row>
    <row r="19" spans="1:5" x14ac:dyDescent="0.25">
      <c r="A19" t="s">
        <v>22</v>
      </c>
    </row>
    <row r="20" spans="1:5" x14ac:dyDescent="0.25">
      <c r="A20">
        <v>31</v>
      </c>
      <c r="B20">
        <v>31</v>
      </c>
      <c r="C20">
        <v>26</v>
      </c>
      <c r="D20">
        <v>26</v>
      </c>
      <c r="E20">
        <v>26</v>
      </c>
    </row>
    <row r="25" spans="1:5" x14ac:dyDescent="0.25">
      <c r="A25" s="20" t="s">
        <v>23</v>
      </c>
    </row>
    <row r="26" spans="1:5" x14ac:dyDescent="0.25">
      <c r="A26" s="24" t="s">
        <v>25</v>
      </c>
      <c r="B26" s="24" t="s">
        <v>28</v>
      </c>
    </row>
    <row r="27" spans="1:5" x14ac:dyDescent="0.25">
      <c r="A27" t="s">
        <v>26</v>
      </c>
      <c r="B27" t="s">
        <v>35</v>
      </c>
    </row>
    <row r="28" spans="1:5" x14ac:dyDescent="0.25">
      <c r="A28" s="24" t="s">
        <v>27</v>
      </c>
      <c r="B28" s="24" t="s">
        <v>27</v>
      </c>
    </row>
    <row r="29" spans="1:5" x14ac:dyDescent="0.25">
      <c r="A29" s="24" t="s">
        <v>28</v>
      </c>
      <c r="B29" s="24" t="s">
        <v>25</v>
      </c>
    </row>
    <row r="30" spans="1:5" x14ac:dyDescent="0.25">
      <c r="A30" t="s">
        <v>30</v>
      </c>
      <c r="B30" t="s">
        <v>29</v>
      </c>
    </row>
    <row r="31" spans="1:5" x14ac:dyDescent="0.25">
      <c r="A31" s="24" t="s">
        <v>27</v>
      </c>
      <c r="B31" s="24"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6"/>
  <sheetViews>
    <sheetView tabSelected="1" zoomScale="115" zoomScaleNormal="115" workbookViewId="0">
      <selection activeCell="D6" sqref="D6"/>
    </sheetView>
  </sheetViews>
  <sheetFormatPr defaultColWidth="11.42578125" defaultRowHeight="15" outlineLevelRow="2" x14ac:dyDescent="0.25"/>
  <cols>
    <col min="1" max="1" width="48.7109375" style="1" customWidth="1"/>
    <col min="2" max="2" width="14.85546875" style="1" customWidth="1"/>
    <col min="3" max="3" width="12.85546875" style="1" bestFit="1" customWidth="1"/>
    <col min="4" max="7" width="11.42578125" style="1"/>
    <col min="8" max="8" width="14.42578125" style="1" bestFit="1" customWidth="1"/>
    <col min="9" max="16384" width="11.42578125" style="1"/>
  </cols>
  <sheetData>
    <row r="1" spans="1:8" x14ac:dyDescent="0.25">
      <c r="A1" s="2" t="s">
        <v>126</v>
      </c>
    </row>
    <row r="2" spans="1:8" x14ac:dyDescent="0.25">
      <c r="A2" s="2" t="s">
        <v>36</v>
      </c>
    </row>
    <row r="3" spans="1:8" outlineLevel="2" x14ac:dyDescent="0.25"/>
    <row r="4" spans="1:8" outlineLevel="2" x14ac:dyDescent="0.25">
      <c r="A4" s="3" t="s">
        <v>0</v>
      </c>
      <c r="B4" s="6" t="s">
        <v>6</v>
      </c>
      <c r="C4" s="6" t="s">
        <v>1</v>
      </c>
      <c r="D4" s="6" t="s">
        <v>2</v>
      </c>
      <c r="E4" s="6" t="s">
        <v>3</v>
      </c>
      <c r="F4" s="6" t="s">
        <v>4</v>
      </c>
      <c r="G4" s="6" t="s">
        <v>5</v>
      </c>
      <c r="H4" s="13" t="s">
        <v>37</v>
      </c>
    </row>
    <row r="5" spans="1:8" outlineLevel="2" x14ac:dyDescent="0.25">
      <c r="A5" s="1" t="s">
        <v>38</v>
      </c>
      <c r="C5" s="17">
        <v>50</v>
      </c>
      <c r="D5" s="1">
        <f>C5*(1+D6)</f>
        <v>109.5</v>
      </c>
      <c r="E5" s="1">
        <f>D5*(1+E6)</f>
        <v>186.97125</v>
      </c>
      <c r="F5" s="1">
        <f>E5*(1+F6)</f>
        <v>246.80205000000001</v>
      </c>
      <c r="G5" s="1">
        <f>F5*(1+G6)</f>
        <v>276.41829600000005</v>
      </c>
    </row>
    <row r="6" spans="1:8" outlineLevel="2" x14ac:dyDescent="0.25">
      <c r="A6" s="1" t="s">
        <v>39</v>
      </c>
      <c r="D6" s="18">
        <v>1.19</v>
      </c>
      <c r="E6" s="18">
        <v>0.70750000000000002</v>
      </c>
      <c r="F6" s="18">
        <v>0.32</v>
      </c>
      <c r="G6" s="18">
        <v>0.12</v>
      </c>
    </row>
    <row r="7" spans="1:8" outlineLevel="2" x14ac:dyDescent="0.25"/>
    <row r="8" spans="1:8" outlineLevel="2" x14ac:dyDescent="0.25">
      <c r="A8" s="1" t="s">
        <v>40</v>
      </c>
      <c r="C8" s="28">
        <v>30000</v>
      </c>
      <c r="D8" s="28">
        <v>20000</v>
      </c>
      <c r="E8" s="12">
        <f>D8*(1+E9)</f>
        <v>22800.000000000004</v>
      </c>
      <c r="F8" s="12">
        <f>E8*(1+F9)</f>
        <v>26037.600000000002</v>
      </c>
      <c r="G8" s="12">
        <f>F8*(1+G9)</f>
        <v>29813.052000000003</v>
      </c>
    </row>
    <row r="9" spans="1:8" outlineLevel="2" x14ac:dyDescent="0.25">
      <c r="A9" s="1" t="s">
        <v>41</v>
      </c>
      <c r="E9" s="18">
        <v>0.14000000000000001</v>
      </c>
      <c r="F9" s="18">
        <v>0.14199999999999999</v>
      </c>
      <c r="G9" s="18">
        <v>0.14499999999999999</v>
      </c>
    </row>
    <row r="10" spans="1:8" outlineLevel="2" x14ac:dyDescent="0.25"/>
    <row r="11" spans="1:8" outlineLevel="2" x14ac:dyDescent="0.25">
      <c r="A11" s="1" t="s">
        <v>42</v>
      </c>
      <c r="H11" s="18">
        <v>0.01</v>
      </c>
    </row>
    <row r="12" spans="1:8" outlineLevel="2" x14ac:dyDescent="0.25"/>
    <row r="13" spans="1:8" outlineLevel="2" x14ac:dyDescent="0.25">
      <c r="A13" s="1" t="s">
        <v>132</v>
      </c>
      <c r="B13" s="17">
        <v>792000</v>
      </c>
      <c r="C13" s="17">
        <v>792000</v>
      </c>
      <c r="D13" s="17">
        <v>792000</v>
      </c>
      <c r="E13" s="17">
        <f>+D13*E14</f>
        <v>1584000</v>
      </c>
      <c r="F13" s="17">
        <f>E13</f>
        <v>1584000</v>
      </c>
      <c r="G13" s="17">
        <f>F13</f>
        <v>1584000</v>
      </c>
    </row>
    <row r="14" spans="1:8" outlineLevel="2" x14ac:dyDescent="0.25">
      <c r="A14" s="1" t="s">
        <v>130</v>
      </c>
      <c r="B14" s="19">
        <v>38000</v>
      </c>
      <c r="E14" s="10">
        <v>2</v>
      </c>
      <c r="F14" s="10"/>
      <c r="G14" s="10"/>
    </row>
    <row r="15" spans="1:8" outlineLevel="2" x14ac:dyDescent="0.25">
      <c r="A15" s="1" t="s">
        <v>131</v>
      </c>
      <c r="B15" s="34">
        <f>B13+B14</f>
        <v>830000</v>
      </c>
      <c r="E15" s="1" t="s">
        <v>133</v>
      </c>
    </row>
    <row r="16" spans="1:8" outlineLevel="2" x14ac:dyDescent="0.25"/>
    <row r="17" spans="1:7" outlineLevel="2" x14ac:dyDescent="0.25">
      <c r="A17" s="1" t="s">
        <v>43</v>
      </c>
      <c r="B17" s="17">
        <v>200000</v>
      </c>
    </row>
    <row r="18" spans="1:7" outlineLevel="2" x14ac:dyDescent="0.25"/>
    <row r="19" spans="1:7" outlineLevel="2" x14ac:dyDescent="0.25">
      <c r="A19" s="1" t="s">
        <v>44</v>
      </c>
      <c r="C19" s="17">
        <v>12000</v>
      </c>
      <c r="D19" s="1">
        <f>C19*(1+D20)</f>
        <v>18000</v>
      </c>
      <c r="E19" s="1">
        <f>D19*(1+E20)</f>
        <v>25200</v>
      </c>
      <c r="F19" s="1">
        <f>E19*(1+F20)</f>
        <v>30240</v>
      </c>
      <c r="G19" s="1">
        <f>F19*(1+G20)</f>
        <v>31752</v>
      </c>
    </row>
    <row r="20" spans="1:7" outlineLevel="2" x14ac:dyDescent="0.25">
      <c r="D20" s="18">
        <v>0.5</v>
      </c>
      <c r="E20" s="18">
        <v>0.4</v>
      </c>
      <c r="F20" s="18">
        <v>0.2</v>
      </c>
      <c r="G20" s="18">
        <v>0.05</v>
      </c>
    </row>
    <row r="21" spans="1:7" outlineLevel="2" x14ac:dyDescent="0.25">
      <c r="A21" s="1" t="s">
        <v>45</v>
      </c>
      <c r="C21" s="28">
        <v>2000</v>
      </c>
      <c r="D21" s="12">
        <f>C21</f>
        <v>2000</v>
      </c>
      <c r="E21" s="12">
        <f t="shared" ref="E21:G21" si="0">D21</f>
        <v>2000</v>
      </c>
      <c r="F21" s="12">
        <f t="shared" si="0"/>
        <v>2000</v>
      </c>
      <c r="G21" s="12">
        <f t="shared" si="0"/>
        <v>2000</v>
      </c>
    </row>
    <row r="22" spans="1:7" outlineLevel="2" x14ac:dyDescent="0.25"/>
    <row r="23" spans="1:7" outlineLevel="2" x14ac:dyDescent="0.25">
      <c r="A23" s="1" t="s">
        <v>46</v>
      </c>
      <c r="B23" s="18">
        <v>0.3</v>
      </c>
    </row>
    <row r="24" spans="1:7" outlineLevel="2" x14ac:dyDescent="0.25"/>
    <row r="25" spans="1:7" outlineLevel="2" x14ac:dyDescent="0.25">
      <c r="A25" s="1" t="s">
        <v>47</v>
      </c>
      <c r="B25" s="18">
        <v>0.34</v>
      </c>
    </row>
    <row r="26" spans="1:7" outlineLevel="2" x14ac:dyDescent="0.25"/>
    <row r="27" spans="1:7" outlineLevel="2" x14ac:dyDescent="0.25">
      <c r="A27" s="1" t="s">
        <v>48</v>
      </c>
      <c r="B27" s="18">
        <v>0.57999999999999996</v>
      </c>
    </row>
    <row r="28" spans="1:7" outlineLevel="2" x14ac:dyDescent="0.25">
      <c r="A28" s="1" t="s">
        <v>49</v>
      </c>
      <c r="B28" s="18">
        <v>0.1</v>
      </c>
      <c r="C28" s="12">
        <f>C8*$B$28</f>
        <v>3000</v>
      </c>
      <c r="D28" s="12">
        <f>D8*$B$28</f>
        <v>2000</v>
      </c>
      <c r="E28" s="12">
        <f>E8*$B$28</f>
        <v>2280.0000000000005</v>
      </c>
      <c r="F28" s="12">
        <f>F8*$B$28</f>
        <v>2603.7600000000002</v>
      </c>
      <c r="G28" s="12">
        <f>G8*$B$28</f>
        <v>2981.3052000000007</v>
      </c>
    </row>
    <row r="29" spans="1:7" outlineLevel="2" x14ac:dyDescent="0.25">
      <c r="A29" s="1" t="s">
        <v>50</v>
      </c>
      <c r="B29" s="18">
        <v>0.02</v>
      </c>
      <c r="C29" s="12">
        <f>$B$29*C21</f>
        <v>40</v>
      </c>
      <c r="D29" s="12">
        <f t="shared" ref="D29:G29" si="1">$B$29*D21</f>
        <v>40</v>
      </c>
      <c r="E29" s="12">
        <f t="shared" si="1"/>
        <v>40</v>
      </c>
      <c r="F29" s="12">
        <f t="shared" si="1"/>
        <v>40</v>
      </c>
      <c r="G29" s="12">
        <f t="shared" si="1"/>
        <v>40</v>
      </c>
    </row>
    <row r="30" spans="1:7" x14ac:dyDescent="0.25">
      <c r="B30" s="4"/>
    </row>
    <row r="31" spans="1:7" x14ac:dyDescent="0.25">
      <c r="B31" s="4"/>
    </row>
    <row r="32" spans="1:7" x14ac:dyDescent="0.25">
      <c r="A32" s="2" t="s">
        <v>66</v>
      </c>
      <c r="B32" s="4"/>
    </row>
    <row r="33" spans="1:7" outlineLevel="1" x14ac:dyDescent="0.25">
      <c r="A33" s="1" t="s">
        <v>129</v>
      </c>
      <c r="B33" s="4">
        <f>B34/B35</f>
        <v>0.53846153846153844</v>
      </c>
    </row>
    <row r="34" spans="1:7" outlineLevel="1" x14ac:dyDescent="0.25">
      <c r="A34" s="1" t="s">
        <v>51</v>
      </c>
      <c r="B34" s="18">
        <v>0.35</v>
      </c>
    </row>
    <row r="35" spans="1:7" outlineLevel="1" x14ac:dyDescent="0.25">
      <c r="A35" s="1" t="s">
        <v>52</v>
      </c>
      <c r="B35" s="4">
        <f>1-B34</f>
        <v>0.65</v>
      </c>
    </row>
    <row r="36" spans="1:7" outlineLevel="1" x14ac:dyDescent="0.25">
      <c r="A36" s="1" t="s">
        <v>53</v>
      </c>
      <c r="B36" s="29">
        <v>0.1</v>
      </c>
    </row>
    <row r="37" spans="1:7" outlineLevel="1" x14ac:dyDescent="0.25">
      <c r="A37" s="1" t="s">
        <v>54</v>
      </c>
      <c r="B37" s="4">
        <f>B25</f>
        <v>0.34</v>
      </c>
      <c r="C37" s="13"/>
      <c r="D37" s="13"/>
      <c r="E37" s="13"/>
    </row>
    <row r="38" spans="1:7" outlineLevel="1" x14ac:dyDescent="0.25">
      <c r="A38" s="1" t="s">
        <v>136</v>
      </c>
      <c r="B38" s="30">
        <v>0.74</v>
      </c>
      <c r="C38" s="23"/>
      <c r="D38" s="13"/>
      <c r="E38" s="13"/>
    </row>
    <row r="39" spans="1:7" outlineLevel="1" x14ac:dyDescent="0.25">
      <c r="A39" s="1" t="s">
        <v>56</v>
      </c>
      <c r="B39" s="31">
        <v>0.1</v>
      </c>
      <c r="C39" s="13"/>
      <c r="D39" s="13"/>
      <c r="E39" s="13"/>
    </row>
    <row r="40" spans="1:7" outlineLevel="1" x14ac:dyDescent="0.25">
      <c r="A40" s="1" t="s">
        <v>57</v>
      </c>
      <c r="B40" s="31">
        <v>0.06</v>
      </c>
      <c r="C40" s="13"/>
      <c r="D40" s="13"/>
      <c r="E40" s="13"/>
    </row>
    <row r="41" spans="1:7" outlineLevel="1" x14ac:dyDescent="0.25">
      <c r="A41" s="1" t="s">
        <v>58</v>
      </c>
      <c r="B41" s="10">
        <f>B39+B40*B38</f>
        <v>0.1444</v>
      </c>
      <c r="C41" s="21"/>
      <c r="D41" s="21"/>
      <c r="E41" s="22"/>
    </row>
    <row r="42" spans="1:7" outlineLevel="1" x14ac:dyDescent="0.25"/>
    <row r="43" spans="1:7" outlineLevel="1" x14ac:dyDescent="0.25">
      <c r="A43" s="1" t="s">
        <v>59</v>
      </c>
      <c r="B43" s="10">
        <f>B36*(1-B37)*B34+B41*B35</f>
        <v>0.11695999999999999</v>
      </c>
    </row>
    <row r="44" spans="1:7" outlineLevel="1" x14ac:dyDescent="0.25"/>
    <row r="47" spans="1:7" x14ac:dyDescent="0.25">
      <c r="A47" s="2" t="s">
        <v>127</v>
      </c>
    </row>
    <row r="48" spans="1:7" x14ac:dyDescent="0.25">
      <c r="A48" s="2" t="s">
        <v>65</v>
      </c>
      <c r="B48" s="6" t="s">
        <v>6</v>
      </c>
      <c r="C48" s="6" t="s">
        <v>1</v>
      </c>
      <c r="D48" s="6" t="s">
        <v>2</v>
      </c>
      <c r="E48" s="6" t="s">
        <v>3</v>
      </c>
      <c r="F48" s="6" t="s">
        <v>4</v>
      </c>
      <c r="G48" s="6" t="s">
        <v>5</v>
      </c>
    </row>
    <row r="49" spans="1:7" outlineLevel="1" x14ac:dyDescent="0.25">
      <c r="A49" s="1" t="s">
        <v>67</v>
      </c>
      <c r="C49" s="1">
        <f>C5*C8-C5*$B$27*C28</f>
        <v>1413000</v>
      </c>
      <c r="D49" s="1">
        <f>D5*D8-D5*$B$27*D28</f>
        <v>2062980</v>
      </c>
      <c r="E49" s="1">
        <f>E5*E8-E5*$B$27*E28</f>
        <v>4015693.719000001</v>
      </c>
      <c r="F49" s="1">
        <f>F5*F8-F5*$B$27*F28</f>
        <v>6053417.3397693606</v>
      </c>
      <c r="G49" s="1">
        <f>G5*G8-G5*$B$27*G28</f>
        <v>7762902.39652023</v>
      </c>
    </row>
    <row r="50" spans="1:7" outlineLevel="1" x14ac:dyDescent="0.25">
      <c r="A50" s="1" t="s">
        <v>68</v>
      </c>
      <c r="B50" s="5"/>
      <c r="C50" s="5">
        <f>C5*C21-C5*$B$27*C29</f>
        <v>98840</v>
      </c>
      <c r="D50" s="5">
        <f>D5*D21-D5*$B$27*D29</f>
        <v>216459.6</v>
      </c>
      <c r="E50" s="5">
        <f>E5*E21-E5*$B$27*E29</f>
        <v>369604.76699999999</v>
      </c>
      <c r="F50" s="5">
        <f>F5*F21-F5*$B$27*F29</f>
        <v>487878.29244000005</v>
      </c>
      <c r="G50" s="5">
        <f>G5*G21-G5*$B$27*G29</f>
        <v>546423.68753280002</v>
      </c>
    </row>
    <row r="51" spans="1:7" outlineLevel="1" x14ac:dyDescent="0.25">
      <c r="A51" s="1" t="s">
        <v>69</v>
      </c>
      <c r="C51" s="1">
        <f>C49-C50</f>
        <v>1314160</v>
      </c>
      <c r="D51" s="1">
        <f t="shared" ref="D51:G51" si="2">D49-D50</f>
        <v>1846520.4</v>
      </c>
      <c r="E51" s="1">
        <f t="shared" si="2"/>
        <v>3646088.952000001</v>
      </c>
      <c r="F51" s="1">
        <f t="shared" si="2"/>
        <v>5565539.0473293606</v>
      </c>
      <c r="G51" s="1">
        <f t="shared" si="2"/>
        <v>7216478.7089874297</v>
      </c>
    </row>
    <row r="52" spans="1:7" outlineLevel="1" x14ac:dyDescent="0.25"/>
    <row r="53" spans="1:7" outlineLevel="1" x14ac:dyDescent="0.25">
      <c r="A53" s="1" t="s">
        <v>70</v>
      </c>
      <c r="C53" s="1">
        <f>$B$23*C49+C19</f>
        <v>435900</v>
      </c>
      <c r="D53" s="1">
        <f>$B$23*D49+D19</f>
        <v>636894</v>
      </c>
      <c r="E53" s="1">
        <f>$B$23*E49+E19</f>
        <v>1229908.1157000002</v>
      </c>
      <c r="F53" s="1">
        <f>$B$23*F49+F19</f>
        <v>1846265.2019308081</v>
      </c>
      <c r="G53" s="1">
        <f>$B$23*G49+G19</f>
        <v>2360622.7189560691</v>
      </c>
    </row>
    <row r="54" spans="1:7" outlineLevel="1" x14ac:dyDescent="0.25">
      <c r="A54" s="1" t="s">
        <v>71</v>
      </c>
      <c r="C54" s="1">
        <f>$B$13/5</f>
        <v>158400</v>
      </c>
      <c r="D54" s="1">
        <f t="shared" ref="D54:G54" si="3">$B$13/5</f>
        <v>158400</v>
      </c>
      <c r="E54" s="1">
        <f t="shared" si="3"/>
        <v>158400</v>
      </c>
      <c r="F54" s="1">
        <f t="shared" si="3"/>
        <v>158400</v>
      </c>
      <c r="G54" s="1">
        <f t="shared" si="3"/>
        <v>158400</v>
      </c>
    </row>
    <row r="55" spans="1:7" outlineLevel="1" x14ac:dyDescent="0.25">
      <c r="A55" s="1" t="s">
        <v>72</v>
      </c>
      <c r="B55" s="5"/>
      <c r="C55" s="5">
        <f>$B$17/5</f>
        <v>40000</v>
      </c>
      <c r="D55" s="5">
        <f t="shared" ref="D55:G55" si="4">$B$17/5</f>
        <v>40000</v>
      </c>
      <c r="E55" s="5">
        <f t="shared" si="4"/>
        <v>40000</v>
      </c>
      <c r="F55" s="5">
        <f t="shared" si="4"/>
        <v>40000</v>
      </c>
      <c r="G55" s="5">
        <f t="shared" si="4"/>
        <v>40000</v>
      </c>
    </row>
    <row r="56" spans="1:7" outlineLevel="1" x14ac:dyDescent="0.25">
      <c r="A56" s="1" t="s">
        <v>134</v>
      </c>
      <c r="C56" s="1">
        <f>+$B$17*0.1</f>
        <v>20000</v>
      </c>
      <c r="D56" s="1">
        <f t="shared" ref="D56:G56" si="5">+$B$17*0.1</f>
        <v>20000</v>
      </c>
      <c r="E56" s="1">
        <f t="shared" si="5"/>
        <v>20000</v>
      </c>
      <c r="F56" s="1">
        <f t="shared" si="5"/>
        <v>20000</v>
      </c>
      <c r="G56" s="1">
        <f t="shared" si="5"/>
        <v>20000</v>
      </c>
    </row>
    <row r="57" spans="1:7" outlineLevel="1" x14ac:dyDescent="0.25">
      <c r="A57" s="1" t="s">
        <v>73</v>
      </c>
      <c r="B57" s="1">
        <f t="shared" ref="B57:G57" si="6">B51-B53-B54-B55-B52</f>
        <v>0</v>
      </c>
      <c r="C57" s="1">
        <f t="shared" si="6"/>
        <v>679860</v>
      </c>
      <c r="D57" s="1">
        <f t="shared" si="6"/>
        <v>1011226.3999999999</v>
      </c>
      <c r="E57" s="1">
        <f t="shared" si="6"/>
        <v>2217780.8363000005</v>
      </c>
      <c r="F57" s="1">
        <f t="shared" si="6"/>
        <v>3520873.8453985527</v>
      </c>
      <c r="G57" s="1">
        <f t="shared" si="6"/>
        <v>4657455.9900313606</v>
      </c>
    </row>
    <row r="58" spans="1:7" outlineLevel="1" x14ac:dyDescent="0.25">
      <c r="A58" s="1" t="s">
        <v>54</v>
      </c>
      <c r="B58" s="5">
        <f>B57*$B$25</f>
        <v>0</v>
      </c>
      <c r="C58" s="5">
        <f>C57*$B$25</f>
        <v>231152.40000000002</v>
      </c>
      <c r="D58" s="5">
        <f t="shared" ref="D58:G58" si="7">D57*$B$25</f>
        <v>343816.97599999997</v>
      </c>
      <c r="E58" s="5">
        <f t="shared" si="7"/>
        <v>754045.48434200021</v>
      </c>
      <c r="F58" s="5">
        <f t="shared" si="7"/>
        <v>1197097.1074355079</v>
      </c>
      <c r="G58" s="5">
        <f t="shared" si="7"/>
        <v>1583535.0366106627</v>
      </c>
    </row>
    <row r="59" spans="1:7" outlineLevel="1" x14ac:dyDescent="0.25"/>
    <row r="60" spans="1:7" ht="15.75" outlineLevel="1" thickBot="1" x14ac:dyDescent="0.3">
      <c r="A60" s="2" t="s">
        <v>74</v>
      </c>
      <c r="B60" s="7">
        <f>B57-B58</f>
        <v>0</v>
      </c>
      <c r="C60" s="7">
        <f>C57-C58-C56</f>
        <v>428707.6</v>
      </c>
      <c r="D60" s="7">
        <f t="shared" ref="D60:G60" si="8">D57-D58-D56</f>
        <v>647409.42399999988</v>
      </c>
      <c r="E60" s="7">
        <f t="shared" si="8"/>
        <v>1443735.3519580003</v>
      </c>
      <c r="F60" s="7">
        <f t="shared" si="8"/>
        <v>2303776.737963045</v>
      </c>
      <c r="G60" s="7">
        <f t="shared" si="8"/>
        <v>3053920.9534206977</v>
      </c>
    </row>
    <row r="61" spans="1:7" ht="15.75" outlineLevel="1" thickTop="1" x14ac:dyDescent="0.25">
      <c r="A61" s="2"/>
      <c r="B61" s="2"/>
      <c r="C61" s="2"/>
      <c r="D61" s="2"/>
      <c r="E61" s="2"/>
      <c r="F61" s="2"/>
      <c r="G61" s="2"/>
    </row>
    <row r="62" spans="1:7" outlineLevel="1" x14ac:dyDescent="0.25">
      <c r="A62" s="1" t="s">
        <v>75</v>
      </c>
      <c r="B62" s="1">
        <v>0</v>
      </c>
      <c r="C62" s="1">
        <v>0</v>
      </c>
      <c r="D62" s="1">
        <v>0</v>
      </c>
      <c r="E62" s="1">
        <v>100000</v>
      </c>
      <c r="F62" s="1">
        <v>100000</v>
      </c>
      <c r="G62" s="1">
        <v>100000</v>
      </c>
    </row>
    <row r="65" spans="1:7" x14ac:dyDescent="0.25">
      <c r="A65" s="2" t="s">
        <v>128</v>
      </c>
    </row>
    <row r="66" spans="1:7" x14ac:dyDescent="0.25">
      <c r="A66" s="2" t="s">
        <v>64</v>
      </c>
      <c r="B66" s="6" t="s">
        <v>6</v>
      </c>
      <c r="C66" s="6" t="s">
        <v>1</v>
      </c>
      <c r="D66" s="6" t="s">
        <v>2</v>
      </c>
      <c r="E66" s="6" t="s">
        <v>3</v>
      </c>
      <c r="F66" s="6" t="s">
        <v>4</v>
      </c>
      <c r="G66" s="6" t="s">
        <v>5</v>
      </c>
    </row>
    <row r="67" spans="1:7" outlineLevel="1" x14ac:dyDescent="0.25"/>
    <row r="68" spans="1:7" outlineLevel="1" x14ac:dyDescent="0.25">
      <c r="A68" s="2" t="s">
        <v>76</v>
      </c>
    </row>
    <row r="69" spans="1:7" outlineLevel="1" x14ac:dyDescent="0.25">
      <c r="A69" s="1" t="s">
        <v>77</v>
      </c>
    </row>
    <row r="70" spans="1:7" outlineLevel="1" x14ac:dyDescent="0.25">
      <c r="A70" s="1" t="s">
        <v>78</v>
      </c>
      <c r="B70" s="1">
        <f>B134</f>
        <v>-200000</v>
      </c>
      <c r="C70" s="1">
        <f t="shared" ref="C70:G70" si="9">C134</f>
        <v>188874.39999999997</v>
      </c>
      <c r="D70" s="1">
        <f t="shared" si="9"/>
        <v>926539.61599999992</v>
      </c>
      <c r="E70" s="1">
        <f t="shared" si="9"/>
        <v>2339776.5390679999</v>
      </c>
      <c r="F70" s="1">
        <f t="shared" si="9"/>
        <v>4597905.7320090532</v>
      </c>
      <c r="G70" s="1">
        <f t="shared" si="9"/>
        <v>7660785.133683959</v>
      </c>
    </row>
    <row r="71" spans="1:7" outlineLevel="1" x14ac:dyDescent="0.25">
      <c r="A71" s="1" t="s">
        <v>79</v>
      </c>
      <c r="B71" s="1">
        <v>0</v>
      </c>
      <c r="C71" s="1">
        <f>C141</f>
        <v>211950</v>
      </c>
      <c r="D71" s="1">
        <f t="shared" ref="D71:G72" si="10">D141</f>
        <v>309447</v>
      </c>
      <c r="E71" s="1">
        <f t="shared" si="10"/>
        <v>602354.0578500001</v>
      </c>
      <c r="F71" s="1">
        <f t="shared" si="10"/>
        <v>908012.60096540407</v>
      </c>
      <c r="G71" s="1">
        <f t="shared" si="10"/>
        <v>1164435.3594780345</v>
      </c>
    </row>
    <row r="72" spans="1:7" outlineLevel="1" x14ac:dyDescent="0.25">
      <c r="A72" s="1" t="s">
        <v>80</v>
      </c>
      <c r="B72" s="5">
        <v>0</v>
      </c>
      <c r="C72" s="5">
        <f>C142</f>
        <v>28260</v>
      </c>
      <c r="D72" s="5">
        <f t="shared" si="10"/>
        <v>41259.599999999999</v>
      </c>
      <c r="E72" s="5">
        <f t="shared" si="10"/>
        <v>80313.874380000023</v>
      </c>
      <c r="F72" s="5">
        <f t="shared" si="10"/>
        <v>121068.34679538722</v>
      </c>
      <c r="G72" s="5">
        <f t="shared" si="10"/>
        <v>155258.0479304046</v>
      </c>
    </row>
    <row r="73" spans="1:7" outlineLevel="1" x14ac:dyDescent="0.25">
      <c r="A73" s="2" t="s">
        <v>81</v>
      </c>
      <c r="B73" s="2">
        <f>SUM(B70:B72)</f>
        <v>-200000</v>
      </c>
      <c r="C73" s="2">
        <f>SUM(C70:C72)</f>
        <v>429084.39999999997</v>
      </c>
      <c r="D73" s="2">
        <f t="shared" ref="D73:G73" si="11">SUM(D70:D72)</f>
        <v>1277246.216</v>
      </c>
      <c r="E73" s="2">
        <f t="shared" si="11"/>
        <v>3022444.4712979998</v>
      </c>
      <c r="F73" s="2">
        <f t="shared" si="11"/>
        <v>5626986.6797698447</v>
      </c>
      <c r="G73" s="2">
        <f t="shared" si="11"/>
        <v>8980478.5410923976</v>
      </c>
    </row>
    <row r="74" spans="1:7" outlineLevel="1" x14ac:dyDescent="0.25"/>
    <row r="75" spans="1:7" outlineLevel="1" x14ac:dyDescent="0.25">
      <c r="A75" s="1" t="s">
        <v>82</v>
      </c>
      <c r="B75" s="1">
        <f>-B157</f>
        <v>200000</v>
      </c>
      <c r="C75" s="1">
        <f>B75</f>
        <v>200000</v>
      </c>
      <c r="D75" s="1">
        <f t="shared" ref="D75:G76" si="12">C75</f>
        <v>200000</v>
      </c>
      <c r="E75" s="1">
        <f t="shared" si="12"/>
        <v>200000</v>
      </c>
      <c r="F75" s="1">
        <f t="shared" si="12"/>
        <v>200000</v>
      </c>
      <c r="G75" s="1">
        <f t="shared" si="12"/>
        <v>200000</v>
      </c>
    </row>
    <row r="76" spans="1:7" outlineLevel="1" x14ac:dyDescent="0.25">
      <c r="A76" s="1" t="s">
        <v>83</v>
      </c>
      <c r="B76" s="1">
        <v>200000</v>
      </c>
      <c r="C76" s="1">
        <f>B76</f>
        <v>200000</v>
      </c>
      <c r="D76" s="1">
        <f t="shared" si="12"/>
        <v>200000</v>
      </c>
      <c r="E76" s="1">
        <f t="shared" si="12"/>
        <v>200000</v>
      </c>
      <c r="F76" s="1">
        <f t="shared" si="12"/>
        <v>200000</v>
      </c>
      <c r="G76" s="1">
        <f t="shared" si="12"/>
        <v>200000</v>
      </c>
    </row>
    <row r="77" spans="1:7" outlineLevel="1" x14ac:dyDescent="0.25">
      <c r="A77" s="1" t="s">
        <v>84</v>
      </c>
      <c r="B77" s="5"/>
      <c r="C77" s="5">
        <f>B77-C54-C55</f>
        <v>-198400</v>
      </c>
      <c r="D77" s="5">
        <f t="shared" ref="D77:G77" si="13">C77-D54-D55</f>
        <v>-396800</v>
      </c>
      <c r="E77" s="5">
        <f t="shared" si="13"/>
        <v>-595200</v>
      </c>
      <c r="F77" s="5">
        <f t="shared" si="13"/>
        <v>-793600</v>
      </c>
      <c r="G77" s="5">
        <f t="shared" si="13"/>
        <v>-992000</v>
      </c>
    </row>
    <row r="78" spans="1:7" outlineLevel="1" x14ac:dyDescent="0.25">
      <c r="A78" s="2" t="s">
        <v>85</v>
      </c>
      <c r="B78" s="2">
        <f>SUM(B75:B77)</f>
        <v>400000</v>
      </c>
      <c r="C78" s="2">
        <f t="shared" ref="C78:G78" si="14">SUM(C75:C77)</f>
        <v>201600</v>
      </c>
      <c r="D78" s="2">
        <f t="shared" si="14"/>
        <v>3200</v>
      </c>
      <c r="E78" s="2">
        <f t="shared" si="14"/>
        <v>-195200</v>
      </c>
      <c r="F78" s="2">
        <f t="shared" si="14"/>
        <v>-393600</v>
      </c>
      <c r="G78" s="2">
        <f t="shared" si="14"/>
        <v>-592000</v>
      </c>
    </row>
    <row r="79" spans="1:7" outlineLevel="1" x14ac:dyDescent="0.25"/>
    <row r="80" spans="1:7" ht="15.75" outlineLevel="1" thickBot="1" x14ac:dyDescent="0.3">
      <c r="A80" s="2" t="s">
        <v>86</v>
      </c>
      <c r="B80" s="7">
        <f>B78+B73</f>
        <v>200000</v>
      </c>
      <c r="C80" s="7">
        <f t="shared" ref="C80:G80" si="15">C78+C73</f>
        <v>630684.39999999991</v>
      </c>
      <c r="D80" s="7">
        <f t="shared" si="15"/>
        <v>1280446.216</v>
      </c>
      <c r="E80" s="7">
        <f t="shared" si="15"/>
        <v>2827244.4712979998</v>
      </c>
      <c r="F80" s="7">
        <f t="shared" si="15"/>
        <v>5233386.6797698447</v>
      </c>
      <c r="G80" s="7">
        <f t="shared" si="15"/>
        <v>8388478.5410923976</v>
      </c>
    </row>
    <row r="81" spans="1:7" ht="15.75" outlineLevel="1" thickTop="1" x14ac:dyDescent="0.25"/>
    <row r="82" spans="1:7" outlineLevel="1" x14ac:dyDescent="0.25">
      <c r="A82" s="2" t="s">
        <v>87</v>
      </c>
    </row>
    <row r="83" spans="1:7" outlineLevel="1" x14ac:dyDescent="0.25">
      <c r="A83" s="1" t="s">
        <v>88</v>
      </c>
      <c r="B83" s="1">
        <v>0</v>
      </c>
      <c r="C83" s="1">
        <f>C145</f>
        <v>1976.8</v>
      </c>
      <c r="D83" s="1">
        <f>D145</f>
        <v>4329.192</v>
      </c>
      <c r="E83" s="1">
        <f t="shared" ref="E83:G83" si="16">E145</f>
        <v>7392.0953399999999</v>
      </c>
      <c r="F83" s="1">
        <f t="shared" si="16"/>
        <v>9757.5658488000008</v>
      </c>
      <c r="G83" s="1">
        <f t="shared" si="16"/>
        <v>10928.473750656001</v>
      </c>
    </row>
    <row r="84" spans="1:7" outlineLevel="1" x14ac:dyDescent="0.25">
      <c r="B84" s="5"/>
      <c r="C84" s="5"/>
      <c r="D84" s="5"/>
      <c r="E84" s="5"/>
      <c r="F84" s="5"/>
      <c r="G84" s="5"/>
    </row>
    <row r="85" spans="1:7" outlineLevel="1" x14ac:dyDescent="0.25">
      <c r="A85" s="2" t="s">
        <v>89</v>
      </c>
      <c r="B85" s="2">
        <f>SUM(B83:B84)</f>
        <v>0</v>
      </c>
      <c r="C85" s="2">
        <f t="shared" ref="C85:G85" si="17">SUM(C83:C84)</f>
        <v>1976.8</v>
      </c>
      <c r="D85" s="2">
        <f t="shared" si="17"/>
        <v>4329.192</v>
      </c>
      <c r="E85" s="2">
        <f t="shared" si="17"/>
        <v>7392.0953399999999</v>
      </c>
      <c r="F85" s="2">
        <f t="shared" si="17"/>
        <v>9757.5658488000008</v>
      </c>
      <c r="G85" s="2">
        <f t="shared" si="17"/>
        <v>10928.473750656001</v>
      </c>
    </row>
    <row r="86" spans="1:7" outlineLevel="1" x14ac:dyDescent="0.25"/>
    <row r="87" spans="1:7" outlineLevel="1" x14ac:dyDescent="0.25">
      <c r="A87" s="1" t="s">
        <v>90</v>
      </c>
      <c r="B87" s="5">
        <v>0</v>
      </c>
      <c r="C87" s="5">
        <v>0</v>
      </c>
      <c r="D87" s="5">
        <v>0</v>
      </c>
      <c r="E87" s="5">
        <v>0</v>
      </c>
      <c r="F87" s="5">
        <v>0</v>
      </c>
      <c r="G87" s="5">
        <v>0</v>
      </c>
    </row>
    <row r="88" spans="1:7" outlineLevel="1" x14ac:dyDescent="0.25">
      <c r="A88" s="2" t="s">
        <v>91</v>
      </c>
      <c r="B88" s="2">
        <f>SUM(B85:B87)</f>
        <v>0</v>
      </c>
      <c r="C88" s="2">
        <f>SUM(C85:C87)</f>
        <v>1976.8</v>
      </c>
      <c r="D88" s="2">
        <f t="shared" ref="D88:G88" si="18">SUM(D85:D87)</f>
        <v>4329.192</v>
      </c>
      <c r="E88" s="2">
        <f t="shared" si="18"/>
        <v>7392.0953399999999</v>
      </c>
      <c r="F88" s="2">
        <f t="shared" si="18"/>
        <v>9757.5658488000008</v>
      </c>
      <c r="G88" s="2">
        <f t="shared" si="18"/>
        <v>10928.473750656001</v>
      </c>
    </row>
    <row r="89" spans="1:7" outlineLevel="1" x14ac:dyDescent="0.25"/>
    <row r="90" spans="1:7" outlineLevel="1" x14ac:dyDescent="0.25">
      <c r="A90" s="1" t="s">
        <v>92</v>
      </c>
      <c r="B90" s="17">
        <v>200000</v>
      </c>
      <c r="C90" s="1">
        <f>B96</f>
        <v>200000</v>
      </c>
      <c r="D90" s="1">
        <f>C96</f>
        <v>628707.6</v>
      </c>
      <c r="E90" s="1">
        <f t="shared" ref="E90:G90" si="19">D96</f>
        <v>1936260.0039999997</v>
      </c>
      <c r="F90" s="1">
        <f>E96</f>
        <v>5235617.9599979995</v>
      </c>
      <c r="G90" s="1">
        <f t="shared" si="19"/>
        <v>12679725.017159004</v>
      </c>
    </row>
    <row r="91" spans="1:7" outlineLevel="1" x14ac:dyDescent="0.25">
      <c r="A91" s="1" t="s">
        <v>74</v>
      </c>
      <c r="B91" s="1">
        <v>0</v>
      </c>
      <c r="C91" s="1">
        <f>C60</f>
        <v>428707.6</v>
      </c>
      <c r="D91" s="1">
        <f t="shared" ref="D91:G91" si="20">D60</f>
        <v>647409.42399999988</v>
      </c>
      <c r="E91" s="1">
        <f t="shared" si="20"/>
        <v>1443735.3519580003</v>
      </c>
      <c r="F91" s="1">
        <f t="shared" si="20"/>
        <v>2303776.737963045</v>
      </c>
      <c r="G91" s="1">
        <f t="shared" si="20"/>
        <v>3053920.9534206977</v>
      </c>
    </row>
    <row r="92" spans="1:7" outlineLevel="1" x14ac:dyDescent="0.25">
      <c r="A92" s="1" t="s">
        <v>75</v>
      </c>
      <c r="D92" s="1">
        <f t="shared" ref="D92" si="21">D62</f>
        <v>0</v>
      </c>
      <c r="E92" s="1">
        <v>100000</v>
      </c>
      <c r="F92" s="1">
        <v>200000</v>
      </c>
      <c r="G92" s="1">
        <v>200000</v>
      </c>
    </row>
    <row r="93" spans="1:7" outlineLevel="1" x14ac:dyDescent="0.25">
      <c r="A93" s="1" t="s">
        <v>93</v>
      </c>
      <c r="B93" s="1">
        <v>0</v>
      </c>
      <c r="C93" s="1">
        <f>C62</f>
        <v>0</v>
      </c>
      <c r="D93" s="1">
        <f>+D90*1.05</f>
        <v>660142.98</v>
      </c>
      <c r="E93" s="1">
        <f>+E90*1.01</f>
        <v>1955622.6040399997</v>
      </c>
      <c r="F93" s="1">
        <f>+F90*1.02</f>
        <v>5340330.3191979593</v>
      </c>
      <c r="G93" s="1">
        <f>+G90*1.02</f>
        <v>12933319.517502185</v>
      </c>
    </row>
    <row r="94" spans="1:7" outlineLevel="1" x14ac:dyDescent="0.25">
      <c r="B94" s="5"/>
      <c r="C94" s="5"/>
      <c r="D94" s="5"/>
      <c r="E94" s="5"/>
      <c r="F94" s="5"/>
      <c r="G94" s="5"/>
    </row>
    <row r="95" spans="1:7" outlineLevel="1" x14ac:dyDescent="0.25"/>
    <row r="96" spans="1:7" outlineLevel="1" x14ac:dyDescent="0.25">
      <c r="A96" s="2" t="s">
        <v>94</v>
      </c>
      <c r="B96" s="2">
        <f>B90+B91-B92+B93</f>
        <v>200000</v>
      </c>
      <c r="C96" s="2">
        <f>C90+C91-C92+C93</f>
        <v>628707.6</v>
      </c>
      <c r="D96" s="2">
        <f t="shared" ref="D96:G96" si="22">D90+D91-D92+D93</f>
        <v>1936260.0039999997</v>
      </c>
      <c r="E96" s="2">
        <f t="shared" si="22"/>
        <v>5235617.9599979995</v>
      </c>
      <c r="F96" s="2">
        <f t="shared" si="22"/>
        <v>12679725.017159004</v>
      </c>
      <c r="G96" s="2">
        <f t="shared" si="22"/>
        <v>28466965.488081887</v>
      </c>
    </row>
    <row r="97" spans="1:7" outlineLevel="1" x14ac:dyDescent="0.25"/>
    <row r="98" spans="1:7" outlineLevel="1" x14ac:dyDescent="0.25">
      <c r="A98" s="2" t="s">
        <v>95</v>
      </c>
      <c r="B98" s="2">
        <f>B88+B96</f>
        <v>200000</v>
      </c>
      <c r="C98" s="2">
        <f t="shared" ref="C98:G98" si="23">C88+C96</f>
        <v>630684.4</v>
      </c>
      <c r="D98" s="2">
        <f>D88+D96</f>
        <v>1940589.1959999998</v>
      </c>
      <c r="E98" s="2">
        <f t="shared" si="23"/>
        <v>5243010.055337999</v>
      </c>
      <c r="F98" s="2">
        <f t="shared" si="23"/>
        <v>12689482.583007803</v>
      </c>
      <c r="G98" s="2">
        <f t="shared" si="23"/>
        <v>28477893.961832542</v>
      </c>
    </row>
    <row r="99" spans="1:7" outlineLevel="1" x14ac:dyDescent="0.25">
      <c r="A99" s="27" t="s">
        <v>96</v>
      </c>
      <c r="B99" s="25">
        <f>B80-B98</f>
        <v>0</v>
      </c>
      <c r="C99" s="25">
        <f t="shared" ref="C99:G99" si="24">C80-C98</f>
        <v>0</v>
      </c>
      <c r="D99" s="25">
        <f>D80-D98</f>
        <v>-660142.97999999975</v>
      </c>
      <c r="E99" s="25">
        <f t="shared" si="24"/>
        <v>-2415765.5840399992</v>
      </c>
      <c r="F99" s="25">
        <f t="shared" si="24"/>
        <v>-7456095.9032379584</v>
      </c>
      <c r="G99" s="25">
        <f t="shared" si="24"/>
        <v>-20089415.420740142</v>
      </c>
    </row>
    <row r="100" spans="1:7" outlineLevel="1" x14ac:dyDescent="0.25"/>
    <row r="103" spans="1:7" x14ac:dyDescent="0.25">
      <c r="A103" s="2" t="s">
        <v>128</v>
      </c>
    </row>
    <row r="104" spans="1:7" x14ac:dyDescent="0.25">
      <c r="A104" s="2" t="s">
        <v>63</v>
      </c>
      <c r="B104" s="6" t="s">
        <v>6</v>
      </c>
      <c r="C104" s="6" t="s">
        <v>1</v>
      </c>
      <c r="D104" s="6" t="s">
        <v>2</v>
      </c>
      <c r="E104" s="6" t="s">
        <v>3</v>
      </c>
      <c r="F104" s="6" t="s">
        <v>4</v>
      </c>
      <c r="G104" s="6" t="s">
        <v>5</v>
      </c>
    </row>
    <row r="105" spans="1:7" outlineLevel="1" x14ac:dyDescent="0.25"/>
    <row r="106" spans="1:7" outlineLevel="1" x14ac:dyDescent="0.25">
      <c r="A106" s="26" t="s">
        <v>97</v>
      </c>
    </row>
    <row r="107" spans="1:7" outlineLevel="1" x14ac:dyDescent="0.25">
      <c r="A107" s="1" t="s">
        <v>74</v>
      </c>
      <c r="C107" s="1">
        <f t="shared" ref="C107:G107" si="25">C60</f>
        <v>428707.6</v>
      </c>
      <c r="D107" s="1">
        <f t="shared" si="25"/>
        <v>647409.42399999988</v>
      </c>
      <c r="E107" s="1">
        <f t="shared" si="25"/>
        <v>1443735.3519580003</v>
      </c>
      <c r="F107" s="1">
        <f t="shared" si="25"/>
        <v>2303776.737963045</v>
      </c>
      <c r="G107" s="1">
        <f t="shared" si="25"/>
        <v>3053920.9534206977</v>
      </c>
    </row>
    <row r="108" spans="1:7" outlineLevel="1" x14ac:dyDescent="0.25">
      <c r="A108" s="1" t="s">
        <v>98</v>
      </c>
      <c r="C108" s="1">
        <f>(C54+C55)</f>
        <v>198400</v>
      </c>
      <c r="D108" s="1">
        <f t="shared" ref="D108:G108" si="26">(D54+D55)</f>
        <v>198400</v>
      </c>
      <c r="E108" s="1">
        <f t="shared" si="26"/>
        <v>198400</v>
      </c>
      <c r="F108" s="1">
        <f t="shared" si="26"/>
        <v>198400</v>
      </c>
      <c r="G108" s="1">
        <f t="shared" si="26"/>
        <v>198400</v>
      </c>
    </row>
    <row r="109" spans="1:7" outlineLevel="1" x14ac:dyDescent="0.25"/>
    <row r="110" spans="1:7" outlineLevel="1" x14ac:dyDescent="0.25">
      <c r="A110" s="1" t="s">
        <v>99</v>
      </c>
      <c r="C110" s="1">
        <f>-(C71-B71)</f>
        <v>-211950</v>
      </c>
      <c r="D110" s="1">
        <f t="shared" ref="D110:G111" si="27">-(D71-C71)</f>
        <v>-97497</v>
      </c>
      <c r="E110" s="1">
        <f t="shared" si="27"/>
        <v>-292907.0578500001</v>
      </c>
      <c r="F110" s="1">
        <f t="shared" si="27"/>
        <v>-305658.54311540397</v>
      </c>
      <c r="G110" s="1">
        <f t="shared" si="27"/>
        <v>-256422.75851263048</v>
      </c>
    </row>
    <row r="111" spans="1:7" outlineLevel="1" x14ac:dyDescent="0.25">
      <c r="A111" s="1" t="s">
        <v>80</v>
      </c>
      <c r="C111" s="1">
        <f>-(C72-B72)</f>
        <v>-28260</v>
      </c>
      <c r="D111" s="1">
        <f t="shared" si="27"/>
        <v>-12999.599999999999</v>
      </c>
      <c r="E111" s="1">
        <f t="shared" si="27"/>
        <v>-39054.274380000024</v>
      </c>
      <c r="F111" s="1">
        <f t="shared" si="27"/>
        <v>-40754.472415387194</v>
      </c>
      <c r="G111" s="1">
        <f t="shared" si="27"/>
        <v>-34189.701135017385</v>
      </c>
    </row>
    <row r="112" spans="1:7" outlineLevel="1" x14ac:dyDescent="0.25"/>
    <row r="113" spans="1:7" outlineLevel="1" x14ac:dyDescent="0.25">
      <c r="A113" s="1" t="s">
        <v>88</v>
      </c>
      <c r="B113" s="5"/>
      <c r="C113" s="5">
        <f>C83-B83</f>
        <v>1976.8</v>
      </c>
      <c r="D113" s="5">
        <f t="shared" ref="D113:G113" si="28">D83-C83</f>
        <v>2352.3919999999998</v>
      </c>
      <c r="E113" s="5">
        <f t="shared" si="28"/>
        <v>3062.9033399999998</v>
      </c>
      <c r="F113" s="5">
        <f t="shared" si="28"/>
        <v>2365.470508800001</v>
      </c>
      <c r="G113" s="5">
        <f t="shared" si="28"/>
        <v>1170.9079018560005</v>
      </c>
    </row>
    <row r="114" spans="1:7" outlineLevel="1" x14ac:dyDescent="0.25"/>
    <row r="115" spans="1:7" outlineLevel="1" x14ac:dyDescent="0.25">
      <c r="A115" s="2" t="s">
        <v>100</v>
      </c>
      <c r="B115" s="2">
        <v>0</v>
      </c>
      <c r="C115" s="2">
        <f>SUM(C107:C114)</f>
        <v>388874.39999999997</v>
      </c>
      <c r="D115" s="2">
        <f t="shared" ref="D115:G115" si="29">SUM(D107:D114)</f>
        <v>737665.2159999999</v>
      </c>
      <c r="E115" s="2">
        <f t="shared" si="29"/>
        <v>1313236.923068</v>
      </c>
      <c r="F115" s="2">
        <f t="shared" si="29"/>
        <v>2158129.1929410538</v>
      </c>
      <c r="G115" s="2">
        <f t="shared" si="29"/>
        <v>2962879.4016749058</v>
      </c>
    </row>
    <row r="116" spans="1:7" outlineLevel="1" x14ac:dyDescent="0.25"/>
    <row r="117" spans="1:7" outlineLevel="1" x14ac:dyDescent="0.25">
      <c r="A117" s="26" t="s">
        <v>101</v>
      </c>
    </row>
    <row r="118" spans="1:7" outlineLevel="1" x14ac:dyDescent="0.25">
      <c r="A118" s="1" t="s">
        <v>7</v>
      </c>
      <c r="B118" s="1">
        <f>-B75</f>
        <v>-200000</v>
      </c>
      <c r="C118" s="1">
        <f>-(C75-B75)</f>
        <v>0</v>
      </c>
      <c r="D118" s="1">
        <f t="shared" ref="D118:G119" si="30">-(D75-C75)</f>
        <v>0</v>
      </c>
      <c r="E118" s="1">
        <f t="shared" si="30"/>
        <v>0</v>
      </c>
      <c r="F118" s="1">
        <f t="shared" si="30"/>
        <v>0</v>
      </c>
      <c r="G118" s="1">
        <f t="shared" si="30"/>
        <v>0</v>
      </c>
    </row>
    <row r="119" spans="1:7" outlineLevel="1" x14ac:dyDescent="0.25">
      <c r="A119" s="1" t="s">
        <v>83</v>
      </c>
      <c r="B119" s="5">
        <f>-B76</f>
        <v>-200000</v>
      </c>
      <c r="C119" s="5">
        <f>-(C76-B76)</f>
        <v>0</v>
      </c>
      <c r="D119" s="5">
        <f t="shared" si="30"/>
        <v>0</v>
      </c>
      <c r="E119" s="5">
        <f t="shared" si="30"/>
        <v>0</v>
      </c>
      <c r="F119" s="5">
        <f t="shared" si="30"/>
        <v>0</v>
      </c>
      <c r="G119" s="5">
        <f t="shared" si="30"/>
        <v>0</v>
      </c>
    </row>
    <row r="120" spans="1:7" outlineLevel="1" x14ac:dyDescent="0.25"/>
    <row r="121" spans="1:7" outlineLevel="1" x14ac:dyDescent="0.25">
      <c r="A121" s="2" t="s">
        <v>102</v>
      </c>
      <c r="B121" s="2">
        <f>SUM(B118:B119)</f>
        <v>-400000</v>
      </c>
      <c r="C121" s="2">
        <f t="shared" ref="C121:G121" si="31">SUM(C118:C119)</f>
        <v>0</v>
      </c>
      <c r="D121" s="2">
        <f t="shared" si="31"/>
        <v>0</v>
      </c>
      <c r="E121" s="2">
        <f t="shared" si="31"/>
        <v>0</v>
      </c>
      <c r="F121" s="2">
        <f t="shared" si="31"/>
        <v>0</v>
      </c>
      <c r="G121" s="2">
        <f t="shared" si="31"/>
        <v>0</v>
      </c>
    </row>
    <row r="122" spans="1:7" outlineLevel="1" x14ac:dyDescent="0.25"/>
    <row r="123" spans="1:7" outlineLevel="1" x14ac:dyDescent="0.25">
      <c r="A123" s="26" t="s">
        <v>103</v>
      </c>
    </row>
    <row r="124" spans="1:7" outlineLevel="1" x14ac:dyDescent="0.25">
      <c r="A124" s="1" t="s">
        <v>90</v>
      </c>
      <c r="C124" s="1">
        <f>(C87-B87)</f>
        <v>0</v>
      </c>
      <c r="D124" s="1">
        <f t="shared" ref="D124:G124" si="32">(D87-C87)</f>
        <v>0</v>
      </c>
      <c r="E124" s="1">
        <f t="shared" si="32"/>
        <v>0</v>
      </c>
      <c r="F124" s="1">
        <f t="shared" si="32"/>
        <v>0</v>
      </c>
      <c r="G124" s="1">
        <f t="shared" si="32"/>
        <v>0</v>
      </c>
    </row>
    <row r="125" spans="1:7" outlineLevel="1" x14ac:dyDescent="0.25">
      <c r="A125" s="1" t="s">
        <v>55</v>
      </c>
      <c r="B125" s="1">
        <f>B96</f>
        <v>200000</v>
      </c>
    </row>
    <row r="126" spans="1:7" outlineLevel="1" x14ac:dyDescent="0.25">
      <c r="A126" s="1" t="s">
        <v>75</v>
      </c>
      <c r="B126" s="5"/>
      <c r="C126" s="5">
        <f>C62</f>
        <v>0</v>
      </c>
      <c r="D126" s="5">
        <f t="shared" ref="D126:G126" si="33">D62</f>
        <v>0</v>
      </c>
      <c r="E126" s="5">
        <f t="shared" si="33"/>
        <v>100000</v>
      </c>
      <c r="F126" s="5">
        <f t="shared" si="33"/>
        <v>100000</v>
      </c>
      <c r="G126" s="5">
        <f t="shared" si="33"/>
        <v>100000</v>
      </c>
    </row>
    <row r="127" spans="1:7" outlineLevel="1" x14ac:dyDescent="0.25"/>
    <row r="128" spans="1:7" outlineLevel="1" x14ac:dyDescent="0.25">
      <c r="A128" s="2" t="s">
        <v>104</v>
      </c>
      <c r="B128" s="2">
        <f>SUM(B124:B126)</f>
        <v>200000</v>
      </c>
      <c r="C128" s="2">
        <f t="shared" ref="C128:G128" si="34">SUM(C124:C126)</f>
        <v>0</v>
      </c>
      <c r="D128" s="2">
        <f t="shared" si="34"/>
        <v>0</v>
      </c>
      <c r="E128" s="2">
        <f t="shared" si="34"/>
        <v>100000</v>
      </c>
      <c r="F128" s="2">
        <f t="shared" si="34"/>
        <v>100000</v>
      </c>
      <c r="G128" s="2">
        <f t="shared" si="34"/>
        <v>100000</v>
      </c>
    </row>
    <row r="129" spans="1:7" outlineLevel="1" x14ac:dyDescent="0.25">
      <c r="A129" s="2"/>
      <c r="B129" s="2"/>
      <c r="C129" s="2"/>
      <c r="D129" s="2"/>
      <c r="E129" s="2"/>
      <c r="F129" s="2"/>
      <c r="G129" s="2"/>
    </row>
    <row r="130" spans="1:7" outlineLevel="1" x14ac:dyDescent="0.25">
      <c r="A130" s="2" t="s">
        <v>105</v>
      </c>
      <c r="B130" s="2">
        <f>B115+B121+B128</f>
        <v>-200000</v>
      </c>
      <c r="C130" s="2">
        <f t="shared" ref="C130:G130" si="35">C115+C121+C128</f>
        <v>388874.39999999997</v>
      </c>
      <c r="D130" s="2">
        <f t="shared" si="35"/>
        <v>737665.2159999999</v>
      </c>
      <c r="E130" s="2">
        <f t="shared" si="35"/>
        <v>1413236.923068</v>
      </c>
      <c r="F130" s="2">
        <f t="shared" si="35"/>
        <v>2258129.1929410538</v>
      </c>
      <c r="G130" s="2">
        <f t="shared" si="35"/>
        <v>3062879.4016749058</v>
      </c>
    </row>
    <row r="131" spans="1:7" outlineLevel="1" x14ac:dyDescent="0.25">
      <c r="A131" s="2"/>
      <c r="B131" s="2"/>
      <c r="C131" s="2"/>
      <c r="D131" s="2"/>
      <c r="E131" s="2"/>
      <c r="F131" s="2"/>
      <c r="G131" s="2"/>
    </row>
    <row r="132" spans="1:7" outlineLevel="1" x14ac:dyDescent="0.25">
      <c r="A132" s="2" t="s">
        <v>106</v>
      </c>
      <c r="B132" s="5">
        <v>0</v>
      </c>
      <c r="C132" s="5">
        <f>B134</f>
        <v>-200000</v>
      </c>
      <c r="D132" s="5">
        <f t="shared" ref="D132:G132" si="36">C134</f>
        <v>188874.39999999997</v>
      </c>
      <c r="E132" s="5">
        <f t="shared" si="36"/>
        <v>926539.61599999992</v>
      </c>
      <c r="F132" s="5">
        <f t="shared" si="36"/>
        <v>2339776.5390679999</v>
      </c>
      <c r="G132" s="5">
        <f t="shared" si="36"/>
        <v>4597905.7320090532</v>
      </c>
    </row>
    <row r="133" spans="1:7" outlineLevel="1" x14ac:dyDescent="0.25">
      <c r="A133" s="2"/>
    </row>
    <row r="134" spans="1:7" ht="15.75" outlineLevel="1" thickBot="1" x14ac:dyDescent="0.3">
      <c r="A134" s="2" t="s">
        <v>107</v>
      </c>
      <c r="B134" s="7">
        <f>B130+B132</f>
        <v>-200000</v>
      </c>
      <c r="C134" s="7">
        <f t="shared" ref="C134:G134" si="37">C130+C132</f>
        <v>188874.39999999997</v>
      </c>
      <c r="D134" s="7">
        <f t="shared" si="37"/>
        <v>926539.61599999992</v>
      </c>
      <c r="E134" s="7">
        <f t="shared" si="37"/>
        <v>2339776.5390679999</v>
      </c>
      <c r="F134" s="7">
        <f t="shared" si="37"/>
        <v>4597905.7320090532</v>
      </c>
      <c r="G134" s="7">
        <f t="shared" si="37"/>
        <v>7660785.133683959</v>
      </c>
    </row>
    <row r="135" spans="1:7" ht="15.75" outlineLevel="1" thickTop="1" x14ac:dyDescent="0.25">
      <c r="A135" s="2"/>
      <c r="B135" s="2"/>
      <c r="C135" s="2"/>
      <c r="D135" s="2"/>
      <c r="E135" s="2"/>
      <c r="F135" s="2"/>
      <c r="G135" s="2"/>
    </row>
    <row r="136" spans="1:7" x14ac:dyDescent="0.25">
      <c r="A136" s="2"/>
    </row>
    <row r="138" spans="1:7" x14ac:dyDescent="0.25">
      <c r="A138" s="2" t="s">
        <v>125</v>
      </c>
    </row>
    <row r="139" spans="1:7" x14ac:dyDescent="0.25">
      <c r="A139" s="2" t="s">
        <v>62</v>
      </c>
      <c r="B139" s="6" t="s">
        <v>6</v>
      </c>
      <c r="C139" s="6" t="s">
        <v>1</v>
      </c>
      <c r="D139" s="6" t="s">
        <v>2</v>
      </c>
      <c r="E139" s="6" t="s">
        <v>3</v>
      </c>
      <c r="F139" s="6" t="s">
        <v>4</v>
      </c>
      <c r="G139" s="6" t="s">
        <v>5</v>
      </c>
    </row>
    <row r="140" spans="1:7" outlineLevel="1" x14ac:dyDescent="0.25">
      <c r="A140" s="1" t="s">
        <v>108</v>
      </c>
      <c r="B140" s="32">
        <v>0.05</v>
      </c>
      <c r="C140" s="1">
        <f>C49*$B$140</f>
        <v>70650</v>
      </c>
      <c r="D140" s="1">
        <f>D49*$B$140</f>
        <v>103149</v>
      </c>
      <c r="E140" s="1">
        <f>E49*$B$140</f>
        <v>200784.68595000007</v>
      </c>
      <c r="F140" s="1">
        <f>F49*$B$140</f>
        <v>302670.86698846804</v>
      </c>
      <c r="G140" s="1">
        <f>G49*$B$140</f>
        <v>388145.11982601153</v>
      </c>
    </row>
    <row r="141" spans="1:7" outlineLevel="1" x14ac:dyDescent="0.25">
      <c r="A141" s="1" t="s">
        <v>109</v>
      </c>
      <c r="B141" s="32">
        <v>0.15</v>
      </c>
      <c r="C141" s="1">
        <f>$B$141*C49</f>
        <v>211950</v>
      </c>
      <c r="D141" s="1">
        <f>$B$141*D49</f>
        <v>309447</v>
      </c>
      <c r="E141" s="1">
        <f>$B$141*E49</f>
        <v>602354.0578500001</v>
      </c>
      <c r="F141" s="1">
        <f>$B$141*F49</f>
        <v>908012.60096540407</v>
      </c>
      <c r="G141" s="1">
        <f>$B$141*G49</f>
        <v>1164435.3594780345</v>
      </c>
    </row>
    <row r="142" spans="1:7" outlineLevel="1" x14ac:dyDescent="0.25">
      <c r="A142" s="1" t="s">
        <v>110</v>
      </c>
      <c r="B142" s="32">
        <v>0.02</v>
      </c>
      <c r="C142" s="5">
        <f>$B$142*C49</f>
        <v>28260</v>
      </c>
      <c r="D142" s="5">
        <f>$B$142*D49</f>
        <v>41259.599999999999</v>
      </c>
      <c r="E142" s="5">
        <f>$B$142*E49</f>
        <v>80313.874380000023</v>
      </c>
      <c r="F142" s="5">
        <f>$B$142*F49</f>
        <v>121068.34679538722</v>
      </c>
      <c r="G142" s="5">
        <f>$B$142*G49</f>
        <v>155258.0479304046</v>
      </c>
    </row>
    <row r="143" spans="1:7" outlineLevel="1" x14ac:dyDescent="0.25">
      <c r="A143" s="1" t="s">
        <v>111</v>
      </c>
      <c r="B143" s="13"/>
      <c r="C143" s="1">
        <f>SUM(C140:C142)</f>
        <v>310860</v>
      </c>
      <c r="D143" s="1">
        <f t="shared" ref="D143:G143" si="38">SUM(D140:D142)</f>
        <v>453855.6</v>
      </c>
      <c r="E143" s="1">
        <f t="shared" si="38"/>
        <v>883452.61818000022</v>
      </c>
      <c r="F143" s="1">
        <f t="shared" si="38"/>
        <v>1331751.8147492595</v>
      </c>
      <c r="G143" s="1">
        <f t="shared" si="38"/>
        <v>1707838.5272344507</v>
      </c>
    </row>
    <row r="144" spans="1:7" outlineLevel="1" x14ac:dyDescent="0.25">
      <c r="B144" s="13"/>
    </row>
    <row r="145" spans="1:10" outlineLevel="1" x14ac:dyDescent="0.25">
      <c r="A145" s="1" t="s">
        <v>112</v>
      </c>
      <c r="B145" s="33">
        <v>0.02</v>
      </c>
      <c r="C145" s="5">
        <f>$B$145*C50</f>
        <v>1976.8</v>
      </c>
      <c r="D145" s="5">
        <f>$B$145*D50</f>
        <v>4329.192</v>
      </c>
      <c r="E145" s="5">
        <f>$B$145*E50</f>
        <v>7392.0953399999999</v>
      </c>
      <c r="F145" s="5">
        <f>$B$145*F50</f>
        <v>9757.5658488000008</v>
      </c>
      <c r="G145" s="5">
        <f>$B$145*G50</f>
        <v>10928.473750656001</v>
      </c>
    </row>
    <row r="146" spans="1:10" outlineLevel="1" x14ac:dyDescent="0.25">
      <c r="A146" s="1" t="s">
        <v>113</v>
      </c>
      <c r="C146" s="1">
        <f>C145</f>
        <v>1976.8</v>
      </c>
      <c r="D146" s="1">
        <f t="shared" ref="D146:G146" si="39">D145</f>
        <v>4329.192</v>
      </c>
      <c r="E146" s="1">
        <f t="shared" si="39"/>
        <v>7392.0953399999999</v>
      </c>
      <c r="F146" s="1">
        <f t="shared" si="39"/>
        <v>9757.5658488000008</v>
      </c>
      <c r="G146" s="1">
        <f t="shared" si="39"/>
        <v>10928.473750656001</v>
      </c>
    </row>
    <row r="147" spans="1:10" outlineLevel="1" x14ac:dyDescent="0.25"/>
    <row r="148" spans="1:10" outlineLevel="1" x14ac:dyDescent="0.25">
      <c r="A148" s="1" t="s">
        <v>114</v>
      </c>
      <c r="B148" s="19">
        <v>100000</v>
      </c>
      <c r="C148" s="5">
        <f>C143-C146</f>
        <v>308883.20000000001</v>
      </c>
      <c r="D148" s="5">
        <f t="shared" ref="D148:G148" si="40">D143-D146</f>
        <v>449526.408</v>
      </c>
      <c r="E148" s="5">
        <f t="shared" si="40"/>
        <v>876060.52284000022</v>
      </c>
      <c r="F148" s="5">
        <f t="shared" si="40"/>
        <v>1321994.2489004596</v>
      </c>
      <c r="G148" s="5">
        <f t="shared" si="40"/>
        <v>1696910.0534837947</v>
      </c>
    </row>
    <row r="149" spans="1:10" outlineLevel="1" x14ac:dyDescent="0.25">
      <c r="A149" s="2" t="s">
        <v>116</v>
      </c>
      <c r="B149" s="2"/>
      <c r="C149" s="2">
        <f>-(C148-B148)</f>
        <v>-208883.20000000001</v>
      </c>
      <c r="D149" s="2">
        <f t="shared" ref="D149:G149" si="41">-(D148-C148)</f>
        <v>-140643.20799999998</v>
      </c>
      <c r="E149" s="2">
        <f t="shared" si="41"/>
        <v>-426534.11484000023</v>
      </c>
      <c r="F149" s="2">
        <f t="shared" si="41"/>
        <v>-445933.72606045939</v>
      </c>
      <c r="G149" s="2">
        <f t="shared" si="41"/>
        <v>-374915.80458333506</v>
      </c>
      <c r="H149" s="2"/>
    </row>
    <row r="152" spans="1:10" x14ac:dyDescent="0.25">
      <c r="A152" s="2" t="s">
        <v>128</v>
      </c>
    </row>
    <row r="153" spans="1:10" x14ac:dyDescent="0.25">
      <c r="A153" s="2" t="s">
        <v>61</v>
      </c>
      <c r="B153" s="6" t="s">
        <v>6</v>
      </c>
      <c r="C153" s="6" t="s">
        <v>1</v>
      </c>
      <c r="D153" s="6" t="s">
        <v>2</v>
      </c>
      <c r="E153" s="6" t="s">
        <v>3</v>
      </c>
      <c r="F153" s="6" t="s">
        <v>4</v>
      </c>
      <c r="G153" s="6" t="s">
        <v>5</v>
      </c>
      <c r="H153" s="3"/>
    </row>
    <row r="154" spans="1:10" outlineLevel="1" x14ac:dyDescent="0.25">
      <c r="A154" s="1" t="s">
        <v>115</v>
      </c>
      <c r="B154" s="1">
        <f t="shared" ref="B154:G154" si="42">B60</f>
        <v>0</v>
      </c>
      <c r="C154" s="1">
        <f t="shared" si="42"/>
        <v>428707.6</v>
      </c>
      <c r="D154" s="1">
        <f t="shared" si="42"/>
        <v>647409.42399999988</v>
      </c>
      <c r="E154" s="1">
        <f t="shared" si="42"/>
        <v>1443735.3519580003</v>
      </c>
      <c r="F154" s="1">
        <f t="shared" si="42"/>
        <v>2303776.737963045</v>
      </c>
      <c r="G154" s="1">
        <f t="shared" si="42"/>
        <v>3053920.9534206977</v>
      </c>
    </row>
    <row r="155" spans="1:10" outlineLevel="1" x14ac:dyDescent="0.25">
      <c r="A155" s="1" t="s">
        <v>98</v>
      </c>
      <c r="C155" s="1">
        <f>C55+C54</f>
        <v>198400</v>
      </c>
      <c r="D155" s="1">
        <f>D55+D54</f>
        <v>198400</v>
      </c>
      <c r="E155" s="1">
        <f>E55+E54</f>
        <v>198400</v>
      </c>
      <c r="F155" s="1">
        <f>F55+F54</f>
        <v>198400</v>
      </c>
      <c r="G155" s="1">
        <f>G55+G54</f>
        <v>198400</v>
      </c>
    </row>
    <row r="156" spans="1:10" outlineLevel="1" x14ac:dyDescent="0.25">
      <c r="A156" s="34" t="s">
        <v>118</v>
      </c>
      <c r="B156" s="34">
        <f>-$B$15</f>
        <v>-830000</v>
      </c>
      <c r="C156" s="34">
        <f t="shared" ref="C156:D156" si="43">-$B$15</f>
        <v>-830000</v>
      </c>
      <c r="D156" s="34">
        <f t="shared" si="43"/>
        <v>-830000</v>
      </c>
      <c r="E156" s="34">
        <f>-$E$13</f>
        <v>-1584000</v>
      </c>
      <c r="F156" s="34">
        <f t="shared" ref="F156:G156" si="44">-$E$13</f>
        <v>-1584000</v>
      </c>
      <c r="G156" s="34">
        <f t="shared" si="44"/>
        <v>-1584000</v>
      </c>
    </row>
    <row r="157" spans="1:10" outlineLevel="1" x14ac:dyDescent="0.25">
      <c r="A157" s="1" t="s">
        <v>7</v>
      </c>
      <c r="B157" s="1">
        <f>-B17</f>
        <v>-200000</v>
      </c>
      <c r="J157" s="1">
        <v>63011919</v>
      </c>
    </row>
    <row r="158" spans="1:10" outlineLevel="1" x14ac:dyDescent="0.25">
      <c r="A158" s="1" t="s">
        <v>116</v>
      </c>
      <c r="B158" s="1">
        <f>-B148</f>
        <v>-100000</v>
      </c>
      <c r="C158" s="1">
        <f>C149</f>
        <v>-208883.20000000001</v>
      </c>
      <c r="D158" s="1">
        <f t="shared" ref="D158:G158" si="45">D149</f>
        <v>-140643.20799999998</v>
      </c>
      <c r="E158" s="1">
        <f t="shared" si="45"/>
        <v>-426534.11484000023</v>
      </c>
      <c r="F158" s="1">
        <f t="shared" si="45"/>
        <v>-445933.72606045939</v>
      </c>
      <c r="G158" s="1">
        <f t="shared" si="45"/>
        <v>-374915.80458333506</v>
      </c>
    </row>
    <row r="159" spans="1:10" outlineLevel="1" x14ac:dyDescent="0.25">
      <c r="A159" s="2" t="s">
        <v>117</v>
      </c>
      <c r="B159" s="2">
        <f>SUM(B154:B158)</f>
        <v>-1130000</v>
      </c>
      <c r="C159" s="2">
        <f>SUM(C154:C158)</f>
        <v>-411775.60000000003</v>
      </c>
      <c r="D159" s="2">
        <f t="shared" ref="D159:G159" si="46">SUM(D154:D158)</f>
        <v>-124833.7840000001</v>
      </c>
      <c r="E159" s="2">
        <f t="shared" si="46"/>
        <v>-368398.76288199989</v>
      </c>
      <c r="F159" s="2">
        <f t="shared" si="46"/>
        <v>472243.01190258563</v>
      </c>
      <c r="G159" s="2">
        <f t="shared" si="46"/>
        <v>1293405.1488373626</v>
      </c>
      <c r="H159" s="1" t="s">
        <v>135</v>
      </c>
      <c r="I159" s="1" t="s">
        <v>8</v>
      </c>
      <c r="J159" s="1">
        <v>8926130.5112793744</v>
      </c>
    </row>
    <row r="160" spans="1:10" outlineLevel="1" x14ac:dyDescent="0.25">
      <c r="A160" s="1" t="s">
        <v>119</v>
      </c>
      <c r="B160" s="5"/>
      <c r="C160" s="5"/>
      <c r="D160" s="5"/>
      <c r="E160" s="5"/>
      <c r="F160" s="5"/>
      <c r="G160" s="5">
        <f>G159*(1+H11)/(B168-H11)</f>
        <v>12213343.308954153</v>
      </c>
      <c r="H160" s="11">
        <f>J159</f>
        <v>8926130.5112793744</v>
      </c>
      <c r="I160" s="1" t="s">
        <v>11</v>
      </c>
    </row>
    <row r="161" spans="1:11" ht="15.75" outlineLevel="1" thickBot="1" x14ac:dyDescent="0.3">
      <c r="A161" s="1" t="s">
        <v>120</v>
      </c>
      <c r="B161" s="8">
        <f>SUM(B159:B160)</f>
        <v>-1130000</v>
      </c>
      <c r="C161" s="8">
        <f t="shared" ref="C161:G161" si="47">SUM(C159:C160)</f>
        <v>-411775.60000000003</v>
      </c>
      <c r="D161" s="8">
        <f t="shared" si="47"/>
        <v>-124833.7840000001</v>
      </c>
      <c r="E161" s="8">
        <f t="shared" si="47"/>
        <v>-368398.76288199989</v>
      </c>
      <c r="F161" s="8">
        <f t="shared" si="47"/>
        <v>472243.01190258563</v>
      </c>
      <c r="G161" s="8">
        <f t="shared" si="47"/>
        <v>13506748.457791517</v>
      </c>
      <c r="I161" s="1" t="s">
        <v>10</v>
      </c>
    </row>
    <row r="162" spans="1:11" ht="15.75" outlineLevel="1" thickTop="1" x14ac:dyDescent="0.25">
      <c r="B162" s="2"/>
      <c r="C162" s="2"/>
      <c r="D162" s="2"/>
      <c r="E162" s="2"/>
      <c r="F162" s="2"/>
      <c r="G162" s="2"/>
    </row>
    <row r="163" spans="1:11" x14ac:dyDescent="0.25">
      <c r="G163" s="2"/>
    </row>
    <row r="164" spans="1:11" x14ac:dyDescent="0.25">
      <c r="G164" s="2"/>
    </row>
    <row r="165" spans="1:11" x14ac:dyDescent="0.25">
      <c r="A165" s="2" t="s">
        <v>126</v>
      </c>
      <c r="G165" s="2"/>
    </row>
    <row r="166" spans="1:11" x14ac:dyDescent="0.25">
      <c r="A166" s="2" t="s">
        <v>60</v>
      </c>
      <c r="G166" s="2"/>
    </row>
    <row r="167" spans="1:11" outlineLevel="1" x14ac:dyDescent="0.25">
      <c r="G167" s="2"/>
    </row>
    <row r="168" spans="1:11" ht="15.75" outlineLevel="1" thickBot="1" x14ac:dyDescent="0.3">
      <c r="A168" s="1" t="s">
        <v>121</v>
      </c>
      <c r="B168" s="10">
        <f>B43</f>
        <v>0.11695999999999999</v>
      </c>
    </row>
    <row r="169" spans="1:11" ht="15.75" outlineLevel="1" thickBot="1" x14ac:dyDescent="0.3">
      <c r="A169" s="14" t="s">
        <v>122</v>
      </c>
      <c r="B169" s="15">
        <f>NPV(B168,C161:G161)+B161</f>
        <v>6209274.0591557063</v>
      </c>
    </row>
    <row r="170" spans="1:11" outlineLevel="1" x14ac:dyDescent="0.25">
      <c r="A170" s="2" t="s">
        <v>123</v>
      </c>
      <c r="B170" s="16">
        <f>IRR(B161:G161)</f>
        <v>0.55986113373983026</v>
      </c>
    </row>
    <row r="171" spans="1:11" outlineLevel="1" x14ac:dyDescent="0.25">
      <c r="A171" s="2"/>
      <c r="B171" s="9"/>
    </row>
    <row r="172" spans="1:11" outlineLevel="1" x14ac:dyDescent="0.25">
      <c r="A172" s="2"/>
      <c r="B172" s="6" t="s">
        <v>6</v>
      </c>
      <c r="C172" s="6" t="s">
        <v>1</v>
      </c>
      <c r="D172" s="6" t="s">
        <v>2</v>
      </c>
      <c r="E172" s="6" t="s">
        <v>3</v>
      </c>
      <c r="F172" s="6" t="s">
        <v>4</v>
      </c>
      <c r="G172" s="6" t="s">
        <v>5</v>
      </c>
      <c r="K172" s="4"/>
    </row>
    <row r="173" spans="1:11" outlineLevel="1" x14ac:dyDescent="0.25">
      <c r="B173" s="1">
        <f>B161</f>
        <v>-1130000</v>
      </c>
      <c r="C173" s="1">
        <f t="shared" ref="C173:F173" si="48">C161</f>
        <v>-411775.60000000003</v>
      </c>
      <c r="D173" s="1">
        <f t="shared" si="48"/>
        <v>-124833.7840000001</v>
      </c>
      <c r="E173" s="1">
        <f t="shared" si="48"/>
        <v>-368398.76288199989</v>
      </c>
      <c r="F173" s="1">
        <f t="shared" si="48"/>
        <v>472243.01190258563</v>
      </c>
      <c r="G173" s="1">
        <f>G159+H160</f>
        <v>10219535.660116738</v>
      </c>
    </row>
    <row r="174" spans="1:11" ht="15.75" outlineLevel="1" thickBot="1" x14ac:dyDescent="0.3">
      <c r="K174" s="4"/>
    </row>
    <row r="175" spans="1:11" ht="15.75" outlineLevel="1" thickBot="1" x14ac:dyDescent="0.3">
      <c r="A175" s="14" t="s">
        <v>124</v>
      </c>
      <c r="B175" s="15">
        <f>NPV(B168,C173:G173)+B161</f>
        <v>4318499.6497752424</v>
      </c>
    </row>
    <row r="176" spans="1:11" outlineLevel="1" x14ac:dyDescent="0.25">
      <c r="A176" s="2" t="s">
        <v>9</v>
      </c>
      <c r="B176" s="16">
        <f>IRR(B173:G173)</f>
        <v>0.47126490017690759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Valuation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Maximiliano Gonzalez Ferrero</dc:creator>
  <cp:lastModifiedBy>Jorge Lizarazo-B</cp:lastModifiedBy>
  <dcterms:created xsi:type="dcterms:W3CDTF">2014-03-31T21:07:21Z</dcterms:created>
  <dcterms:modified xsi:type="dcterms:W3CDTF">2024-05-29T21:41:27Z</dcterms:modified>
</cp:coreProperties>
</file>