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960F0229-B311-7949-87B9-08D85527151C}" xr6:coauthVersionLast="47" xr6:coauthVersionMax="47" xr10:uidLastSave="{00000000-0000-0000-0000-000000000000}"/>
  <bookViews>
    <workbookView xWindow="0" yWindow="500" windowWidth="25580" windowHeight="20140" firstSheet="37" activeTab="40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47" l="1"/>
  <c r="P7" i="46"/>
  <c r="P6" i="46"/>
  <c r="M8" i="46"/>
  <c r="M7" i="46"/>
  <c r="M6" i="46"/>
  <c r="M10" i="43"/>
  <c r="M9" i="43"/>
  <c r="F13" i="43"/>
  <c r="F12" i="43"/>
  <c r="F9" i="43"/>
  <c r="F8" i="43"/>
  <c r="F9" i="42"/>
  <c r="J6" i="42" s="1"/>
  <c r="F7" i="42"/>
  <c r="F8" i="42" s="1"/>
  <c r="M7" i="43"/>
  <c r="M8" i="43" s="1"/>
  <c r="G13" i="43"/>
  <c r="G9" i="43"/>
  <c r="G12" i="43"/>
  <c r="G8" i="43"/>
  <c r="G7" i="43"/>
  <c r="F7" i="43"/>
  <c r="G11" i="42"/>
  <c r="F11" i="42"/>
  <c r="M9" i="42" s="1"/>
  <c r="M10" i="42" s="1"/>
  <c r="N12" i="41"/>
  <c r="N11" i="41"/>
  <c r="N10" i="41"/>
  <c r="N9" i="41"/>
  <c r="M8" i="42"/>
  <c r="M7" i="42"/>
  <c r="G11" i="41"/>
  <c r="F10" i="42" a="1"/>
  <c r="F10" i="42" s="1"/>
  <c r="G10" i="42" a="1"/>
  <c r="G10" i="42" s="1"/>
  <c r="G10" i="41"/>
  <c r="K6" i="41"/>
  <c r="G9" i="42"/>
  <c r="G8" i="42"/>
  <c r="G7" i="42"/>
  <c r="N8" i="41"/>
  <c r="N7" i="41"/>
  <c r="H11" i="41"/>
  <c r="H10" i="41"/>
  <c r="H9" i="41"/>
  <c r="G9" i="41"/>
  <c r="H8" i="41"/>
  <c r="G8" i="41"/>
  <c r="H7" i="41"/>
  <c r="G7" i="41"/>
  <c r="N7" i="40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H10" i="35"/>
  <c r="K7" i="36"/>
  <c r="K6" i="36"/>
  <c r="H8" i="36"/>
  <c r="H11" i="35"/>
  <c r="K6" i="35" s="1"/>
  <c r="H7" i="36"/>
  <c r="E8" i="36"/>
  <c r="E7" i="36"/>
  <c r="E6" i="36"/>
  <c r="K7" i="35"/>
  <c r="H9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J6" i="43" l="1"/>
  <c r="M11" i="42"/>
  <c r="M12" i="42"/>
  <c r="N6" i="39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M11" i="43" l="1"/>
  <c r="P7" i="43" s="1"/>
  <c r="P7" i="42"/>
  <c r="P6" i="42"/>
  <c r="Q7" i="41"/>
  <c r="Q6" i="41"/>
  <c r="L12" i="66"/>
  <c r="L13" i="66" s="1"/>
  <c r="L14" i="66" s="1"/>
  <c r="P6" i="43" l="1"/>
  <c r="F6" i="63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<sst xmlns="http://schemas.openxmlformats.org/spreadsheetml/2006/main" count="2319" uniqueCount="333">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</sst>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9" t="s">
        <v>0</v>
      </c>
      <c r="C2" s="109"/>
      <c r="E2" s="110" t="s">
        <v>19</v>
      </c>
      <c r="F2" s="110"/>
      <c r="H2" s="111" t="s">
        <v>137</v>
      </c>
      <c r="I2" s="111"/>
      <c r="K2" s="112" t="s">
        <v>188</v>
      </c>
      <c r="L2" s="112"/>
      <c r="N2" s="113" t="s">
        <v>218</v>
      </c>
      <c r="O2" s="113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318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319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326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320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321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322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325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324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323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4" t="s">
        <v>328</v>
      </c>
      <c r="E5" s="105" t="s">
        <v>15</v>
      </c>
      <c r="F5" s="106" t="s">
        <v>327</v>
      </c>
    </row>
    <row r="6" spans="2:6" x14ac:dyDescent="0.2">
      <c r="B6" s="8">
        <v>90.2</v>
      </c>
      <c r="D6" s="101" t="s">
        <v>38</v>
      </c>
      <c r="E6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7" t="s">
        <v>328</v>
      </c>
      <c r="E17" s="107" t="s">
        <v>329</v>
      </c>
    </row>
    <row r="18" spans="2:5" x14ac:dyDescent="0.2">
      <c r="B18" s="8">
        <v>71.3</v>
      </c>
      <c r="D18" s="101" t="s">
        <v>38</v>
      </c>
      <c r="E18">
        <v>1</v>
      </c>
    </row>
    <row r="19" spans="2:5" x14ac:dyDescent="0.2">
      <c r="B19" s="8">
        <v>76.8</v>
      </c>
      <c r="D19" s="101" t="s">
        <v>39</v>
      </c>
      <c r="E19">
        <v>3</v>
      </c>
    </row>
    <row r="20" spans="2:5" x14ac:dyDescent="0.2">
      <c r="B20" s="8">
        <v>72.3</v>
      </c>
      <c r="D20" s="101" t="s">
        <v>40</v>
      </c>
      <c r="E20">
        <v>17</v>
      </c>
    </row>
    <row r="21" spans="2:5" x14ac:dyDescent="0.2">
      <c r="B21" s="8">
        <v>72.400000000000006</v>
      </c>
      <c r="D21" s="101" t="s">
        <v>41</v>
      </c>
      <c r="E21">
        <v>24</v>
      </c>
    </row>
    <row r="22" spans="2:5" x14ac:dyDescent="0.2">
      <c r="B22" s="8">
        <v>72</v>
      </c>
      <c r="D22" s="101" t="s">
        <v>42</v>
      </c>
      <c r="E22">
        <v>29</v>
      </c>
    </row>
    <row r="23" spans="2:5" x14ac:dyDescent="0.2">
      <c r="B23" s="8">
        <v>81</v>
      </c>
      <c r="D23" s="101" t="s">
        <v>43</v>
      </c>
      <c r="E23">
        <v>17</v>
      </c>
    </row>
    <row r="24" spans="2:5" x14ac:dyDescent="0.2">
      <c r="B24" s="8">
        <v>96.1</v>
      </c>
      <c r="D24" s="101" t="s">
        <v>44</v>
      </c>
      <c r="E24">
        <v>3</v>
      </c>
    </row>
    <row r="25" spans="2:5" x14ac:dyDescent="0.2">
      <c r="B25" s="8">
        <v>76.7</v>
      </c>
      <c r="D25" s="101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4" t="s">
        <v>51</v>
      </c>
      <c r="F5" s="114"/>
      <c r="H5" s="114" t="s">
        <v>57</v>
      </c>
      <c r="I5" s="114"/>
      <c r="J5" s="114"/>
      <c r="L5" s="115" t="s">
        <v>57</v>
      </c>
      <c r="M5" s="115"/>
      <c r="N5" s="115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4" t="s">
        <v>51</v>
      </c>
      <c r="E5" s="114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4" t="s">
        <v>60</v>
      </c>
      <c r="G5" s="114"/>
      <c r="H5" s="114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4" t="s">
        <v>64</v>
      </c>
      <c r="F5" s="114"/>
      <c r="G5" s="114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4" t="s">
        <v>64</v>
      </c>
      <c r="F5" s="114"/>
      <c r="G5" s="114"/>
      <c r="I5" s="115" t="s">
        <v>64</v>
      </c>
      <c r="J5" s="115"/>
      <c r="K5" s="115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242</v>
      </c>
      <c r="F5" s="114" t="s">
        <v>317</v>
      </c>
      <c r="G5" s="114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4" t="s">
        <v>80</v>
      </c>
      <c r="F5" s="114"/>
      <c r="G5" s="114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5" t="s">
        <v>60</v>
      </c>
      <c r="F5" s="115"/>
      <c r="G5" s="115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4" t="s">
        <v>85</v>
      </c>
      <c r="H5" s="114"/>
      <c r="J5" s="114" t="s">
        <v>86</v>
      </c>
      <c r="K5" s="114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4" t="s">
        <v>86</v>
      </c>
      <c r="F5" s="114"/>
      <c r="H5" s="114" t="s">
        <v>87</v>
      </c>
      <c r="I5" s="114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4" t="s">
        <v>86</v>
      </c>
      <c r="E5" s="114"/>
      <c r="G5" s="114" t="s">
        <v>96</v>
      </c>
      <c r="H5" s="114"/>
      <c r="I5" s="114"/>
      <c r="J5" s="114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4" t="s">
        <v>85</v>
      </c>
      <c r="E5" s="114"/>
      <c r="G5" s="114" t="s">
        <v>86</v>
      </c>
      <c r="H5" s="114"/>
      <c r="J5" s="114" t="s">
        <v>96</v>
      </c>
      <c r="K5" s="114"/>
      <c r="L5" s="114"/>
      <c r="M5" s="114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4" t="s">
        <v>293</v>
      </c>
      <c r="E5" s="114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4" t="s">
        <v>86</v>
      </c>
      <c r="E5" s="114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301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4" t="s">
        <v>139</v>
      </c>
      <c r="E9" s="114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4" t="s">
        <v>139</v>
      </c>
      <c r="E9" s="114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D10" sqref="D10:E12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4" t="s">
        <v>162</v>
      </c>
      <c r="E10" s="114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H9" sqref="H9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4" t="s">
        <v>162</v>
      </c>
      <c r="E10" s="114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F5" sqref="F5:Q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4" t="s">
        <v>138</v>
      </c>
      <c r="G5" s="114"/>
      <c r="H5" s="114"/>
      <c r="J5" s="114" t="s">
        <v>178</v>
      </c>
      <c r="K5" s="114"/>
      <c r="M5" s="114" t="s">
        <v>140</v>
      </c>
      <c r="N5" s="114"/>
      <c r="P5" s="114" t="s">
        <v>146</v>
      </c>
      <c r="Q5" s="114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>
        <f>G9-H9</f>
        <v>1.8650659133709979</v>
      </c>
      <c r="M6" s="20" t="s">
        <v>141</v>
      </c>
      <c r="N6" s="77">
        <v>0.9</v>
      </c>
      <c r="P6" s="20" t="s">
        <v>147</v>
      </c>
      <c r="Q6" s="72">
        <f>K6-N12</f>
        <v>-0.39955679893334928</v>
      </c>
    </row>
    <row r="7" spans="2:17" x14ac:dyDescent="0.2">
      <c r="B7" s="8">
        <v>92.8</v>
      </c>
      <c r="D7" s="8">
        <v>80.7</v>
      </c>
      <c r="F7" s="20" t="s">
        <v>175</v>
      </c>
      <c r="G7" s="71">
        <f>COUNT(B6:B41)</f>
        <v>36</v>
      </c>
      <c r="H7" s="71">
        <f>COUNT(D6:D64)</f>
        <v>59</v>
      </c>
      <c r="M7" s="20" t="s">
        <v>142</v>
      </c>
      <c r="N7" s="82">
        <f>1-N6</f>
        <v>9.9999999999999978E-2</v>
      </c>
      <c r="P7" s="20" t="s">
        <v>148</v>
      </c>
      <c r="Q7" s="72">
        <f>K6+N12</f>
        <v>4.1296886256753451</v>
      </c>
    </row>
    <row r="8" spans="2:17" x14ac:dyDescent="0.2">
      <c r="B8" s="8">
        <v>88.7</v>
      </c>
      <c r="D8" s="8">
        <v>74.900000000000006</v>
      </c>
      <c r="F8" s="20" t="s">
        <v>183</v>
      </c>
      <c r="G8" s="71">
        <f>G7-1</f>
        <v>35</v>
      </c>
      <c r="H8" s="71">
        <f>H7-1</f>
        <v>58</v>
      </c>
      <c r="M8" s="20" t="s">
        <v>143</v>
      </c>
      <c r="N8" s="71">
        <f>N7/2</f>
        <v>4.9999999999999989E-2</v>
      </c>
    </row>
    <row r="9" spans="2:17" x14ac:dyDescent="0.2">
      <c r="B9" s="8">
        <v>87.5</v>
      </c>
      <c r="D9" s="8">
        <v>80.7</v>
      </c>
      <c r="F9" s="20" t="s">
        <v>176</v>
      </c>
      <c r="G9" s="72">
        <f>AVERAGE(B6:B41)</f>
        <v>81.327777777777783</v>
      </c>
      <c r="H9" s="72">
        <f>AVERAGE(D6:D64)</f>
        <v>79.462711864406785</v>
      </c>
      <c r="M9" s="20" t="s">
        <v>180</v>
      </c>
      <c r="N9" s="75">
        <f>(G11+H11)^2/(G11^2/G8+H11^2/H8)</f>
        <v>66.234134266561668</v>
      </c>
    </row>
    <row r="10" spans="2:17" ht="17" x14ac:dyDescent="0.2">
      <c r="B10" s="8">
        <v>71.3</v>
      </c>
      <c r="D10" s="8">
        <v>83.3</v>
      </c>
      <c r="F10" s="20" t="s">
        <v>177</v>
      </c>
      <c r="G10" s="75">
        <f>_xlfn.VAR.S(B6:B41)</f>
        <v>44.135206349206364</v>
      </c>
      <c r="H10" s="75">
        <f>_xlfn.VAR.S(D6:D64)</f>
        <v>33.739275277615427</v>
      </c>
      <c r="M10" s="20" t="s">
        <v>155</v>
      </c>
      <c r="N10" s="70">
        <f>_xlfn.T.INV(1-N8,N9)</f>
        <v>1.6682705142276302</v>
      </c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>
        <f>G10/G8</f>
        <v>1.2610058956916104</v>
      </c>
      <c r="H11" s="70">
        <f>H10/H8</f>
        <v>0.5817116427175073</v>
      </c>
      <c r="M11" s="20" t="s">
        <v>145</v>
      </c>
      <c r="N11" s="75">
        <f>SQRT(G11+H11)</f>
        <v>1.3574673249876468</v>
      </c>
    </row>
    <row r="12" spans="2:17" x14ac:dyDescent="0.2">
      <c r="B12" s="8">
        <v>96.1</v>
      </c>
      <c r="D12" s="8">
        <v>82.1</v>
      </c>
      <c r="M12" s="20" t="s">
        <v>149</v>
      </c>
      <c r="N12" s="75">
        <f>N11*N10</f>
        <v>2.2646227123043472</v>
      </c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5" t="s">
        <v>138</v>
      </c>
      <c r="F5" s="115"/>
      <c r="G5" s="115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>
        <f>F9-G9</f>
        <v>70.528301886792462</v>
      </c>
      <c r="L6" s="20" t="s">
        <v>141</v>
      </c>
      <c r="M6" s="77">
        <v>0.9</v>
      </c>
      <c r="O6" s="20" t="s">
        <v>147</v>
      </c>
      <c r="P6" s="73">
        <f>J6-M12</f>
        <v>40.555836759906974</v>
      </c>
    </row>
    <row r="7" spans="2:16" x14ac:dyDescent="0.2">
      <c r="B7" s="8" t="s">
        <v>14</v>
      </c>
      <c r="C7" s="8">
        <v>410</v>
      </c>
      <c r="E7" s="20" t="s">
        <v>175</v>
      </c>
      <c r="F7" s="71">
        <f>COUNTIFS(B6:B100,"Placed")</f>
        <v>53</v>
      </c>
      <c r="G7" s="71">
        <f>COUNTIFS(B6:B100,"Not Placed")</f>
        <v>42</v>
      </c>
      <c r="L7" s="20" t="s">
        <v>142</v>
      </c>
      <c r="M7" s="82">
        <f>1-M6</f>
        <v>9.9999999999999978E-2</v>
      </c>
      <c r="O7" s="20" t="s">
        <v>148</v>
      </c>
      <c r="P7" s="73">
        <f>J6+M12</f>
        <v>100.50076701367794</v>
      </c>
    </row>
    <row r="8" spans="2:16" x14ac:dyDescent="0.2">
      <c r="B8" s="8" t="s">
        <v>13</v>
      </c>
      <c r="C8" s="8">
        <v>119</v>
      </c>
      <c r="E8" s="20" t="s">
        <v>183</v>
      </c>
      <c r="F8" s="71">
        <f>F7-1</f>
        <v>52</v>
      </c>
      <c r="G8" s="71">
        <f>G7-1</f>
        <v>41</v>
      </c>
      <c r="L8" s="20" t="s">
        <v>143</v>
      </c>
      <c r="M8" s="71">
        <f>M7/2</f>
        <v>4.9999999999999989E-2</v>
      </c>
    </row>
    <row r="9" spans="2:16" x14ac:dyDescent="0.2">
      <c r="B9" s="8" t="s">
        <v>14</v>
      </c>
      <c r="C9" s="8">
        <v>334</v>
      </c>
      <c r="E9" s="20" t="s">
        <v>176</v>
      </c>
      <c r="F9" s="73">
        <f>AVERAGEIFS($C$6:$C$100,$B$6:$B$100,F6)</f>
        <v>320.52830188679246</v>
      </c>
      <c r="G9" s="73">
        <f>AVERAGEIFS($C$6:$C$100,$B$6:$B$100,G6)</f>
        <v>250</v>
      </c>
      <c r="L9" s="20" t="s">
        <v>180</v>
      </c>
      <c r="M9" s="75">
        <f>(F11+G11)^2/(F11^2/F8+G11^2/G8)</f>
        <v>87.464124652300455</v>
      </c>
    </row>
    <row r="10" spans="2:16" ht="17" x14ac:dyDescent="0.2">
      <c r="B10" s="8" t="s">
        <v>14</v>
      </c>
      <c r="C10" s="8">
        <v>252</v>
      </c>
      <c r="E10" s="20" t="s">
        <v>177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155</v>
      </c>
      <c r="M10" s="70">
        <f>_xlfn.T.INV(1-M8,M9)</f>
        <v>1.662557349412876</v>
      </c>
    </row>
    <row r="11" spans="2:16" ht="17" x14ac:dyDescent="0.2">
      <c r="B11" s="8" t="s">
        <v>14</v>
      </c>
      <c r="C11" s="8">
        <v>209</v>
      </c>
      <c r="E11" s="20" t="s">
        <v>182</v>
      </c>
      <c r="F11" s="70">
        <f>F10/F7</f>
        <v>141.12815948736215</v>
      </c>
      <c r="G11" s="70">
        <f>G10/G7</f>
        <v>183.8780487804878</v>
      </c>
      <c r="L11" s="20" t="s">
        <v>145</v>
      </c>
      <c r="M11" s="75">
        <f>SQRT(F11+G11)</f>
        <v>18.027928562867391</v>
      </c>
    </row>
    <row r="12" spans="2:16" x14ac:dyDescent="0.2">
      <c r="B12" s="8" t="s">
        <v>13</v>
      </c>
      <c r="C12" s="8">
        <v>462</v>
      </c>
      <c r="L12" s="20" t="s">
        <v>149</v>
      </c>
      <c r="M12" s="75">
        <f>M11*M10</f>
        <v>29.972465126885488</v>
      </c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M11" sqref="M11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4" t="s">
        <v>138</v>
      </c>
      <c r="F5" s="114"/>
      <c r="G5" s="114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>
        <f>F8-G8</f>
        <v>0.23913043478260865</v>
      </c>
      <c r="L6" s="20" t="s">
        <v>141</v>
      </c>
      <c r="M6" s="77">
        <v>0.99</v>
      </c>
      <c r="O6" s="20" t="s">
        <v>147</v>
      </c>
      <c r="P6" s="88">
        <f>J6-M11</f>
        <v>-4.1334137258359216E-2</v>
      </c>
    </row>
    <row r="7" spans="2:16" x14ac:dyDescent="0.2">
      <c r="B7" s="8" t="s">
        <v>25</v>
      </c>
      <c r="C7" s="8" t="s">
        <v>14</v>
      </c>
      <c r="E7" s="20" t="s">
        <v>175</v>
      </c>
      <c r="F7" s="71">
        <f>COUNTIFS($B$6:$B$100,F6)</f>
        <v>23</v>
      </c>
      <c r="G7" s="71">
        <f>COUNTIFS($B$6:$B$100,G6)</f>
        <v>72</v>
      </c>
      <c r="L7" s="20" t="s">
        <v>142</v>
      </c>
      <c r="M7" s="82">
        <f>1-M6</f>
        <v>1.0000000000000009E-2</v>
      </c>
      <c r="O7" s="20" t="s">
        <v>148</v>
      </c>
      <c r="P7" s="88">
        <f>J6+M11</f>
        <v>0.51959500682357651</v>
      </c>
    </row>
    <row r="8" spans="2:16" x14ac:dyDescent="0.2">
      <c r="B8" s="8" t="s">
        <v>27</v>
      </c>
      <c r="C8" s="8" t="s">
        <v>13</v>
      </c>
      <c r="E8" s="20" t="s">
        <v>187</v>
      </c>
      <c r="F8" s="70">
        <f>COUNTIFS($B$6:$B$100,F6,$C$6:$C$100,"Placed")/F7</f>
        <v>0.73913043478260865</v>
      </c>
      <c r="G8" s="70">
        <f>COUNTIFS($B$6:$B$100,G6,$C$6:$C$100,"Placed")/G7</f>
        <v>0.5</v>
      </c>
      <c r="L8" s="20" t="s">
        <v>143</v>
      </c>
      <c r="M8" s="71">
        <f>M7/2</f>
        <v>5.0000000000000044E-3</v>
      </c>
    </row>
    <row r="9" spans="2:16" x14ac:dyDescent="0.2">
      <c r="B9" s="8" t="s">
        <v>25</v>
      </c>
      <c r="C9" s="8" t="s">
        <v>14</v>
      </c>
      <c r="E9" s="20" t="s">
        <v>158</v>
      </c>
      <c r="F9" s="70">
        <f>1-F8</f>
        <v>0.26086956521739135</v>
      </c>
      <c r="G9" s="70">
        <f>1-G8</f>
        <v>0.5</v>
      </c>
      <c r="L9" s="20" t="s">
        <v>151</v>
      </c>
      <c r="M9" s="70">
        <f>_xlfn.NORM.S.INV(1-M8)</f>
        <v>2.5758293035488999</v>
      </c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>
        <f>SQRT(SUM(F8*F9/F7,G8*G9/G7))</f>
        <v>0.10888321351673119</v>
      </c>
    </row>
    <row r="11" spans="2:16" x14ac:dyDescent="0.2">
      <c r="B11" s="8" t="s">
        <v>25</v>
      </c>
      <c r="C11" s="8" t="s">
        <v>14</v>
      </c>
      <c r="E11" s="114" t="s">
        <v>162</v>
      </c>
      <c r="F11" s="114"/>
      <c r="G11" s="114"/>
      <c r="L11" s="20" t="s">
        <v>149</v>
      </c>
      <c r="M11" s="70">
        <f>M10*M9</f>
        <v>0.28046457204096786</v>
      </c>
    </row>
    <row r="12" spans="2:16" x14ac:dyDescent="0.2">
      <c r="B12" s="8" t="s">
        <v>25</v>
      </c>
      <c r="C12" s="8" t="s">
        <v>13</v>
      </c>
      <c r="E12" s="20" t="s">
        <v>307</v>
      </c>
      <c r="F12" s="71">
        <f>F8*F7</f>
        <v>17</v>
      </c>
      <c r="G12" s="71">
        <f>G8*G7</f>
        <v>36</v>
      </c>
    </row>
    <row r="13" spans="2:16" x14ac:dyDescent="0.2">
      <c r="B13" s="8" t="s">
        <v>25</v>
      </c>
      <c r="C13" s="8" t="s">
        <v>13</v>
      </c>
      <c r="E13" s="20" t="s">
        <v>164</v>
      </c>
      <c r="F13" s="71">
        <f>F9*F7</f>
        <v>6.0000000000000009</v>
      </c>
      <c r="G13" s="71">
        <f>G9*G7</f>
        <v>36</v>
      </c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J9" sqref="J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6" t="s">
        <v>198</v>
      </c>
      <c r="E5" s="116"/>
      <c r="F5" s="116"/>
      <c r="G5" s="116"/>
    </row>
    <row r="6" spans="2:7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</row>
    <row r="7" spans="2:7" x14ac:dyDescent="0.2">
      <c r="B7" s="8">
        <v>410</v>
      </c>
      <c r="D7" s="20" t="s">
        <v>195</v>
      </c>
      <c r="E7" s="89" t="s">
        <v>196</v>
      </c>
      <c r="F7" s="89" t="s">
        <v>332</v>
      </c>
      <c r="G7" s="90">
        <v>300</v>
      </c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K6" sqref="K6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Q7" sqref="Q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STDEV(B6:B100)</f>
        <v>93.521048765238149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tabSelected="1" workbookViewId="0">
      <selection activeCell="P8" sqref="P8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_xlfn.T.DIST(P7,M6,TRUE)*2</f>
        <v>0.26970617191487284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7"/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7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7"/>
    </row>
    <row r="9" spans="2:18" x14ac:dyDescent="0.2">
      <c r="B9" s="8">
        <v>334</v>
      </c>
      <c r="D9" s="20"/>
      <c r="E9" s="37"/>
      <c r="F9" s="37"/>
      <c r="G9" s="37"/>
      <c r="R9" s="117"/>
    </row>
    <row r="10" spans="2:18" x14ac:dyDescent="0.2">
      <c r="B10" s="8">
        <v>252</v>
      </c>
      <c r="D10" s="20"/>
      <c r="E10" s="22"/>
      <c r="F10" s="22"/>
      <c r="G10" s="22"/>
      <c r="R10" s="117"/>
    </row>
    <row r="11" spans="2:18" x14ac:dyDescent="0.2">
      <c r="B11" s="8">
        <v>209</v>
      </c>
      <c r="D11" s="20"/>
      <c r="E11" s="22"/>
      <c r="F11" s="22"/>
      <c r="G11" s="22"/>
      <c r="R11" s="117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/>
      <c r="G6" s="90"/>
      <c r="I6" s="20" t="s">
        <v>142</v>
      </c>
      <c r="J6" s="71"/>
      <c r="L6" s="20" t="s">
        <v>71</v>
      </c>
      <c r="M6" s="71"/>
      <c r="O6" s="20" t="s">
        <v>145</v>
      </c>
      <c r="P6" s="75"/>
      <c r="R6" s="117"/>
    </row>
    <row r="7" spans="2:18" x14ac:dyDescent="0.2">
      <c r="B7" s="8">
        <v>92.8</v>
      </c>
      <c r="D7" s="20" t="s">
        <v>195</v>
      </c>
      <c r="E7" s="89" t="s">
        <v>196</v>
      </c>
      <c r="F7" s="89"/>
      <c r="G7" s="90"/>
      <c r="I7" s="20"/>
      <c r="J7" s="1"/>
      <c r="L7" s="20" t="s">
        <v>46</v>
      </c>
      <c r="M7" s="72"/>
      <c r="O7" s="20" t="s">
        <v>201</v>
      </c>
      <c r="P7" s="91"/>
      <c r="R7" s="117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206</v>
      </c>
      <c r="P8" s="70"/>
      <c r="R8" s="117"/>
    </row>
    <row r="9" spans="2:18" x14ac:dyDescent="0.2">
      <c r="B9" s="8">
        <v>80.7</v>
      </c>
      <c r="D9" s="20"/>
      <c r="E9" s="37"/>
      <c r="F9" s="37"/>
      <c r="G9" s="37"/>
      <c r="R9" s="117"/>
    </row>
    <row r="10" spans="2:18" x14ac:dyDescent="0.2">
      <c r="B10" s="8">
        <v>74.900000000000006</v>
      </c>
      <c r="D10" s="20"/>
      <c r="E10" s="22"/>
      <c r="F10" s="22"/>
      <c r="G10" s="22"/>
      <c r="R10" s="117"/>
    </row>
    <row r="11" spans="2:18" x14ac:dyDescent="0.2">
      <c r="B11" s="8">
        <v>80.7</v>
      </c>
      <c r="D11" s="20"/>
      <c r="E11" s="22"/>
      <c r="F11" s="22"/>
      <c r="G11" s="22"/>
      <c r="R11" s="117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6" t="s">
        <v>198</v>
      </c>
      <c r="F5" s="116"/>
      <c r="G5" s="116"/>
      <c r="H5" s="116"/>
      <c r="J5" s="116" t="s">
        <v>200</v>
      </c>
      <c r="K5" s="116"/>
      <c r="M5" s="114" t="s">
        <v>138</v>
      </c>
      <c r="N5" s="114"/>
      <c r="P5" s="114" t="s">
        <v>203</v>
      </c>
      <c r="Q5" s="114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/>
      <c r="H6" s="90"/>
      <c r="J6" s="20" t="s">
        <v>142</v>
      </c>
      <c r="K6" s="71"/>
      <c r="M6" s="20" t="s">
        <v>71</v>
      </c>
      <c r="N6" s="71"/>
      <c r="P6" s="20" t="s">
        <v>145</v>
      </c>
      <c r="Q6" s="75"/>
      <c r="S6" s="117"/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/>
      <c r="H7" s="90"/>
      <c r="J7" s="20"/>
      <c r="K7" s="1"/>
      <c r="M7" s="20" t="s">
        <v>46</v>
      </c>
      <c r="N7" s="72"/>
      <c r="P7" s="20" t="s">
        <v>201</v>
      </c>
      <c r="Q7" s="91"/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206</v>
      </c>
      <c r="Q8" s="70"/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4" t="s">
        <v>138</v>
      </c>
      <c r="E5" s="114"/>
      <c r="G5" s="116" t="s">
        <v>198</v>
      </c>
      <c r="H5" s="116"/>
      <c r="I5" s="116"/>
      <c r="J5" s="116"/>
      <c r="L5" s="116" t="s">
        <v>200</v>
      </c>
      <c r="M5" s="116"/>
      <c r="O5" s="114" t="s">
        <v>203</v>
      </c>
      <c r="P5" s="114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/>
      <c r="G6" s="20" t="s">
        <v>194</v>
      </c>
      <c r="H6" s="89" t="s">
        <v>212</v>
      </c>
      <c r="I6" s="89"/>
      <c r="J6" s="93"/>
      <c r="L6" s="20" t="s">
        <v>142</v>
      </c>
      <c r="M6" s="71"/>
      <c r="O6" s="20" t="s">
        <v>145</v>
      </c>
      <c r="P6" s="94"/>
      <c r="R6" s="117"/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/>
      <c r="G7" s="20" t="s">
        <v>195</v>
      </c>
      <c r="H7" s="89" t="s">
        <v>212</v>
      </c>
      <c r="I7" s="89"/>
      <c r="J7" s="93"/>
      <c r="L7" s="20"/>
      <c r="M7" s="1"/>
      <c r="O7" s="20" t="s">
        <v>211</v>
      </c>
      <c r="P7" s="91"/>
      <c r="R7" s="117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/>
      <c r="G8" s="20"/>
      <c r="H8" s="36"/>
      <c r="I8" s="36"/>
      <c r="J8" s="36"/>
      <c r="O8" s="20" t="s">
        <v>206</v>
      </c>
      <c r="P8" s="70"/>
      <c r="R8" s="117"/>
    </row>
    <row r="9" spans="2:22" x14ac:dyDescent="0.2">
      <c r="B9" s="53">
        <v>148000</v>
      </c>
      <c r="G9" s="20"/>
      <c r="H9" s="37"/>
      <c r="I9" s="37"/>
      <c r="J9" s="37"/>
      <c r="R9" s="117"/>
    </row>
    <row r="10" spans="2:22" x14ac:dyDescent="0.2">
      <c r="B10" s="53">
        <v>255500</v>
      </c>
      <c r="D10" s="114" t="s">
        <v>162</v>
      </c>
      <c r="E10" s="114"/>
      <c r="G10" s="20"/>
      <c r="H10" s="22"/>
      <c r="I10" s="22"/>
      <c r="J10" s="22"/>
      <c r="R10" s="117"/>
    </row>
    <row r="11" spans="2:22" x14ac:dyDescent="0.2">
      <c r="B11" s="53">
        <v>103500</v>
      </c>
      <c r="D11" s="20" t="s">
        <v>163</v>
      </c>
      <c r="E11" s="71"/>
      <c r="G11" s="20"/>
      <c r="H11" s="22"/>
      <c r="I11" s="22"/>
      <c r="J11" s="22"/>
      <c r="R11" s="117"/>
    </row>
    <row r="12" spans="2:22" x14ac:dyDescent="0.2">
      <c r="B12" s="53">
        <v>114500</v>
      </c>
      <c r="D12" s="20" t="s">
        <v>164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198</v>
      </c>
      <c r="H5" s="116"/>
      <c r="I5" s="116"/>
      <c r="J5" s="116"/>
      <c r="L5" s="116" t="s">
        <v>200</v>
      </c>
      <c r="M5" s="116"/>
      <c r="O5" s="114" t="s">
        <v>138</v>
      </c>
      <c r="P5" s="114"/>
      <c r="R5" s="114" t="s">
        <v>203</v>
      </c>
      <c r="S5" s="114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194</v>
      </c>
      <c r="H6" s="89" t="s">
        <v>215</v>
      </c>
      <c r="I6" s="89"/>
      <c r="J6" s="90"/>
      <c r="L6" s="20" t="s">
        <v>142</v>
      </c>
      <c r="M6" s="71"/>
      <c r="O6" s="20" t="s">
        <v>71</v>
      </c>
      <c r="P6" s="71"/>
      <c r="R6" s="20" t="s">
        <v>145</v>
      </c>
      <c r="S6" s="75"/>
      <c r="U6" s="117"/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195</v>
      </c>
      <c r="H7" s="89" t="s">
        <v>215</v>
      </c>
      <c r="I7" s="89"/>
      <c r="J7" s="90"/>
      <c r="L7" s="20"/>
      <c r="M7" s="1"/>
      <c r="O7" s="20" t="s">
        <v>46</v>
      </c>
      <c r="P7" s="72"/>
      <c r="R7" s="20" t="s">
        <v>201</v>
      </c>
      <c r="S7" s="91"/>
      <c r="U7" s="117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206</v>
      </c>
      <c r="S8" s="70"/>
      <c r="U8" s="117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7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7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7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5" t="s">
        <v>138</v>
      </c>
      <c r="F5" s="115"/>
      <c r="G5" s="115"/>
      <c r="I5" s="114" t="s">
        <v>178</v>
      </c>
      <c r="J5" s="114"/>
      <c r="L5" s="116" t="s">
        <v>198</v>
      </c>
      <c r="M5" s="116"/>
      <c r="N5" s="116"/>
      <c r="O5" s="116"/>
      <c r="Q5" s="116" t="s">
        <v>200</v>
      </c>
      <c r="R5" s="116"/>
      <c r="T5" s="114" t="s">
        <v>203</v>
      </c>
      <c r="U5" s="114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/>
      <c r="L6" s="20" t="s">
        <v>194</v>
      </c>
      <c r="M6" s="89" t="s">
        <v>215</v>
      </c>
      <c r="N6" s="89"/>
      <c r="O6" s="90"/>
      <c r="Q6" s="20" t="s">
        <v>142</v>
      </c>
      <c r="R6" s="71"/>
      <c r="T6" s="20" t="s">
        <v>145</v>
      </c>
      <c r="U6" s="80"/>
      <c r="W6" s="117"/>
      <c r="Y6" s="95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/>
      <c r="G7" s="71"/>
      <c r="L7" s="20" t="s">
        <v>195</v>
      </c>
      <c r="M7" s="89" t="s">
        <v>215</v>
      </c>
      <c r="N7" s="89"/>
      <c r="O7" s="90"/>
      <c r="Q7" s="20"/>
      <c r="R7" s="1"/>
      <c r="T7" s="20" t="s">
        <v>201</v>
      </c>
      <c r="U7" s="91"/>
      <c r="W7" s="117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/>
      <c r="G8" s="71"/>
      <c r="L8" s="20"/>
      <c r="M8" s="36"/>
      <c r="N8" s="36"/>
      <c r="O8" s="36"/>
      <c r="T8" s="20" t="s">
        <v>180</v>
      </c>
      <c r="U8" s="75"/>
      <c r="W8" s="117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/>
      <c r="G9" s="80"/>
      <c r="L9" s="20"/>
      <c r="M9" s="37"/>
      <c r="N9" s="37"/>
      <c r="O9" s="37"/>
      <c r="T9" s="20" t="s">
        <v>206</v>
      </c>
      <c r="U9" s="70"/>
      <c r="W9" s="117"/>
    </row>
    <row r="10" spans="2:26" ht="17" x14ac:dyDescent="0.2">
      <c r="B10" s="8" t="s">
        <v>25</v>
      </c>
      <c r="C10" s="12">
        <v>255500</v>
      </c>
      <c r="E10" s="20" t="s">
        <v>177</v>
      </c>
      <c r="F10" s="74"/>
      <c r="G10" s="74"/>
      <c r="L10" s="20"/>
      <c r="M10" s="22"/>
      <c r="N10" s="22"/>
      <c r="O10" s="22"/>
      <c r="W10" s="117"/>
    </row>
    <row r="11" spans="2:26" ht="17" x14ac:dyDescent="0.2">
      <c r="B11" s="8" t="s">
        <v>25</v>
      </c>
      <c r="C11" s="12">
        <v>103500</v>
      </c>
      <c r="E11" s="20" t="s">
        <v>182</v>
      </c>
      <c r="F11" s="74"/>
      <c r="G11" s="74"/>
      <c r="L11" s="20"/>
      <c r="M11" s="22"/>
      <c r="N11" s="22"/>
      <c r="O11" s="22"/>
      <c r="W11" s="117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4" t="s">
        <v>228</v>
      </c>
      <c r="F5" s="114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4" t="s">
        <v>231</v>
      </c>
      <c r="I5" s="114"/>
      <c r="J5" s="114"/>
      <c r="K5" s="114"/>
      <c r="L5" s="114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4" t="s">
        <v>228</v>
      </c>
      <c r="F5" s="114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9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4" t="s">
        <v>228</v>
      </c>
      <c r="J5" s="114"/>
      <c r="K5" s="114"/>
      <c r="M5" s="114" t="s">
        <v>241</v>
      </c>
      <c r="N5" s="114"/>
      <c r="P5" s="114" t="s">
        <v>240</v>
      </c>
      <c r="Q5" s="114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7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7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7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7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7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247</v>
      </c>
      <c r="L5" s="114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2023-03-03T23:11:47Z</dcterms:modified>
</cp:coreProperties>
</file>