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557DD296-3256-FB4E-B4D0-DB798ACC3FE2}" xr6:coauthVersionLast="47" xr6:coauthVersionMax="47" xr10:uidLastSave="{00000000-0000-0000-0000-000000000000}"/>
  <bookViews>
    <workbookView xWindow="0" yWindow="500" windowWidth="25600" windowHeight="20120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2" l="1"/>
  <c r="J5" i="22"/>
  <c r="J6" i="22"/>
  <c r="J7" i="22"/>
  <c r="J8" i="22"/>
  <c r="J9" i="22"/>
  <c r="J10" i="22"/>
  <c r="J11" i="22"/>
  <c r="J12" i="22"/>
  <c r="J13" i="22"/>
  <c r="J14" i="22"/>
  <c r="J3" i="22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4" i="22" l="1"/>
  <c r="I11" i="22"/>
  <c r="I5" i="22"/>
  <c r="I12" i="22"/>
  <c r="I6" i="22"/>
  <c r="I13" i="22"/>
  <c r="I10" i="22"/>
  <c r="I7" i="22"/>
  <c r="I14" i="22"/>
  <c r="I9" i="22"/>
  <c r="I8" i="22"/>
  <c r="I3" i="22"/>
  <c r="B9" i="22"/>
  <c r="AY8" i="16" s="1"/>
  <c r="J2" i="22"/>
  <c r="AY6" i="16" l="1"/>
  <c r="AY44" i="16"/>
  <c r="AY12" i="16"/>
  <c r="AY36" i="16"/>
  <c r="AY34" i="16"/>
  <c r="AY22" i="16"/>
  <c r="AY16" i="16"/>
  <c r="AY29" i="16"/>
  <c r="AY43" i="16"/>
  <c r="AY26" i="16"/>
  <c r="AY3" i="16"/>
  <c r="AY45" i="16"/>
  <c r="AY47" i="16"/>
  <c r="AY31" i="16"/>
  <c r="AY35" i="16"/>
  <c r="AY15" i="16"/>
  <c r="AY48" i="16"/>
  <c r="AY7" i="16"/>
  <c r="AY14" i="16"/>
  <c r="AY37" i="16"/>
  <c r="AY23" i="16"/>
  <c r="AY18" i="16"/>
  <c r="AY17" i="16"/>
  <c r="AY10" i="16"/>
  <c r="AY27" i="16"/>
  <c r="AY38" i="16"/>
  <c r="AY19" i="16"/>
  <c r="AY39" i="16"/>
  <c r="AY20" i="16"/>
  <c r="AY28" i="16"/>
  <c r="AY46" i="16"/>
  <c r="AY40" i="16"/>
  <c r="AY50" i="16"/>
  <c r="AY49" i="16"/>
  <c r="AY25" i="16"/>
  <c r="AY11" i="16"/>
  <c r="AY51" i="16"/>
  <c r="AY9" i="16"/>
  <c r="AY13" i="16"/>
  <c r="AY32" i="16"/>
  <c r="AY41" i="16"/>
  <c r="AY4" i="16"/>
  <c r="AY33" i="16"/>
  <c r="AY42" i="16"/>
  <c r="AY21" i="16"/>
  <c r="AY30" i="16"/>
  <c r="AY24" i="16"/>
  <c r="AY52" i="16"/>
  <c r="AY5" i="16"/>
  <c r="B11" i="22"/>
  <c r="B12" i="22"/>
  <c r="E3" i="22"/>
  <c r="E2" i="22"/>
  <c r="E5" i="22" l="1"/>
  <c r="E4" i="22"/>
  <c r="E6" i="22" s="1"/>
</calcChain>
</file>

<file path=xl/sharedStrings.xml><?xml version="1.0" encoding="utf-8"?>
<sst xmlns="http://schemas.openxmlformats.org/spreadsheetml/2006/main" count="24119" uniqueCount="99">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</sst>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165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0" fontId="1" fillId="9" borderId="0" xfId="0" applyFont="1" applyFill="1"/>
  </cellXfs>
  <cellStyles count="1">
    <cellStyle name="Normal" xfId="0" builtinId="0"/>
  </cellStyles>
  <dxfs count="5">
    <dxf>
      <font>
        <color theme="9" tint="-0.499984740745262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CA49-8EA1-80E381A17B4A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CA49-8EA1-80E381A1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9600"/>
        <c:axId val="354277296"/>
      </c:lineChart>
      <c:catAx>
        <c:axId val="35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296"/>
        <c:crosses val="autoZero"/>
        <c:auto val="1"/>
        <c:lblAlgn val="ctr"/>
        <c:lblOffset val="100"/>
        <c:noMultiLvlLbl val="0"/>
      </c:catAx>
      <c:valAx>
        <c:axId val="35427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96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55555555555559"/>
          <c:y val="0.14893445610965292"/>
          <c:w val="0.11001140250855188"/>
          <c:h val="0.1470598528125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8</xdr:row>
      <xdr:rowOff>0</xdr:rowOff>
    </xdr:from>
    <xdr:to>
      <xdr:col>4</xdr:col>
      <xdr:colOff>800100</xdr:colOff>
      <xdr:row>11</xdr:row>
      <xdr:rowOff>38100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27F2D308-314E-F17D-E9BA-A12DACE13D86}"/>
            </a:ext>
          </a:extLst>
        </xdr:cNvPr>
        <xdr:cNvSpPr txBox="1"/>
      </xdr:nvSpPr>
      <xdr:spPr>
        <a:xfrm>
          <a:off x="2895600" y="1524000"/>
          <a:ext cx="15240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66D925-8F91-8D46-A3E3-FAC0DC1D427B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$69,038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165099</xdr:colOff>
          <xdr:row>10</xdr:row>
          <xdr:rowOff>127000</xdr:rowOff>
        </xdr:from>
        <xdr:to>
          <xdr:col>6</xdr:col>
          <xdr:colOff>114300</xdr:colOff>
          <xdr:row>14</xdr:row>
          <xdr:rowOff>12700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99E1FE-87AE-05A5-8E6B-F7CDA823EB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42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499" y="2032000"/>
              <a:ext cx="2527301" cy="64770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13</xdr:row>
          <xdr:rowOff>152400</xdr:rowOff>
        </xdr:from>
        <xdr:to>
          <xdr:col>6</xdr:col>
          <xdr:colOff>63500</xdr:colOff>
          <xdr:row>17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3B7CFCF-70D7-22F4-14BC-9369852A6A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42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19400" y="2628900"/>
              <a:ext cx="2514600" cy="609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527050</xdr:colOff>
      <xdr:row>1</xdr:row>
      <xdr:rowOff>69850</xdr:rowOff>
    </xdr:from>
    <xdr:to>
      <xdr:col>17</xdr:col>
      <xdr:colOff>317500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07754-4CD5-7D6A-B0BC-CA4CCC644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266" totalsRowShown="0" headerRowDxfId="4">
  <autoFilter ref="A1:J4266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3"/>
    <tableColumn id="10" xr3:uid="{13DECD54-6ADC-0C4F-A8E6-FF4F7A9E4CF9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A4265" sqref="A4265:B4266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7200.6699999999992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2147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2603.58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3290.2700000000004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6911.19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7587.32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5436.95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2788.55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3920.25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4334.96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8089.9299999999994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4067.7299999999996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1941.94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3917.4599999999996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4800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J14"/>
  <sheetViews>
    <sheetView showGridLines="0" tabSelected="1" workbookViewId="0">
      <selection activeCell="J10" sqref="J10"/>
    </sheetView>
  </sheetViews>
  <sheetFormatPr baseColWidth="10" defaultRowHeight="15" x14ac:dyDescent="0.2"/>
  <cols>
    <col min="1" max="1" width="13.6640625" bestFit="1" customWidth="1"/>
    <col min="4" max="4" width="12.1640625" bestFit="1" customWidth="1"/>
  </cols>
  <sheetData>
    <row r="1" spans="1:10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  <c r="J1" s="10"/>
    </row>
    <row r="2" spans="1:10" x14ac:dyDescent="0.2">
      <c r="A2" s="7" t="s">
        <v>52</v>
      </c>
      <c r="B2" s="7" t="s">
        <v>76</v>
      </c>
      <c r="D2" s="12" t="s">
        <v>83</v>
      </c>
      <c r="E2" s="13">
        <f>SUMIFS(Data[Revenue],Data[Region],Region,Data[Month],CurMonth,Data[Year],CurYear)</f>
        <v>69037.8</v>
      </c>
      <c r="G2" s="14" t="s">
        <v>90</v>
      </c>
      <c r="H2" s="14" t="s">
        <v>49</v>
      </c>
      <c r="I2" s="14">
        <f>PreYear</f>
        <v>2020</v>
      </c>
      <c r="J2" s="14">
        <f>CurYear</f>
        <v>2021</v>
      </c>
    </row>
    <row r="3" spans="1:10" x14ac:dyDescent="0.2">
      <c r="A3" t="s">
        <v>4</v>
      </c>
      <c r="B3" s="8" t="s">
        <v>5</v>
      </c>
      <c r="D3" s="12" t="s">
        <v>84</v>
      </c>
      <c r="E3" s="13">
        <f>SUMIFS(Data[Revenue],Data[Region],Region,Data[Month],CurMonth,Data[Year],PreYear)</f>
        <v>41568.47</v>
      </c>
      <c r="G3">
        <v>1</v>
      </c>
      <c r="H3" t="s">
        <v>91</v>
      </c>
      <c r="I3" s="13">
        <f>SUMIFS(Data[[Revenue]:[Revenue]],Data[[Region]:[Region]],Region,Data[[Month]:[Month]],'Data Prep'!$G3,Data[[Year]:[Year]],'Data Prep'!I$2)</f>
        <v>31544.950000000004</v>
      </c>
      <c r="J3" s="13">
        <f>IF(G3&gt;CurMonth,NA(),SUMIFS(Data[[Revenue]:[Revenue]],Data[[Region]:[Region]],Region,Data[[Month]:[Month]],'Data Prep'!$G3,Data[[Year]:[Year]],'Data Prep'!J$2))</f>
        <v>45431.029999999984</v>
      </c>
    </row>
    <row r="4" spans="1:10" x14ac:dyDescent="0.2">
      <c r="A4" t="s">
        <v>5</v>
      </c>
      <c r="D4" s="12" t="s">
        <v>85</v>
      </c>
      <c r="E4" s="13">
        <f>SUMIFS(Data[Revenue],Data[Region],Region,Data[Month],PreMonth,Data[Year],PMYear)</f>
        <v>61649.439999999981</v>
      </c>
      <c r="G4">
        <v>2</v>
      </c>
      <c r="H4" t="s">
        <v>92</v>
      </c>
      <c r="I4" s="13">
        <f>SUMIFS(Data[[Revenue]:[Revenue]],Data[[Region]:[Region]],Region,Data[[Month]:[Month]],'Data Prep'!$G4,Data[[Year]:[Year]],'Data Prep'!I$2)</f>
        <v>31002.100000000009</v>
      </c>
      <c r="J4" s="13">
        <f>IF(G4&gt;CurMonth,NA(),SUMIFS(Data[[Revenue]:[Revenue]],Data[[Region]:[Region]],Region,Data[[Month]:[Month]],'Data Prep'!$G4,Data[[Year]:[Year]],'Data Prep'!J$2))</f>
        <v>42456.219999999987</v>
      </c>
    </row>
    <row r="5" spans="1:10" x14ac:dyDescent="0.2">
      <c r="A5" t="s">
        <v>48</v>
      </c>
      <c r="D5" s="12" t="s">
        <v>87</v>
      </c>
      <c r="E5" s="11">
        <f>E2/E3-1</f>
        <v>0.66082129075234186</v>
      </c>
      <c r="G5">
        <v>3</v>
      </c>
      <c r="H5" t="s">
        <v>93</v>
      </c>
      <c r="I5" s="13">
        <f>SUMIFS(Data[[Revenue]:[Revenue]],Data[[Region]:[Region]],Region,Data[[Month]:[Month]],'Data Prep'!$G5,Data[[Year]:[Year]],'Data Prep'!I$2)</f>
        <v>40942.11</v>
      </c>
      <c r="J5" s="13">
        <f>IF(G5&gt;CurMonth,NA(),SUMIFS(Data[[Revenue]:[Revenue]],Data[[Region]:[Region]],Region,Data[[Month]:[Month]],'Data Prep'!$G5,Data[[Year]:[Year]],'Data Prep'!J$2))</f>
        <v>58945.410000000011</v>
      </c>
    </row>
    <row r="6" spans="1:10" x14ac:dyDescent="0.2">
      <c r="D6" s="12" t="s">
        <v>88</v>
      </c>
      <c r="E6" s="11">
        <f>E2/E4-1</f>
        <v>0.11984472202829455</v>
      </c>
      <c r="G6">
        <v>4</v>
      </c>
      <c r="H6" t="s">
        <v>94</v>
      </c>
      <c r="I6" s="13">
        <f>SUMIFS(Data[[Revenue]:[Revenue]],Data[[Region]:[Region]],Region,Data[[Month]:[Month]],'Data Prep'!$G6,Data[[Year]:[Year]],'Data Prep'!I$2)</f>
        <v>51274.420000000006</v>
      </c>
      <c r="J6" s="13">
        <f>IF(G6&gt;CurMonth,NA(),SUMIFS(Data[[Revenue]:[Revenue]],Data[[Region]:[Region]],Region,Data[[Month]:[Month]],'Data Prep'!$G6,Data[[Year]:[Year]],'Data Prep'!J$2))</f>
        <v>66317.759999999995</v>
      </c>
    </row>
    <row r="7" spans="1:10" x14ac:dyDescent="0.2">
      <c r="A7" s="6" t="s">
        <v>77</v>
      </c>
      <c r="B7" s="6"/>
      <c r="G7">
        <v>5</v>
      </c>
      <c r="H7" t="s">
        <v>93</v>
      </c>
      <c r="I7" s="13">
        <f>SUMIFS(Data[[Revenue]:[Revenue]],Data[[Region]:[Region]],Region,Data[[Month]:[Month]],'Data Prep'!$G7,Data[[Year]:[Year]],'Data Prep'!I$2)</f>
        <v>39052.43</v>
      </c>
      <c r="J7" s="13">
        <f>IF(G7&gt;CurMonth,NA(),SUMIFS(Data[[Revenue]:[Revenue]],Data[[Region]:[Region]],Region,Data[[Month]:[Month]],'Data Prep'!$G7,Data[[Year]:[Year]],'Data Prep'!J$2))</f>
        <v>63906.600000000006</v>
      </c>
    </row>
    <row r="8" spans="1:10" x14ac:dyDescent="0.2">
      <c r="A8" s="9" t="s">
        <v>78</v>
      </c>
      <c r="B8">
        <f>MAX(Data[Year])</f>
        <v>2021</v>
      </c>
      <c r="G8">
        <v>6</v>
      </c>
      <c r="H8" t="s">
        <v>91</v>
      </c>
      <c r="I8" s="13">
        <f>SUMIFS(Data[[Revenue]:[Revenue]],Data[[Region]:[Region]],Region,Data[[Month]:[Month]],'Data Prep'!$G8,Data[[Year]:[Year]],'Data Prep'!I$2)</f>
        <v>47915.380000000005</v>
      </c>
      <c r="J8" s="13">
        <f>IF(G8&gt;CurMonth,NA(),SUMIFS(Data[[Revenue]:[Revenue]],Data[[Region]:[Region]],Region,Data[[Month]:[Month]],'Data Prep'!$G8,Data[[Year]:[Year]],'Data Prep'!J$2))</f>
        <v>61649.439999999981</v>
      </c>
    </row>
    <row r="9" spans="1:10" x14ac:dyDescent="0.2">
      <c r="A9" s="9" t="s">
        <v>79</v>
      </c>
      <c r="B9">
        <f>_xlfn.MAXIFS(Data[Month],Data[Year],CurYear)</f>
        <v>7</v>
      </c>
      <c r="G9">
        <v>7</v>
      </c>
      <c r="H9" t="s">
        <v>91</v>
      </c>
      <c r="I9" s="13">
        <f>SUMIFS(Data[[Revenue]:[Revenue]],Data[[Region]:[Region]],Region,Data[[Month]:[Month]],'Data Prep'!$G9,Data[[Year]:[Year]],'Data Prep'!I$2)</f>
        <v>41568.47</v>
      </c>
      <c r="J9" s="13">
        <f>IF(G9&gt;CurMonth,NA(),SUMIFS(Data[[Revenue]:[Revenue]],Data[[Region]:[Region]],Region,Data[[Month]:[Month]],'Data Prep'!$G9,Data[[Year]:[Year]],'Data Prep'!J$2))</f>
        <v>69037.8</v>
      </c>
    </row>
    <row r="10" spans="1:10" x14ac:dyDescent="0.2">
      <c r="A10" s="9" t="s">
        <v>80</v>
      </c>
      <c r="B10">
        <f>B8-1</f>
        <v>2020</v>
      </c>
      <c r="G10">
        <v>8</v>
      </c>
      <c r="H10" t="s">
        <v>94</v>
      </c>
      <c r="I10" s="13">
        <f>SUMIFS(Data[[Revenue]:[Revenue]],Data[[Region]:[Region]],Region,Data[[Month]:[Month]],'Data Prep'!$G10,Data[[Year]:[Year]],'Data Prep'!I$2)</f>
        <v>30149.900000000009</v>
      </c>
      <c r="J10" s="13" t="e">
        <f>IF(G10&gt;CurMonth,NA(),SUMIFS(Data[[Revenue]:[Revenue]],Data[[Region]:[Region]],Region,Data[[Month]:[Month]],'Data Prep'!$G10,Data[[Year]:[Year]],'Data Prep'!J$2))</f>
        <v>#N/A</v>
      </c>
    </row>
    <row r="11" spans="1:10" x14ac:dyDescent="0.2">
      <c r="A11" s="9" t="s">
        <v>81</v>
      </c>
      <c r="B11">
        <f>IF(CurMonth=1,12,CurMonth-1)</f>
        <v>6</v>
      </c>
      <c r="G11">
        <v>9</v>
      </c>
      <c r="H11" t="s">
        <v>95</v>
      </c>
      <c r="I11" s="13">
        <f>SUMIFS(Data[[Revenue]:[Revenue]],Data[[Region]:[Region]],Region,Data[[Month]:[Month]],'Data Prep'!$G11,Data[[Year]:[Year]],'Data Prep'!I$2)</f>
        <v>34844.409999999982</v>
      </c>
      <c r="J11" s="13" t="e">
        <f>IF(G11&gt;CurMonth,NA(),SUMIFS(Data[[Revenue]:[Revenue]],Data[[Region]:[Region]],Region,Data[[Month]:[Month]],'Data Prep'!$G11,Data[[Year]:[Year]],'Data Prep'!J$2))</f>
        <v>#N/A</v>
      </c>
    </row>
    <row r="12" spans="1:10" x14ac:dyDescent="0.2">
      <c r="A12" s="9" t="s">
        <v>86</v>
      </c>
      <c r="B12">
        <f>IF(CurMonth=1,PreYear,CurYear)</f>
        <v>2021</v>
      </c>
      <c r="G12">
        <v>10</v>
      </c>
      <c r="H12" t="s">
        <v>96</v>
      </c>
      <c r="I12" s="13">
        <f>SUMIFS(Data[[Revenue]:[Revenue]],Data[[Region]:[Region]],Region,Data[[Month]:[Month]],'Data Prep'!$G12,Data[[Year]:[Year]],'Data Prep'!I$2)</f>
        <v>36809.12000000001</v>
      </c>
      <c r="J12" s="13" t="e">
        <f>IF(G12&gt;CurMonth,NA(),SUMIFS(Data[[Revenue]:[Revenue]],Data[[Region]:[Region]],Region,Data[[Month]:[Month]],'Data Prep'!$G12,Data[[Year]:[Year]],'Data Prep'!J$2))</f>
        <v>#N/A</v>
      </c>
    </row>
    <row r="13" spans="1:10" x14ac:dyDescent="0.2">
      <c r="G13">
        <v>11</v>
      </c>
      <c r="H13" t="s">
        <v>97</v>
      </c>
      <c r="I13" s="13">
        <f>SUMIFS(Data[[Revenue]:[Revenue]],Data[[Region]:[Region]],Region,Data[[Month]:[Month]],'Data Prep'!$G13,Data[[Year]:[Year]],'Data Prep'!I$2)</f>
        <v>42365.650000000009</v>
      </c>
      <c r="J13" s="13" t="e">
        <f>IF(G13&gt;CurMonth,NA(),SUMIFS(Data[[Revenue]:[Revenue]],Data[[Region]:[Region]],Region,Data[[Month]:[Month]],'Data Prep'!$G13,Data[[Year]:[Year]],'Data Prep'!J$2))</f>
        <v>#N/A</v>
      </c>
    </row>
    <row r="14" spans="1:10" x14ac:dyDescent="0.2">
      <c r="G14">
        <v>12</v>
      </c>
      <c r="H14" t="s">
        <v>98</v>
      </c>
      <c r="I14" s="13">
        <f>SUMIFS(Data[[Revenue]:[Revenue]],Data[[Region]:[Region]],Region,Data[[Month]:[Month]],'Data Prep'!$G14,Data[[Year]:[Year]],'Data Prep'!I$2)</f>
        <v>48216.44999999999</v>
      </c>
      <c r="J14" s="13" t="e">
        <f>IF(G14&gt;CurMonth,NA(),SUMIFS(Data[[Revenue]:[Revenue]],Data[[Region]:[Region]],Region,Data[[Month]:[Month]],'Data Prep'!$G14,Data[[Year]:[Year]],'Data Prep'!J$2))</f>
        <v>#N/A</v>
      </c>
    </row>
  </sheetData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3" xr:uid="{B1C79AD6-6342-D74C-B24C-D2C483493795}">
      <formula1>$A$3:$A$5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activeCell="E36" sqref="E36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2023-02-20T13:24:41Z</dcterms:modified>
</cp:coreProperties>
</file>