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3B482C0F-AEBA-A34C-86F1-825C3D451358}" xr6:coauthVersionLast="47" xr6:coauthVersionMax="47" xr10:uidLastSave="{00000000-0000-0000-0000-000000000000}"/>
  <bookViews>
    <workbookView xWindow="0" yWindow="500" windowWidth="25760" windowHeight="20140" firstSheet="17" activeTab="25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Variability!$C$5</definedName>
    <definedName name="_xlchart.v1.11" hidden="1">Variability!$C$6:$C$100</definedName>
    <definedName name="_xlchart.v1.12" hidden="1">'Normal Distributions'!$B$6:$B$58</definedName>
    <definedName name="_xlchart.v1.13" hidden="1">'Normal Curve'!$G$6:$G$26</definedName>
    <definedName name="_xlchart.v1.14" hidden="1">'Normal Curve'!$H$5</definedName>
    <definedName name="_xlchart.v1.15" hidden="1">'Normal Curve'!$H$6:$H$26</definedName>
    <definedName name="_xlchart.v1.16" hidden="1">'Normal Curve'!$I$5</definedName>
    <definedName name="_xlchart.v1.17" hidden="1">'Normal Curve'!$I$6:$I$26</definedName>
    <definedName name="_xlchart.v1.18" hidden="1">'Normal Curve'!$G$6:$G$26</definedName>
    <definedName name="_xlchart.v1.19" hidden="1">'Normal Curve'!$H$5</definedName>
    <definedName name="_xlchart.v1.2" hidden="1">'Frequency Distributions'!$D$18:$D$25</definedName>
    <definedName name="_xlchart.v1.20" hidden="1">'Normal Curve'!$H$6:$H$26</definedName>
    <definedName name="_xlchart.v1.21" hidden="1">'Normal Curve'!$I$5</definedName>
    <definedName name="_xlchart.v1.22" hidden="1">'Normal Curve'!$I$6:$I$26</definedName>
    <definedName name="_xlchart.v1.23" hidden="1">'Normal Curve'!$G$6:$G$26</definedName>
    <definedName name="_xlchart.v1.24" hidden="1">'Normal Curve'!$H$5</definedName>
    <definedName name="_xlchart.v1.25" hidden="1">'Normal Curve'!$H$6:$H$26</definedName>
    <definedName name="_xlchart.v1.26" hidden="1">'Normal Curve'!$I$5</definedName>
    <definedName name="_xlchart.v1.27" hidden="1">'Normal Curve'!$I$6:$I$26</definedName>
    <definedName name="_xlchart.v1.28" hidden="1">'Normal Curve'!$G$6:$G$26</definedName>
    <definedName name="_xlchart.v1.29" hidden="1">'Normal Curve'!$H$5</definedName>
    <definedName name="_xlchart.v1.3" hidden="1">'Frequency Distributions'!$E$17</definedName>
    <definedName name="_xlchart.v1.30" hidden="1">'Normal Curve'!$H$6:$H$26</definedName>
    <definedName name="_xlchart.v1.31" hidden="1">'Normal Curve'!$I$5</definedName>
    <definedName name="_xlchart.v1.32" hidden="1">'Normal Curve'!$I$6:$I$26</definedName>
    <definedName name="_xlchart.v1.33" hidden="1">'Normal Curve'!$G$6:$G$26</definedName>
    <definedName name="_xlchart.v1.34" hidden="1">'Normal Curve'!$H$5</definedName>
    <definedName name="_xlchart.v1.35" hidden="1">'Normal Curve'!$H$6:$H$26</definedName>
    <definedName name="_xlchart.v1.36" hidden="1">'Normal Curve'!$I$5</definedName>
    <definedName name="_xlchart.v1.37" hidden="1">'Normal Curve'!$I$6:$I$26</definedName>
    <definedName name="_xlchart.v1.38" hidden="1">'Normal Curve'!$G$6:$G$26</definedName>
    <definedName name="_xlchart.v1.39" hidden="1">'Normal Curve'!$H$5</definedName>
    <definedName name="_xlchart.v1.4" hidden="1">'Frequency Distributions'!$E$18:$E$25</definedName>
    <definedName name="_xlchart.v1.40" hidden="1">'Normal Curve'!$H$6:$H$26</definedName>
    <definedName name="_xlchart.v1.41" hidden="1">'Normal Curve'!$I$5</definedName>
    <definedName name="_xlchart.v1.42" hidden="1">'Normal Curve'!$I$6:$I$26</definedName>
    <definedName name="_xlchart.v1.43" hidden="1">'Normal Curve'!$G$6:$G$26</definedName>
    <definedName name="_xlchart.v1.44" hidden="1">'Normal Curve'!$H$5</definedName>
    <definedName name="_xlchart.v1.45" hidden="1">'Normal Curve'!$H$6:$H$26</definedName>
    <definedName name="_xlchart.v1.46" hidden="1">'Normal Curve'!$I$5</definedName>
    <definedName name="_xlchart.v1.47" hidden="1">'Normal Curve'!$I$6:$I$26</definedName>
    <definedName name="_xlchart.v1.48" hidden="1">'Normal Curve'!$G$6:$G$26</definedName>
    <definedName name="_xlchart.v1.49" hidden="1">'Normal Curve'!$H$5</definedName>
    <definedName name="_xlchart.v1.5" hidden="1">'Box &amp; Whisker'!$B$5</definedName>
    <definedName name="_xlchart.v1.50" hidden="1">'Normal Curve'!$H$6:$H$26</definedName>
    <definedName name="_xlchart.v1.51" hidden="1">'Normal Curve'!$I$5</definedName>
    <definedName name="_xlchart.v1.52" hidden="1">'Normal Curve'!$I$6:$I$26</definedName>
    <definedName name="_xlchart.v1.6" hidden="1">'Box &amp; Whisker'!$B$6:$B$100</definedName>
    <definedName name="_xlchart.v1.7" hidden="1">'Box &amp; Whisker'!$C$5</definedName>
    <definedName name="_xlchart.v1.8" hidden="1">'Box &amp; Whisker'!$C$6:$C$100</definedName>
    <definedName name="_xlchart.v1.9" hidden="1">Variability!$B$6:$B$100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32" l="1"/>
  <c r="H7" i="32" s="1"/>
  <c r="H7" i="31"/>
  <c r="H9" i="30"/>
  <c r="H8" i="30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H7" i="28"/>
  <c r="E8" i="29"/>
  <c r="H7" i="27"/>
  <c r="K10" i="25"/>
  <c r="H10" i="23"/>
  <c r="L7" i="25"/>
  <c r="L10" i="25" s="1"/>
  <c r="M7" i="25"/>
  <c r="M10" i="25" s="1"/>
  <c r="L8" i="25"/>
  <c r="M8" i="25"/>
  <c r="K7" i="25"/>
  <c r="K8" i="25"/>
  <c r="H7" i="25"/>
  <c r="H7" i="23"/>
  <c r="H6" i="25"/>
  <c r="E7" i="25"/>
  <c r="E6" i="25"/>
  <c r="I10" i="23"/>
  <c r="J10" i="23"/>
  <c r="I7" i="23"/>
  <c r="J7" i="23"/>
  <c r="I8" i="23"/>
  <c r="J8" i="23"/>
  <c r="H8" i="23"/>
  <c r="I7" i="22"/>
  <c r="I8" i="22" s="1"/>
  <c r="K7" i="21"/>
  <c r="K6" i="21"/>
  <c r="H7" i="21"/>
  <c r="H6" i="21"/>
  <c r="F8" i="19"/>
  <c r="G9" i="19" a="1"/>
  <c r="G9" i="19" s="1"/>
  <c r="F9" i="19" a="1"/>
  <c r="F9" i="19" s="1"/>
  <c r="G10" i="19" a="1"/>
  <c r="G10" i="19" s="1"/>
  <c r="F10" i="19" a="1"/>
  <c r="F10" i="19" s="1"/>
  <c r="F12" i="16"/>
  <c r="G8" i="19"/>
  <c r="F9" i="15"/>
  <c r="G7" i="19"/>
  <c r="F7" i="19"/>
  <c r="G7" i="20"/>
  <c r="G8" i="20"/>
  <c r="G9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8" i="16"/>
  <c r="G10" i="16"/>
  <c r="F10" i="16"/>
  <c r="F8" i="16"/>
  <c r="G9" i="16"/>
  <c r="F9" i="16"/>
  <c r="G11" i="16"/>
  <c r="F11" i="16"/>
  <c r="G7" i="16"/>
  <c r="F7" i="16"/>
  <c r="G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M6" i="4" a="1"/>
  <c r="M6" i="4" s="1"/>
  <c r="N6" i="4" s="1" a="1"/>
  <c r="N6" i="4" s="1"/>
  <c r="L6" i="4" a="1"/>
  <c r="L6" i="4" s="1"/>
  <c r="E6" i="13"/>
  <c r="E7" i="13"/>
  <c r="H8" i="32" l="1"/>
  <c r="G12" i="16"/>
  <c r="L10" i="66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<sst xmlns="http://schemas.openxmlformats.org/spreadsheetml/2006/main" count="2312" uniqueCount="332">
  <si>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</si>
  <si>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</si>
  <si>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</si>
  <si>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</si>
  <si>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</si>
  <si>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</si>
  <si>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</si>
  <si>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</si>
  <si>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</si>
  <si>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</si>
  <si>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</si>
  <si>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</si>
  <si>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</si>
  <si>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</si>
  <si>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</si>
  <si>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</si>
  <si>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</si>
  <si>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</si>
  <si>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</si>
  <si>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</si>
  <si>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</si>
  <si>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</si>
  <si>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</si>
  <si>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</si>
  <si>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</si>
  <si>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</si>
  <si>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</si>
  <si>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</si>
  <si>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</si>
  <si>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</si>
  <si>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</si>
  <si>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</si>
  <si>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</si>
  <si>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</si>
  <si>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</si>
  <si>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</si>
  <si>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</si>
  <si>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</si>
  <si>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</si>
  <si>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</si>
  <si>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</si>
  <si>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</si>
  <si>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</si>
  <si>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</si>
  <si>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</si>
  <si>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</si>
  <si>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</si>
  <si>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</si>
  <si>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</si>
  <si>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</si>
  <si>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</si>
  <si>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</si>
  <si>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</si>
  <si>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</si>
  <si>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</si>
  <si>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</si>
  <si>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</si>
  <si>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</si>
  <si>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</si>
  <si>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</si>
  <si>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</si>
  <si>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</si>
  <si>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</si>
  <si>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</si>
  <si>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</si>
  <si>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</si>
  <si>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</si>
  <si>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</si>
  <si>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</si>
  <si>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</si>
  <si>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</si>
  <si>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</si>
  <si>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</si>
  <si>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</si>
  <si>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</si>
  <si>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</si>
  <si>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</si>
  <si>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</si>
  <si>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</si>
  <si>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</si>
  <si>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</si>
  <si>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</si>
  <si>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</si>
  <si>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</si>
  <si>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</si>
  <si>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</si>
  <si>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</si>
  <si>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</si>
  <si>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</si>
  <si>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</si>
  <si>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</si>
  <si>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</si>
  <si>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</si>
  <si>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</si>
  <si>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</si>
  <si>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</si>
  <si>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</si>
  <si>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</si>
  <si>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</si>
  <si>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</si>
  <si>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</si>
  <si>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</si>
  <si>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</si>
  <si>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</si>
  <si>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</si>
  <si>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</si>
  <si>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</si>
  <si>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</si>
  <si>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</si>
  <si>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</si>
  <si>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</si>
  <si>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</si>
  <si>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</si>
  <si>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</si>
  <si>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</si>
  <si>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</si>
  <si>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</si>
  <si>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</si>
  <si>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</si>
  <si>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</si>
  <si>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</si>
  <si>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</si>
  <si>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</si>
  <si>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</si>
  <si>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</si>
  <si>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</si>
  <si>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</si>
  <si>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</si>
  <si>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</si>
  <si>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</si>
  <si>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</si>
  <si>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</si>
  <si>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</si>
  <si>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</si>
  <si>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</si>
  <si>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</si>
  <si>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</si>
  <si>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</si>
  <si>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</si>
  <si>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</si>
  <si>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</si>
  <si>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</si>
  <si>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</si>
  <si>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</si>
  <si>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</si>
  <si>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</si>
  <si>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</si>
  <si>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</si>
  <si>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</si>
  <si>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</si>
  <si>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</si>
  <si>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</si>
  <si>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</si>
  <si>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</si>
  <si>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</si>
  <si>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</si>
  <si>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</si>
  <si>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</si>
  <si>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</si>
  <si>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</si>
  <si>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</si>
  <si>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</si>
  <si>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</si>
  <si>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</si>
  <si>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</si>
  <si>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</si>
  <si>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</si>
  <si>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</si>
  <si>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</si>
  <si>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</si>
  <si>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</si>
  <si>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</si>
  <si>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</si>
  <si>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</si>
  <si>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</si>
  <si>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</si>
  <si>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</si>
  <si>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</si>
  <si>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</si>
  <si>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</si>
  <si>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</si>
  <si>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</si>
  <si>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</si>
  <si>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</si>
  <si>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</si>
  <si>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</si>
  <si>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</si>
  <si>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</si>
  <si>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</si>
  <si>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</si>
  <si>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</si>
  <si>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</si>
  <si>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</si>
  <si>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</si>
  <si>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</si>
  <si>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</si>
  <si>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</si>
  <si>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</si>
  <si>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</si>
  <si>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</si>
  <si>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</si>
  <si>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</si>
  <si>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</si>
  <si>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</si>
  <si>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</si>
  <si>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</si>
  <si>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</si>
  <si>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</si>
  <si>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</si>
  <si>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</si>
  <si>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</si>
  <si>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</si>
  <si>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</si>
  <si>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</si>
  <si>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</si>
  <si>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</si>
  <si>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</si>
  <si>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</si>
  <si>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</si>
  <si>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</si>
  <si>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</si>
  <si>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</si>
  <si>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</si>
  <si>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</si>
  <si>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</si>
  <si>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</si>
  <si>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</si>
  <si>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</si>
  <si>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</si>
  <si>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</si>
  <si>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</si>
  <si>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</si>
  <si>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</si>
  <si>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</si>
  <si>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</si>
  <si>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</si>
  <si>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</si>
  <si>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</si>
  <si>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</si>
  <si>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</si>
  <si>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</si>
  <si>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</si>
  <si>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</si>
  <si>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</si>
  <si>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</si>
  <si>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</si>
  <si>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</si>
  <si>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</si>
  <si>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</si>
  <si>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</si>
  <si>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</si>
  <si>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</si>
  <si>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</si>
  <si>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</si>
  <si>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</si>
  <si>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</si>
  <si>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</si>
  <si>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</si>
  <si>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</si>
  <si>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</si>
  <si>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</si>
  <si>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</si>
  <si>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</si>
  <si>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</si>
  <si>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</si>
  <si>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</si>
  <si>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</si>
  <si>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</si>
  <si>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</si>
  <si>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</si>
  <si>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</si>
  <si>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</si>
  <si>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</si>
  <si>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</si>
  <si>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</si>
  <si>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</si>
  <si>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</si>
  <si>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</si>
  <si>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</si>
  <si>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</si>
  <si>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</si>
  <si>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</si>
  <si>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</si>
  <si>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</si>
  <si>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</si>
  <si>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</si>
  <si>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</si>
  <si>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</si>
  <si>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</si>
  <si>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</si>
  <si>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</si>
  <si>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</si>
  <si>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</si>
  <si>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</si>
  <si>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</si>
  <si>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</si>
  <si>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</si>
  <si>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</si>
  <si>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</si>
  <si>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</si>
  <si>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</si>
  <si>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</si>
  <si>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</si>
  <si>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</si>
  <si>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</si>
  <si>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</si>
  <si>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</si>
  <si>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</si>
  <si>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</si>
  <si>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</si>
  <si>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</si>
  <si>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</si>
  <si>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</si>
  <si>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</si>
  <si>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</si>
  <si>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</si>
  <si>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</si>
  <si>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</si>
  <si>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</si>
  <si>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</si>
  <si>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</si>
  <si>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</si>
  <si>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</si>
  <si>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</si>
  <si>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</si>
  <si>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</si>
  <si>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</si>
  <si>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</si>
  <si>
    <t>Grades</t>
  </si>
  <si>
    <t># of Students</t>
  </si>
  <si>
    <t>Do our graduates' annual salaries follow a normal distribution? NO</t>
  </si>
  <si>
    <t>This is the emperical rule that says 68% of value live 1 STA DIV away from the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</si>
</sst>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/>
    </xf>
    <xf numFmtId="1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8"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lumMod val="75000"/>
                <a:alpha val="48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926032"/>
        <c:axId val="1142741824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926032"/>
        <c:axId val="1142741824"/>
      </c:lineChart>
      <c:catAx>
        <c:axId val="120892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1824"/>
        <c:crosses val="autoZero"/>
        <c:auto val="1"/>
        <c:lblAlgn val="ctr"/>
        <c:lblOffset val="100"/>
        <c:noMultiLvlLbl val="0"/>
      </c:catAx>
      <c:valAx>
        <c:axId val="1142741824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2089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Distribution of Grades for MBA Gradutes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Grades for MBA Gradutes</a:t>
          </a:r>
        </a:p>
      </cx:txPr>
    </cx:title>
    <cx:plotArea>
      <cx:plotAreaRegion>
        <cx:series layoutId="clusteredColumn" uniqueId="{C40DAA94-3FDA-1246-A48D-0A0F1CEE9987}">
          <cx:tx>
            <cx:txData>
              <cx:f>_xlchart.v1.3</cx:f>
              <cx:v># 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Grades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Grades Average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Graduates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Graduates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plotArea>
      <cx:plotAreaRegion>
        <cx:series layoutId="boxWhisker" uniqueId="{6A44A27E-7FE1-7249-B71C-132E79C2482E}">
          <cx:tx>
            <cx:txData>
              <cx:f>_xlchart.v1.5</cx:f>
              <cx:v>Employability (Before)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1ED8A682-20B2-1C41-AFA0-3105FCA980F2}">
          <cx:tx>
            <cx:txData>
              <cx:f>_xlchart.v1.7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title>
          <cx:tx>
            <cx:txData>
              <cx:v>Employability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Scores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plotArea>
      <cx:plotAreaRegion>
        <cx:series layoutId="boxWhisker" uniqueId="{694EBC66-9150-FE4B-8243-30065FAB87F7}">
          <cx:tx>
            <cx:txData>
              <cx:f>_xlchart.v1.10</cx:f>
              <cx:v>MBA Grade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in="60"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C749FDBF-0FC4-4549-B2C5-E5A7A4486B0D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9.xml"/><Relationship Id="rId4" Type="http://schemas.openxmlformats.org/officeDocument/2006/relationships/image" Target="../media/image18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15</xdr:row>
      <xdr:rowOff>76200</xdr:rowOff>
    </xdr:from>
    <xdr:to>
      <xdr:col>14</xdr:col>
      <xdr:colOff>406400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BED8DB-AA45-3026-3AA8-74F2F9EA7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314700"/>
              <a:ext cx="652145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177800</xdr:rowOff>
    </xdr:from>
    <xdr:to>
      <xdr:col>10</xdr:col>
      <xdr:colOff>495300</xdr:colOff>
      <xdr:row>34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D9C6BE-8275-3D15-3A44-EBA83918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914400"/>
              <a:ext cx="4159250" cy="577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0</xdr:rowOff>
    </xdr:from>
    <xdr:to>
      <xdr:col>9</xdr:col>
      <xdr:colOff>381000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E3790-CA1C-EE6A-C49A-6479D062D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2451100"/>
              <a:ext cx="466725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13</xdr:row>
      <xdr:rowOff>127000</xdr:rowOff>
    </xdr:from>
    <xdr:to>
      <xdr:col>14</xdr:col>
      <xdr:colOff>469900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703835-E332-11DD-1BE6-6E14D0AEC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450" y="2806700"/>
              <a:ext cx="9493250" cy="393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7</xdr:row>
      <xdr:rowOff>139700</xdr:rowOff>
    </xdr:from>
    <xdr:to>
      <xdr:col>17</xdr:col>
      <xdr:colOff>209550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A7A4A-2842-9E50-5389-43307FF72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397881481484" createdVersion="8" refreshedVersion="8" minRefreshableVersion="3" recordCount="95" xr:uid="{2D01F0AB-22E2-A74D-A562-BA151156766E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D4EE9-0520-AE44-9F3D-A92140887FA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rades">
  <location ref="D5:F14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C4" sqref="C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09" t="s">
        <v>0</v>
      </c>
      <c r="C2" s="109"/>
      <c r="E2" s="110" t="s">
        <v>19</v>
      </c>
      <c r="F2" s="110"/>
      <c r="H2" s="111" t="s">
        <v>137</v>
      </c>
      <c r="I2" s="111"/>
      <c r="K2" s="112" t="s">
        <v>188</v>
      </c>
      <c r="L2" s="112"/>
      <c r="N2" s="113" t="s">
        <v>218</v>
      </c>
      <c r="O2" s="113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152</v>
      </c>
      <c r="I4" s="34" t="s">
        <v>11</v>
      </c>
      <c r="K4" s="47" t="s">
        <v>190</v>
      </c>
      <c r="L4" s="48" t="s">
        <v>11</v>
      </c>
      <c r="N4" s="54" t="s">
        <v>225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223</v>
      </c>
      <c r="I5" s="32" t="s">
        <v>11</v>
      </c>
      <c r="K5" s="47" t="s">
        <v>191</v>
      </c>
      <c r="L5" s="48" t="s">
        <v>11</v>
      </c>
      <c r="N5" s="54" t="s">
        <v>226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154</v>
      </c>
      <c r="I6" s="34" t="s">
        <v>11</v>
      </c>
      <c r="K6" s="47" t="s">
        <v>192</v>
      </c>
      <c r="L6" s="48" t="s">
        <v>11</v>
      </c>
      <c r="N6" s="56" t="s">
        <v>227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153</v>
      </c>
      <c r="I7" s="32" t="s">
        <v>11</v>
      </c>
      <c r="K7" s="47" t="s">
        <v>193</v>
      </c>
      <c r="L7" s="48" t="s">
        <v>11</v>
      </c>
      <c r="N7" s="54" t="s">
        <v>236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156</v>
      </c>
      <c r="I8" s="34" t="s">
        <v>11</v>
      </c>
      <c r="K8" s="47" t="s">
        <v>308</v>
      </c>
      <c r="L8" s="48" t="s">
        <v>11</v>
      </c>
      <c r="N8" s="54" t="s">
        <v>237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189</v>
      </c>
      <c r="I9" s="32" t="s">
        <v>11</v>
      </c>
      <c r="K9" s="45" t="s">
        <v>222</v>
      </c>
      <c r="L9" s="46" t="s">
        <v>11</v>
      </c>
      <c r="N9" s="56" t="s">
        <v>255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165</v>
      </c>
      <c r="I10" s="34" t="s">
        <v>11</v>
      </c>
      <c r="K10" s="49" t="s">
        <v>207</v>
      </c>
      <c r="L10" s="48" t="s">
        <v>11</v>
      </c>
      <c r="N10" s="54" t="s">
        <v>256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166</v>
      </c>
      <c r="I11" s="32" t="s">
        <v>11</v>
      </c>
      <c r="K11" s="45" t="s">
        <v>221</v>
      </c>
      <c r="L11" s="46" t="s">
        <v>11</v>
      </c>
      <c r="N11" s="54" t="s">
        <v>257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167</v>
      </c>
      <c r="I12" s="34" t="s">
        <v>11</v>
      </c>
      <c r="K12" s="45" t="s">
        <v>219</v>
      </c>
      <c r="L12" s="46" t="s">
        <v>11</v>
      </c>
      <c r="N12" s="54" t="s">
        <v>258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168</v>
      </c>
      <c r="I13" s="32" t="s">
        <v>11</v>
      </c>
      <c r="K13" s="45" t="s">
        <v>220</v>
      </c>
      <c r="L13" s="46" t="s">
        <v>11</v>
      </c>
      <c r="N13" s="54" t="s">
        <v>259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184</v>
      </c>
      <c r="I14" s="34" t="s">
        <v>11</v>
      </c>
      <c r="N14" s="56" t="s">
        <v>260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261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266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267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01" t="s">
        <v>14</v>
      </c>
      <c r="E6">
        <v>42</v>
      </c>
      <c r="F6" s="102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01" t="s">
        <v>13</v>
      </c>
      <c r="E7">
        <v>53</v>
      </c>
      <c r="F7" s="102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01" t="s">
        <v>17</v>
      </c>
      <c r="E8">
        <v>95</v>
      </c>
      <c r="F8" s="102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03" t="s">
        <v>327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01" t="s">
        <v>318</v>
      </c>
      <c r="E6">
        <v>22</v>
      </c>
      <c r="F6" s="102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01" t="s">
        <v>319</v>
      </c>
      <c r="E7">
        <v>11</v>
      </c>
      <c r="F7" s="102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01" t="s">
        <v>326</v>
      </c>
      <c r="E8">
        <v>9</v>
      </c>
      <c r="F8" s="102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01" t="s">
        <v>320</v>
      </c>
      <c r="E9">
        <v>4</v>
      </c>
      <c r="F9" s="102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01" t="s">
        <v>321</v>
      </c>
      <c r="E10">
        <v>3</v>
      </c>
      <c r="F10" s="102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01" t="s">
        <v>322</v>
      </c>
      <c r="E11">
        <v>1</v>
      </c>
      <c r="F11" s="102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01" t="s">
        <v>325</v>
      </c>
      <c r="E12">
        <v>1</v>
      </c>
      <c r="F12" s="102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01" t="s">
        <v>324</v>
      </c>
      <c r="E13">
        <v>1</v>
      </c>
      <c r="F13" s="102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01" t="s">
        <v>323</v>
      </c>
      <c r="E14">
        <v>1</v>
      </c>
      <c r="F14" s="102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01" t="s">
        <v>17</v>
      </c>
      <c r="E15">
        <v>53</v>
      </c>
      <c r="F15" s="102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268</v>
      </c>
      <c r="M6" s="8">
        <v>9</v>
      </c>
    </row>
    <row r="7" spans="2:15" x14ac:dyDescent="0.2">
      <c r="B7" s="8">
        <v>107</v>
      </c>
      <c r="L7" s="8" t="s">
        <v>269</v>
      </c>
      <c r="M7" s="8">
        <v>18</v>
      </c>
    </row>
    <row r="8" spans="2:15" x14ac:dyDescent="0.2">
      <c r="B8" s="8">
        <v>109</v>
      </c>
      <c r="L8" s="8" t="s">
        <v>270</v>
      </c>
      <c r="M8" s="8">
        <v>9</v>
      </c>
    </row>
    <row r="9" spans="2:15" x14ac:dyDescent="0.2">
      <c r="B9" s="8">
        <v>148</v>
      </c>
      <c r="L9" s="8" t="s">
        <v>271</v>
      </c>
      <c r="M9" s="8">
        <v>7</v>
      </c>
    </row>
    <row r="10" spans="2:15" x14ac:dyDescent="0.2">
      <c r="B10" s="8">
        <v>255.5</v>
      </c>
      <c r="L10" s="8" t="s">
        <v>272</v>
      </c>
      <c r="M10" s="8">
        <v>3</v>
      </c>
    </row>
    <row r="11" spans="2:15" x14ac:dyDescent="0.2">
      <c r="B11" s="8">
        <v>103.5</v>
      </c>
      <c r="L11" s="8" t="s">
        <v>273</v>
      </c>
      <c r="M11" s="8">
        <v>2</v>
      </c>
    </row>
    <row r="12" spans="2:15" x14ac:dyDescent="0.2">
      <c r="B12" s="8">
        <v>114.5</v>
      </c>
      <c r="L12" s="8" t="s">
        <v>274</v>
      </c>
      <c r="M12" s="8">
        <v>1</v>
      </c>
    </row>
    <row r="13" spans="2:15" x14ac:dyDescent="0.2">
      <c r="B13" s="8">
        <v>124</v>
      </c>
      <c r="L13" s="8" t="s">
        <v>275</v>
      </c>
      <c r="M13" s="8">
        <v>1</v>
      </c>
    </row>
    <row r="14" spans="2:15" x14ac:dyDescent="0.2">
      <c r="B14" s="8">
        <v>132.5</v>
      </c>
      <c r="L14" s="8" t="s">
        <v>276</v>
      </c>
      <c r="M14" s="8">
        <v>1</v>
      </c>
    </row>
    <row r="15" spans="2:15" x14ac:dyDescent="0.2">
      <c r="B15" s="8">
        <v>99</v>
      </c>
      <c r="L15" s="8" t="s">
        <v>277</v>
      </c>
      <c r="M15" s="8">
        <v>0</v>
      </c>
    </row>
    <row r="16" spans="2:15" x14ac:dyDescent="0.2">
      <c r="B16" s="8">
        <v>124</v>
      </c>
      <c r="L16" s="8" t="s">
        <v>278</v>
      </c>
      <c r="M16" s="8">
        <v>0</v>
      </c>
    </row>
    <row r="17" spans="2:13" x14ac:dyDescent="0.2">
      <c r="B17" s="8">
        <v>82</v>
      </c>
      <c r="L17" s="8" t="s">
        <v>279</v>
      </c>
      <c r="M17" s="8">
        <v>0</v>
      </c>
    </row>
    <row r="18" spans="2:13" x14ac:dyDescent="0.2">
      <c r="B18" s="8">
        <v>185</v>
      </c>
      <c r="L18" s="8" t="s">
        <v>280</v>
      </c>
      <c r="M18" s="8">
        <v>1</v>
      </c>
    </row>
    <row r="19" spans="2:13" x14ac:dyDescent="0.2">
      <c r="B19" s="8">
        <v>89.5</v>
      </c>
      <c r="L19" s="8" t="s">
        <v>281</v>
      </c>
      <c r="M19" s="8">
        <v>0</v>
      </c>
    </row>
    <row r="20" spans="2:13" x14ac:dyDescent="0.2">
      <c r="B20" s="8">
        <v>91.5</v>
      </c>
      <c r="L20" s="8" t="s">
        <v>282</v>
      </c>
      <c r="M20" s="8">
        <v>0</v>
      </c>
    </row>
    <row r="21" spans="2:13" x14ac:dyDescent="0.2">
      <c r="B21" s="8">
        <v>113.5</v>
      </c>
      <c r="L21" s="8" t="s">
        <v>283</v>
      </c>
      <c r="M21" s="8">
        <v>0</v>
      </c>
    </row>
    <row r="22" spans="2:13" x14ac:dyDescent="0.2">
      <c r="B22" s="8">
        <v>99</v>
      </c>
      <c r="L22" s="8" t="s">
        <v>284</v>
      </c>
      <c r="M22" s="8">
        <v>0</v>
      </c>
    </row>
    <row r="23" spans="2:13" x14ac:dyDescent="0.2">
      <c r="B23" s="8">
        <v>75.5</v>
      </c>
      <c r="L23" s="8" t="s">
        <v>285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workbookViewId="0">
      <selection activeCell="L9" sqref="L9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1.5" bestFit="1" customWidth="1"/>
    <col min="5" max="5" width="11" bestFit="1" customWidth="1"/>
    <col min="6" max="6" width="16.83203125" bestFit="1" customWidth="1"/>
  </cols>
  <sheetData>
    <row r="1" spans="2:6" ht="25.5" customHeight="1" x14ac:dyDescent="0.25">
      <c r="B1" s="18" t="s">
        <v>119</v>
      </c>
    </row>
    <row r="2" spans="2:6" ht="15" customHeight="1" x14ac:dyDescent="0.2">
      <c r="B2" s="30" t="s">
        <v>286</v>
      </c>
    </row>
    <row r="3" spans="2:6" ht="18" customHeight="1" x14ac:dyDescent="0.2"/>
    <row r="5" spans="2:6" ht="32" x14ac:dyDescent="0.2">
      <c r="B5" s="7" t="s">
        <v>77</v>
      </c>
      <c r="D5" s="104" t="s">
        <v>328</v>
      </c>
      <c r="E5" s="105" t="s">
        <v>15</v>
      </c>
      <c r="F5" s="106" t="s">
        <v>327</v>
      </c>
    </row>
    <row r="6" spans="2:6" x14ac:dyDescent="0.2">
      <c r="B6" s="8">
        <v>90.2</v>
      </c>
      <c r="D6" s="101" t="s">
        <v>38</v>
      </c>
      <c r="E6">
        <v>1</v>
      </c>
      <c r="F6" s="102">
        <v>1.0526315789473684E-2</v>
      </c>
    </row>
    <row r="7" spans="2:6" x14ac:dyDescent="0.2">
      <c r="B7" s="8">
        <v>92.8</v>
      </c>
      <c r="D7" s="101" t="s">
        <v>39</v>
      </c>
      <c r="E7">
        <v>3</v>
      </c>
      <c r="F7" s="102">
        <v>4.2105263157894736E-2</v>
      </c>
    </row>
    <row r="8" spans="2:6" x14ac:dyDescent="0.2">
      <c r="B8" s="8">
        <v>68.7</v>
      </c>
      <c r="D8" s="101" t="s">
        <v>40</v>
      </c>
      <c r="E8">
        <v>17</v>
      </c>
      <c r="F8" s="102">
        <v>0.22105263157894736</v>
      </c>
    </row>
    <row r="9" spans="2:6" x14ac:dyDescent="0.2">
      <c r="B9" s="8">
        <v>80.7</v>
      </c>
      <c r="D9" s="101" t="s">
        <v>41</v>
      </c>
      <c r="E9">
        <v>24</v>
      </c>
      <c r="F9" s="102">
        <v>0.47368421052631576</v>
      </c>
    </row>
    <row r="10" spans="2:6" x14ac:dyDescent="0.2">
      <c r="B10" s="8">
        <v>74.900000000000006</v>
      </c>
      <c r="D10" s="101" t="s">
        <v>42</v>
      </c>
      <c r="E10">
        <v>29</v>
      </c>
      <c r="F10" s="102">
        <v>0.77894736842105261</v>
      </c>
    </row>
    <row r="11" spans="2:6" x14ac:dyDescent="0.2">
      <c r="B11" s="8">
        <v>80.7</v>
      </c>
      <c r="D11" s="101" t="s">
        <v>43</v>
      </c>
      <c r="E11">
        <v>17</v>
      </c>
      <c r="F11" s="102">
        <v>0.95789473684210524</v>
      </c>
    </row>
    <row r="12" spans="2:6" x14ac:dyDescent="0.2">
      <c r="B12" s="8">
        <v>83.3</v>
      </c>
      <c r="D12" s="101" t="s">
        <v>44</v>
      </c>
      <c r="E12">
        <v>3</v>
      </c>
      <c r="F12" s="102">
        <v>0.98947368421052628</v>
      </c>
    </row>
    <row r="13" spans="2:6" x14ac:dyDescent="0.2">
      <c r="B13" s="8">
        <v>88.7</v>
      </c>
      <c r="D13" s="101" t="s">
        <v>45</v>
      </c>
      <c r="E13">
        <v>1</v>
      </c>
      <c r="F13" s="102">
        <v>1</v>
      </c>
    </row>
    <row r="14" spans="2:6" x14ac:dyDescent="0.2">
      <c r="B14" s="8">
        <v>75.400000000000006</v>
      </c>
      <c r="D14" s="101" t="s">
        <v>17</v>
      </c>
      <c r="E14">
        <v>95</v>
      </c>
      <c r="F14" s="102"/>
    </row>
    <row r="15" spans="2:6" x14ac:dyDescent="0.2">
      <c r="B15" s="8">
        <v>82.1</v>
      </c>
    </row>
    <row r="16" spans="2:6" x14ac:dyDescent="0.2">
      <c r="B16" s="8">
        <v>87.5</v>
      </c>
    </row>
    <row r="17" spans="2:5" x14ac:dyDescent="0.2">
      <c r="B17" s="8">
        <v>66.900000000000006</v>
      </c>
      <c r="D17" s="107" t="s">
        <v>328</v>
      </c>
      <c r="E17" s="107" t="s">
        <v>329</v>
      </c>
    </row>
    <row r="18" spans="2:5" x14ac:dyDescent="0.2">
      <c r="B18" s="8">
        <v>71.3</v>
      </c>
      <c r="D18" s="101" t="s">
        <v>38</v>
      </c>
      <c r="E18">
        <v>1</v>
      </c>
    </row>
    <row r="19" spans="2:5" x14ac:dyDescent="0.2">
      <c r="B19" s="8">
        <v>76.8</v>
      </c>
      <c r="D19" s="101" t="s">
        <v>39</v>
      </c>
      <c r="E19">
        <v>3</v>
      </c>
    </row>
    <row r="20" spans="2:5" x14ac:dyDescent="0.2">
      <c r="B20" s="8">
        <v>72.3</v>
      </c>
      <c r="D20" s="101" t="s">
        <v>40</v>
      </c>
      <c r="E20">
        <v>17</v>
      </c>
    </row>
    <row r="21" spans="2:5" x14ac:dyDescent="0.2">
      <c r="B21" s="8">
        <v>72.400000000000006</v>
      </c>
      <c r="D21" s="101" t="s">
        <v>41</v>
      </c>
      <c r="E21">
        <v>24</v>
      </c>
    </row>
    <row r="22" spans="2:5" x14ac:dyDescent="0.2">
      <c r="B22" s="8">
        <v>72</v>
      </c>
      <c r="D22" s="101" t="s">
        <v>42</v>
      </c>
      <c r="E22">
        <v>29</v>
      </c>
    </row>
    <row r="23" spans="2:5" x14ac:dyDescent="0.2">
      <c r="B23" s="8">
        <v>81</v>
      </c>
      <c r="D23" s="101" t="s">
        <v>43</v>
      </c>
      <c r="E23">
        <v>17</v>
      </c>
    </row>
    <row r="24" spans="2:5" x14ac:dyDescent="0.2">
      <c r="B24" s="8">
        <v>96.1</v>
      </c>
      <c r="D24" s="101" t="s">
        <v>44</v>
      </c>
      <c r="E24">
        <v>3</v>
      </c>
    </row>
    <row r="25" spans="2:5" x14ac:dyDescent="0.2">
      <c r="B25" s="8">
        <v>76.7</v>
      </c>
      <c r="D25" s="101" t="s">
        <v>45</v>
      </c>
      <c r="E25">
        <v>1</v>
      </c>
    </row>
    <row r="26" spans="2:5" x14ac:dyDescent="0.2">
      <c r="B26" s="8">
        <v>80.3</v>
      </c>
    </row>
    <row r="27" spans="2:5" x14ac:dyDescent="0.2">
      <c r="B27" s="8">
        <v>77.8</v>
      </c>
    </row>
    <row r="28" spans="2:5" x14ac:dyDescent="0.2">
      <c r="B28" s="8">
        <v>62.6</v>
      </c>
    </row>
    <row r="29" spans="2:5" x14ac:dyDescent="0.2">
      <c r="B29" s="8">
        <v>80.2</v>
      </c>
    </row>
    <row r="30" spans="2:5" x14ac:dyDescent="0.2">
      <c r="B30" s="8">
        <v>79.099999999999994</v>
      </c>
    </row>
    <row r="31" spans="2:5" x14ac:dyDescent="0.2">
      <c r="B31" s="8">
        <v>77.8</v>
      </c>
    </row>
    <row r="32" spans="2:5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287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14" t="s">
        <v>51</v>
      </c>
      <c r="F5" s="114"/>
      <c r="H5" s="114" t="s">
        <v>57</v>
      </c>
      <c r="I5" s="114"/>
      <c r="J5" s="114"/>
      <c r="L5" s="115" t="s">
        <v>57</v>
      </c>
      <c r="M5" s="115"/>
      <c r="N5" s="115"/>
    </row>
    <row r="6" spans="2:14" x14ac:dyDescent="0.2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AVERAGEIFS($C$6:$C$58,$B$6:$B$58,M6:N6)</f>
        <v>124647.05882352941</v>
      </c>
      <c r="N7" s="69">
        <v>116902.77777777778</v>
      </c>
    </row>
    <row r="8" spans="2:14" x14ac:dyDescent="0.2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">
      <c r="B10" s="8" t="s">
        <v>25</v>
      </c>
      <c r="C10" s="12">
        <v>255500</v>
      </c>
      <c r="M10" s="19">
        <v>99500</v>
      </c>
    </row>
    <row r="11" spans="2:14" x14ac:dyDescent="0.2">
      <c r="B11" s="8" t="s">
        <v>25</v>
      </c>
      <c r="C11" s="12">
        <v>103500</v>
      </c>
      <c r="M11" s="19">
        <v>103500</v>
      </c>
    </row>
    <row r="12" spans="2:14" x14ac:dyDescent="0.2">
      <c r="B12" s="8" t="s">
        <v>25</v>
      </c>
      <c r="C12" s="12">
        <v>114500</v>
      </c>
      <c r="M12" s="19">
        <v>124500</v>
      </c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14" t="s">
        <v>51</v>
      </c>
      <c r="E5" s="114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>
        <f>SKEW(B6:B58)</f>
        <v>2.9324340018176889</v>
      </c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287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14" t="s">
        <v>60</v>
      </c>
      <c r="G5" s="114"/>
      <c r="H5" s="114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2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14" t="s">
        <v>64</v>
      </c>
      <c r="F5" s="114"/>
      <c r="G5" s="114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6" max="6" width="9.66406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288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14" t="s">
        <v>64</v>
      </c>
      <c r="F5" s="114"/>
      <c r="G5" s="114"/>
      <c r="I5" s="115" t="s">
        <v>64</v>
      </c>
      <c r="J5" s="115"/>
      <c r="K5" s="115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">
      <c r="B9" s="8">
        <v>288</v>
      </c>
      <c r="C9" s="8">
        <v>334</v>
      </c>
      <c r="E9" s="20" t="s">
        <v>47</v>
      </c>
      <c r="F9" s="75">
        <f>AVERAGE(B6:B100)</f>
        <v>239.90526315789472</v>
      </c>
      <c r="G9" s="75">
        <f>AVERAGE(C6:C100)</f>
        <v>289.34736842105264</v>
      </c>
      <c r="I9" s="20" t="s">
        <v>47</v>
      </c>
      <c r="J9" s="71">
        <v>236</v>
      </c>
      <c r="K9" s="71">
        <v>286</v>
      </c>
    </row>
    <row r="10" spans="2:11" x14ac:dyDescent="0.2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">
      <c r="B12" s="8">
        <v>401</v>
      </c>
      <c r="C12" s="8">
        <v>462</v>
      </c>
      <c r="E12" s="20" t="s">
        <v>67</v>
      </c>
      <c r="F12" s="72">
        <f>F10-F8</f>
        <v>105.5</v>
      </c>
      <c r="G12" s="73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L24" sqref="L24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316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100" t="s">
        <v>242</v>
      </c>
      <c r="F5" s="114" t="s">
        <v>317</v>
      </c>
      <c r="G5" s="114"/>
    </row>
    <row r="6" spans="2:7" x14ac:dyDescent="0.2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">
      <c r="B9" s="8">
        <v>288</v>
      </c>
      <c r="C9" s="8">
        <v>334</v>
      </c>
      <c r="D9" s="8">
        <f t="shared" si="0"/>
        <v>46</v>
      </c>
    </row>
    <row r="10" spans="2:7" x14ac:dyDescent="0.2">
      <c r="B10" s="8">
        <v>248</v>
      </c>
      <c r="C10" s="8">
        <v>252</v>
      </c>
      <c r="D10" s="8">
        <f t="shared" si="0"/>
        <v>4</v>
      </c>
    </row>
    <row r="11" spans="2:7" x14ac:dyDescent="0.2">
      <c r="B11" s="8">
        <v>145</v>
      </c>
      <c r="C11" s="8">
        <v>209</v>
      </c>
      <c r="D11" s="8">
        <f t="shared" si="0"/>
        <v>64</v>
      </c>
    </row>
    <row r="12" spans="2:7" x14ac:dyDescent="0.2">
      <c r="B12" s="8">
        <v>401</v>
      </c>
      <c r="C12" s="8">
        <v>462</v>
      </c>
      <c r="D12" s="8">
        <f t="shared" si="0"/>
        <v>61</v>
      </c>
    </row>
    <row r="13" spans="2:7" x14ac:dyDescent="0.2">
      <c r="B13" s="8">
        <v>287</v>
      </c>
      <c r="C13" s="8">
        <v>342</v>
      </c>
      <c r="D13" s="8">
        <f t="shared" si="0"/>
        <v>55</v>
      </c>
    </row>
    <row r="14" spans="2:7" x14ac:dyDescent="0.2">
      <c r="B14" s="8">
        <v>275</v>
      </c>
      <c r="C14" s="8">
        <v>347</v>
      </c>
      <c r="D14" s="8">
        <f t="shared" si="0"/>
        <v>72</v>
      </c>
    </row>
    <row r="15" spans="2:7" x14ac:dyDescent="0.2">
      <c r="B15" s="8">
        <v>254</v>
      </c>
      <c r="C15" s="8">
        <v>313</v>
      </c>
      <c r="D15" s="8">
        <f t="shared" si="0"/>
        <v>59</v>
      </c>
    </row>
    <row r="16" spans="2:7" x14ac:dyDescent="0.2">
      <c r="B16" s="8">
        <v>182</v>
      </c>
      <c r="C16" s="8">
        <v>232</v>
      </c>
      <c r="D16" s="8">
        <f t="shared" si="0"/>
        <v>50</v>
      </c>
    </row>
    <row r="17" spans="2:4" x14ac:dyDescent="0.2">
      <c r="B17" s="8">
        <v>117</v>
      </c>
      <c r="C17" s="8">
        <v>163</v>
      </c>
      <c r="D17" s="8">
        <f t="shared" si="0"/>
        <v>46</v>
      </c>
    </row>
    <row r="18" spans="2:4" x14ac:dyDescent="0.2">
      <c r="B18" s="8">
        <v>130</v>
      </c>
      <c r="C18" s="8">
        <v>119</v>
      </c>
      <c r="D18" s="8">
        <f t="shared" si="0"/>
        <v>-11</v>
      </c>
    </row>
    <row r="19" spans="2:4" x14ac:dyDescent="0.2">
      <c r="B19" s="8">
        <v>219</v>
      </c>
      <c r="C19" s="8">
        <v>304</v>
      </c>
      <c r="D19" s="8">
        <f t="shared" si="0"/>
        <v>85</v>
      </c>
    </row>
    <row r="20" spans="2:4" x14ac:dyDescent="0.2">
      <c r="B20" s="8">
        <v>152</v>
      </c>
      <c r="C20" s="8">
        <v>211</v>
      </c>
      <c r="D20" s="8">
        <f t="shared" si="0"/>
        <v>59</v>
      </c>
    </row>
    <row r="21" spans="2:4" x14ac:dyDescent="0.2">
      <c r="B21" s="8">
        <v>228</v>
      </c>
      <c r="C21" s="8">
        <v>286</v>
      </c>
      <c r="D21" s="8">
        <f t="shared" si="0"/>
        <v>58</v>
      </c>
    </row>
    <row r="22" spans="2:4" x14ac:dyDescent="0.2">
      <c r="B22" s="8">
        <v>62</v>
      </c>
      <c r="C22" s="8">
        <v>122</v>
      </c>
      <c r="D22" s="8">
        <f t="shared" si="0"/>
        <v>60</v>
      </c>
    </row>
    <row r="23" spans="2:4" x14ac:dyDescent="0.2">
      <c r="B23" s="8">
        <v>393</v>
      </c>
      <c r="C23" s="8">
        <v>443</v>
      </c>
      <c r="D23" s="8">
        <f t="shared" si="0"/>
        <v>50</v>
      </c>
    </row>
    <row r="24" spans="2:4" x14ac:dyDescent="0.2">
      <c r="B24" s="8">
        <v>277</v>
      </c>
      <c r="C24" s="8">
        <v>366</v>
      </c>
      <c r="D24" s="8">
        <f t="shared" si="0"/>
        <v>89</v>
      </c>
    </row>
    <row r="25" spans="2:4" x14ac:dyDescent="0.2">
      <c r="B25" s="8">
        <v>206</v>
      </c>
      <c r="C25" s="8">
        <v>244</v>
      </c>
      <c r="D25" s="8">
        <f t="shared" si="0"/>
        <v>38</v>
      </c>
    </row>
    <row r="26" spans="2:4" x14ac:dyDescent="0.2">
      <c r="B26" s="8">
        <v>229</v>
      </c>
      <c r="C26" s="8">
        <v>241</v>
      </c>
      <c r="D26" s="8">
        <f t="shared" si="0"/>
        <v>12</v>
      </c>
    </row>
    <row r="27" spans="2:4" x14ac:dyDescent="0.2">
      <c r="B27" s="8">
        <v>182</v>
      </c>
      <c r="C27" s="8">
        <v>237</v>
      </c>
      <c r="D27" s="8">
        <f t="shared" si="0"/>
        <v>55</v>
      </c>
    </row>
    <row r="28" spans="2:4" x14ac:dyDescent="0.2">
      <c r="B28" s="8">
        <v>98</v>
      </c>
      <c r="C28" s="8">
        <v>122</v>
      </c>
      <c r="D28" s="8">
        <f t="shared" si="0"/>
        <v>24</v>
      </c>
    </row>
    <row r="29" spans="2:4" x14ac:dyDescent="0.2">
      <c r="B29" s="8">
        <v>125</v>
      </c>
      <c r="C29" s="8">
        <v>129</v>
      </c>
      <c r="D29" s="8">
        <f t="shared" si="0"/>
        <v>4</v>
      </c>
    </row>
    <row r="30" spans="2:4" x14ac:dyDescent="0.2">
      <c r="B30" s="8">
        <v>164</v>
      </c>
      <c r="C30" s="8">
        <v>236</v>
      </c>
      <c r="D30" s="8">
        <f t="shared" si="0"/>
        <v>72</v>
      </c>
    </row>
    <row r="31" spans="2:4" x14ac:dyDescent="0.2">
      <c r="B31" s="8">
        <v>186</v>
      </c>
      <c r="C31" s="8">
        <v>251</v>
      </c>
      <c r="D31" s="8">
        <f t="shared" si="0"/>
        <v>65</v>
      </c>
    </row>
    <row r="32" spans="2:4" x14ac:dyDescent="0.2">
      <c r="B32" s="8">
        <v>235</v>
      </c>
      <c r="C32" s="8">
        <v>283</v>
      </c>
      <c r="D32" s="8">
        <f t="shared" si="0"/>
        <v>48</v>
      </c>
    </row>
    <row r="33" spans="2:4" x14ac:dyDescent="0.2">
      <c r="B33" s="8">
        <v>184</v>
      </c>
      <c r="C33" s="8">
        <v>225</v>
      </c>
      <c r="D33" s="8">
        <f t="shared" si="0"/>
        <v>41</v>
      </c>
    </row>
    <row r="34" spans="2:4" x14ac:dyDescent="0.2">
      <c r="B34" s="8">
        <v>76</v>
      </c>
      <c r="C34" s="8">
        <v>102</v>
      </c>
      <c r="D34" s="8">
        <f t="shared" si="0"/>
        <v>26</v>
      </c>
    </row>
    <row r="35" spans="2:4" x14ac:dyDescent="0.2">
      <c r="B35" s="8">
        <v>126</v>
      </c>
      <c r="C35" s="8">
        <v>180</v>
      </c>
      <c r="D35" s="8">
        <f t="shared" si="0"/>
        <v>54</v>
      </c>
    </row>
    <row r="36" spans="2:4" x14ac:dyDescent="0.2">
      <c r="B36" s="8">
        <v>183</v>
      </c>
      <c r="C36" s="8">
        <v>247</v>
      </c>
      <c r="D36" s="8">
        <f t="shared" si="0"/>
        <v>64</v>
      </c>
    </row>
    <row r="37" spans="2:4" x14ac:dyDescent="0.2">
      <c r="B37" s="8">
        <v>242</v>
      </c>
      <c r="C37" s="8">
        <v>343</v>
      </c>
      <c r="D37" s="8">
        <f t="shared" si="0"/>
        <v>101</v>
      </c>
    </row>
    <row r="38" spans="2:4" x14ac:dyDescent="0.2">
      <c r="B38" s="8">
        <v>207</v>
      </c>
      <c r="C38" s="8">
        <v>283</v>
      </c>
      <c r="D38" s="8">
        <f t="shared" si="0"/>
        <v>76</v>
      </c>
    </row>
    <row r="39" spans="2:4" x14ac:dyDescent="0.2">
      <c r="B39" s="8">
        <v>181</v>
      </c>
      <c r="C39" s="8">
        <v>253</v>
      </c>
      <c r="D39" s="8">
        <f t="shared" si="0"/>
        <v>72</v>
      </c>
    </row>
    <row r="40" spans="2:4" x14ac:dyDescent="0.2">
      <c r="B40" s="8">
        <v>239</v>
      </c>
      <c r="C40" s="8">
        <v>263</v>
      </c>
      <c r="D40" s="8">
        <f t="shared" si="0"/>
        <v>24</v>
      </c>
    </row>
    <row r="41" spans="2:4" x14ac:dyDescent="0.2">
      <c r="B41" s="8">
        <v>216</v>
      </c>
      <c r="C41" s="8">
        <v>291</v>
      </c>
      <c r="D41" s="8">
        <f t="shared" si="0"/>
        <v>75</v>
      </c>
    </row>
    <row r="42" spans="2:4" x14ac:dyDescent="0.2">
      <c r="B42" s="8">
        <v>289</v>
      </c>
      <c r="C42" s="8">
        <v>368</v>
      </c>
      <c r="D42" s="8">
        <f t="shared" si="0"/>
        <v>79</v>
      </c>
    </row>
    <row r="43" spans="2:4" x14ac:dyDescent="0.2">
      <c r="B43" s="8">
        <v>213</v>
      </c>
      <c r="C43" s="8">
        <v>206</v>
      </c>
      <c r="D43" s="8">
        <f t="shared" si="0"/>
        <v>-7</v>
      </c>
    </row>
    <row r="44" spans="2:4" x14ac:dyDescent="0.2">
      <c r="B44" s="8">
        <v>209</v>
      </c>
      <c r="C44" s="8">
        <v>231</v>
      </c>
      <c r="D44" s="8">
        <f t="shared" si="0"/>
        <v>22</v>
      </c>
    </row>
    <row r="45" spans="2:4" x14ac:dyDescent="0.2">
      <c r="B45" s="8">
        <v>376</v>
      </c>
      <c r="C45" s="8">
        <v>389</v>
      </c>
      <c r="D45" s="8">
        <f t="shared" si="0"/>
        <v>13</v>
      </c>
    </row>
    <row r="46" spans="2:4" x14ac:dyDescent="0.2">
      <c r="B46" s="8">
        <v>332</v>
      </c>
      <c r="C46" s="8">
        <v>396</v>
      </c>
      <c r="D46" s="8">
        <f t="shared" si="0"/>
        <v>64</v>
      </c>
    </row>
    <row r="47" spans="2:4" x14ac:dyDescent="0.2">
      <c r="B47" s="8">
        <v>249</v>
      </c>
      <c r="C47" s="8">
        <v>339</v>
      </c>
      <c r="D47" s="8">
        <f t="shared" si="0"/>
        <v>90</v>
      </c>
    </row>
    <row r="48" spans="2:4" x14ac:dyDescent="0.2">
      <c r="B48" s="8">
        <v>228</v>
      </c>
      <c r="C48" s="8">
        <v>286</v>
      </c>
      <c r="D48" s="8">
        <f t="shared" si="0"/>
        <v>58</v>
      </c>
    </row>
    <row r="49" spans="2:4" x14ac:dyDescent="0.2">
      <c r="B49" s="8">
        <v>124</v>
      </c>
      <c r="C49" s="8">
        <v>146</v>
      </c>
      <c r="D49" s="8">
        <f t="shared" si="0"/>
        <v>22</v>
      </c>
    </row>
    <row r="50" spans="2:4" x14ac:dyDescent="0.2">
      <c r="B50" s="8">
        <v>194</v>
      </c>
      <c r="C50" s="8">
        <v>315</v>
      </c>
      <c r="D50" s="8">
        <f t="shared" si="0"/>
        <v>121</v>
      </c>
    </row>
    <row r="51" spans="2:4" x14ac:dyDescent="0.2">
      <c r="B51" s="8">
        <v>157</v>
      </c>
      <c r="C51" s="8">
        <v>183</v>
      </c>
      <c r="D51" s="8">
        <f t="shared" si="0"/>
        <v>26</v>
      </c>
    </row>
    <row r="52" spans="2:4" x14ac:dyDescent="0.2">
      <c r="B52" s="8">
        <v>402</v>
      </c>
      <c r="C52" s="8">
        <v>481</v>
      </c>
      <c r="D52" s="8">
        <f t="shared" si="0"/>
        <v>79</v>
      </c>
    </row>
    <row r="53" spans="2:4" x14ac:dyDescent="0.2">
      <c r="B53" s="8">
        <v>323</v>
      </c>
      <c r="C53" s="8">
        <v>349</v>
      </c>
      <c r="D53" s="8">
        <f t="shared" si="0"/>
        <v>26</v>
      </c>
    </row>
    <row r="54" spans="2:4" x14ac:dyDescent="0.2">
      <c r="B54" s="8">
        <v>181</v>
      </c>
      <c r="C54" s="8">
        <v>225</v>
      </c>
      <c r="D54" s="8">
        <f t="shared" si="0"/>
        <v>44</v>
      </c>
    </row>
    <row r="55" spans="2:4" x14ac:dyDescent="0.2">
      <c r="B55" s="8">
        <v>157</v>
      </c>
      <c r="C55" s="8">
        <v>217</v>
      </c>
      <c r="D55" s="8">
        <f t="shared" si="0"/>
        <v>60</v>
      </c>
    </row>
    <row r="56" spans="2:4" x14ac:dyDescent="0.2">
      <c r="B56" s="8">
        <v>266</v>
      </c>
      <c r="C56" s="8">
        <v>353</v>
      </c>
      <c r="D56" s="8">
        <f t="shared" si="0"/>
        <v>87</v>
      </c>
    </row>
    <row r="57" spans="2:4" x14ac:dyDescent="0.2">
      <c r="B57" s="8">
        <v>268</v>
      </c>
      <c r="C57" s="8">
        <v>314</v>
      </c>
      <c r="D57" s="8">
        <f t="shared" si="0"/>
        <v>46</v>
      </c>
    </row>
    <row r="58" spans="2:4" x14ac:dyDescent="0.2">
      <c r="B58" s="8">
        <v>167</v>
      </c>
      <c r="C58" s="8">
        <v>247</v>
      </c>
      <c r="D58" s="8">
        <f t="shared" si="0"/>
        <v>80</v>
      </c>
    </row>
    <row r="59" spans="2:4" x14ac:dyDescent="0.2">
      <c r="B59" s="8">
        <v>342</v>
      </c>
      <c r="C59" s="8">
        <v>410</v>
      </c>
      <c r="D59" s="8">
        <f t="shared" si="0"/>
        <v>68</v>
      </c>
    </row>
    <row r="60" spans="2:4" x14ac:dyDescent="0.2">
      <c r="B60" s="8">
        <v>349</v>
      </c>
      <c r="C60" s="8">
        <v>395</v>
      </c>
      <c r="D60" s="8">
        <f t="shared" si="0"/>
        <v>46</v>
      </c>
    </row>
    <row r="61" spans="2:4" x14ac:dyDescent="0.2">
      <c r="B61" s="8">
        <v>340</v>
      </c>
      <c r="C61" s="8">
        <v>416</v>
      </c>
      <c r="D61" s="8">
        <f t="shared" si="0"/>
        <v>76</v>
      </c>
    </row>
    <row r="62" spans="2:4" x14ac:dyDescent="0.2">
      <c r="B62" s="8">
        <v>227</v>
      </c>
      <c r="C62" s="8">
        <v>342</v>
      </c>
      <c r="D62" s="8">
        <f t="shared" si="0"/>
        <v>115</v>
      </c>
    </row>
    <row r="63" spans="2:4" x14ac:dyDescent="0.2">
      <c r="B63" s="8">
        <v>409</v>
      </c>
      <c r="C63" s="8">
        <v>446</v>
      </c>
      <c r="D63" s="8">
        <f t="shared" si="0"/>
        <v>37</v>
      </c>
    </row>
    <row r="64" spans="2:4" x14ac:dyDescent="0.2">
      <c r="B64" s="8">
        <v>400</v>
      </c>
      <c r="C64" s="8">
        <v>477</v>
      </c>
      <c r="D64" s="8">
        <f t="shared" si="0"/>
        <v>77</v>
      </c>
    </row>
    <row r="65" spans="2:4" x14ac:dyDescent="0.2">
      <c r="B65" s="8">
        <v>374</v>
      </c>
      <c r="C65" s="8">
        <v>444</v>
      </c>
      <c r="D65" s="8">
        <f t="shared" si="0"/>
        <v>70</v>
      </c>
    </row>
    <row r="66" spans="2:4" x14ac:dyDescent="0.2">
      <c r="B66" s="8">
        <v>255</v>
      </c>
      <c r="C66" s="8">
        <v>351</v>
      </c>
      <c r="D66" s="8">
        <f t="shared" si="0"/>
        <v>96</v>
      </c>
    </row>
    <row r="67" spans="2:4" x14ac:dyDescent="0.2">
      <c r="B67" s="8">
        <v>146</v>
      </c>
      <c r="C67" s="8">
        <v>165</v>
      </c>
      <c r="D67" s="8">
        <f t="shared" si="0"/>
        <v>19</v>
      </c>
    </row>
    <row r="68" spans="2:4" x14ac:dyDescent="0.2">
      <c r="B68" s="8">
        <v>248</v>
      </c>
      <c r="C68" s="8">
        <v>317</v>
      </c>
      <c r="D68" s="8">
        <f t="shared" si="0"/>
        <v>69</v>
      </c>
    </row>
    <row r="69" spans="2:4" x14ac:dyDescent="0.2">
      <c r="B69" s="8">
        <v>198</v>
      </c>
      <c r="C69" s="8">
        <v>250</v>
      </c>
      <c r="D69" s="8">
        <f t="shared" si="0"/>
        <v>52</v>
      </c>
    </row>
    <row r="70" spans="2:4" x14ac:dyDescent="0.2">
      <c r="B70" s="8">
        <v>210</v>
      </c>
      <c r="C70" s="8">
        <v>217</v>
      </c>
      <c r="D70" s="8">
        <f t="shared" si="0"/>
        <v>7</v>
      </c>
    </row>
    <row r="71" spans="2:4" x14ac:dyDescent="0.2">
      <c r="B71" s="8">
        <v>107</v>
      </c>
      <c r="C71" s="8">
        <v>138</v>
      </c>
      <c r="D71" s="8">
        <f t="shared" ref="D71:D100" si="1">C71-B71</f>
        <v>31</v>
      </c>
    </row>
    <row r="72" spans="2:4" x14ac:dyDescent="0.2">
      <c r="B72" s="8">
        <v>239</v>
      </c>
      <c r="C72" s="8">
        <v>302</v>
      </c>
      <c r="D72" s="8">
        <f t="shared" si="1"/>
        <v>63</v>
      </c>
    </row>
    <row r="73" spans="2:4" x14ac:dyDescent="0.2">
      <c r="B73" s="8">
        <v>287</v>
      </c>
      <c r="C73" s="8">
        <v>311</v>
      </c>
      <c r="D73" s="8">
        <f t="shared" si="1"/>
        <v>24</v>
      </c>
    </row>
    <row r="74" spans="2:4" x14ac:dyDescent="0.2">
      <c r="B74" s="8">
        <v>340</v>
      </c>
      <c r="C74" s="8">
        <v>373</v>
      </c>
      <c r="D74" s="8">
        <f t="shared" si="1"/>
        <v>33</v>
      </c>
    </row>
    <row r="75" spans="2:4" x14ac:dyDescent="0.2">
      <c r="B75" s="8">
        <v>155</v>
      </c>
      <c r="C75" s="8">
        <v>196</v>
      </c>
      <c r="D75" s="8">
        <f t="shared" si="1"/>
        <v>41</v>
      </c>
    </row>
    <row r="76" spans="2:4" x14ac:dyDescent="0.2">
      <c r="B76" s="8">
        <v>263</v>
      </c>
      <c r="C76" s="8">
        <v>306</v>
      </c>
      <c r="D76" s="8">
        <f t="shared" si="1"/>
        <v>43</v>
      </c>
    </row>
    <row r="77" spans="2:4" x14ac:dyDescent="0.2">
      <c r="B77" s="8">
        <v>265</v>
      </c>
      <c r="C77" s="8">
        <v>302</v>
      </c>
      <c r="D77" s="8">
        <f t="shared" si="1"/>
        <v>37</v>
      </c>
    </row>
    <row r="78" spans="2:4" x14ac:dyDescent="0.2">
      <c r="B78" s="8">
        <v>249</v>
      </c>
      <c r="C78" s="8">
        <v>278</v>
      </c>
      <c r="D78" s="8">
        <f t="shared" si="1"/>
        <v>29</v>
      </c>
    </row>
    <row r="79" spans="2:4" x14ac:dyDescent="0.2">
      <c r="B79" s="8">
        <v>377</v>
      </c>
      <c r="C79" s="8">
        <v>429</v>
      </c>
      <c r="D79" s="8">
        <f t="shared" si="1"/>
        <v>52</v>
      </c>
    </row>
    <row r="80" spans="2:4" x14ac:dyDescent="0.2">
      <c r="B80" s="8">
        <v>301</v>
      </c>
      <c r="C80" s="8">
        <v>338</v>
      </c>
      <c r="D80" s="8">
        <f t="shared" si="1"/>
        <v>37</v>
      </c>
    </row>
    <row r="81" spans="2:4" x14ac:dyDescent="0.2">
      <c r="B81" s="8">
        <v>242</v>
      </c>
      <c r="C81" s="8">
        <v>261</v>
      </c>
      <c r="D81" s="8">
        <f t="shared" si="1"/>
        <v>19</v>
      </c>
    </row>
    <row r="82" spans="2:4" x14ac:dyDescent="0.2">
      <c r="B82" s="8">
        <v>211</v>
      </c>
      <c r="C82" s="8">
        <v>256</v>
      </c>
      <c r="D82" s="8">
        <f t="shared" si="1"/>
        <v>45</v>
      </c>
    </row>
    <row r="83" spans="2:4" x14ac:dyDescent="0.2">
      <c r="B83" s="8">
        <v>160</v>
      </c>
      <c r="C83" s="8">
        <v>183</v>
      </c>
      <c r="D83" s="8">
        <f t="shared" si="1"/>
        <v>23</v>
      </c>
    </row>
    <row r="84" spans="2:4" x14ac:dyDescent="0.2">
      <c r="B84" s="8">
        <v>218</v>
      </c>
      <c r="C84" s="8">
        <v>274</v>
      </c>
      <c r="D84" s="8">
        <f t="shared" si="1"/>
        <v>56</v>
      </c>
    </row>
    <row r="85" spans="2:4" x14ac:dyDescent="0.2">
      <c r="B85" s="8">
        <v>133</v>
      </c>
      <c r="C85" s="8">
        <v>182</v>
      </c>
      <c r="D85" s="8">
        <f t="shared" si="1"/>
        <v>49</v>
      </c>
    </row>
    <row r="86" spans="2:4" x14ac:dyDescent="0.2">
      <c r="B86" s="8">
        <v>122</v>
      </c>
      <c r="C86" s="8">
        <v>183</v>
      </c>
      <c r="D86" s="8">
        <f t="shared" si="1"/>
        <v>61</v>
      </c>
    </row>
    <row r="87" spans="2:4" x14ac:dyDescent="0.2">
      <c r="B87" s="8">
        <v>236</v>
      </c>
      <c r="C87" s="8">
        <v>309</v>
      </c>
      <c r="D87" s="8">
        <f t="shared" si="1"/>
        <v>73</v>
      </c>
    </row>
    <row r="88" spans="2:4" x14ac:dyDescent="0.2">
      <c r="B88" s="8">
        <v>143</v>
      </c>
      <c r="C88" s="8">
        <v>178</v>
      </c>
      <c r="D88" s="8">
        <f t="shared" si="1"/>
        <v>35</v>
      </c>
    </row>
    <row r="89" spans="2:4" x14ac:dyDescent="0.2">
      <c r="B89" s="8">
        <v>354</v>
      </c>
      <c r="C89" s="8">
        <v>458</v>
      </c>
      <c r="D89" s="8">
        <f t="shared" si="1"/>
        <v>104</v>
      </c>
    </row>
    <row r="90" spans="2:4" x14ac:dyDescent="0.2">
      <c r="B90" s="8">
        <v>214</v>
      </c>
      <c r="C90" s="8">
        <v>234</v>
      </c>
      <c r="D90" s="8">
        <f t="shared" si="1"/>
        <v>20</v>
      </c>
    </row>
    <row r="91" spans="2:4" x14ac:dyDescent="0.2">
      <c r="B91" s="8">
        <v>225</v>
      </c>
      <c r="C91" s="8">
        <v>306</v>
      </c>
      <c r="D91" s="8">
        <f t="shared" si="1"/>
        <v>81</v>
      </c>
    </row>
    <row r="92" spans="2:4" x14ac:dyDescent="0.2">
      <c r="B92" s="8">
        <v>261</v>
      </c>
      <c r="C92" s="8">
        <v>400</v>
      </c>
      <c r="D92" s="8">
        <f t="shared" si="1"/>
        <v>139</v>
      </c>
    </row>
    <row r="93" spans="2:4" x14ac:dyDescent="0.2">
      <c r="B93" s="8">
        <v>277</v>
      </c>
      <c r="C93" s="8">
        <v>337</v>
      </c>
      <c r="D93" s="8">
        <f t="shared" si="1"/>
        <v>60</v>
      </c>
    </row>
    <row r="94" spans="2:4" x14ac:dyDescent="0.2">
      <c r="B94" s="8">
        <v>282</v>
      </c>
      <c r="C94" s="8">
        <v>325</v>
      </c>
      <c r="D94" s="8">
        <f t="shared" si="1"/>
        <v>43</v>
      </c>
    </row>
    <row r="95" spans="2:4" x14ac:dyDescent="0.2">
      <c r="B95" s="8">
        <v>322</v>
      </c>
      <c r="C95" s="8">
        <v>329</v>
      </c>
      <c r="D95" s="8">
        <f t="shared" si="1"/>
        <v>7</v>
      </c>
    </row>
    <row r="96" spans="2:4" x14ac:dyDescent="0.2">
      <c r="B96" s="8">
        <v>326</v>
      </c>
      <c r="C96" s="8">
        <v>369</v>
      </c>
      <c r="D96" s="8">
        <f t="shared" si="1"/>
        <v>43</v>
      </c>
    </row>
    <row r="97" spans="2:4" x14ac:dyDescent="0.2">
      <c r="B97" s="8">
        <v>421</v>
      </c>
      <c r="C97" s="8">
        <v>457</v>
      </c>
      <c r="D97" s="8">
        <f t="shared" si="1"/>
        <v>36</v>
      </c>
    </row>
    <row r="98" spans="2:4" x14ac:dyDescent="0.2">
      <c r="B98" s="8">
        <v>368</v>
      </c>
      <c r="C98" s="8">
        <v>421</v>
      </c>
      <c r="D98" s="8">
        <f t="shared" si="1"/>
        <v>53</v>
      </c>
    </row>
    <row r="99" spans="2:4" x14ac:dyDescent="0.2">
      <c r="B99" s="8">
        <v>279</v>
      </c>
      <c r="C99" s="8">
        <v>282</v>
      </c>
      <c r="D99" s="8">
        <f t="shared" si="1"/>
        <v>3</v>
      </c>
    </row>
    <row r="100" spans="2:4" x14ac:dyDescent="0.2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14" t="s">
        <v>80</v>
      </c>
      <c r="F5" s="114"/>
      <c r="G5" s="114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J100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10" ht="25.5" customHeight="1" x14ac:dyDescent="0.25">
      <c r="B1" s="18" t="s">
        <v>126</v>
      </c>
    </row>
    <row r="2" spans="2:10" ht="15" customHeight="1" x14ac:dyDescent="0.2">
      <c r="B2" s="30" t="s">
        <v>289</v>
      </c>
    </row>
    <row r="3" spans="2:10" ht="18" customHeight="1" x14ac:dyDescent="0.2"/>
    <row r="4" spans="2:10" x14ac:dyDescent="0.2">
      <c r="E4" s="3" t="s">
        <v>53</v>
      </c>
    </row>
    <row r="5" spans="2:10" x14ac:dyDescent="0.2">
      <c r="B5" s="7" t="s">
        <v>36</v>
      </c>
      <c r="C5" s="7" t="s">
        <v>77</v>
      </c>
      <c r="E5" s="115" t="s">
        <v>60</v>
      </c>
      <c r="F5" s="115"/>
      <c r="G5" s="115"/>
    </row>
    <row r="6" spans="2:10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10" x14ac:dyDescent="0.2">
      <c r="B7" s="8" t="s">
        <v>24</v>
      </c>
      <c r="C7" s="8">
        <v>92.8</v>
      </c>
      <c r="E7" s="20" t="s">
        <v>18</v>
      </c>
      <c r="F7" s="71">
        <f>COUNTIF(B6:B100,F6)</f>
        <v>36</v>
      </c>
      <c r="G7" s="71">
        <f>COUNTIF(B6:B100,G6)</f>
        <v>59</v>
      </c>
    </row>
    <row r="8" spans="2:10" x14ac:dyDescent="0.2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10" x14ac:dyDescent="0.2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  <c r="J9" s="108"/>
    </row>
    <row r="10" spans="2:10" x14ac:dyDescent="0.2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10" x14ac:dyDescent="0.2">
      <c r="B11" s="8" t="s">
        <v>26</v>
      </c>
      <c r="C11" s="8">
        <v>80.7</v>
      </c>
    </row>
    <row r="12" spans="2:10" x14ac:dyDescent="0.2">
      <c r="B12" s="8" t="s">
        <v>26</v>
      </c>
      <c r="C12" s="8">
        <v>83.3</v>
      </c>
    </row>
    <row r="13" spans="2:10" x14ac:dyDescent="0.2">
      <c r="B13" s="8" t="s">
        <v>24</v>
      </c>
      <c r="C13" s="8">
        <v>88.7</v>
      </c>
    </row>
    <row r="14" spans="2:10" x14ac:dyDescent="0.2">
      <c r="B14" s="8" t="s">
        <v>26</v>
      </c>
      <c r="C14" s="8">
        <v>75.400000000000006</v>
      </c>
    </row>
    <row r="15" spans="2:10" x14ac:dyDescent="0.2">
      <c r="B15" s="8" t="s">
        <v>26</v>
      </c>
      <c r="C15" s="8">
        <v>82.1</v>
      </c>
    </row>
    <row r="16" spans="2:10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14" t="s">
        <v>85</v>
      </c>
      <c r="H5" s="114"/>
      <c r="J5" s="114" t="s">
        <v>86</v>
      </c>
      <c r="K5" s="114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H6</f>
        <v>80.169473684210516</v>
      </c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290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14" t="s">
        <v>86</v>
      </c>
      <c r="F5" s="114"/>
      <c r="H5" s="114" t="s">
        <v>87</v>
      </c>
      <c r="I5" s="114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25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_xlfn.XLOOKUP(I6,B6:B100,C6:C100,,)</f>
        <v>79.099999999999994</v>
      </c>
    </row>
    <row r="8" spans="2:9" x14ac:dyDescent="0.2">
      <c r="B8" s="8">
        <v>3</v>
      </c>
      <c r="C8" s="8">
        <v>68.7</v>
      </c>
      <c r="H8" s="20" t="s">
        <v>90</v>
      </c>
      <c r="I8" s="75">
        <f>(I7-F6)/F7</f>
        <v>-0.1733125596902256</v>
      </c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14" t="s">
        <v>86</v>
      </c>
      <c r="E5" s="114"/>
      <c r="G5" s="114" t="s">
        <v>96</v>
      </c>
      <c r="H5" s="114"/>
      <c r="I5" s="114"/>
      <c r="J5" s="114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$E$6-H6*$E$7</f>
        <v>73.99869364309825</v>
      </c>
      <c r="I7" s="72">
        <f t="shared" ref="I7:J7" si="0">$E$6-I6*$E$7</f>
        <v>67.827913601985998</v>
      </c>
      <c r="J7" s="72">
        <f t="shared" si="0"/>
        <v>61.657133560873731</v>
      </c>
    </row>
    <row r="8" spans="2:10" ht="16" x14ac:dyDescent="0.2">
      <c r="B8" s="8">
        <v>68.7</v>
      </c>
      <c r="G8" s="27" t="s">
        <v>93</v>
      </c>
      <c r="H8" s="72">
        <f>$E$6+H6*$E$7</f>
        <v>86.340253725322782</v>
      </c>
      <c r="I8" s="72">
        <f t="shared" ref="I8:J8" si="1">$E$6+I6*$E$7</f>
        <v>92.511033766435034</v>
      </c>
      <c r="J8" s="72">
        <f t="shared" si="1"/>
        <v>98.6818138075473</v>
      </c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>
        <f>COUNTIFS($B$6:$B$100,"&gt;="&amp;H7,$B$6:$B$100,"&lt;="&amp;H8)/COUNT($B$6:$B$100)</f>
        <v>0.69473684210526321</v>
      </c>
      <c r="I10" s="79">
        <f t="shared" ref="I10:J10" si="2">COUNTIFS($B$6:$B$100,"&gt;="&amp;I7,$B$6:$B$100,"&lt;="&amp;I8)/COUNT($B$6:$B$100)</f>
        <v>0.94736842105263153</v>
      </c>
      <c r="J10" s="79">
        <f t="shared" si="2"/>
        <v>1</v>
      </c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330</v>
      </c>
    </row>
    <row r="2" spans="2:13" ht="15" customHeight="1" x14ac:dyDescent="0.2">
      <c r="B2" s="30" t="s">
        <v>291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14" t="s">
        <v>85</v>
      </c>
      <c r="E5" s="114"/>
      <c r="G5" s="114" t="s">
        <v>86</v>
      </c>
      <c r="H5" s="114"/>
      <c r="J5" s="114" t="s">
        <v>96</v>
      </c>
      <c r="K5" s="114"/>
      <c r="L5" s="114"/>
      <c r="M5" s="114"/>
    </row>
    <row r="6" spans="2:13" ht="15" customHeight="1" x14ac:dyDescent="0.2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E6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 t="shared" ref="L7:M7" si="0">$H$6-L6*$H$7</f>
        <v>28292.876099888745</v>
      </c>
      <c r="M7" s="80">
        <f t="shared" si="0"/>
        <v>-17254.082076581995</v>
      </c>
    </row>
    <row r="8" spans="2:13" ht="16" x14ac:dyDescent="0.2">
      <c r="B8" s="12">
        <v>109000</v>
      </c>
      <c r="J8" s="27" t="s">
        <v>93</v>
      </c>
      <c r="K8" s="80">
        <f>$H$6+K6*$H$7</f>
        <v>164933.75062930092</v>
      </c>
      <c r="L8" s="80">
        <f t="shared" ref="L8:M8" si="1">$H$6+L6*$H$7</f>
        <v>210480.70880577166</v>
      </c>
      <c r="M8" s="80">
        <f t="shared" si="1"/>
        <v>256027.66698224237</v>
      </c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>
        <f>COUNTIFS($B$6:$B$58,"&gt;="&amp;K7,$B$6:$B$58,"&lt;="&amp;K8)/COUNT($B$6:$B$58)</f>
        <v>0.8867924528301887</v>
      </c>
      <c r="L10" s="79">
        <f t="shared" ref="L10:M10" si="2">COUNTIFS($B$6:$B$58,"&gt;="&amp;L7,$B$6:$B$58,"&lt;="&amp;L8)/COUNT($B$6:$B$58)</f>
        <v>0.96226415094339623</v>
      </c>
      <c r="M10" s="79">
        <f t="shared" si="2"/>
        <v>0.98113207547169812</v>
      </c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130</v>
      </c>
    </row>
    <row r="2" spans="1:8" ht="15" customHeight="1" x14ac:dyDescent="0.2">
      <c r="A2" t="s">
        <v>129</v>
      </c>
      <c r="B2" s="30" t="s">
        <v>295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70</v>
      </c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292</v>
      </c>
      <c r="H7" s="81">
        <f>_xlfn.NORM.DIST(H6,E6,E7,TRUE)</f>
        <v>4.9675867098228202E-2</v>
      </c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F100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6" ht="25.5" customHeight="1" x14ac:dyDescent="0.25">
      <c r="B1" s="18" t="s">
        <v>296</v>
      </c>
    </row>
    <row r="2" spans="2:6" ht="15" customHeight="1" x14ac:dyDescent="0.2">
      <c r="B2" s="30" t="s">
        <v>294</v>
      </c>
    </row>
    <row r="3" spans="2:6" ht="18" customHeight="1" x14ac:dyDescent="0.2"/>
    <row r="4" spans="2:6" x14ac:dyDescent="0.2">
      <c r="D4" s="3" t="s">
        <v>54</v>
      </c>
    </row>
    <row r="5" spans="2:6" x14ac:dyDescent="0.2">
      <c r="B5" s="7" t="s">
        <v>77</v>
      </c>
      <c r="D5" s="114" t="s">
        <v>293</v>
      </c>
      <c r="E5" s="114"/>
    </row>
    <row r="6" spans="2:6" x14ac:dyDescent="0.2">
      <c r="B6" s="8">
        <v>90.2</v>
      </c>
      <c r="D6" s="20" t="s">
        <v>107</v>
      </c>
      <c r="E6" s="71">
        <v>-1</v>
      </c>
    </row>
    <row r="7" spans="2:6" x14ac:dyDescent="0.2">
      <c r="B7" s="8">
        <v>92.8</v>
      </c>
      <c r="D7" s="20" t="s">
        <v>108</v>
      </c>
      <c r="E7" s="71">
        <v>1</v>
      </c>
    </row>
    <row r="8" spans="2:6" x14ac:dyDescent="0.2">
      <c r="B8" s="8">
        <v>68.7</v>
      </c>
      <c r="D8" s="20" t="s">
        <v>131</v>
      </c>
      <c r="E8" s="81">
        <f>_xlfn.NORM.S.DIST(E7,TRUE)-_xlfn.NORM.S.DIST(E6,TRUE)</f>
        <v>0.68268949213708607</v>
      </c>
      <c r="F8" t="s">
        <v>331</v>
      </c>
    </row>
    <row r="9" spans="2:6" x14ac:dyDescent="0.2">
      <c r="B9" s="8">
        <v>80.7</v>
      </c>
      <c r="D9" s="20"/>
      <c r="E9" s="29"/>
    </row>
    <row r="10" spans="2:6" x14ac:dyDescent="0.2">
      <c r="B10" s="8">
        <v>74.900000000000006</v>
      </c>
    </row>
    <row r="11" spans="2:6" x14ac:dyDescent="0.2">
      <c r="B11" s="8">
        <v>80.7</v>
      </c>
    </row>
    <row r="12" spans="2:6" x14ac:dyDescent="0.2">
      <c r="B12" s="8">
        <v>83.3</v>
      </c>
    </row>
    <row r="13" spans="2:6" x14ac:dyDescent="0.2">
      <c r="B13" s="8">
        <v>88.7</v>
      </c>
    </row>
    <row r="14" spans="2:6" x14ac:dyDescent="0.2">
      <c r="B14" s="8">
        <v>75.400000000000006</v>
      </c>
    </row>
    <row r="15" spans="2:6" x14ac:dyDescent="0.2">
      <c r="B15" s="8">
        <v>82.1</v>
      </c>
    </row>
    <row r="16" spans="2:6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132</v>
      </c>
    </row>
    <row r="2" spans="2:8" ht="15" customHeight="1" x14ac:dyDescent="0.2">
      <c r="B2" s="31" t="s">
        <v>295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90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>
        <f>1-_xlfn.NORM.DIST(H6,E6,E7,TRUE)</f>
        <v>5.5571485331932569E-2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topLeftCell="D1" workbookViewId="0">
      <selection activeCell="I6" sqref="I6:I26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133</v>
      </c>
    </row>
    <row r="2" spans="2:9" ht="15" customHeight="1" x14ac:dyDescent="0.2">
      <c r="B2" s="30" t="s">
        <v>297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14" t="s">
        <v>86</v>
      </c>
      <c r="E5" s="114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>
        <f>_xlfn.NORM.DIST(G6,$E$6,$E$7,FALSE)</f>
        <v>3.0952931395656784E-4</v>
      </c>
      <c r="I6" s="8">
        <f>IF(AND(G6&gt;=72,G6&lt;=86),H6,-100)</f>
        <v>-100</v>
      </c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>
        <f t="shared" ref="H7:H26" si="0">_xlfn.NORM.DIST(G7,$E$6,$E$7,FALSE)</f>
        <v>8.4716192775783749E-4</v>
      </c>
      <c r="I7" s="8">
        <f t="shared" ref="I7:I26" si="1">IF(AND(G7&gt;=72,G7&lt;=86),H7,-100)</f>
        <v>-100</v>
      </c>
    </row>
    <row r="8" spans="2:9" x14ac:dyDescent="0.2">
      <c r="B8" s="8">
        <v>68.7</v>
      </c>
      <c r="G8" s="8">
        <v>64</v>
      </c>
      <c r="H8" s="8">
        <f t="shared" si="0"/>
        <v>2.087421445520822E-3</v>
      </c>
      <c r="I8" s="8">
        <f t="shared" si="1"/>
        <v>-100</v>
      </c>
    </row>
    <row r="9" spans="2:9" x14ac:dyDescent="0.2">
      <c r="B9" s="8">
        <v>80.7</v>
      </c>
      <c r="G9" s="8">
        <v>66</v>
      </c>
      <c r="H9" s="8">
        <f t="shared" si="0"/>
        <v>4.6305536271465499E-3</v>
      </c>
      <c r="I9" s="8">
        <f t="shared" si="1"/>
        <v>-100</v>
      </c>
    </row>
    <row r="10" spans="2:9" x14ac:dyDescent="0.2">
      <c r="B10" s="8">
        <v>74.900000000000006</v>
      </c>
      <c r="G10" s="8">
        <v>68</v>
      </c>
      <c r="H10" s="8">
        <f t="shared" si="0"/>
        <v>9.2477219127595003E-3</v>
      </c>
      <c r="I10" s="8">
        <f t="shared" si="1"/>
        <v>-100</v>
      </c>
    </row>
    <row r="11" spans="2:9" x14ac:dyDescent="0.2">
      <c r="B11" s="8">
        <v>80.7</v>
      </c>
      <c r="G11" s="8">
        <v>70</v>
      </c>
      <c r="H11" s="8">
        <f t="shared" si="0"/>
        <v>1.6627067938365887E-2</v>
      </c>
      <c r="I11" s="8">
        <f t="shared" si="1"/>
        <v>-100</v>
      </c>
    </row>
    <row r="12" spans="2:9" x14ac:dyDescent="0.2">
      <c r="B12" s="8">
        <v>83.3</v>
      </c>
      <c r="G12" s="8">
        <v>72</v>
      </c>
      <c r="H12" s="8">
        <f t="shared" si="0"/>
        <v>2.6913838820218548E-2</v>
      </c>
      <c r="I12" s="8">
        <f t="shared" si="1"/>
        <v>2.6913838820218548E-2</v>
      </c>
    </row>
    <row r="13" spans="2:9" x14ac:dyDescent="0.2">
      <c r="B13" s="8">
        <v>88.7</v>
      </c>
      <c r="G13" s="8">
        <v>74</v>
      </c>
      <c r="H13" s="8">
        <f t="shared" si="0"/>
        <v>3.922064118584874E-2</v>
      </c>
      <c r="I13" s="8">
        <f t="shared" si="1"/>
        <v>3.922064118584874E-2</v>
      </c>
    </row>
    <row r="14" spans="2:9" x14ac:dyDescent="0.2">
      <c r="B14" s="8">
        <v>75.400000000000006</v>
      </c>
      <c r="G14" s="8">
        <v>76</v>
      </c>
      <c r="H14" s="8">
        <f t="shared" si="0"/>
        <v>5.1455617885659118E-2</v>
      </c>
      <c r="I14" s="8">
        <f t="shared" si="1"/>
        <v>5.1455617885659118E-2</v>
      </c>
    </row>
    <row r="15" spans="2:9" x14ac:dyDescent="0.2">
      <c r="B15" s="8">
        <v>82.1</v>
      </c>
      <c r="G15" s="8">
        <v>78</v>
      </c>
      <c r="H15" s="8">
        <f t="shared" si="0"/>
        <v>6.0775700353358199E-2</v>
      </c>
      <c r="I15" s="8">
        <f t="shared" si="1"/>
        <v>6.0775700353358199E-2</v>
      </c>
    </row>
    <row r="16" spans="2:9" x14ac:dyDescent="0.2">
      <c r="B16" s="8">
        <v>87.5</v>
      </c>
      <c r="G16" s="8">
        <v>80</v>
      </c>
      <c r="H16" s="8">
        <f t="shared" si="0"/>
        <v>6.4625841766344283E-2</v>
      </c>
      <c r="I16" s="8">
        <f t="shared" si="1"/>
        <v>6.4625841766344283E-2</v>
      </c>
    </row>
    <row r="17" spans="2:9" x14ac:dyDescent="0.2">
      <c r="B17" s="8">
        <v>66.900000000000006</v>
      </c>
      <c r="G17" s="8">
        <v>82</v>
      </c>
      <c r="H17" s="8">
        <f t="shared" si="0"/>
        <v>6.186735083523575E-2</v>
      </c>
      <c r="I17" s="8">
        <f t="shared" si="1"/>
        <v>6.186735083523575E-2</v>
      </c>
    </row>
    <row r="18" spans="2:9" x14ac:dyDescent="0.2">
      <c r="B18" s="8">
        <v>71.3</v>
      </c>
      <c r="G18" s="8">
        <v>84</v>
      </c>
      <c r="H18" s="8">
        <f t="shared" si="0"/>
        <v>5.332070624163418E-2</v>
      </c>
      <c r="I18" s="8">
        <f t="shared" si="1"/>
        <v>5.332070624163418E-2</v>
      </c>
    </row>
    <row r="19" spans="2:9" x14ac:dyDescent="0.2">
      <c r="B19" s="8">
        <v>76.8</v>
      </c>
      <c r="G19" s="8">
        <v>86</v>
      </c>
      <c r="H19" s="8">
        <f t="shared" si="0"/>
        <v>4.137226830550346E-2</v>
      </c>
      <c r="I19" s="8">
        <f t="shared" si="1"/>
        <v>4.137226830550346E-2</v>
      </c>
    </row>
    <row r="20" spans="2:9" x14ac:dyDescent="0.2">
      <c r="B20" s="8">
        <v>72.3</v>
      </c>
      <c r="G20" s="8">
        <v>88</v>
      </c>
      <c r="H20" s="8">
        <f t="shared" si="0"/>
        <v>2.8900265870792894E-2</v>
      </c>
      <c r="I20" s="8">
        <f t="shared" si="1"/>
        <v>-100</v>
      </c>
    </row>
    <row r="21" spans="2:9" x14ac:dyDescent="0.2">
      <c r="B21" s="8">
        <v>72.400000000000006</v>
      </c>
      <c r="G21" s="8">
        <v>90</v>
      </c>
      <c r="H21" s="8">
        <f t="shared" si="0"/>
        <v>1.817495774949713E-2</v>
      </c>
      <c r="I21" s="8">
        <f t="shared" si="1"/>
        <v>-100</v>
      </c>
    </row>
    <row r="22" spans="2:9" x14ac:dyDescent="0.2">
      <c r="B22" s="8">
        <v>72</v>
      </c>
      <c r="G22" s="8">
        <v>92</v>
      </c>
      <c r="H22" s="8">
        <f t="shared" si="0"/>
        <v>1.0290205502344866E-2</v>
      </c>
      <c r="I22" s="8">
        <f t="shared" si="1"/>
        <v>-100</v>
      </c>
    </row>
    <row r="23" spans="2:9" x14ac:dyDescent="0.2">
      <c r="B23" s="8">
        <v>81</v>
      </c>
      <c r="G23" s="8">
        <v>94</v>
      </c>
      <c r="H23" s="8">
        <f t="shared" si="0"/>
        <v>5.2450997543787847E-3</v>
      </c>
      <c r="I23" s="8">
        <f t="shared" si="1"/>
        <v>-100</v>
      </c>
    </row>
    <row r="24" spans="2:9" x14ac:dyDescent="0.2">
      <c r="B24" s="8">
        <v>96.1</v>
      </c>
      <c r="G24" s="8">
        <v>96</v>
      </c>
      <c r="H24" s="8">
        <f t="shared" si="0"/>
        <v>2.4069248056546818E-3</v>
      </c>
      <c r="I24" s="8">
        <f t="shared" si="1"/>
        <v>-100</v>
      </c>
    </row>
    <row r="25" spans="2:9" x14ac:dyDescent="0.2">
      <c r="B25" s="8">
        <v>76.7</v>
      </c>
      <c r="G25" s="8">
        <v>98</v>
      </c>
      <c r="H25" s="8">
        <f t="shared" si="0"/>
        <v>9.9437537201741604E-4</v>
      </c>
      <c r="I25" s="8">
        <f t="shared" si="1"/>
        <v>-100</v>
      </c>
    </row>
    <row r="26" spans="2:9" x14ac:dyDescent="0.2">
      <c r="B26" s="8">
        <v>80.3</v>
      </c>
      <c r="G26" s="8">
        <v>100</v>
      </c>
      <c r="H26" s="8">
        <f t="shared" si="0"/>
        <v>3.6984288004996362E-4</v>
      </c>
      <c r="I26" s="8">
        <f t="shared" si="1"/>
        <v>-100</v>
      </c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134</v>
      </c>
    </row>
    <row r="2" spans="2:8" ht="15" customHeight="1" x14ac:dyDescent="0.2">
      <c r="B2" s="30" t="s">
        <v>299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>
        <v>0.25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>
        <v>0.75</v>
      </c>
    </row>
    <row r="8" spans="2:8" x14ac:dyDescent="0.2">
      <c r="B8" s="8">
        <v>68.7</v>
      </c>
      <c r="G8" s="20" t="s">
        <v>114</v>
      </c>
      <c r="H8" s="83">
        <f>_xlfn.NORM.INV(H6,$E$6,$E$7)</f>
        <v>76.007345795765744</v>
      </c>
    </row>
    <row r="9" spans="2:8" x14ac:dyDescent="0.2">
      <c r="B9" s="8">
        <v>80.7</v>
      </c>
      <c r="D9" s="20"/>
      <c r="E9" s="29"/>
      <c r="G9" s="20" t="s">
        <v>113</v>
      </c>
      <c r="H9" s="83">
        <f>_xlfn.NORM.INV(H7,$E$6,$E$7)</f>
        <v>84.331601572655288</v>
      </c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301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7">
        <v>0.2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>
        <f>_xlfn.NORM.S.INV(H6)</f>
        <v>-0.84162123357291452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tabSelected="1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302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f>1-10%</f>
        <v>0.9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>
        <f>_xlfn.NORM.INV((H6),$E$6,$E$7)</f>
        <v>88.077646506529305</v>
      </c>
    </row>
    <row r="8" spans="2:8" x14ac:dyDescent="0.2">
      <c r="B8" s="8">
        <v>68.7</v>
      </c>
      <c r="G8" s="20" t="s">
        <v>90</v>
      </c>
      <c r="H8" s="84">
        <f>_xlfn.NORM.S.INV(H6)</f>
        <v>1.2815515655446006</v>
      </c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152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/>
      <c r="G6" s="20" t="s">
        <v>141</v>
      </c>
      <c r="H6" s="82"/>
      <c r="J6" s="20" t="s">
        <v>147</v>
      </c>
      <c r="K6" s="75"/>
    </row>
    <row r="7" spans="2:11" x14ac:dyDescent="0.2">
      <c r="B7" s="8">
        <v>410</v>
      </c>
      <c r="D7" s="20" t="s">
        <v>46</v>
      </c>
      <c r="E7" s="72"/>
      <c r="G7" s="20" t="s">
        <v>142</v>
      </c>
      <c r="H7" s="82"/>
      <c r="J7" s="20" t="s">
        <v>148</v>
      </c>
      <c r="K7" s="75"/>
    </row>
    <row r="8" spans="2:11" x14ac:dyDescent="0.2">
      <c r="B8" s="8">
        <v>119</v>
      </c>
      <c r="G8" s="20" t="s">
        <v>143</v>
      </c>
      <c r="H8" s="85"/>
    </row>
    <row r="9" spans="2:11" x14ac:dyDescent="0.2">
      <c r="B9" s="8">
        <v>334</v>
      </c>
      <c r="D9" s="114" t="s">
        <v>139</v>
      </c>
      <c r="E9" s="114"/>
      <c r="G9" s="20" t="s">
        <v>151</v>
      </c>
      <c r="H9" s="86"/>
    </row>
    <row r="10" spans="2:11" x14ac:dyDescent="0.2">
      <c r="B10" s="8">
        <v>252</v>
      </c>
      <c r="D10" s="20" t="s">
        <v>70</v>
      </c>
      <c r="E10" s="71">
        <v>90</v>
      </c>
      <c r="G10" s="20" t="s">
        <v>145</v>
      </c>
      <c r="H10" s="75"/>
    </row>
    <row r="11" spans="2:11" x14ac:dyDescent="0.2">
      <c r="B11" s="8">
        <v>209</v>
      </c>
      <c r="D11" s="20"/>
      <c r="E11" s="1"/>
      <c r="G11" s="20" t="s">
        <v>149</v>
      </c>
      <c r="H11" s="75"/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/>
      <c r="G6" s="20" t="s">
        <v>141</v>
      </c>
      <c r="H6" s="82"/>
      <c r="J6" s="20" t="s">
        <v>147</v>
      </c>
      <c r="K6" s="80"/>
    </row>
    <row r="7" spans="2:11" x14ac:dyDescent="0.2">
      <c r="B7" s="12">
        <v>107000</v>
      </c>
      <c r="D7" s="20" t="s">
        <v>46</v>
      </c>
      <c r="E7" s="80"/>
      <c r="G7" s="20" t="s">
        <v>142</v>
      </c>
      <c r="H7" s="82"/>
      <c r="J7" s="20" t="s">
        <v>148</v>
      </c>
      <c r="K7" s="80"/>
    </row>
    <row r="8" spans="2:11" x14ac:dyDescent="0.2">
      <c r="B8" s="12">
        <v>109000</v>
      </c>
      <c r="D8" s="20"/>
      <c r="E8" s="28"/>
      <c r="G8" s="20" t="s">
        <v>149</v>
      </c>
      <c r="H8" s="80"/>
    </row>
    <row r="9" spans="2:11" x14ac:dyDescent="0.2">
      <c r="B9" s="12">
        <v>148000</v>
      </c>
      <c r="D9" s="114" t="s">
        <v>139</v>
      </c>
      <c r="E9" s="114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/>
      <c r="G6" s="20" t="s">
        <v>141</v>
      </c>
      <c r="H6" s="82"/>
      <c r="J6" s="20" t="s">
        <v>147</v>
      </c>
      <c r="K6" s="75"/>
    </row>
    <row r="7" spans="2:11" x14ac:dyDescent="0.2">
      <c r="B7" s="8">
        <v>410</v>
      </c>
      <c r="D7" s="20" t="s">
        <v>46</v>
      </c>
      <c r="E7" s="72"/>
      <c r="G7" s="20" t="s">
        <v>142</v>
      </c>
      <c r="H7" s="82"/>
      <c r="J7" s="20" t="s">
        <v>148</v>
      </c>
      <c r="K7" s="75"/>
    </row>
    <row r="8" spans="2:11" x14ac:dyDescent="0.2">
      <c r="B8" s="8">
        <v>119</v>
      </c>
      <c r="D8" s="20" t="s">
        <v>70</v>
      </c>
      <c r="E8" s="75"/>
      <c r="G8" s="20" t="s">
        <v>143</v>
      </c>
      <c r="H8" s="85"/>
    </row>
    <row r="9" spans="2:11" x14ac:dyDescent="0.2">
      <c r="B9" s="8">
        <v>334</v>
      </c>
      <c r="G9" s="20" t="s">
        <v>155</v>
      </c>
      <c r="H9" s="86"/>
    </row>
    <row r="10" spans="2:11" x14ac:dyDescent="0.2">
      <c r="B10" s="8">
        <v>252</v>
      </c>
      <c r="G10" s="20" t="s">
        <v>145</v>
      </c>
      <c r="H10" s="75"/>
    </row>
    <row r="11" spans="2:11" x14ac:dyDescent="0.2">
      <c r="B11" s="8">
        <v>209</v>
      </c>
      <c r="G11" s="20" t="s">
        <v>149</v>
      </c>
      <c r="H11" s="75"/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/>
      <c r="G6" s="20" t="s">
        <v>141</v>
      </c>
      <c r="H6" s="82"/>
      <c r="J6" s="20" t="s">
        <v>147</v>
      </c>
      <c r="K6" s="80"/>
    </row>
    <row r="7" spans="2:11" x14ac:dyDescent="0.2">
      <c r="B7" s="12">
        <v>107000</v>
      </c>
      <c r="D7" s="20" t="s">
        <v>46</v>
      </c>
      <c r="E7" s="80"/>
      <c r="G7" s="20" t="s">
        <v>142</v>
      </c>
      <c r="H7" s="82"/>
      <c r="J7" s="20" t="s">
        <v>148</v>
      </c>
      <c r="K7" s="80"/>
    </row>
    <row r="8" spans="2:11" x14ac:dyDescent="0.2">
      <c r="B8" s="12">
        <v>109000</v>
      </c>
      <c r="D8" s="20" t="s">
        <v>70</v>
      </c>
      <c r="E8" s="80"/>
      <c r="G8" s="20" t="s">
        <v>149</v>
      </c>
      <c r="H8" s="80"/>
    </row>
    <row r="9" spans="2:11" x14ac:dyDescent="0.2">
      <c r="B9" s="12">
        <v>148000</v>
      </c>
    </row>
    <row r="10" spans="2:11" x14ac:dyDescent="0.2">
      <c r="B10" s="12">
        <v>255500</v>
      </c>
      <c r="H10" s="98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159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25</v>
      </c>
      <c r="D6" s="20" t="s">
        <v>71</v>
      </c>
      <c r="E6" s="71"/>
      <c r="G6" s="20" t="s">
        <v>141</v>
      </c>
      <c r="H6" s="82"/>
      <c r="J6" s="20" t="s">
        <v>147</v>
      </c>
      <c r="K6" s="82"/>
    </row>
    <row r="7" spans="2:11" x14ac:dyDescent="0.2">
      <c r="B7" s="8" t="s">
        <v>25</v>
      </c>
      <c r="D7" s="20" t="s">
        <v>157</v>
      </c>
      <c r="E7" s="87"/>
      <c r="G7" s="20" t="s">
        <v>142</v>
      </c>
      <c r="H7" s="82"/>
      <c r="J7" s="20" t="s">
        <v>148</v>
      </c>
      <c r="K7" s="82"/>
    </row>
    <row r="8" spans="2:11" x14ac:dyDescent="0.2">
      <c r="B8" s="8" t="s">
        <v>27</v>
      </c>
      <c r="D8" s="20" t="s">
        <v>158</v>
      </c>
      <c r="E8" s="87"/>
      <c r="G8" s="20" t="s">
        <v>143</v>
      </c>
      <c r="H8" s="85"/>
    </row>
    <row r="9" spans="2:11" x14ac:dyDescent="0.2">
      <c r="B9" s="8" t="s">
        <v>25</v>
      </c>
      <c r="G9" s="20" t="s">
        <v>151</v>
      </c>
      <c r="H9" s="86"/>
    </row>
    <row r="10" spans="2:11" x14ac:dyDescent="0.2">
      <c r="B10" s="8" t="s">
        <v>25</v>
      </c>
      <c r="D10" s="114" t="s">
        <v>162</v>
      </c>
      <c r="E10" s="114"/>
      <c r="G10" s="20" t="s">
        <v>145</v>
      </c>
      <c r="H10" s="81"/>
    </row>
    <row r="11" spans="2:11" x14ac:dyDescent="0.2">
      <c r="B11" s="8" t="s">
        <v>25</v>
      </c>
      <c r="D11" s="20" t="s">
        <v>163</v>
      </c>
      <c r="E11" s="71"/>
      <c r="G11" s="20" t="s">
        <v>149</v>
      </c>
      <c r="H11" s="87"/>
    </row>
    <row r="12" spans="2:11" x14ac:dyDescent="0.2">
      <c r="B12" s="8" t="s">
        <v>25</v>
      </c>
      <c r="D12" s="20" t="s">
        <v>164</v>
      </c>
      <c r="E12" s="71"/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161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13</v>
      </c>
      <c r="D6" s="20" t="s">
        <v>71</v>
      </c>
      <c r="E6" s="71"/>
      <c r="G6" s="20" t="s">
        <v>141</v>
      </c>
      <c r="H6" s="82"/>
      <c r="J6" s="20" t="s">
        <v>147</v>
      </c>
      <c r="K6" s="82"/>
    </row>
    <row r="7" spans="2:11" x14ac:dyDescent="0.2">
      <c r="B7" s="8" t="s">
        <v>14</v>
      </c>
      <c r="D7" s="20" t="s">
        <v>157</v>
      </c>
      <c r="E7" s="87"/>
      <c r="G7" s="20" t="s">
        <v>142</v>
      </c>
      <c r="H7" s="82"/>
      <c r="J7" s="20" t="s">
        <v>148</v>
      </c>
      <c r="K7" s="82"/>
    </row>
    <row r="8" spans="2:11" x14ac:dyDescent="0.2">
      <c r="B8" s="8" t="s">
        <v>13</v>
      </c>
      <c r="D8" s="20" t="s">
        <v>158</v>
      </c>
      <c r="E8" s="87"/>
      <c r="G8" s="20" t="s">
        <v>143</v>
      </c>
      <c r="H8" s="85"/>
    </row>
    <row r="9" spans="2:11" x14ac:dyDescent="0.2">
      <c r="B9" s="8" t="s">
        <v>14</v>
      </c>
      <c r="G9" s="20" t="s">
        <v>151</v>
      </c>
      <c r="H9" s="86"/>
    </row>
    <row r="10" spans="2:11" x14ac:dyDescent="0.2">
      <c r="B10" s="8" t="s">
        <v>14</v>
      </c>
      <c r="D10" s="114" t="s">
        <v>162</v>
      </c>
      <c r="E10" s="114"/>
      <c r="G10" s="20" t="s">
        <v>145</v>
      </c>
      <c r="H10" s="87"/>
    </row>
    <row r="11" spans="2:11" x14ac:dyDescent="0.2">
      <c r="B11" s="8" t="s">
        <v>14</v>
      </c>
      <c r="D11" s="20" t="s">
        <v>163</v>
      </c>
      <c r="E11" s="71"/>
      <c r="G11" s="20" t="s">
        <v>149</v>
      </c>
      <c r="H11" s="87"/>
    </row>
    <row r="12" spans="2:11" x14ac:dyDescent="0.2">
      <c r="B12" s="8" t="s">
        <v>13</v>
      </c>
      <c r="D12" s="20" t="s">
        <v>164</v>
      </c>
      <c r="E12" s="71"/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169</v>
      </c>
    </row>
    <row r="2" spans="2:14" ht="15" customHeight="1" x14ac:dyDescent="0.2">
      <c r="B2" s="30" t="s">
        <v>170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68.400000000000006</v>
      </c>
      <c r="D6" s="8">
        <v>90.2</v>
      </c>
      <c r="E6" s="8"/>
      <c r="G6" s="20" t="s">
        <v>71</v>
      </c>
      <c r="H6" s="71"/>
      <c r="J6" s="20" t="s">
        <v>141</v>
      </c>
      <c r="K6" s="82"/>
      <c r="M6" s="20" t="s">
        <v>147</v>
      </c>
      <c r="N6" s="75"/>
    </row>
    <row r="7" spans="2:14" x14ac:dyDescent="0.2">
      <c r="B7" s="8">
        <v>2</v>
      </c>
      <c r="C7" s="8">
        <v>62.1</v>
      </c>
      <c r="D7" s="8">
        <v>92.8</v>
      </c>
      <c r="E7" s="8"/>
      <c r="G7" s="20" t="s">
        <v>46</v>
      </c>
      <c r="H7" s="72"/>
      <c r="J7" s="20" t="s">
        <v>142</v>
      </c>
      <c r="K7" s="82"/>
      <c r="M7" s="20" t="s">
        <v>148</v>
      </c>
      <c r="N7" s="75"/>
    </row>
    <row r="8" spans="2:14" x14ac:dyDescent="0.2">
      <c r="B8" s="8">
        <v>3</v>
      </c>
      <c r="C8" s="8">
        <v>70.2</v>
      </c>
      <c r="D8" s="8">
        <v>68.7</v>
      </c>
      <c r="E8" s="8"/>
      <c r="G8" s="20" t="s">
        <v>70</v>
      </c>
      <c r="H8" s="75"/>
      <c r="J8" s="20" t="s">
        <v>143</v>
      </c>
      <c r="K8" s="85"/>
    </row>
    <row r="9" spans="2:14" x14ac:dyDescent="0.2">
      <c r="B9" s="8">
        <v>4</v>
      </c>
      <c r="C9" s="8">
        <v>75.099999999999994</v>
      </c>
      <c r="D9" s="8">
        <v>80.7</v>
      </c>
      <c r="E9" s="8"/>
      <c r="J9" s="20" t="s">
        <v>155</v>
      </c>
      <c r="K9" s="86"/>
    </row>
    <row r="10" spans="2:14" x14ac:dyDescent="0.2">
      <c r="B10" s="8">
        <v>5</v>
      </c>
      <c r="C10" s="8">
        <v>60.9</v>
      </c>
      <c r="D10" s="8">
        <v>74.900000000000006</v>
      </c>
      <c r="E10" s="8"/>
      <c r="J10" s="20" t="s">
        <v>145</v>
      </c>
      <c r="K10" s="75"/>
    </row>
    <row r="11" spans="2:14" x14ac:dyDescent="0.2">
      <c r="B11" s="8">
        <v>6</v>
      </c>
      <c r="C11" s="8">
        <v>74.5</v>
      </c>
      <c r="D11" s="8">
        <v>80.7</v>
      </c>
      <c r="E11" s="8"/>
      <c r="J11" s="20" t="s">
        <v>149</v>
      </c>
      <c r="K11" s="75"/>
    </row>
    <row r="12" spans="2:14" x14ac:dyDescent="0.2">
      <c r="B12" s="8">
        <v>7</v>
      </c>
      <c r="C12" s="8">
        <v>76.400000000000006</v>
      </c>
      <c r="D12" s="8">
        <v>83.3</v>
      </c>
      <c r="E12" s="8"/>
    </row>
    <row r="13" spans="2:14" x14ac:dyDescent="0.2">
      <c r="B13" s="8">
        <v>8</v>
      </c>
      <c r="C13" s="8">
        <v>82.6</v>
      </c>
      <c r="D13" s="8">
        <v>88.7</v>
      </c>
      <c r="E13" s="8"/>
    </row>
    <row r="14" spans="2:14" x14ac:dyDescent="0.2">
      <c r="B14" s="8">
        <v>9</v>
      </c>
      <c r="C14" s="8">
        <v>76.900000000000006</v>
      </c>
      <c r="D14" s="8">
        <v>75.400000000000006</v>
      </c>
      <c r="E14" s="8"/>
    </row>
    <row r="15" spans="2:14" x14ac:dyDescent="0.2">
      <c r="B15" s="8">
        <v>10</v>
      </c>
      <c r="C15" s="8">
        <v>83.3</v>
      </c>
      <c r="D15" s="8">
        <v>82.1</v>
      </c>
      <c r="E15" s="8"/>
    </row>
    <row r="16" spans="2:14" x14ac:dyDescent="0.2">
      <c r="B16" s="8">
        <v>11</v>
      </c>
      <c r="C16" s="8">
        <v>75.8</v>
      </c>
      <c r="D16" s="8">
        <v>87.5</v>
      </c>
      <c r="E16" s="8"/>
    </row>
    <row r="17" spans="2:5" x14ac:dyDescent="0.2">
      <c r="B17" s="8">
        <v>12</v>
      </c>
      <c r="C17" s="8">
        <v>76</v>
      </c>
      <c r="D17" s="8">
        <v>66.900000000000006</v>
      </c>
      <c r="E17" s="8"/>
    </row>
    <row r="18" spans="2:5" x14ac:dyDescent="0.2">
      <c r="B18" s="8">
        <v>13</v>
      </c>
      <c r="C18" s="8">
        <v>62.8</v>
      </c>
      <c r="D18" s="8">
        <v>71.3</v>
      </c>
      <c r="E18" s="8"/>
    </row>
    <row r="19" spans="2:5" x14ac:dyDescent="0.2">
      <c r="B19" s="8">
        <v>14</v>
      </c>
      <c r="C19" s="8">
        <v>82.8</v>
      </c>
      <c r="D19" s="8">
        <v>76.8</v>
      </c>
      <c r="E19" s="8"/>
    </row>
    <row r="20" spans="2:5" x14ac:dyDescent="0.2">
      <c r="B20" s="8">
        <v>15</v>
      </c>
      <c r="C20" s="8">
        <v>76</v>
      </c>
      <c r="D20" s="8">
        <v>72.3</v>
      </c>
      <c r="E20" s="8"/>
    </row>
    <row r="21" spans="2:5" x14ac:dyDescent="0.2">
      <c r="B21" s="8">
        <v>16</v>
      </c>
      <c r="C21" s="8">
        <v>76.900000000000006</v>
      </c>
      <c r="D21" s="8">
        <v>72.400000000000006</v>
      </c>
      <c r="E21" s="8"/>
    </row>
    <row r="22" spans="2:5" x14ac:dyDescent="0.2">
      <c r="B22" s="8">
        <v>17</v>
      </c>
      <c r="C22" s="8">
        <v>75.8</v>
      </c>
      <c r="D22" s="8">
        <v>72</v>
      </c>
      <c r="E22" s="8"/>
    </row>
    <row r="23" spans="2:5" x14ac:dyDescent="0.2">
      <c r="B23" s="8">
        <v>18</v>
      </c>
      <c r="C23" s="8">
        <v>78</v>
      </c>
      <c r="D23" s="8">
        <v>81</v>
      </c>
      <c r="E23" s="8"/>
    </row>
    <row r="24" spans="2:5" x14ac:dyDescent="0.2">
      <c r="B24" s="8">
        <v>19</v>
      </c>
      <c r="C24" s="8">
        <v>82.4</v>
      </c>
      <c r="D24" s="8">
        <v>96.1</v>
      </c>
      <c r="E24" s="8"/>
    </row>
    <row r="25" spans="2:5" x14ac:dyDescent="0.2">
      <c r="B25" s="8">
        <v>20</v>
      </c>
      <c r="C25" s="8">
        <v>76.2</v>
      </c>
      <c r="D25" s="8">
        <v>76.7</v>
      </c>
      <c r="E25" s="8"/>
    </row>
    <row r="26" spans="2:5" x14ac:dyDescent="0.2">
      <c r="B26" s="8">
        <v>21</v>
      </c>
      <c r="C26" s="8">
        <v>62.5</v>
      </c>
      <c r="D26" s="8">
        <v>80.3</v>
      </c>
      <c r="E26" s="8"/>
    </row>
    <row r="27" spans="2:5" x14ac:dyDescent="0.2">
      <c r="B27" s="8">
        <v>22</v>
      </c>
      <c r="C27" s="8">
        <v>78</v>
      </c>
      <c r="D27" s="8">
        <v>77.8</v>
      </c>
      <c r="E27" s="8"/>
    </row>
    <row r="28" spans="2:5" x14ac:dyDescent="0.2">
      <c r="B28" s="8">
        <v>23</v>
      </c>
      <c r="C28" s="8">
        <v>66.5</v>
      </c>
      <c r="D28" s="8">
        <v>62.6</v>
      </c>
      <c r="E28" s="8"/>
    </row>
    <row r="29" spans="2:5" x14ac:dyDescent="0.2">
      <c r="B29" s="8">
        <v>24</v>
      </c>
      <c r="C29" s="8">
        <v>63.5</v>
      </c>
      <c r="D29" s="8">
        <v>80.2</v>
      </c>
      <c r="E29" s="8"/>
    </row>
    <row r="30" spans="2:5" x14ac:dyDescent="0.2">
      <c r="B30" s="8">
        <v>25</v>
      </c>
      <c r="C30" s="8">
        <v>82.6</v>
      </c>
      <c r="D30" s="8">
        <v>79.099999999999994</v>
      </c>
      <c r="E30" s="8"/>
    </row>
    <row r="31" spans="2:5" x14ac:dyDescent="0.2">
      <c r="B31" s="8">
        <v>26</v>
      </c>
      <c r="C31" s="8">
        <v>79.2</v>
      </c>
      <c r="D31" s="8">
        <v>77.8</v>
      </c>
      <c r="E31" s="8"/>
    </row>
    <row r="32" spans="2:5" x14ac:dyDescent="0.2">
      <c r="B32" s="8">
        <v>27</v>
      </c>
      <c r="C32" s="8">
        <v>75</v>
      </c>
      <c r="D32" s="8">
        <v>75.099999999999994</v>
      </c>
      <c r="E32" s="8"/>
    </row>
    <row r="33" spans="2:5" x14ac:dyDescent="0.2">
      <c r="B33" s="8">
        <v>28</v>
      </c>
      <c r="C33" s="8">
        <v>74.400000000000006</v>
      </c>
      <c r="D33" s="8">
        <v>82.2</v>
      </c>
      <c r="E33" s="8"/>
    </row>
    <row r="34" spans="2:5" x14ac:dyDescent="0.2">
      <c r="B34" s="8">
        <v>29</v>
      </c>
      <c r="C34" s="8">
        <v>67.900000000000006</v>
      </c>
      <c r="D34" s="8">
        <v>70.5</v>
      </c>
      <c r="E34" s="8"/>
    </row>
    <row r="35" spans="2:5" x14ac:dyDescent="0.2">
      <c r="B35" s="8">
        <v>30</v>
      </c>
      <c r="C35" s="8">
        <v>76.8</v>
      </c>
      <c r="D35" s="8">
        <v>70.8</v>
      </c>
      <c r="E35" s="8"/>
    </row>
    <row r="36" spans="2:5" x14ac:dyDescent="0.2">
      <c r="B36" s="8">
        <v>31</v>
      </c>
      <c r="C36" s="8">
        <v>83</v>
      </c>
      <c r="D36" s="8">
        <v>87.5</v>
      </c>
      <c r="E36" s="8"/>
    </row>
    <row r="37" spans="2:5" x14ac:dyDescent="0.2">
      <c r="B37" s="8">
        <v>32</v>
      </c>
      <c r="C37" s="8">
        <v>88.9</v>
      </c>
      <c r="D37" s="8">
        <v>79.5</v>
      </c>
      <c r="E37" s="8"/>
    </row>
    <row r="38" spans="2:5" x14ac:dyDescent="0.2">
      <c r="B38" s="8">
        <v>33</v>
      </c>
      <c r="C38" s="8">
        <v>76.5</v>
      </c>
      <c r="D38" s="8">
        <v>80.8</v>
      </c>
      <c r="E38" s="8"/>
    </row>
    <row r="39" spans="2:5" x14ac:dyDescent="0.2">
      <c r="B39" s="8">
        <v>34</v>
      </c>
      <c r="C39" s="8">
        <v>79.900000000000006</v>
      </c>
      <c r="D39" s="8">
        <v>79.599999999999994</v>
      </c>
      <c r="E39" s="8"/>
    </row>
    <row r="40" spans="2:5" x14ac:dyDescent="0.2">
      <c r="B40" s="8">
        <v>35</v>
      </c>
      <c r="C40" s="8">
        <v>70.400000000000006</v>
      </c>
      <c r="D40" s="8">
        <v>88.9</v>
      </c>
      <c r="E40" s="8"/>
    </row>
    <row r="41" spans="2:5" x14ac:dyDescent="0.2">
      <c r="B41" s="8">
        <v>36</v>
      </c>
      <c r="C41" s="8">
        <v>83.4</v>
      </c>
      <c r="D41" s="8">
        <v>85.9</v>
      </c>
      <c r="E41" s="8"/>
    </row>
    <row r="42" spans="2:5" x14ac:dyDescent="0.2">
      <c r="B42" s="8">
        <v>37</v>
      </c>
      <c r="C42" s="8">
        <v>79.2</v>
      </c>
      <c r="D42" s="8">
        <v>82.3</v>
      </c>
      <c r="E42" s="8"/>
    </row>
    <row r="43" spans="2:5" x14ac:dyDescent="0.2">
      <c r="B43" s="8">
        <v>38</v>
      </c>
      <c r="C43" s="8">
        <v>61.2</v>
      </c>
      <c r="D43" s="8">
        <v>76.7</v>
      </c>
      <c r="E43" s="8"/>
    </row>
    <row r="44" spans="2:5" x14ac:dyDescent="0.2">
      <c r="B44" s="8">
        <v>39</v>
      </c>
      <c r="C44" s="8">
        <v>64</v>
      </c>
      <c r="D44" s="8">
        <v>79.900000000000006</v>
      </c>
      <c r="E44" s="8"/>
    </row>
    <row r="45" spans="2:5" x14ac:dyDescent="0.2">
      <c r="B45" s="8">
        <v>40</v>
      </c>
      <c r="C45" s="8">
        <v>68</v>
      </c>
      <c r="D45" s="8">
        <v>86.2</v>
      </c>
      <c r="E45" s="8"/>
    </row>
    <row r="46" spans="2:5" x14ac:dyDescent="0.2">
      <c r="B46" s="8">
        <v>41</v>
      </c>
      <c r="C46" s="8">
        <v>78.5</v>
      </c>
      <c r="D46" s="8">
        <v>79.2</v>
      </c>
      <c r="E46" s="8"/>
    </row>
    <row r="47" spans="2:5" x14ac:dyDescent="0.2">
      <c r="B47" s="8">
        <v>42</v>
      </c>
      <c r="C47" s="8">
        <v>83</v>
      </c>
      <c r="D47" s="8">
        <v>83.4</v>
      </c>
      <c r="E47" s="8"/>
    </row>
    <row r="48" spans="2:5" x14ac:dyDescent="0.2">
      <c r="B48" s="8">
        <v>43</v>
      </c>
      <c r="C48" s="8">
        <v>75.2</v>
      </c>
      <c r="D48" s="8">
        <v>85.2</v>
      </c>
      <c r="E48" s="8"/>
    </row>
    <row r="49" spans="2:5" x14ac:dyDescent="0.2">
      <c r="B49" s="8">
        <v>44</v>
      </c>
      <c r="C49" s="8">
        <v>68.099999999999994</v>
      </c>
      <c r="D49" s="8">
        <v>77.8</v>
      </c>
      <c r="E49" s="8"/>
    </row>
    <row r="50" spans="2:5" x14ac:dyDescent="0.2">
      <c r="B50" s="8">
        <v>45</v>
      </c>
      <c r="C50" s="8">
        <v>93.6</v>
      </c>
      <c r="D50" s="8">
        <v>80.2</v>
      </c>
      <c r="E50" s="8"/>
    </row>
    <row r="51" spans="2:5" x14ac:dyDescent="0.2">
      <c r="B51" s="8">
        <v>46</v>
      </c>
      <c r="C51" s="8">
        <v>75.599999999999994</v>
      </c>
      <c r="D51" s="8">
        <v>71</v>
      </c>
      <c r="E51" s="8"/>
    </row>
    <row r="52" spans="2:5" x14ac:dyDescent="0.2">
      <c r="B52" s="8">
        <v>47</v>
      </c>
      <c r="C52" s="8">
        <v>82.3</v>
      </c>
      <c r="D52" s="8">
        <v>87.2</v>
      </c>
      <c r="E52" s="8"/>
    </row>
    <row r="53" spans="2:5" x14ac:dyDescent="0.2">
      <c r="B53" s="8">
        <v>48</v>
      </c>
      <c r="C53" s="8">
        <v>71.400000000000006</v>
      </c>
      <c r="D53" s="8">
        <v>82.9</v>
      </c>
      <c r="E53" s="8"/>
    </row>
    <row r="54" spans="2:5" x14ac:dyDescent="0.2">
      <c r="B54" s="8">
        <v>49</v>
      </c>
      <c r="C54" s="8">
        <v>71.900000000000006</v>
      </c>
      <c r="D54" s="8">
        <v>73.5</v>
      </c>
      <c r="E54" s="8"/>
    </row>
    <row r="55" spans="2:5" x14ac:dyDescent="0.2">
      <c r="B55" s="8">
        <v>50</v>
      </c>
      <c r="C55" s="8">
        <v>79.099999999999994</v>
      </c>
      <c r="D55" s="8">
        <v>74.599999999999994</v>
      </c>
      <c r="E55" s="8"/>
    </row>
    <row r="56" spans="2:5" x14ac:dyDescent="0.2">
      <c r="B56" s="8">
        <v>51</v>
      </c>
      <c r="C56" s="8">
        <v>88.7</v>
      </c>
      <c r="D56" s="8">
        <v>75.099999999999994</v>
      </c>
      <c r="E56" s="8"/>
    </row>
    <row r="57" spans="2:5" x14ac:dyDescent="0.2">
      <c r="B57" s="8">
        <v>52</v>
      </c>
      <c r="C57" s="8">
        <v>69.400000000000006</v>
      </c>
      <c r="D57" s="8">
        <v>85.1</v>
      </c>
      <c r="E57" s="8"/>
    </row>
    <row r="58" spans="2:5" x14ac:dyDescent="0.2">
      <c r="B58" s="8">
        <v>53</v>
      </c>
      <c r="C58" s="8">
        <v>80.3</v>
      </c>
      <c r="D58" s="8">
        <v>74.900000000000006</v>
      </c>
      <c r="E58" s="8"/>
    </row>
    <row r="59" spans="2:5" x14ac:dyDescent="0.2">
      <c r="B59" s="8">
        <v>54</v>
      </c>
      <c r="C59" s="8">
        <v>83</v>
      </c>
      <c r="D59" s="8">
        <v>84.6</v>
      </c>
      <c r="E59" s="8"/>
    </row>
    <row r="60" spans="2:5" x14ac:dyDescent="0.2">
      <c r="B60" s="8">
        <v>55</v>
      </c>
      <c r="C60" s="8">
        <v>74.099999999999994</v>
      </c>
      <c r="D60" s="8">
        <v>81.7</v>
      </c>
      <c r="E60" s="8"/>
    </row>
    <row r="61" spans="2:5" x14ac:dyDescent="0.2">
      <c r="B61" s="8">
        <v>56</v>
      </c>
      <c r="C61" s="8">
        <v>79.400000000000006</v>
      </c>
      <c r="D61" s="8">
        <v>81.400000000000006</v>
      </c>
      <c r="E61" s="8"/>
    </row>
    <row r="62" spans="2:5" x14ac:dyDescent="0.2">
      <c r="B62" s="8">
        <v>57</v>
      </c>
      <c r="C62" s="8">
        <v>88.1</v>
      </c>
      <c r="D62" s="8">
        <v>83.8</v>
      </c>
      <c r="E62" s="8"/>
    </row>
    <row r="63" spans="2:5" x14ac:dyDescent="0.2">
      <c r="B63" s="8">
        <v>58</v>
      </c>
      <c r="C63" s="8">
        <v>74.599999999999994</v>
      </c>
      <c r="D63" s="8">
        <v>88.5</v>
      </c>
      <c r="E63" s="8"/>
    </row>
    <row r="64" spans="2:5" x14ac:dyDescent="0.2">
      <c r="B64" s="8">
        <v>59</v>
      </c>
      <c r="C64" s="8">
        <v>87.1</v>
      </c>
      <c r="D64" s="8">
        <v>84.9</v>
      </c>
      <c r="E64" s="8"/>
    </row>
    <row r="65" spans="2:5" x14ac:dyDescent="0.2">
      <c r="B65" s="8">
        <v>60</v>
      </c>
      <c r="C65" s="8">
        <v>79.7</v>
      </c>
      <c r="D65" s="8">
        <v>84.3</v>
      </c>
      <c r="E65" s="8"/>
    </row>
    <row r="66" spans="2:5" x14ac:dyDescent="0.2">
      <c r="B66" s="8">
        <v>61</v>
      </c>
      <c r="C66" s="8">
        <v>82.1</v>
      </c>
      <c r="D66" s="8">
        <v>78.2</v>
      </c>
      <c r="E66" s="8"/>
    </row>
    <row r="67" spans="2:5" x14ac:dyDescent="0.2">
      <c r="B67" s="8">
        <v>62</v>
      </c>
      <c r="C67" s="8">
        <v>70.2</v>
      </c>
      <c r="D67" s="8">
        <v>80</v>
      </c>
      <c r="E67" s="8"/>
    </row>
    <row r="68" spans="2:5" x14ac:dyDescent="0.2">
      <c r="B68" s="8">
        <v>63</v>
      </c>
      <c r="C68" s="8">
        <v>81.7</v>
      </c>
      <c r="D68" s="8">
        <v>74.8</v>
      </c>
      <c r="E68" s="8"/>
    </row>
    <row r="69" spans="2:5" x14ac:dyDescent="0.2">
      <c r="B69" s="8">
        <v>64</v>
      </c>
      <c r="C69" s="8">
        <v>76.099999999999994</v>
      </c>
      <c r="D69" s="8">
        <v>78.5</v>
      </c>
      <c r="E69" s="8"/>
    </row>
    <row r="70" spans="2:5" x14ac:dyDescent="0.2">
      <c r="B70" s="8">
        <v>65</v>
      </c>
      <c r="C70" s="8">
        <v>65.400000000000006</v>
      </c>
      <c r="D70" s="8">
        <v>71.8</v>
      </c>
      <c r="E70" s="8"/>
    </row>
    <row r="71" spans="2:5" x14ac:dyDescent="0.2">
      <c r="B71" s="8">
        <v>66</v>
      </c>
      <c r="C71" s="8">
        <v>70.099999999999994</v>
      </c>
      <c r="D71" s="8">
        <v>69.900000000000006</v>
      </c>
      <c r="E71" s="8"/>
    </row>
    <row r="72" spans="2:5" x14ac:dyDescent="0.2">
      <c r="B72" s="8">
        <v>67</v>
      </c>
      <c r="C72" s="8">
        <v>75.3</v>
      </c>
      <c r="D72" s="8">
        <v>82.7</v>
      </c>
      <c r="E72" s="8"/>
    </row>
    <row r="73" spans="2:5" x14ac:dyDescent="0.2">
      <c r="B73" s="8">
        <v>68</v>
      </c>
      <c r="C73" s="8">
        <v>68.7</v>
      </c>
      <c r="D73" s="8">
        <v>74</v>
      </c>
      <c r="E73" s="8"/>
    </row>
    <row r="74" spans="2:5" x14ac:dyDescent="0.2">
      <c r="B74" s="8">
        <v>69</v>
      </c>
      <c r="C74" s="8">
        <v>75.7</v>
      </c>
      <c r="D74" s="8">
        <v>84</v>
      </c>
      <c r="E74" s="8"/>
    </row>
    <row r="75" spans="2:5" x14ac:dyDescent="0.2">
      <c r="B75" s="8">
        <v>70</v>
      </c>
      <c r="C75" s="8">
        <v>68.7</v>
      </c>
      <c r="D75" s="8">
        <v>84.7</v>
      </c>
      <c r="E75" s="8"/>
    </row>
    <row r="76" spans="2:5" x14ac:dyDescent="0.2">
      <c r="B76" s="8">
        <v>71</v>
      </c>
      <c r="C76" s="8">
        <v>70.400000000000006</v>
      </c>
      <c r="D76" s="8">
        <v>78.2</v>
      </c>
      <c r="E76" s="8"/>
    </row>
    <row r="77" spans="2:5" x14ac:dyDescent="0.2">
      <c r="B77" s="8">
        <v>72</v>
      </c>
      <c r="C77" s="8">
        <v>68.3</v>
      </c>
      <c r="D77" s="8">
        <v>85</v>
      </c>
      <c r="E77" s="8"/>
    </row>
    <row r="78" spans="2:5" x14ac:dyDescent="0.2">
      <c r="B78" s="8">
        <v>73</v>
      </c>
      <c r="C78" s="8">
        <v>71.7</v>
      </c>
      <c r="D78" s="8">
        <v>80.099999999999994</v>
      </c>
      <c r="E78" s="8"/>
    </row>
    <row r="79" spans="2:5" x14ac:dyDescent="0.2">
      <c r="B79" s="8">
        <v>74</v>
      </c>
      <c r="C79" s="8">
        <v>70.900000000000006</v>
      </c>
      <c r="D79" s="8">
        <v>85.3</v>
      </c>
      <c r="E79" s="8"/>
    </row>
    <row r="80" spans="2:5" x14ac:dyDescent="0.2">
      <c r="B80" s="8">
        <v>75</v>
      </c>
      <c r="C80" s="8">
        <v>66.3</v>
      </c>
      <c r="D80" s="8">
        <v>79.7</v>
      </c>
      <c r="E80" s="8"/>
    </row>
    <row r="81" spans="2:5" x14ac:dyDescent="0.2">
      <c r="B81" s="8">
        <v>76</v>
      </c>
      <c r="C81" s="8">
        <v>65.3</v>
      </c>
      <c r="D81" s="8">
        <v>79.599999999999994</v>
      </c>
      <c r="E81" s="8"/>
    </row>
    <row r="82" spans="2:5" x14ac:dyDescent="0.2">
      <c r="B82" s="8">
        <v>77</v>
      </c>
      <c r="C82" s="8">
        <v>75.7</v>
      </c>
      <c r="D82" s="8">
        <v>78.900000000000006</v>
      </c>
      <c r="E82" s="8"/>
    </row>
    <row r="83" spans="2:5" x14ac:dyDescent="0.2">
      <c r="B83" s="8">
        <v>78</v>
      </c>
      <c r="C83" s="8">
        <v>66</v>
      </c>
      <c r="D83" s="8">
        <v>78.5</v>
      </c>
      <c r="E83" s="8"/>
    </row>
    <row r="84" spans="2:5" x14ac:dyDescent="0.2">
      <c r="B84" s="8">
        <v>79</v>
      </c>
      <c r="C84" s="8">
        <v>78.900000000000006</v>
      </c>
      <c r="D84" s="8">
        <v>72</v>
      </c>
      <c r="E84" s="8"/>
    </row>
    <row r="85" spans="2:5" x14ac:dyDescent="0.2">
      <c r="B85" s="8">
        <v>80</v>
      </c>
      <c r="C85" s="8">
        <v>74</v>
      </c>
      <c r="D85" s="8">
        <v>74.2</v>
      </c>
      <c r="E85" s="8"/>
    </row>
    <row r="86" spans="2:5" x14ac:dyDescent="0.2">
      <c r="B86" s="8">
        <v>81</v>
      </c>
      <c r="C86" s="8">
        <v>74.599999999999994</v>
      </c>
      <c r="D86" s="8">
        <v>71.7</v>
      </c>
      <c r="E86" s="8"/>
    </row>
    <row r="87" spans="2:5" x14ac:dyDescent="0.2">
      <c r="B87" s="8">
        <v>82</v>
      </c>
      <c r="C87" s="8">
        <v>79.3</v>
      </c>
      <c r="D87" s="8">
        <v>80.7</v>
      </c>
      <c r="E87" s="8"/>
    </row>
    <row r="88" spans="2:5" x14ac:dyDescent="0.2">
      <c r="B88" s="8">
        <v>83</v>
      </c>
      <c r="C88" s="8">
        <v>70.099999999999994</v>
      </c>
      <c r="D88" s="8">
        <v>84.1</v>
      </c>
      <c r="E88" s="8"/>
    </row>
    <row r="89" spans="2:5" x14ac:dyDescent="0.2">
      <c r="B89" s="8">
        <v>84</v>
      </c>
      <c r="C89" s="8">
        <v>88.8</v>
      </c>
      <c r="D89" s="8">
        <v>87.4</v>
      </c>
      <c r="E89" s="8"/>
    </row>
    <row r="90" spans="2:5" x14ac:dyDescent="0.2">
      <c r="B90" s="8">
        <v>85</v>
      </c>
      <c r="C90" s="8">
        <v>66</v>
      </c>
      <c r="D90" s="8">
        <v>77.400000000000006</v>
      </c>
      <c r="E90" s="8"/>
    </row>
    <row r="91" spans="2:5" x14ac:dyDescent="0.2">
      <c r="B91" s="8">
        <v>86</v>
      </c>
      <c r="C91" s="8">
        <v>82.9</v>
      </c>
      <c r="D91" s="8">
        <v>84.7</v>
      </c>
      <c r="E91" s="8"/>
    </row>
    <row r="92" spans="2:5" x14ac:dyDescent="0.2">
      <c r="B92" s="8">
        <v>87</v>
      </c>
      <c r="C92" s="8">
        <v>100</v>
      </c>
      <c r="D92" s="8">
        <v>78.8</v>
      </c>
      <c r="E92" s="8"/>
    </row>
    <row r="93" spans="2:5" x14ac:dyDescent="0.2">
      <c r="B93" s="8">
        <v>88</v>
      </c>
      <c r="C93" s="8">
        <v>75.599999999999994</v>
      </c>
      <c r="D93" s="8">
        <v>92.7</v>
      </c>
      <c r="E93" s="8"/>
    </row>
    <row r="94" spans="2:5" x14ac:dyDescent="0.2">
      <c r="B94" s="8">
        <v>89</v>
      </c>
      <c r="C94" s="8">
        <v>67.5</v>
      </c>
      <c r="D94" s="8">
        <v>88.8</v>
      </c>
      <c r="E94" s="8"/>
    </row>
    <row r="95" spans="2:5" x14ac:dyDescent="0.2">
      <c r="B95" s="8">
        <v>90</v>
      </c>
      <c r="C95" s="8">
        <v>68.7</v>
      </c>
      <c r="D95" s="8">
        <v>86.6</v>
      </c>
      <c r="E95" s="8"/>
    </row>
    <row r="96" spans="2:5" x14ac:dyDescent="0.2">
      <c r="B96" s="8">
        <v>91</v>
      </c>
      <c r="C96" s="8">
        <v>76</v>
      </c>
      <c r="D96" s="8">
        <v>77.900000000000006</v>
      </c>
      <c r="E96" s="8"/>
    </row>
    <row r="97" spans="2:5" x14ac:dyDescent="0.2">
      <c r="B97" s="8">
        <v>92</v>
      </c>
      <c r="C97" s="8">
        <v>67.7</v>
      </c>
      <c r="D97" s="8">
        <v>86.1</v>
      </c>
      <c r="E97" s="8"/>
    </row>
    <row r="98" spans="2:5" x14ac:dyDescent="0.2">
      <c r="B98" s="8">
        <v>93</v>
      </c>
      <c r="C98" s="8">
        <v>75.3</v>
      </c>
      <c r="D98" s="8">
        <v>89.9</v>
      </c>
      <c r="E98" s="8"/>
    </row>
    <row r="99" spans="2:5" x14ac:dyDescent="0.2">
      <c r="B99" s="8">
        <v>94</v>
      </c>
      <c r="C99" s="8">
        <v>68.099999999999994</v>
      </c>
      <c r="D99" s="8">
        <v>83.1</v>
      </c>
      <c r="E99" s="8"/>
    </row>
    <row r="100" spans="2:5" x14ac:dyDescent="0.2">
      <c r="B100" s="8">
        <v>95</v>
      </c>
      <c r="C100" s="8">
        <v>63.3</v>
      </c>
      <c r="D100" s="8">
        <v>82.6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172</v>
      </c>
    </row>
    <row r="2" spans="2:14" ht="15" customHeight="1" x14ac:dyDescent="0.2">
      <c r="B2" s="30" t="s">
        <v>305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252</v>
      </c>
      <c r="D6" s="8">
        <v>276</v>
      </c>
      <c r="E6" s="8"/>
      <c r="G6" s="20" t="s">
        <v>71</v>
      </c>
      <c r="H6" s="71"/>
      <c r="J6" s="20" t="s">
        <v>141</v>
      </c>
      <c r="K6" s="82"/>
      <c r="M6" s="20" t="s">
        <v>147</v>
      </c>
      <c r="N6" s="72"/>
    </row>
    <row r="7" spans="2:14" x14ac:dyDescent="0.2">
      <c r="B7" s="8">
        <v>2</v>
      </c>
      <c r="C7" s="8">
        <v>423</v>
      </c>
      <c r="D7" s="8">
        <v>410</v>
      </c>
      <c r="E7" s="8"/>
      <c r="G7" s="20" t="s">
        <v>46</v>
      </c>
      <c r="H7" s="72"/>
      <c r="J7" s="20" t="s">
        <v>142</v>
      </c>
      <c r="K7" s="82"/>
      <c r="M7" s="20" t="s">
        <v>148</v>
      </c>
      <c r="N7" s="72"/>
    </row>
    <row r="8" spans="2:14" x14ac:dyDescent="0.2">
      <c r="B8" s="8">
        <v>3</v>
      </c>
      <c r="C8" s="8">
        <v>101</v>
      </c>
      <c r="D8" s="8">
        <v>119</v>
      </c>
      <c r="E8" s="8"/>
      <c r="G8" s="20" t="s">
        <v>70</v>
      </c>
      <c r="H8" s="75"/>
      <c r="J8" s="20" t="s">
        <v>149</v>
      </c>
      <c r="K8" s="75"/>
    </row>
    <row r="9" spans="2:14" x14ac:dyDescent="0.2">
      <c r="B9" s="8">
        <v>4</v>
      </c>
      <c r="C9" s="8">
        <v>288</v>
      </c>
      <c r="D9" s="8">
        <v>334</v>
      </c>
      <c r="E9" s="8"/>
    </row>
    <row r="10" spans="2:14" x14ac:dyDescent="0.2">
      <c r="B10" s="8">
        <v>5</v>
      </c>
      <c r="C10" s="8">
        <v>248</v>
      </c>
      <c r="D10" s="8">
        <v>252</v>
      </c>
      <c r="E10" s="8"/>
    </row>
    <row r="11" spans="2:14" x14ac:dyDescent="0.2">
      <c r="B11" s="8">
        <v>6</v>
      </c>
      <c r="C11" s="8">
        <v>145</v>
      </c>
      <c r="D11" s="8">
        <v>209</v>
      </c>
      <c r="E11" s="8"/>
      <c r="J11" s="20"/>
    </row>
    <row r="12" spans="2:14" x14ac:dyDescent="0.2">
      <c r="B12" s="8">
        <v>7</v>
      </c>
      <c r="C12" s="8">
        <v>401</v>
      </c>
      <c r="D12" s="8">
        <v>462</v>
      </c>
      <c r="E12" s="8"/>
    </row>
    <row r="13" spans="2:14" x14ac:dyDescent="0.2">
      <c r="B13" s="8">
        <v>8</v>
      </c>
      <c r="C13" s="8">
        <v>287</v>
      </c>
      <c r="D13" s="8">
        <v>342</v>
      </c>
      <c r="E13" s="8"/>
    </row>
    <row r="14" spans="2:14" x14ac:dyDescent="0.2">
      <c r="B14" s="8">
        <v>9</v>
      </c>
      <c r="C14" s="8">
        <v>275</v>
      </c>
      <c r="D14" s="8">
        <v>347</v>
      </c>
      <c r="E14" s="8"/>
    </row>
    <row r="15" spans="2:14" x14ac:dyDescent="0.2">
      <c r="B15" s="8">
        <v>10</v>
      </c>
      <c r="C15" s="8">
        <v>254</v>
      </c>
      <c r="D15" s="8">
        <v>313</v>
      </c>
      <c r="E15" s="8"/>
    </row>
    <row r="16" spans="2:1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173</v>
      </c>
    </row>
    <row r="2" spans="2:17" ht="15" customHeight="1" x14ac:dyDescent="0.2">
      <c r="B2" s="30" t="s">
        <v>174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14" t="s">
        <v>138</v>
      </c>
      <c r="G5" s="114"/>
      <c r="H5" s="114"/>
      <c r="J5" s="114" t="s">
        <v>178</v>
      </c>
      <c r="K5" s="114"/>
      <c r="M5" s="114" t="s">
        <v>140</v>
      </c>
      <c r="N5" s="114"/>
      <c r="P5" s="114" t="s">
        <v>146</v>
      </c>
      <c r="Q5" s="114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179</v>
      </c>
      <c r="K6" s="72"/>
      <c r="M6" s="20" t="s">
        <v>141</v>
      </c>
      <c r="N6" s="77"/>
      <c r="P6" s="20" t="s">
        <v>147</v>
      </c>
      <c r="Q6" s="72"/>
    </row>
    <row r="7" spans="2:17" x14ac:dyDescent="0.2">
      <c r="B7" s="8">
        <v>92.8</v>
      </c>
      <c r="D7" s="8">
        <v>80.7</v>
      </c>
      <c r="F7" s="20" t="s">
        <v>175</v>
      </c>
      <c r="G7" s="71"/>
      <c r="H7" s="71"/>
      <c r="M7" s="20" t="s">
        <v>142</v>
      </c>
      <c r="N7" s="82"/>
      <c r="P7" s="20" t="s">
        <v>148</v>
      </c>
      <c r="Q7" s="72"/>
    </row>
    <row r="8" spans="2:17" x14ac:dyDescent="0.2">
      <c r="B8" s="8">
        <v>88.7</v>
      </c>
      <c r="D8" s="8">
        <v>74.900000000000006</v>
      </c>
      <c r="F8" s="20" t="s">
        <v>183</v>
      </c>
      <c r="G8" s="71"/>
      <c r="H8" s="71"/>
      <c r="M8" s="20" t="s">
        <v>143</v>
      </c>
      <c r="N8" s="71"/>
    </row>
    <row r="9" spans="2:17" x14ac:dyDescent="0.2">
      <c r="B9" s="8">
        <v>87.5</v>
      </c>
      <c r="D9" s="8">
        <v>80.7</v>
      </c>
      <c r="F9" s="20" t="s">
        <v>176</v>
      </c>
      <c r="G9" s="72"/>
      <c r="H9" s="72"/>
      <c r="M9" s="20" t="s">
        <v>180</v>
      </c>
      <c r="N9" s="75"/>
    </row>
    <row r="10" spans="2:17" ht="17" x14ac:dyDescent="0.2">
      <c r="B10" s="8">
        <v>71.3</v>
      </c>
      <c r="D10" s="8">
        <v>83.3</v>
      </c>
      <c r="F10" s="20" t="s">
        <v>177</v>
      </c>
      <c r="G10" s="75"/>
      <c r="H10" s="75"/>
      <c r="M10" s="20" t="s">
        <v>155</v>
      </c>
      <c r="N10" s="70"/>
    </row>
    <row r="11" spans="2:17" ht="17" x14ac:dyDescent="0.2">
      <c r="B11" s="8">
        <v>72.3</v>
      </c>
      <c r="D11" s="8">
        <v>75.400000000000006</v>
      </c>
      <c r="F11" s="20" t="s">
        <v>182</v>
      </c>
      <c r="G11" s="70"/>
      <c r="H11" s="70"/>
      <c r="M11" s="20" t="s">
        <v>145</v>
      </c>
      <c r="N11" s="75"/>
    </row>
    <row r="12" spans="2:17" x14ac:dyDescent="0.2">
      <c r="B12" s="8">
        <v>96.1</v>
      </c>
      <c r="D12" s="8">
        <v>82.1</v>
      </c>
      <c r="M12" s="20" t="s">
        <v>149</v>
      </c>
      <c r="N12" s="75"/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181</v>
      </c>
    </row>
    <row r="2" spans="2:16" ht="15" customHeight="1" x14ac:dyDescent="0.2">
      <c r="B2" s="30" t="s">
        <v>174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15" t="s">
        <v>138</v>
      </c>
      <c r="F5" s="115"/>
      <c r="G5" s="115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179</v>
      </c>
      <c r="J6" s="73"/>
      <c r="L6" s="20" t="s">
        <v>141</v>
      </c>
      <c r="M6" s="77"/>
      <c r="O6" s="20" t="s">
        <v>147</v>
      </c>
      <c r="P6" s="73"/>
    </row>
    <row r="7" spans="2:16" x14ac:dyDescent="0.2">
      <c r="B7" s="8" t="s">
        <v>14</v>
      </c>
      <c r="C7" s="8">
        <v>410</v>
      </c>
      <c r="E7" s="20" t="s">
        <v>175</v>
      </c>
      <c r="F7" s="71"/>
      <c r="G7" s="71"/>
      <c r="L7" s="20" t="s">
        <v>142</v>
      </c>
      <c r="M7" s="82"/>
      <c r="O7" s="20" t="s">
        <v>148</v>
      </c>
      <c r="P7" s="73"/>
    </row>
    <row r="8" spans="2:16" x14ac:dyDescent="0.2">
      <c r="B8" s="8" t="s">
        <v>13</v>
      </c>
      <c r="C8" s="8">
        <v>119</v>
      </c>
      <c r="E8" s="20" t="s">
        <v>183</v>
      </c>
      <c r="F8" s="71"/>
      <c r="G8" s="71"/>
      <c r="L8" s="20" t="s">
        <v>143</v>
      </c>
      <c r="M8" s="71"/>
    </row>
    <row r="9" spans="2:16" x14ac:dyDescent="0.2">
      <c r="B9" s="8" t="s">
        <v>14</v>
      </c>
      <c r="C9" s="8">
        <v>334</v>
      </c>
      <c r="E9" s="20" t="s">
        <v>176</v>
      </c>
      <c r="F9" s="73"/>
      <c r="G9" s="73"/>
      <c r="L9" s="20" t="s">
        <v>180</v>
      </c>
      <c r="M9" s="75"/>
    </row>
    <row r="10" spans="2:16" ht="17" x14ac:dyDescent="0.2">
      <c r="B10" s="8" t="s">
        <v>14</v>
      </c>
      <c r="C10" s="8">
        <v>252</v>
      </c>
      <c r="E10" s="20" t="s">
        <v>177</v>
      </c>
      <c r="F10" s="74"/>
      <c r="G10" s="74"/>
      <c r="L10" s="20" t="s">
        <v>155</v>
      </c>
      <c r="M10" s="70"/>
    </row>
    <row r="11" spans="2:16" ht="17" x14ac:dyDescent="0.2">
      <c r="B11" s="8" t="s">
        <v>14</v>
      </c>
      <c r="C11" s="8">
        <v>209</v>
      </c>
      <c r="E11" s="20" t="s">
        <v>182</v>
      </c>
      <c r="F11" s="70"/>
      <c r="G11" s="70"/>
      <c r="L11" s="20" t="s">
        <v>145</v>
      </c>
      <c r="M11" s="75"/>
    </row>
    <row r="12" spans="2:16" x14ac:dyDescent="0.2">
      <c r="B12" s="8" t="s">
        <v>13</v>
      </c>
      <c r="C12" s="8">
        <v>462</v>
      </c>
      <c r="L12" s="20" t="s">
        <v>149</v>
      </c>
      <c r="M12" s="75"/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186</v>
      </c>
    </row>
    <row r="2" spans="2:16" ht="15" customHeight="1" x14ac:dyDescent="0.2">
      <c r="B2" s="30" t="s">
        <v>185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14" t="s">
        <v>138</v>
      </c>
      <c r="F5" s="114"/>
      <c r="G5" s="114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306</v>
      </c>
      <c r="J6" s="70"/>
      <c r="L6" s="20" t="s">
        <v>141</v>
      </c>
      <c r="M6" s="77"/>
      <c r="O6" s="20" t="s">
        <v>147</v>
      </c>
      <c r="P6" s="88"/>
    </row>
    <row r="7" spans="2:16" x14ac:dyDescent="0.2">
      <c r="B7" s="8" t="s">
        <v>25</v>
      </c>
      <c r="C7" s="8" t="s">
        <v>14</v>
      </c>
      <c r="E7" s="20" t="s">
        <v>175</v>
      </c>
      <c r="F7" s="71"/>
      <c r="G7" s="71"/>
      <c r="L7" s="20" t="s">
        <v>142</v>
      </c>
      <c r="M7" s="82"/>
      <c r="O7" s="20" t="s">
        <v>148</v>
      </c>
      <c r="P7" s="88"/>
    </row>
    <row r="8" spans="2:16" x14ac:dyDescent="0.2">
      <c r="B8" s="8" t="s">
        <v>27</v>
      </c>
      <c r="C8" s="8" t="s">
        <v>13</v>
      </c>
      <c r="E8" s="20" t="s">
        <v>187</v>
      </c>
      <c r="F8" s="70"/>
      <c r="G8" s="70"/>
      <c r="L8" s="20" t="s">
        <v>143</v>
      </c>
      <c r="M8" s="71"/>
    </row>
    <row r="9" spans="2:16" x14ac:dyDescent="0.2">
      <c r="B9" s="8" t="s">
        <v>25</v>
      </c>
      <c r="C9" s="8" t="s">
        <v>14</v>
      </c>
      <c r="E9" s="20" t="s">
        <v>158</v>
      </c>
      <c r="F9" s="70"/>
      <c r="G9" s="70"/>
      <c r="L9" s="20" t="s">
        <v>151</v>
      </c>
      <c r="M9" s="70"/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145</v>
      </c>
      <c r="M10" s="70"/>
    </row>
    <row r="11" spans="2:16" x14ac:dyDescent="0.2">
      <c r="B11" s="8" t="s">
        <v>25</v>
      </c>
      <c r="C11" s="8" t="s">
        <v>14</v>
      </c>
      <c r="E11" s="114" t="s">
        <v>162</v>
      </c>
      <c r="F11" s="114"/>
      <c r="G11" s="114"/>
      <c r="L11" s="20" t="s">
        <v>149</v>
      </c>
      <c r="M11" s="70"/>
    </row>
    <row r="12" spans="2:16" x14ac:dyDescent="0.2">
      <c r="B12" s="8" t="s">
        <v>25</v>
      </c>
      <c r="C12" s="8" t="s">
        <v>13</v>
      </c>
      <c r="E12" s="20" t="s">
        <v>307</v>
      </c>
      <c r="F12" s="71"/>
      <c r="G12" s="71"/>
    </row>
    <row r="13" spans="2:16" x14ac:dyDescent="0.2">
      <c r="B13" s="8" t="s">
        <v>25</v>
      </c>
      <c r="C13" s="8" t="s">
        <v>13</v>
      </c>
      <c r="E13" s="20" t="s">
        <v>164</v>
      </c>
      <c r="F13" s="71"/>
      <c r="G13" s="71"/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204</v>
      </c>
    </row>
    <row r="2" spans="2:7" ht="15" customHeight="1" x14ac:dyDescent="0.2">
      <c r="B2" s="30" t="s">
        <v>190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16" t="s">
        <v>198</v>
      </c>
      <c r="E5" s="116"/>
      <c r="F5" s="116"/>
      <c r="G5" s="116"/>
    </row>
    <row r="6" spans="2:7" x14ac:dyDescent="0.2">
      <c r="B6" s="8">
        <v>276</v>
      </c>
      <c r="D6" s="20" t="s">
        <v>194</v>
      </c>
      <c r="E6" s="89"/>
      <c r="F6" s="89"/>
      <c r="G6" s="90"/>
    </row>
    <row r="7" spans="2:7" x14ac:dyDescent="0.2">
      <c r="B7" s="8">
        <v>410</v>
      </c>
      <c r="D7" s="20" t="s">
        <v>195</v>
      </c>
      <c r="E7" s="89"/>
      <c r="F7" s="89"/>
      <c r="G7" s="90"/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204</v>
      </c>
    </row>
    <row r="2" spans="2:10" ht="15" customHeight="1" x14ac:dyDescent="0.2">
      <c r="B2" s="30" t="s">
        <v>191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</row>
    <row r="6" spans="2:10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/>
    </row>
    <row r="7" spans="2:10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192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/>
      <c r="O6" s="20" t="s">
        <v>145</v>
      </c>
      <c r="P6" s="75"/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/>
      <c r="O7" s="20" t="s">
        <v>201</v>
      </c>
      <c r="P7" s="91"/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204</v>
      </c>
    </row>
    <row r="2" spans="2:18" ht="15" customHeight="1" x14ac:dyDescent="0.2">
      <c r="B2" s="30" t="s">
        <v>308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  <c r="R6" s="117"/>
    </row>
    <row r="7" spans="2:18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  <c r="R7" s="117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_xlfn.T.DIST(P7,M6-1,TRUE)*2</f>
        <v>0.26973589884432797</v>
      </c>
      <c r="R8" s="117"/>
    </row>
    <row r="9" spans="2:18" x14ac:dyDescent="0.2">
      <c r="B9" s="8">
        <v>334</v>
      </c>
      <c r="D9" s="20"/>
      <c r="E9" s="37"/>
      <c r="F9" s="37"/>
      <c r="G9" s="37"/>
      <c r="R9" s="117"/>
    </row>
    <row r="10" spans="2:18" x14ac:dyDescent="0.2">
      <c r="B10" s="8">
        <v>252</v>
      </c>
      <c r="D10" s="20"/>
      <c r="E10" s="22"/>
      <c r="F10" s="22"/>
      <c r="G10" s="22"/>
      <c r="R10" s="117"/>
    </row>
    <row r="11" spans="2:18" x14ac:dyDescent="0.2">
      <c r="B11" s="8">
        <v>209</v>
      </c>
      <c r="D11" s="20"/>
      <c r="E11" s="22"/>
      <c r="F11" s="22"/>
      <c r="G11" s="22"/>
      <c r="R11" s="117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309</v>
      </c>
    </row>
    <row r="2" spans="2:18" ht="15" customHeight="1" x14ac:dyDescent="0.2">
      <c r="B2" s="30" t="s">
        <v>205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90.2</v>
      </c>
      <c r="D6" s="20" t="s">
        <v>194</v>
      </c>
      <c r="E6" s="89" t="s">
        <v>196</v>
      </c>
      <c r="F6" s="89"/>
      <c r="G6" s="90"/>
      <c r="I6" s="20" t="s">
        <v>142</v>
      </c>
      <c r="J6" s="71"/>
      <c r="L6" s="20" t="s">
        <v>71</v>
      </c>
      <c r="M6" s="71"/>
      <c r="O6" s="20" t="s">
        <v>145</v>
      </c>
      <c r="P6" s="75"/>
      <c r="R6" s="117"/>
    </row>
    <row r="7" spans="2:18" x14ac:dyDescent="0.2">
      <c r="B7" s="8">
        <v>92.8</v>
      </c>
      <c r="D7" s="20" t="s">
        <v>195</v>
      </c>
      <c r="E7" s="89" t="s">
        <v>196</v>
      </c>
      <c r="F7" s="89"/>
      <c r="G7" s="90"/>
      <c r="I7" s="20"/>
      <c r="J7" s="1"/>
      <c r="L7" s="20" t="s">
        <v>46</v>
      </c>
      <c r="M7" s="72"/>
      <c r="O7" s="20" t="s">
        <v>201</v>
      </c>
      <c r="P7" s="91"/>
      <c r="R7" s="117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206</v>
      </c>
      <c r="P8" s="70"/>
      <c r="R8" s="117"/>
    </row>
    <row r="9" spans="2:18" x14ac:dyDescent="0.2">
      <c r="B9" s="8">
        <v>80.7</v>
      </c>
      <c r="D9" s="20"/>
      <c r="E9" s="37"/>
      <c r="F9" s="37"/>
      <c r="G9" s="37"/>
      <c r="R9" s="117"/>
    </row>
    <row r="10" spans="2:18" x14ac:dyDescent="0.2">
      <c r="B10" s="8">
        <v>74.900000000000006</v>
      </c>
      <c r="D10" s="20"/>
      <c r="E10" s="22"/>
      <c r="F10" s="22"/>
      <c r="G10" s="22"/>
      <c r="R10" s="117"/>
    </row>
    <row r="11" spans="2:18" x14ac:dyDescent="0.2">
      <c r="B11" s="8">
        <v>80.7</v>
      </c>
      <c r="D11" s="20"/>
      <c r="E11" s="22"/>
      <c r="F11" s="22"/>
      <c r="G11" s="22"/>
      <c r="R11" s="117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312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16" t="s">
        <v>198</v>
      </c>
      <c r="F5" s="116"/>
      <c r="G5" s="116"/>
      <c r="H5" s="116"/>
      <c r="J5" s="116" t="s">
        <v>200</v>
      </c>
      <c r="K5" s="116"/>
      <c r="M5" s="114" t="s">
        <v>138</v>
      </c>
      <c r="N5" s="114"/>
      <c r="P5" s="114" t="s">
        <v>203</v>
      </c>
      <c r="Q5" s="114"/>
      <c r="S5" s="50" t="s">
        <v>202</v>
      </c>
      <c r="U5" s="92" t="s">
        <v>208</v>
      </c>
      <c r="V5" t="s">
        <v>209</v>
      </c>
    </row>
    <row r="6" spans="2:22" x14ac:dyDescent="0.2">
      <c r="B6" s="51">
        <v>276</v>
      </c>
      <c r="C6" s="51" t="s">
        <v>13</v>
      </c>
      <c r="E6" s="20" t="s">
        <v>194</v>
      </c>
      <c r="F6" s="89" t="s">
        <v>196</v>
      </c>
      <c r="G6" s="89"/>
      <c r="H6" s="90"/>
      <c r="J6" s="20" t="s">
        <v>142</v>
      </c>
      <c r="K6" s="71"/>
      <c r="M6" s="20" t="s">
        <v>71</v>
      </c>
      <c r="N6" s="71"/>
      <c r="P6" s="20" t="s">
        <v>145</v>
      </c>
      <c r="Q6" s="75"/>
      <c r="S6" s="117"/>
      <c r="U6" s="92" t="s">
        <v>310</v>
      </c>
      <c r="V6" t="s">
        <v>311</v>
      </c>
    </row>
    <row r="7" spans="2:22" x14ac:dyDescent="0.2">
      <c r="B7" s="8">
        <v>410</v>
      </c>
      <c r="C7" s="8" t="s">
        <v>14</v>
      </c>
      <c r="E7" s="20" t="s">
        <v>195</v>
      </c>
      <c r="F7" s="89" t="s">
        <v>196</v>
      </c>
      <c r="G7" s="89"/>
      <c r="H7" s="90"/>
      <c r="J7" s="20"/>
      <c r="K7" s="1"/>
      <c r="M7" s="20" t="s">
        <v>46</v>
      </c>
      <c r="N7" s="72"/>
      <c r="P7" s="20" t="s">
        <v>201</v>
      </c>
      <c r="Q7" s="91"/>
      <c r="S7" s="117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206</v>
      </c>
      <c r="Q8" s="70"/>
      <c r="S8" s="117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17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17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17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2" max="12" width="11.5" customWidth="1"/>
    <col min="15" max="15" width="15.6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213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14" t="s">
        <v>138</v>
      </c>
      <c r="E5" s="114"/>
      <c r="G5" s="116" t="s">
        <v>198</v>
      </c>
      <c r="H5" s="116"/>
      <c r="I5" s="116"/>
      <c r="J5" s="116"/>
      <c r="L5" s="116" t="s">
        <v>200</v>
      </c>
      <c r="M5" s="116"/>
      <c r="O5" s="114" t="s">
        <v>203</v>
      </c>
      <c r="P5" s="114"/>
      <c r="R5" s="50" t="s">
        <v>202</v>
      </c>
      <c r="U5" t="s">
        <v>197</v>
      </c>
      <c r="V5" s="92" t="s">
        <v>199</v>
      </c>
    </row>
    <row r="6" spans="2:22" x14ac:dyDescent="0.2">
      <c r="B6" s="53">
        <v>111000</v>
      </c>
      <c r="D6" s="20" t="s">
        <v>71</v>
      </c>
      <c r="E6" s="71"/>
      <c r="G6" s="20" t="s">
        <v>194</v>
      </c>
      <c r="H6" s="89" t="s">
        <v>212</v>
      </c>
      <c r="I6" s="89"/>
      <c r="J6" s="93"/>
      <c r="L6" s="20" t="s">
        <v>142</v>
      </c>
      <c r="M6" s="71"/>
      <c r="O6" s="20" t="s">
        <v>145</v>
      </c>
      <c r="P6" s="94"/>
      <c r="R6" s="117"/>
      <c r="U6" t="s">
        <v>208</v>
      </c>
      <c r="V6" s="92" t="s">
        <v>209</v>
      </c>
    </row>
    <row r="7" spans="2:22" x14ac:dyDescent="0.2">
      <c r="B7" s="53">
        <v>107000</v>
      </c>
      <c r="D7" s="20" t="s">
        <v>157</v>
      </c>
      <c r="E7" s="87"/>
      <c r="G7" s="20" t="s">
        <v>195</v>
      </c>
      <c r="H7" s="89" t="s">
        <v>212</v>
      </c>
      <c r="I7" s="89"/>
      <c r="J7" s="93"/>
      <c r="L7" s="20"/>
      <c r="M7" s="1"/>
      <c r="O7" s="20" t="s">
        <v>211</v>
      </c>
      <c r="P7" s="91"/>
      <c r="R7" s="117"/>
      <c r="U7" t="s">
        <v>310</v>
      </c>
      <c r="V7" t="s">
        <v>311</v>
      </c>
    </row>
    <row r="8" spans="2:22" x14ac:dyDescent="0.2">
      <c r="B8" s="53">
        <v>109000</v>
      </c>
      <c r="D8" s="20" t="s">
        <v>158</v>
      </c>
      <c r="E8" s="87"/>
      <c r="G8" s="20"/>
      <c r="H8" s="36"/>
      <c r="I8" s="36"/>
      <c r="J8" s="36"/>
      <c r="O8" s="20" t="s">
        <v>206</v>
      </c>
      <c r="P8" s="70"/>
      <c r="R8" s="117"/>
    </row>
    <row r="9" spans="2:22" x14ac:dyDescent="0.2">
      <c r="B9" s="53">
        <v>148000</v>
      </c>
      <c r="G9" s="20"/>
      <c r="H9" s="37"/>
      <c r="I9" s="37"/>
      <c r="J9" s="37"/>
      <c r="R9" s="117"/>
    </row>
    <row r="10" spans="2:22" x14ac:dyDescent="0.2">
      <c r="B10" s="53">
        <v>255500</v>
      </c>
      <c r="D10" s="114" t="s">
        <v>162</v>
      </c>
      <c r="E10" s="114"/>
      <c r="G10" s="20"/>
      <c r="H10" s="22"/>
      <c r="I10" s="22"/>
      <c r="J10" s="22"/>
      <c r="R10" s="117"/>
    </row>
    <row r="11" spans="2:22" x14ac:dyDescent="0.2">
      <c r="B11" s="53">
        <v>103500</v>
      </c>
      <c r="D11" s="20" t="s">
        <v>163</v>
      </c>
      <c r="E11" s="71"/>
      <c r="G11" s="20"/>
      <c r="H11" s="22"/>
      <c r="I11" s="22"/>
      <c r="J11" s="22"/>
      <c r="R11" s="117"/>
    </row>
    <row r="12" spans="2:22" x14ac:dyDescent="0.2">
      <c r="B12" s="53">
        <v>114500</v>
      </c>
      <c r="D12" s="20" t="s">
        <v>164</v>
      </c>
      <c r="E12" s="71"/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313</v>
      </c>
    </row>
    <row r="2" spans="2:24" ht="15" customHeight="1" x14ac:dyDescent="0.2">
      <c r="B2" s="30" t="s">
        <v>214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6" t="s">
        <v>198</v>
      </c>
      <c r="H5" s="116"/>
      <c r="I5" s="116"/>
      <c r="J5" s="116"/>
      <c r="L5" s="116" t="s">
        <v>200</v>
      </c>
      <c r="M5" s="116"/>
      <c r="O5" s="114" t="s">
        <v>138</v>
      </c>
      <c r="P5" s="114"/>
      <c r="R5" s="114" t="s">
        <v>203</v>
      </c>
      <c r="S5" s="114"/>
      <c r="U5" s="50" t="s">
        <v>202</v>
      </c>
      <c r="W5" t="s">
        <v>197</v>
      </c>
      <c r="X5" s="92" t="s">
        <v>199</v>
      </c>
    </row>
    <row r="6" spans="2:24" ht="17" x14ac:dyDescent="0.25">
      <c r="B6" s="8">
        <v>1</v>
      </c>
      <c r="C6" s="8">
        <v>252</v>
      </c>
      <c r="D6" s="8">
        <v>276</v>
      </c>
      <c r="E6" s="8"/>
      <c r="G6" s="20" t="s">
        <v>194</v>
      </c>
      <c r="H6" s="89" t="s">
        <v>215</v>
      </c>
      <c r="I6" s="89"/>
      <c r="J6" s="90"/>
      <c r="L6" s="20" t="s">
        <v>142</v>
      </c>
      <c r="M6" s="71"/>
      <c r="O6" s="20" t="s">
        <v>71</v>
      </c>
      <c r="P6" s="71"/>
      <c r="R6" s="20" t="s">
        <v>145</v>
      </c>
      <c r="S6" s="75"/>
      <c r="U6" s="117"/>
      <c r="W6" t="s">
        <v>208</v>
      </c>
      <c r="X6" s="92" t="s">
        <v>209</v>
      </c>
    </row>
    <row r="7" spans="2:24" ht="17" x14ac:dyDescent="0.25">
      <c r="B7" s="8">
        <v>2</v>
      </c>
      <c r="C7" s="8">
        <v>423</v>
      </c>
      <c r="D7" s="8">
        <v>410</v>
      </c>
      <c r="E7" s="8"/>
      <c r="G7" s="20" t="s">
        <v>195</v>
      </c>
      <c r="H7" s="89" t="s">
        <v>215</v>
      </c>
      <c r="I7" s="89"/>
      <c r="J7" s="90"/>
      <c r="L7" s="20"/>
      <c r="M7" s="1"/>
      <c r="O7" s="20" t="s">
        <v>46</v>
      </c>
      <c r="P7" s="72"/>
      <c r="R7" s="20" t="s">
        <v>201</v>
      </c>
      <c r="S7" s="91"/>
      <c r="U7" s="117"/>
      <c r="W7" t="s">
        <v>310</v>
      </c>
      <c r="X7" t="s">
        <v>311</v>
      </c>
    </row>
    <row r="8" spans="2:24" x14ac:dyDescent="0.2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206</v>
      </c>
      <c r="S8" s="70"/>
      <c r="U8" s="117"/>
    </row>
    <row r="9" spans="2:24" x14ac:dyDescent="0.2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17"/>
    </row>
    <row r="10" spans="2:24" x14ac:dyDescent="0.2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17"/>
    </row>
    <row r="11" spans="2:24" x14ac:dyDescent="0.2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17"/>
    </row>
    <row r="12" spans="2:24" x14ac:dyDescent="0.2">
      <c r="B12" s="8">
        <v>7</v>
      </c>
      <c r="C12" s="8">
        <v>401</v>
      </c>
      <c r="D12" s="8">
        <v>462</v>
      </c>
      <c r="E12" s="8"/>
    </row>
    <row r="13" spans="2:24" x14ac:dyDescent="0.2">
      <c r="B13" s="8">
        <v>8</v>
      </c>
      <c r="C13" s="8">
        <v>287</v>
      </c>
      <c r="D13" s="8">
        <v>342</v>
      </c>
      <c r="E13" s="8"/>
    </row>
    <row r="14" spans="2:24" x14ac:dyDescent="0.2">
      <c r="B14" s="8">
        <v>9</v>
      </c>
      <c r="C14" s="8">
        <v>275</v>
      </c>
      <c r="D14" s="8">
        <v>347</v>
      </c>
      <c r="E14" s="8"/>
    </row>
    <row r="15" spans="2:24" x14ac:dyDescent="0.2">
      <c r="B15" s="8">
        <v>10</v>
      </c>
      <c r="C15" s="8">
        <v>254</v>
      </c>
      <c r="D15" s="8">
        <v>313</v>
      </c>
      <c r="E15" s="8"/>
    </row>
    <row r="16" spans="2:2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217</v>
      </c>
    </row>
    <row r="2" spans="2:26" ht="15" customHeight="1" x14ac:dyDescent="0.2">
      <c r="B2" s="30" t="s">
        <v>216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15" t="s">
        <v>138</v>
      </c>
      <c r="F5" s="115"/>
      <c r="G5" s="115"/>
      <c r="I5" s="114" t="s">
        <v>178</v>
      </c>
      <c r="J5" s="114"/>
      <c r="L5" s="116" t="s">
        <v>198</v>
      </c>
      <c r="M5" s="116"/>
      <c r="N5" s="116"/>
      <c r="O5" s="116"/>
      <c r="Q5" s="116" t="s">
        <v>200</v>
      </c>
      <c r="R5" s="116"/>
      <c r="T5" s="114" t="s">
        <v>203</v>
      </c>
      <c r="U5" s="114"/>
      <c r="W5" s="50" t="s">
        <v>202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179</v>
      </c>
      <c r="J6" s="80"/>
      <c r="L6" s="20" t="s">
        <v>194</v>
      </c>
      <c r="M6" s="89" t="s">
        <v>215</v>
      </c>
      <c r="N6" s="89"/>
      <c r="O6" s="90"/>
      <c r="Q6" s="20" t="s">
        <v>142</v>
      </c>
      <c r="R6" s="71"/>
      <c r="T6" s="20" t="s">
        <v>145</v>
      </c>
      <c r="U6" s="80"/>
      <c r="W6" s="117"/>
      <c r="Y6" s="95" t="s">
        <v>197</v>
      </c>
      <c r="Z6" s="92" t="s">
        <v>199</v>
      </c>
    </row>
    <row r="7" spans="2:26" ht="17" x14ac:dyDescent="0.25">
      <c r="B7" s="8" t="s">
        <v>27</v>
      </c>
      <c r="C7" s="12">
        <v>107000</v>
      </c>
      <c r="E7" s="20" t="s">
        <v>175</v>
      </c>
      <c r="F7" s="71"/>
      <c r="G7" s="71"/>
      <c r="L7" s="20" t="s">
        <v>195</v>
      </c>
      <c r="M7" s="89" t="s">
        <v>215</v>
      </c>
      <c r="N7" s="89"/>
      <c r="O7" s="90"/>
      <c r="Q7" s="20"/>
      <c r="R7" s="1"/>
      <c r="T7" s="20" t="s">
        <v>201</v>
      </c>
      <c r="U7" s="91"/>
      <c r="W7" s="117"/>
      <c r="Y7" s="92" t="s">
        <v>310</v>
      </c>
      <c r="Z7" t="s">
        <v>311</v>
      </c>
    </row>
    <row r="8" spans="2:26" x14ac:dyDescent="0.2">
      <c r="B8" s="8" t="s">
        <v>25</v>
      </c>
      <c r="C8" s="12">
        <v>109000</v>
      </c>
      <c r="E8" s="20" t="s">
        <v>183</v>
      </c>
      <c r="F8" s="71"/>
      <c r="G8" s="71"/>
      <c r="L8" s="20"/>
      <c r="M8" s="36"/>
      <c r="N8" s="36"/>
      <c r="O8" s="36"/>
      <c r="T8" s="20" t="s">
        <v>180</v>
      </c>
      <c r="U8" s="75"/>
      <c r="W8" s="117"/>
      <c r="Y8" s="92" t="s">
        <v>208</v>
      </c>
      <c r="Z8" t="s">
        <v>209</v>
      </c>
    </row>
    <row r="9" spans="2:26" x14ac:dyDescent="0.2">
      <c r="B9" s="8" t="s">
        <v>25</v>
      </c>
      <c r="C9" s="12">
        <v>148000</v>
      </c>
      <c r="E9" s="20" t="s">
        <v>176</v>
      </c>
      <c r="F9" s="80"/>
      <c r="G9" s="80"/>
      <c r="L9" s="20"/>
      <c r="M9" s="37"/>
      <c r="N9" s="37"/>
      <c r="O9" s="37"/>
      <c r="T9" s="20" t="s">
        <v>206</v>
      </c>
      <c r="U9" s="70"/>
      <c r="W9" s="117"/>
    </row>
    <row r="10" spans="2:26" ht="17" x14ac:dyDescent="0.2">
      <c r="B10" s="8" t="s">
        <v>25</v>
      </c>
      <c r="C10" s="12">
        <v>255500</v>
      </c>
      <c r="E10" s="20" t="s">
        <v>177</v>
      </c>
      <c r="F10" s="74"/>
      <c r="G10" s="74"/>
      <c r="L10" s="20"/>
      <c r="M10" s="22"/>
      <c r="N10" s="22"/>
      <c r="O10" s="22"/>
      <c r="W10" s="117"/>
    </row>
    <row r="11" spans="2:26" ht="17" x14ac:dyDescent="0.2">
      <c r="B11" s="8" t="s">
        <v>25</v>
      </c>
      <c r="C11" s="12">
        <v>103500</v>
      </c>
      <c r="E11" s="20" t="s">
        <v>182</v>
      </c>
      <c r="F11" s="74"/>
      <c r="G11" s="74"/>
      <c r="L11" s="20"/>
      <c r="M11" s="22"/>
      <c r="N11" s="22"/>
      <c r="O11" s="22"/>
      <c r="W11" s="117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224</v>
      </c>
    </row>
    <row r="2" spans="2:3" ht="15" customHeight="1" x14ac:dyDescent="0.2">
      <c r="B2" s="30" t="s">
        <v>225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224</v>
      </c>
    </row>
    <row r="2" spans="2:6" ht="15" customHeight="1" x14ac:dyDescent="0.2">
      <c r="B2" s="30" t="s">
        <v>225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14" t="s">
        <v>228</v>
      </c>
      <c r="F5" s="114"/>
    </row>
    <row r="6" spans="2:6" x14ac:dyDescent="0.2">
      <c r="B6" s="51">
        <v>68.400000000000006</v>
      </c>
      <c r="C6" s="51">
        <v>90.2</v>
      </c>
      <c r="E6" s="20" t="s">
        <v>229</v>
      </c>
      <c r="F6" s="87"/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233</v>
      </c>
    </row>
    <row r="2" spans="2:13" ht="15" customHeight="1" x14ac:dyDescent="0.2">
      <c r="B2" s="30" t="s">
        <v>232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14" t="s">
        <v>231</v>
      </c>
      <c r="I5" s="114"/>
      <c r="J5" s="114"/>
      <c r="K5" s="114"/>
      <c r="L5" s="114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229</v>
      </c>
      <c r="I7" s="87"/>
      <c r="J7" s="87"/>
      <c r="K7" s="87"/>
      <c r="L7" s="87"/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243</v>
      </c>
    </row>
    <row r="2" spans="2:6" ht="15" customHeight="1" x14ac:dyDescent="0.2">
      <c r="B2" s="30" t="s">
        <v>236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14" t="s">
        <v>228</v>
      </c>
      <c r="F5" s="114"/>
    </row>
    <row r="6" spans="2: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244</v>
      </c>
    </row>
    <row r="2" spans="2:14" ht="15" customHeight="1" x14ac:dyDescent="0.2">
      <c r="B2" s="30" t="s">
        <v>236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</row>
    <row r="6" spans="2:14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/>
      <c r="K6" s="20" t="s">
        <v>234</v>
      </c>
      <c r="L6" s="71"/>
      <c r="N6" s="99"/>
    </row>
    <row r="7" spans="2:14" x14ac:dyDescent="0.2">
      <c r="B7" s="8">
        <v>423</v>
      </c>
      <c r="C7" s="8">
        <v>410</v>
      </c>
      <c r="H7" s="20" t="s">
        <v>239</v>
      </c>
      <c r="I7" s="87"/>
      <c r="K7" s="20" t="s">
        <v>235</v>
      </c>
      <c r="L7" s="72"/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245</v>
      </c>
    </row>
    <row r="2" spans="2:17" ht="15" customHeight="1" x14ac:dyDescent="0.2">
      <c r="B2" s="30" t="s">
        <v>246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242</v>
      </c>
      <c r="I5" s="114" t="s">
        <v>228</v>
      </c>
      <c r="J5" s="114"/>
      <c r="K5" s="114"/>
      <c r="M5" s="114" t="s">
        <v>241</v>
      </c>
      <c r="N5" s="114"/>
      <c r="P5" s="114" t="s">
        <v>240</v>
      </c>
      <c r="Q5" s="114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238</v>
      </c>
      <c r="N6" s="75"/>
      <c r="P6" s="20" t="s">
        <v>314</v>
      </c>
      <c r="Q6" s="71"/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229</v>
      </c>
      <c r="J7" s="87"/>
      <c r="K7" s="87"/>
      <c r="M7" s="20" t="s">
        <v>239</v>
      </c>
      <c r="N7" s="87"/>
      <c r="P7" s="20" t="s">
        <v>254</v>
      </c>
      <c r="Q7" s="72"/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5" ht="25.5" customHeight="1" x14ac:dyDescent="0.25">
      <c r="B1" s="18" t="s">
        <v>262</v>
      </c>
    </row>
    <row r="2" spans="2:15" ht="15" customHeight="1" x14ac:dyDescent="0.2">
      <c r="B2" s="30" t="s">
        <v>256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/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/>
    </row>
    <row r="8" spans="2:15" x14ac:dyDescent="0.2">
      <c r="B8" s="8">
        <v>101</v>
      </c>
      <c r="C8" s="8">
        <v>119</v>
      </c>
      <c r="N8" s="20" t="s">
        <v>250</v>
      </c>
      <c r="O8" s="87"/>
    </row>
    <row r="9" spans="2:15" x14ac:dyDescent="0.2">
      <c r="B9" s="8">
        <v>288</v>
      </c>
      <c r="C9" s="8">
        <v>334</v>
      </c>
    </row>
    <row r="10" spans="2:15" x14ac:dyDescent="0.2">
      <c r="B10" s="8">
        <v>248</v>
      </c>
      <c r="C10" s="8">
        <v>252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/>
    </row>
    <row r="10" spans="2:15" x14ac:dyDescent="0.2">
      <c r="B10" s="8">
        <v>248</v>
      </c>
      <c r="C10" s="8">
        <v>252</v>
      </c>
      <c r="N10" s="20" t="s">
        <v>145</v>
      </c>
      <c r="O10" s="75"/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315</v>
      </c>
    </row>
    <row r="2" spans="2:15" ht="15" customHeight="1" x14ac:dyDescent="0.2">
      <c r="B2" s="30" t="s">
        <v>236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142</v>
      </c>
      <c r="O11" s="71"/>
    </row>
    <row r="12" spans="2:15" x14ac:dyDescent="0.2">
      <c r="B12" s="8">
        <v>401</v>
      </c>
      <c r="C12" s="8">
        <v>462</v>
      </c>
      <c r="N12" s="58" t="s">
        <v>252</v>
      </c>
      <c r="O12" s="97"/>
    </row>
    <row r="13" spans="2:15" x14ac:dyDescent="0.2">
      <c r="B13" s="8">
        <v>287</v>
      </c>
      <c r="C13" s="8">
        <v>342</v>
      </c>
      <c r="N13" s="20" t="s">
        <v>251</v>
      </c>
      <c r="O13" s="75"/>
    </row>
    <row r="14" spans="2:15" x14ac:dyDescent="0.2">
      <c r="B14" s="8">
        <v>275</v>
      </c>
      <c r="C14" s="8">
        <v>347</v>
      </c>
      <c r="N14" s="20" t="s">
        <v>206</v>
      </c>
      <c r="O14" s="87"/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245</v>
      </c>
    </row>
    <row r="2" spans="2:15" ht="15" customHeight="1" x14ac:dyDescent="0.2">
      <c r="B2" s="30" t="s">
        <v>246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242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68.400000000000006</v>
      </c>
      <c r="C6" s="51">
        <v>24</v>
      </c>
      <c r="E6" s="20" t="s">
        <v>229</v>
      </c>
      <c r="F6" s="87">
        <f>PEARSON(C6:C100,B6:B100)</f>
        <v>0.92556272300776632</v>
      </c>
      <c r="H6" s="20" t="s">
        <v>238</v>
      </c>
      <c r="I6" s="75">
        <f>INTERCEPT(C6:C100,B6:B100)</f>
        <v>-223.4190539652177</v>
      </c>
      <c r="K6" s="20" t="s">
        <v>230</v>
      </c>
      <c r="L6" s="71">
        <v>90</v>
      </c>
      <c r="N6" s="58" t="s">
        <v>248</v>
      </c>
      <c r="O6" s="97"/>
    </row>
    <row r="7" spans="2:15" x14ac:dyDescent="0.2">
      <c r="B7" s="8">
        <v>62.1</v>
      </c>
      <c r="C7" s="51">
        <v>-13</v>
      </c>
      <c r="H7" s="20" t="s">
        <v>239</v>
      </c>
      <c r="I7" s="87">
        <f>SLOPE(C6:C100,B6:B100)</f>
        <v>3.6394257812138537</v>
      </c>
      <c r="K7" s="20" t="s">
        <v>254</v>
      </c>
      <c r="L7" s="72">
        <f>_xlfn.FORECAST.LINEAR(L6,C6:C100,B6:B100)</f>
        <v>104.12926634402913</v>
      </c>
      <c r="N7" s="58" t="s">
        <v>249</v>
      </c>
      <c r="O7" s="97"/>
    </row>
    <row r="8" spans="2:15" x14ac:dyDescent="0.2">
      <c r="B8" s="8">
        <v>70.2</v>
      </c>
      <c r="C8" s="51">
        <v>18</v>
      </c>
      <c r="N8" s="20" t="s">
        <v>250</v>
      </c>
      <c r="O8" s="87"/>
    </row>
    <row r="9" spans="2:15" x14ac:dyDescent="0.2">
      <c r="B9" s="8">
        <v>75.099999999999994</v>
      </c>
      <c r="C9" s="51">
        <v>46</v>
      </c>
      <c r="K9" s="20"/>
      <c r="L9" s="21"/>
      <c r="N9" s="58" t="s">
        <v>253</v>
      </c>
      <c r="O9" s="97"/>
    </row>
    <row r="10" spans="2:15" x14ac:dyDescent="0.2">
      <c r="B10" s="8">
        <v>60.9</v>
      </c>
      <c r="C10" s="51">
        <v>4</v>
      </c>
      <c r="N10" s="20" t="s">
        <v>145</v>
      </c>
      <c r="O10" s="75"/>
    </row>
    <row r="11" spans="2:15" x14ac:dyDescent="0.2">
      <c r="B11" s="8">
        <v>74.5</v>
      </c>
      <c r="C11" s="51">
        <v>64</v>
      </c>
      <c r="N11" s="20" t="s">
        <v>142</v>
      </c>
      <c r="O11" s="71"/>
    </row>
    <row r="12" spans="2:15" x14ac:dyDescent="0.2">
      <c r="B12" s="8">
        <v>76.400000000000006</v>
      </c>
      <c r="C12" s="51">
        <v>61</v>
      </c>
      <c r="N12" s="58" t="s">
        <v>252</v>
      </c>
      <c r="O12" s="97"/>
    </row>
    <row r="13" spans="2:15" x14ac:dyDescent="0.2">
      <c r="B13" s="8">
        <v>82.6</v>
      </c>
      <c r="C13" s="51">
        <v>55</v>
      </c>
      <c r="N13" s="20" t="s">
        <v>251</v>
      </c>
      <c r="O13" s="75"/>
    </row>
    <row r="14" spans="2:15" x14ac:dyDescent="0.2">
      <c r="B14" s="8">
        <v>76.900000000000006</v>
      </c>
      <c r="C14" s="51">
        <v>72</v>
      </c>
      <c r="N14" s="20" t="s">
        <v>206</v>
      </c>
      <c r="O14" s="87"/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</cols>
  <sheetData>
    <row r="1" spans="2:12" ht="25.5" customHeight="1" x14ac:dyDescent="0.25">
      <c r="B1" s="18" t="s">
        <v>244</v>
      </c>
    </row>
    <row r="2" spans="2:12" ht="15" customHeight="1" x14ac:dyDescent="0.2">
      <c r="B2" s="30" t="s">
        <v>265</v>
      </c>
    </row>
    <row r="3" spans="2:12" ht="18" customHeight="1" x14ac:dyDescent="0.2"/>
    <row r="4" spans="2:12" x14ac:dyDescent="0.2">
      <c r="E4" s="3" t="s">
        <v>54</v>
      </c>
    </row>
    <row r="5" spans="2:12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247</v>
      </c>
      <c r="L5" s="114"/>
    </row>
    <row r="6" spans="2:12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58" t="s">
        <v>248</v>
      </c>
      <c r="L6" s="97" cm="1">
        <f t="array" ref="L6">SUMSQ(C6:C100-_xlfn.FORECAST.LINEAR(B6:B100,C6:C100,B6:B100))</f>
        <v>81929.289620086478</v>
      </c>
    </row>
    <row r="7" spans="2:12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58" t="s">
        <v>249</v>
      </c>
      <c r="L7" s="97" cm="1">
        <f t="array" ref="L7">SUMSQ(C6:C100-AVERAGE(C6:C100))</f>
        <v>822141.5368421051</v>
      </c>
    </row>
    <row r="8" spans="2:12" x14ac:dyDescent="0.2">
      <c r="B8" s="8">
        <v>101</v>
      </c>
      <c r="C8" s="8">
        <v>119</v>
      </c>
      <c r="K8" s="20" t="s">
        <v>250</v>
      </c>
      <c r="L8" s="87">
        <f>RSQ(C6:C100,B6:B100)</f>
        <v>0.90034649029559788</v>
      </c>
    </row>
    <row r="9" spans="2:12" x14ac:dyDescent="0.2">
      <c r="B9" s="8">
        <v>288</v>
      </c>
      <c r="C9" s="8">
        <v>334</v>
      </c>
      <c r="K9" s="58" t="s">
        <v>253</v>
      </c>
      <c r="L9" s="97">
        <f>L6/(COUNT(C6:C100)-1-1)</f>
        <v>880.96010344179012</v>
      </c>
    </row>
    <row r="10" spans="2:12" x14ac:dyDescent="0.2">
      <c r="B10" s="8">
        <v>248</v>
      </c>
      <c r="C10" s="8">
        <v>252</v>
      </c>
      <c r="K10" s="20" t="s">
        <v>145</v>
      </c>
      <c r="L10" s="75">
        <f>STEYX(C6:C100,B6:B100)</f>
        <v>29.680972077103387</v>
      </c>
    </row>
    <row r="11" spans="2:12" x14ac:dyDescent="0.2">
      <c r="B11" s="8">
        <v>145</v>
      </c>
      <c r="C11" s="8">
        <v>209</v>
      </c>
      <c r="K11" s="20" t="s">
        <v>142</v>
      </c>
      <c r="L11" s="71">
        <v>0.05</v>
      </c>
    </row>
    <row r="12" spans="2:12" x14ac:dyDescent="0.2">
      <c r="B12" s="8">
        <v>401</v>
      </c>
      <c r="C12" s="8">
        <v>462</v>
      </c>
      <c r="K12" s="58" t="s">
        <v>252</v>
      </c>
      <c r="L12" s="97">
        <f>(L7-L6)/1</f>
        <v>740212.24722201866</v>
      </c>
    </row>
    <row r="13" spans="2:12" x14ac:dyDescent="0.2">
      <c r="B13" s="8">
        <v>287</v>
      </c>
      <c r="C13" s="8">
        <v>342</v>
      </c>
      <c r="K13" s="20" t="s">
        <v>251</v>
      </c>
      <c r="L13" s="75">
        <f>L12/L9</f>
        <v>840.23356373360275</v>
      </c>
    </row>
    <row r="14" spans="2:12" x14ac:dyDescent="0.2">
      <c r="B14" s="8">
        <v>275</v>
      </c>
      <c r="C14" s="8">
        <v>347</v>
      </c>
      <c r="K14" s="20" t="s">
        <v>206</v>
      </c>
      <c r="L14" s="87">
        <f>_xlfn.F.DIST.RT(L13,1,COUNT(C6:C100)-1-1)</f>
        <v>2.3373706863266021E-48</v>
      </c>
    </row>
    <row r="15" spans="2:12" x14ac:dyDescent="0.2">
      <c r="B15" s="8">
        <v>254</v>
      </c>
      <c r="C15" s="8">
        <v>313</v>
      </c>
    </row>
    <row r="16" spans="2:12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4" ht="25.5" customHeight="1" x14ac:dyDescent="0.25">
      <c r="B1" s="18" t="s">
        <v>245</v>
      </c>
    </row>
    <row r="2" spans="2:4" ht="15" customHeight="1" x14ac:dyDescent="0.2">
      <c r="B2" s="30" t="s">
        <v>266</v>
      </c>
    </row>
    <row r="3" spans="2:4" ht="18" customHeight="1" x14ac:dyDescent="0.2"/>
    <row r="5" spans="2:4" x14ac:dyDescent="0.2">
      <c r="B5" s="43" t="s">
        <v>76</v>
      </c>
      <c r="C5" s="43" t="s">
        <v>22</v>
      </c>
      <c r="D5" s="43" t="s">
        <v>23</v>
      </c>
    </row>
    <row r="6" spans="2:4" x14ac:dyDescent="0.2">
      <c r="B6" s="51">
        <v>68.400000000000006</v>
      </c>
      <c r="C6" s="51">
        <v>252</v>
      </c>
      <c r="D6" s="51">
        <v>276</v>
      </c>
    </row>
    <row r="7" spans="2:4" x14ac:dyDescent="0.2">
      <c r="B7" s="8">
        <v>62.1</v>
      </c>
      <c r="C7" s="8">
        <v>423</v>
      </c>
      <c r="D7" s="51">
        <v>410</v>
      </c>
    </row>
    <row r="8" spans="2:4" x14ac:dyDescent="0.2">
      <c r="B8" s="8">
        <v>70.2</v>
      </c>
      <c r="C8" s="8">
        <v>101</v>
      </c>
      <c r="D8" s="51">
        <v>119</v>
      </c>
    </row>
    <row r="9" spans="2:4" x14ac:dyDescent="0.2">
      <c r="B9" s="8">
        <v>75.099999999999994</v>
      </c>
      <c r="C9" s="8">
        <v>288</v>
      </c>
      <c r="D9" s="51">
        <v>334</v>
      </c>
    </row>
    <row r="10" spans="2:4" x14ac:dyDescent="0.2">
      <c r="B10" s="8">
        <v>60.9</v>
      </c>
      <c r="C10" s="8">
        <v>248</v>
      </c>
      <c r="D10" s="51">
        <v>252</v>
      </c>
    </row>
    <row r="11" spans="2:4" x14ac:dyDescent="0.2">
      <c r="B11" s="8">
        <v>74.5</v>
      </c>
      <c r="C11" s="8">
        <v>145</v>
      </c>
      <c r="D11" s="51">
        <v>209</v>
      </c>
    </row>
    <row r="12" spans="2:4" x14ac:dyDescent="0.2">
      <c r="B12" s="8">
        <v>76.400000000000006</v>
      </c>
      <c r="C12" s="8">
        <v>401</v>
      </c>
      <c r="D12" s="51">
        <v>462</v>
      </c>
    </row>
    <row r="13" spans="2:4" x14ac:dyDescent="0.2">
      <c r="B13" s="8">
        <v>82.6</v>
      </c>
      <c r="C13" s="8">
        <v>287</v>
      </c>
      <c r="D13" s="51">
        <v>342</v>
      </c>
    </row>
    <row r="14" spans="2:4" x14ac:dyDescent="0.2">
      <c r="B14" s="8">
        <v>76.900000000000006</v>
      </c>
      <c r="C14" s="8">
        <v>275</v>
      </c>
      <c r="D14" s="51">
        <v>347</v>
      </c>
    </row>
    <row r="15" spans="2:4" x14ac:dyDescent="0.2">
      <c r="B15" s="8">
        <v>83.3</v>
      </c>
      <c r="C15" s="8">
        <v>254</v>
      </c>
      <c r="D15" s="51">
        <v>313</v>
      </c>
    </row>
    <row r="16" spans="2:4" x14ac:dyDescent="0.2">
      <c r="B16" s="8">
        <v>75.8</v>
      </c>
      <c r="C16" s="8">
        <v>182</v>
      </c>
      <c r="D16" s="51">
        <v>232</v>
      </c>
    </row>
    <row r="17" spans="2:4" x14ac:dyDescent="0.2">
      <c r="B17" s="8">
        <v>76</v>
      </c>
      <c r="C17" s="8">
        <v>117</v>
      </c>
      <c r="D17" s="51">
        <v>163</v>
      </c>
    </row>
    <row r="18" spans="2:4" x14ac:dyDescent="0.2">
      <c r="B18" s="8">
        <v>62.8</v>
      </c>
      <c r="C18" s="8">
        <v>130</v>
      </c>
      <c r="D18" s="51">
        <v>119</v>
      </c>
    </row>
    <row r="19" spans="2:4" x14ac:dyDescent="0.2">
      <c r="B19" s="8">
        <v>82.8</v>
      </c>
      <c r="C19" s="8">
        <v>219</v>
      </c>
      <c r="D19" s="51">
        <v>304</v>
      </c>
    </row>
    <row r="20" spans="2:4" x14ac:dyDescent="0.2">
      <c r="B20" s="8">
        <v>76</v>
      </c>
      <c r="C20" s="8">
        <v>152</v>
      </c>
      <c r="D20" s="51">
        <v>211</v>
      </c>
    </row>
    <row r="21" spans="2:4" x14ac:dyDescent="0.2">
      <c r="B21" s="8">
        <v>76.900000000000006</v>
      </c>
      <c r="C21" s="8">
        <v>228</v>
      </c>
      <c r="D21" s="51">
        <v>286</v>
      </c>
    </row>
    <row r="22" spans="2:4" x14ac:dyDescent="0.2">
      <c r="B22" s="8">
        <v>75.8</v>
      </c>
      <c r="C22" s="8">
        <v>62</v>
      </c>
      <c r="D22" s="51">
        <v>122</v>
      </c>
    </row>
    <row r="23" spans="2:4" x14ac:dyDescent="0.2">
      <c r="B23" s="8">
        <v>78</v>
      </c>
      <c r="C23" s="8">
        <v>393</v>
      </c>
      <c r="D23" s="51">
        <v>443</v>
      </c>
    </row>
    <row r="24" spans="2:4" x14ac:dyDescent="0.2">
      <c r="B24" s="8">
        <v>82.4</v>
      </c>
      <c r="C24" s="8">
        <v>277</v>
      </c>
      <c r="D24" s="51">
        <v>366</v>
      </c>
    </row>
    <row r="25" spans="2:4" x14ac:dyDescent="0.2">
      <c r="B25" s="8">
        <v>76.2</v>
      </c>
      <c r="C25" s="8">
        <v>206</v>
      </c>
      <c r="D25" s="51">
        <v>244</v>
      </c>
    </row>
    <row r="26" spans="2:4" x14ac:dyDescent="0.2">
      <c r="B26" s="8">
        <v>62.5</v>
      </c>
      <c r="C26" s="8">
        <v>229</v>
      </c>
      <c r="D26" s="51">
        <v>241</v>
      </c>
    </row>
    <row r="27" spans="2:4" x14ac:dyDescent="0.2">
      <c r="B27" s="8">
        <v>78</v>
      </c>
      <c r="C27" s="8">
        <v>182</v>
      </c>
      <c r="D27" s="51">
        <v>237</v>
      </c>
    </row>
    <row r="28" spans="2:4" x14ac:dyDescent="0.2">
      <c r="B28" s="8">
        <v>66.5</v>
      </c>
      <c r="C28" s="8">
        <v>98</v>
      </c>
      <c r="D28" s="51">
        <v>122</v>
      </c>
    </row>
    <row r="29" spans="2:4" x14ac:dyDescent="0.2">
      <c r="B29" s="8">
        <v>63.5</v>
      </c>
      <c r="C29" s="8">
        <v>125</v>
      </c>
      <c r="D29" s="51">
        <v>129</v>
      </c>
    </row>
    <row r="30" spans="2:4" x14ac:dyDescent="0.2">
      <c r="B30" s="8">
        <v>82.6</v>
      </c>
      <c r="C30" s="8">
        <v>164</v>
      </c>
      <c r="D30" s="51">
        <v>236</v>
      </c>
    </row>
    <row r="31" spans="2:4" x14ac:dyDescent="0.2">
      <c r="B31" s="8">
        <v>79.2</v>
      </c>
      <c r="C31" s="8">
        <v>186</v>
      </c>
      <c r="D31" s="51">
        <v>251</v>
      </c>
    </row>
    <row r="32" spans="2:4" x14ac:dyDescent="0.2">
      <c r="B32" s="8">
        <v>75</v>
      </c>
      <c r="C32" s="8">
        <v>235</v>
      </c>
      <c r="D32" s="51">
        <v>283</v>
      </c>
    </row>
    <row r="33" spans="2:4" x14ac:dyDescent="0.2">
      <c r="B33" s="8">
        <v>74.400000000000006</v>
      </c>
      <c r="C33" s="8">
        <v>184</v>
      </c>
      <c r="D33" s="51">
        <v>225</v>
      </c>
    </row>
    <row r="34" spans="2:4" x14ac:dyDescent="0.2">
      <c r="B34" s="8">
        <v>67.900000000000006</v>
      </c>
      <c r="C34" s="8">
        <v>76</v>
      </c>
      <c r="D34" s="51">
        <v>102</v>
      </c>
    </row>
    <row r="35" spans="2:4" x14ac:dyDescent="0.2">
      <c r="B35" s="8">
        <v>76.8</v>
      </c>
      <c r="C35" s="8">
        <v>126</v>
      </c>
      <c r="D35" s="51">
        <v>180</v>
      </c>
    </row>
    <row r="36" spans="2:4" x14ac:dyDescent="0.2">
      <c r="B36" s="8">
        <v>83</v>
      </c>
      <c r="C36" s="8">
        <v>183</v>
      </c>
      <c r="D36" s="51">
        <v>247</v>
      </c>
    </row>
    <row r="37" spans="2:4" x14ac:dyDescent="0.2">
      <c r="B37" s="8">
        <v>88.9</v>
      </c>
      <c r="C37" s="8">
        <v>242</v>
      </c>
      <c r="D37" s="51">
        <v>343</v>
      </c>
    </row>
    <row r="38" spans="2:4" x14ac:dyDescent="0.2">
      <c r="B38" s="8">
        <v>76.5</v>
      </c>
      <c r="C38" s="8">
        <v>207</v>
      </c>
      <c r="D38" s="51">
        <v>283</v>
      </c>
    </row>
    <row r="39" spans="2:4" x14ac:dyDescent="0.2">
      <c r="B39" s="8">
        <v>79.900000000000006</v>
      </c>
      <c r="C39" s="8">
        <v>181</v>
      </c>
      <c r="D39" s="51">
        <v>253</v>
      </c>
    </row>
    <row r="40" spans="2:4" x14ac:dyDescent="0.2">
      <c r="B40" s="8">
        <v>70.400000000000006</v>
      </c>
      <c r="C40" s="8">
        <v>239</v>
      </c>
      <c r="D40" s="51">
        <v>263</v>
      </c>
    </row>
    <row r="41" spans="2:4" x14ac:dyDescent="0.2">
      <c r="B41" s="8">
        <v>83.4</v>
      </c>
      <c r="C41" s="8">
        <v>216</v>
      </c>
      <c r="D41" s="51">
        <v>291</v>
      </c>
    </row>
    <row r="42" spans="2:4" x14ac:dyDescent="0.2">
      <c r="B42" s="8">
        <v>79.2</v>
      </c>
      <c r="C42" s="8">
        <v>289</v>
      </c>
      <c r="D42" s="51">
        <v>368</v>
      </c>
    </row>
    <row r="43" spans="2:4" x14ac:dyDescent="0.2">
      <c r="B43" s="8">
        <v>61.2</v>
      </c>
      <c r="C43" s="8">
        <v>213</v>
      </c>
      <c r="D43" s="51">
        <v>206</v>
      </c>
    </row>
    <row r="44" spans="2:4" x14ac:dyDescent="0.2">
      <c r="B44" s="8">
        <v>64</v>
      </c>
      <c r="C44" s="8">
        <v>209</v>
      </c>
      <c r="D44" s="51">
        <v>231</v>
      </c>
    </row>
    <row r="45" spans="2:4" x14ac:dyDescent="0.2">
      <c r="B45" s="8">
        <v>68</v>
      </c>
      <c r="C45" s="8">
        <v>376</v>
      </c>
      <c r="D45" s="51">
        <v>389</v>
      </c>
    </row>
    <row r="46" spans="2:4" x14ac:dyDescent="0.2">
      <c r="B46" s="8">
        <v>78.5</v>
      </c>
      <c r="C46" s="8">
        <v>332</v>
      </c>
      <c r="D46" s="51">
        <v>396</v>
      </c>
    </row>
    <row r="47" spans="2:4" x14ac:dyDescent="0.2">
      <c r="B47" s="8">
        <v>83</v>
      </c>
      <c r="C47" s="8">
        <v>249</v>
      </c>
      <c r="D47" s="51">
        <v>339</v>
      </c>
    </row>
    <row r="48" spans="2:4" x14ac:dyDescent="0.2">
      <c r="B48" s="8">
        <v>75.2</v>
      </c>
      <c r="C48" s="8">
        <v>228</v>
      </c>
      <c r="D48" s="51">
        <v>286</v>
      </c>
    </row>
    <row r="49" spans="2:4" x14ac:dyDescent="0.2">
      <c r="B49" s="8">
        <v>68.099999999999994</v>
      </c>
      <c r="C49" s="8">
        <v>124</v>
      </c>
      <c r="D49" s="51">
        <v>146</v>
      </c>
    </row>
    <row r="50" spans="2:4" x14ac:dyDescent="0.2">
      <c r="B50" s="8">
        <v>93.6</v>
      </c>
      <c r="C50" s="8">
        <v>194</v>
      </c>
      <c r="D50" s="51">
        <v>315</v>
      </c>
    </row>
    <row r="51" spans="2:4" x14ac:dyDescent="0.2">
      <c r="B51" s="8">
        <v>75.599999999999994</v>
      </c>
      <c r="C51" s="8">
        <v>157</v>
      </c>
      <c r="D51" s="51">
        <v>183</v>
      </c>
    </row>
    <row r="52" spans="2:4" x14ac:dyDescent="0.2">
      <c r="B52" s="8">
        <v>82.3</v>
      </c>
      <c r="C52" s="8">
        <v>402</v>
      </c>
      <c r="D52" s="51">
        <v>481</v>
      </c>
    </row>
    <row r="53" spans="2:4" x14ac:dyDescent="0.2">
      <c r="B53" s="8">
        <v>71.400000000000006</v>
      </c>
      <c r="C53" s="8">
        <v>323</v>
      </c>
      <c r="D53" s="51">
        <v>349</v>
      </c>
    </row>
    <row r="54" spans="2:4" x14ac:dyDescent="0.2">
      <c r="B54" s="8">
        <v>71.900000000000006</v>
      </c>
      <c r="C54" s="8">
        <v>181</v>
      </c>
      <c r="D54" s="51">
        <v>225</v>
      </c>
    </row>
    <row r="55" spans="2:4" x14ac:dyDescent="0.2">
      <c r="B55" s="8">
        <v>79.099999999999994</v>
      </c>
      <c r="C55" s="8">
        <v>157</v>
      </c>
      <c r="D55" s="51">
        <v>217</v>
      </c>
    </row>
    <row r="56" spans="2:4" x14ac:dyDescent="0.2">
      <c r="B56" s="8">
        <v>88.7</v>
      </c>
      <c r="C56" s="8">
        <v>266</v>
      </c>
      <c r="D56" s="51">
        <v>353</v>
      </c>
    </row>
    <row r="57" spans="2:4" x14ac:dyDescent="0.2">
      <c r="B57" s="8">
        <v>69.400000000000006</v>
      </c>
      <c r="C57" s="8">
        <v>268</v>
      </c>
      <c r="D57" s="51">
        <v>314</v>
      </c>
    </row>
    <row r="58" spans="2:4" x14ac:dyDescent="0.2">
      <c r="B58" s="8">
        <v>80.3</v>
      </c>
      <c r="C58" s="8">
        <v>167</v>
      </c>
      <c r="D58" s="51">
        <v>247</v>
      </c>
    </row>
    <row r="59" spans="2:4" x14ac:dyDescent="0.2">
      <c r="B59" s="8">
        <v>83</v>
      </c>
      <c r="C59" s="8">
        <v>342</v>
      </c>
      <c r="D59" s="51">
        <v>410</v>
      </c>
    </row>
    <row r="60" spans="2:4" x14ac:dyDescent="0.2">
      <c r="B60" s="8">
        <v>74.099999999999994</v>
      </c>
      <c r="C60" s="8">
        <v>349</v>
      </c>
      <c r="D60" s="51">
        <v>395</v>
      </c>
    </row>
    <row r="61" spans="2:4" x14ac:dyDescent="0.2">
      <c r="B61" s="8">
        <v>79.400000000000006</v>
      </c>
      <c r="C61" s="8">
        <v>340</v>
      </c>
      <c r="D61" s="51">
        <v>416</v>
      </c>
    </row>
    <row r="62" spans="2:4" x14ac:dyDescent="0.2">
      <c r="B62" s="8">
        <v>88.1</v>
      </c>
      <c r="C62" s="8">
        <v>227</v>
      </c>
      <c r="D62" s="51">
        <v>342</v>
      </c>
    </row>
    <row r="63" spans="2:4" x14ac:dyDescent="0.2">
      <c r="B63" s="8">
        <v>74.599999999999994</v>
      </c>
      <c r="C63" s="8">
        <v>409</v>
      </c>
      <c r="D63" s="51">
        <v>446</v>
      </c>
    </row>
    <row r="64" spans="2:4" x14ac:dyDescent="0.2">
      <c r="B64" s="8">
        <v>87.1</v>
      </c>
      <c r="C64" s="8">
        <v>400</v>
      </c>
      <c r="D64" s="51">
        <v>477</v>
      </c>
    </row>
    <row r="65" spans="2:4" x14ac:dyDescent="0.2">
      <c r="B65" s="8">
        <v>79.7</v>
      </c>
      <c r="C65" s="8">
        <v>374</v>
      </c>
      <c r="D65" s="51">
        <v>444</v>
      </c>
    </row>
    <row r="66" spans="2:4" x14ac:dyDescent="0.2">
      <c r="B66" s="8">
        <v>82.1</v>
      </c>
      <c r="C66" s="8">
        <v>255</v>
      </c>
      <c r="D66" s="51">
        <v>351</v>
      </c>
    </row>
    <row r="67" spans="2:4" x14ac:dyDescent="0.2">
      <c r="B67" s="8">
        <v>70.2</v>
      </c>
      <c r="C67" s="8">
        <v>146</v>
      </c>
      <c r="D67" s="51">
        <v>165</v>
      </c>
    </row>
    <row r="68" spans="2:4" x14ac:dyDescent="0.2">
      <c r="B68" s="8">
        <v>81.7</v>
      </c>
      <c r="C68" s="8">
        <v>248</v>
      </c>
      <c r="D68" s="51">
        <v>317</v>
      </c>
    </row>
    <row r="69" spans="2:4" x14ac:dyDescent="0.2">
      <c r="B69" s="8">
        <v>76.099999999999994</v>
      </c>
      <c r="C69" s="8">
        <v>198</v>
      </c>
      <c r="D69" s="51">
        <v>250</v>
      </c>
    </row>
    <row r="70" spans="2:4" x14ac:dyDescent="0.2">
      <c r="B70" s="8">
        <v>65.400000000000006</v>
      </c>
      <c r="C70" s="8">
        <v>210</v>
      </c>
      <c r="D70" s="51">
        <v>217</v>
      </c>
    </row>
    <row r="71" spans="2:4" x14ac:dyDescent="0.2">
      <c r="B71" s="8">
        <v>70.099999999999994</v>
      </c>
      <c r="C71" s="8">
        <v>107</v>
      </c>
      <c r="D71" s="51">
        <v>138</v>
      </c>
    </row>
    <row r="72" spans="2:4" x14ac:dyDescent="0.2">
      <c r="B72" s="8">
        <v>75.3</v>
      </c>
      <c r="C72" s="8">
        <v>239</v>
      </c>
      <c r="D72" s="51">
        <v>302</v>
      </c>
    </row>
    <row r="73" spans="2:4" x14ac:dyDescent="0.2">
      <c r="B73" s="8">
        <v>68.7</v>
      </c>
      <c r="C73" s="8">
        <v>287</v>
      </c>
      <c r="D73" s="51">
        <v>311</v>
      </c>
    </row>
    <row r="74" spans="2:4" x14ac:dyDescent="0.2">
      <c r="B74" s="8">
        <v>75.7</v>
      </c>
      <c r="C74" s="8">
        <v>340</v>
      </c>
      <c r="D74" s="51">
        <v>373</v>
      </c>
    </row>
    <row r="75" spans="2:4" x14ac:dyDescent="0.2">
      <c r="B75" s="8">
        <v>68.7</v>
      </c>
      <c r="C75" s="8">
        <v>155</v>
      </c>
      <c r="D75" s="51">
        <v>196</v>
      </c>
    </row>
    <row r="76" spans="2:4" x14ac:dyDescent="0.2">
      <c r="B76" s="8">
        <v>70.400000000000006</v>
      </c>
      <c r="C76" s="8">
        <v>263</v>
      </c>
      <c r="D76" s="51">
        <v>306</v>
      </c>
    </row>
    <row r="77" spans="2:4" x14ac:dyDescent="0.2">
      <c r="B77" s="8">
        <v>68.3</v>
      </c>
      <c r="C77" s="8">
        <v>265</v>
      </c>
      <c r="D77" s="51">
        <v>302</v>
      </c>
    </row>
    <row r="78" spans="2:4" x14ac:dyDescent="0.2">
      <c r="B78" s="8">
        <v>71.7</v>
      </c>
      <c r="C78" s="8">
        <v>249</v>
      </c>
      <c r="D78" s="51">
        <v>278</v>
      </c>
    </row>
    <row r="79" spans="2:4" x14ac:dyDescent="0.2">
      <c r="B79" s="8">
        <v>70.900000000000006</v>
      </c>
      <c r="C79" s="8">
        <v>377</v>
      </c>
      <c r="D79" s="51">
        <v>429</v>
      </c>
    </row>
    <row r="80" spans="2:4" x14ac:dyDescent="0.2">
      <c r="B80" s="8">
        <v>66.3</v>
      </c>
      <c r="C80" s="8">
        <v>301</v>
      </c>
      <c r="D80" s="51">
        <v>338</v>
      </c>
    </row>
    <row r="81" spans="2:4" x14ac:dyDescent="0.2">
      <c r="B81" s="8">
        <v>65.3</v>
      </c>
      <c r="C81" s="8">
        <v>242</v>
      </c>
      <c r="D81" s="51">
        <v>261</v>
      </c>
    </row>
    <row r="82" spans="2:4" x14ac:dyDescent="0.2">
      <c r="B82" s="8">
        <v>75.7</v>
      </c>
      <c r="C82" s="8">
        <v>211</v>
      </c>
      <c r="D82" s="51">
        <v>256</v>
      </c>
    </row>
    <row r="83" spans="2:4" x14ac:dyDescent="0.2">
      <c r="B83" s="8">
        <v>66</v>
      </c>
      <c r="C83" s="8">
        <v>160</v>
      </c>
      <c r="D83" s="51">
        <v>183</v>
      </c>
    </row>
    <row r="84" spans="2:4" x14ac:dyDescent="0.2">
      <c r="B84" s="8">
        <v>78.900000000000006</v>
      </c>
      <c r="C84" s="8">
        <v>218</v>
      </c>
      <c r="D84" s="51">
        <v>274</v>
      </c>
    </row>
    <row r="85" spans="2:4" x14ac:dyDescent="0.2">
      <c r="B85" s="8">
        <v>74</v>
      </c>
      <c r="C85" s="8">
        <v>133</v>
      </c>
      <c r="D85" s="51">
        <v>182</v>
      </c>
    </row>
    <row r="86" spans="2:4" x14ac:dyDescent="0.2">
      <c r="B86" s="8">
        <v>74.599999999999994</v>
      </c>
      <c r="C86" s="8">
        <v>122</v>
      </c>
      <c r="D86" s="51">
        <v>183</v>
      </c>
    </row>
    <row r="87" spans="2:4" x14ac:dyDescent="0.2">
      <c r="B87" s="8">
        <v>79.3</v>
      </c>
      <c r="C87" s="8">
        <v>236</v>
      </c>
      <c r="D87" s="51">
        <v>309</v>
      </c>
    </row>
    <row r="88" spans="2:4" x14ac:dyDescent="0.2">
      <c r="B88" s="8">
        <v>70.099999999999994</v>
      </c>
      <c r="C88" s="8">
        <v>143</v>
      </c>
      <c r="D88" s="51">
        <v>178</v>
      </c>
    </row>
    <row r="89" spans="2:4" x14ac:dyDescent="0.2">
      <c r="B89" s="8">
        <v>88.8</v>
      </c>
      <c r="C89" s="8">
        <v>354</v>
      </c>
      <c r="D89" s="51">
        <v>458</v>
      </c>
    </row>
    <row r="90" spans="2:4" x14ac:dyDescent="0.2">
      <c r="B90" s="8">
        <v>66</v>
      </c>
      <c r="C90" s="8">
        <v>214</v>
      </c>
      <c r="D90" s="51">
        <v>234</v>
      </c>
    </row>
    <row r="91" spans="2:4" x14ac:dyDescent="0.2">
      <c r="B91" s="8">
        <v>82.9</v>
      </c>
      <c r="C91" s="8">
        <v>225</v>
      </c>
      <c r="D91" s="51">
        <v>306</v>
      </c>
    </row>
    <row r="92" spans="2:4" x14ac:dyDescent="0.2">
      <c r="B92" s="8">
        <v>100</v>
      </c>
      <c r="C92" s="8">
        <v>261</v>
      </c>
      <c r="D92" s="51">
        <v>400</v>
      </c>
    </row>
    <row r="93" spans="2:4" x14ac:dyDescent="0.2">
      <c r="B93" s="8">
        <v>75.599999999999994</v>
      </c>
      <c r="C93" s="8">
        <v>277</v>
      </c>
      <c r="D93" s="51">
        <v>337</v>
      </c>
    </row>
    <row r="94" spans="2:4" x14ac:dyDescent="0.2">
      <c r="B94" s="8">
        <v>67.5</v>
      </c>
      <c r="C94" s="8">
        <v>282</v>
      </c>
      <c r="D94" s="51">
        <v>325</v>
      </c>
    </row>
    <row r="95" spans="2:4" x14ac:dyDescent="0.2">
      <c r="B95" s="8">
        <v>68.7</v>
      </c>
      <c r="C95" s="8">
        <v>322</v>
      </c>
      <c r="D95" s="51">
        <v>329</v>
      </c>
    </row>
    <row r="96" spans="2:4" x14ac:dyDescent="0.2">
      <c r="B96" s="8">
        <v>76</v>
      </c>
      <c r="C96" s="8">
        <v>326</v>
      </c>
      <c r="D96" s="51">
        <v>369</v>
      </c>
    </row>
    <row r="97" spans="2:4" x14ac:dyDescent="0.2">
      <c r="B97" s="8">
        <v>67.7</v>
      </c>
      <c r="C97" s="8">
        <v>421</v>
      </c>
      <c r="D97" s="51">
        <v>457</v>
      </c>
    </row>
    <row r="98" spans="2:4" x14ac:dyDescent="0.2">
      <c r="B98" s="8">
        <v>75.3</v>
      </c>
      <c r="C98" s="8">
        <v>368</v>
      </c>
      <c r="D98" s="51">
        <v>421</v>
      </c>
    </row>
    <row r="99" spans="2:4" x14ac:dyDescent="0.2">
      <c r="B99" s="8">
        <v>68.099999999999994</v>
      </c>
      <c r="C99" s="8">
        <v>279</v>
      </c>
      <c r="D99" s="51">
        <v>282</v>
      </c>
    </row>
    <row r="100" spans="2:4" x14ac:dyDescent="0.2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2022-08-25T18:47:42Z</dcterms:created>
  <dcterms:modified xsi:type="dcterms:W3CDTF">2023-02-28T03:14:53Z</dcterms:modified>
</cp:coreProperties>
</file>