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photo\Documents\ecopetrol_2021\ecopetrol_2021\seguimiento_otros_campos\"/>
    </mc:Choice>
  </mc:AlternateContent>
  <bookViews>
    <workbookView xWindow="22932" yWindow="-108" windowWidth="23256" windowHeight="12576" firstSheet="1" activeTab="1"/>
  </bookViews>
  <sheets>
    <sheet name="Hoja1" sheetId="5" state="hidden" r:id="rId1"/>
    <sheet name="bd" sheetId="6" r:id="rId2"/>
    <sheet name="P50 comites Ejecutivos " sheetId="1" r:id="rId3"/>
    <sheet name="Plan por Desinc 1Q" sheetId="4" state="hidden" r:id="rId4"/>
    <sheet name="Palagua" sheetId="2" state="hidden" r:id="rId5"/>
  </sheets>
  <definedNames>
    <definedName name="_xlnm._FilterDatabase" localSheetId="1" hidden="1">bd!$A$1:$O$27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4" l="1"/>
  <c r="D17" i="4"/>
  <c r="C17" i="4"/>
  <c r="E16" i="4"/>
  <c r="E15" i="4"/>
  <c r="G12" i="4"/>
  <c r="F12" i="4"/>
  <c r="C12" i="4"/>
  <c r="G8" i="4"/>
  <c r="F8" i="4"/>
  <c r="C8" i="4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P99" i="1"/>
  <c r="P98" i="1"/>
  <c r="P97" i="1"/>
  <c r="P96" i="1"/>
  <c r="P95" i="1"/>
  <c r="P94" i="1"/>
  <c r="P93" i="1"/>
  <c r="P92" i="1"/>
  <c r="P91" i="1"/>
  <c r="P90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P88" i="1"/>
  <c r="P87" i="1"/>
  <c r="P86" i="1"/>
  <c r="P85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P80" i="1"/>
  <c r="P79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P77" i="1"/>
  <c r="P76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P74" i="1"/>
  <c r="P73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P71" i="1"/>
  <c r="P70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P68" i="1"/>
  <c r="P67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P65" i="1"/>
  <c r="P64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P62" i="1"/>
  <c r="P61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P56" i="1"/>
  <c r="P55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P53" i="1"/>
  <c r="P52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P50" i="1"/>
  <c r="P49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P44" i="1"/>
  <c r="P43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P41" i="1"/>
  <c r="P40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P38" i="1"/>
  <c r="P37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P35" i="1"/>
  <c r="P34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P32" i="1"/>
  <c r="P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P29" i="1"/>
  <c r="P28" i="1"/>
  <c r="P27" i="1"/>
  <c r="P26" i="1"/>
  <c r="P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P19" i="1"/>
  <c r="P18" i="1"/>
  <c r="P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P15" i="1"/>
  <c r="P14" i="1"/>
  <c r="P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P9" i="1"/>
  <c r="O9" i="1"/>
  <c r="N9" i="1"/>
  <c r="M9" i="1"/>
  <c r="L9" i="1"/>
  <c r="K9" i="1"/>
  <c r="J9" i="1"/>
  <c r="I9" i="1"/>
  <c r="H9" i="1"/>
  <c r="G9" i="1"/>
  <c r="F9" i="1"/>
  <c r="E9" i="1"/>
  <c r="D9" i="1"/>
  <c r="P8" i="1"/>
  <c r="P7" i="1"/>
  <c r="P6" i="1"/>
  <c r="O6" i="1"/>
  <c r="N6" i="1"/>
  <c r="M6" i="1"/>
  <c r="L6" i="1"/>
  <c r="K6" i="1"/>
  <c r="J6" i="1"/>
  <c r="I6" i="1"/>
  <c r="H6" i="1"/>
  <c r="G6" i="1"/>
  <c r="F6" i="1"/>
  <c r="E6" i="1"/>
  <c r="D6" i="1"/>
  <c r="P5" i="1"/>
  <c r="P4" i="1"/>
  <c r="P1" i="1"/>
</calcChain>
</file>

<file path=xl/sharedStrings.xml><?xml version="1.0" encoding="utf-8"?>
<sst xmlns="http://schemas.openxmlformats.org/spreadsheetml/2006/main" count="376" uniqueCount="119">
  <si>
    <t>Guando</t>
  </si>
  <si>
    <t>Básica</t>
  </si>
  <si>
    <t>Incremental</t>
  </si>
  <si>
    <t>Sub total</t>
  </si>
  <si>
    <t>Guando SW</t>
  </si>
  <si>
    <t>Boqueron</t>
  </si>
  <si>
    <t>Total</t>
  </si>
  <si>
    <t>Palagua</t>
  </si>
  <si>
    <t>Gas</t>
  </si>
  <si>
    <t>Sub Total</t>
  </si>
  <si>
    <t>Caipal</t>
  </si>
  <si>
    <t>CPI Palagua</t>
  </si>
  <si>
    <t>Guajira</t>
  </si>
  <si>
    <t>TOtal</t>
  </si>
  <si>
    <t>Corocora</t>
  </si>
  <si>
    <t>OBR Abejas</t>
  </si>
  <si>
    <t>Estero</t>
  </si>
  <si>
    <t>Garcero</t>
  </si>
  <si>
    <t>Orocue</t>
  </si>
  <si>
    <t>Casanare</t>
  </si>
  <si>
    <t>CEGOC</t>
  </si>
  <si>
    <t>Basica</t>
  </si>
  <si>
    <t>Matambo</t>
  </si>
  <si>
    <t>Campo Rico</t>
  </si>
  <si>
    <t>Aguas Blancas</t>
  </si>
  <si>
    <t>Capachos</t>
  </si>
  <si>
    <t>Opon</t>
  </si>
  <si>
    <t>Jazmin</t>
  </si>
  <si>
    <t>Moriche</t>
  </si>
  <si>
    <t>Abarco</t>
  </si>
  <si>
    <t>Under river</t>
  </si>
  <si>
    <t>Nare sur</t>
  </si>
  <si>
    <t>Girasol</t>
  </si>
  <si>
    <t>Nare</t>
  </si>
  <si>
    <t>Activo</t>
  </si>
  <si>
    <t>N/A</t>
  </si>
  <si>
    <t>Cegoc</t>
  </si>
  <si>
    <t>CPO9</t>
  </si>
  <si>
    <t>Meta 2021 Producción CE</t>
  </si>
  <si>
    <t>Información Auditor 2020 del OPerador - (Socio no Operador caso CPO9)</t>
  </si>
  <si>
    <t>Avance Entrega de Pendientes de Sesión
1Q reservas 2021</t>
  </si>
  <si>
    <t>Pendiente sesión para revisión de reservas entre los equipos de yacimientos para conciliar los volumenes</t>
  </si>
  <si>
    <t>Cerrito</t>
  </si>
  <si>
    <t>Pendiente Sesión con GCR</t>
  </si>
  <si>
    <t>Lo ejecuta la VRO.</t>
  </si>
  <si>
    <t>Agua Blancas</t>
  </si>
  <si>
    <t>Fortuna</t>
  </si>
  <si>
    <t>Activos</t>
  </si>
  <si>
    <t>Vista 1Q Variación en Reservas (MBPE)</t>
  </si>
  <si>
    <t>Causa</t>
  </si>
  <si>
    <t>Plan Acción</t>
  </si>
  <si>
    <t>Resultado Post Plan de Acción Variación en Reservas (MBPE)*</t>
  </si>
  <si>
    <t>Delta Reservas 1P (MBPE)</t>
  </si>
  <si>
    <t>-7,2</t>
  </si>
  <si>
    <r>
      <t xml:space="preserve">Error durante la auditoría 2020, a cargo del Socio-Operador, en la cual no se informó de la realidad operativa (Presión de succión = 120 psig) que limita la producción actual de hidrocarburos (Presión de succión presentada por Socio-Operador = 50 psig). </t>
    </r>
    <r>
      <rPr>
        <i/>
        <sz val="11"/>
        <color rgb="FF000000"/>
        <rFont val="Segoe UI"/>
        <family val="2"/>
      </rPr>
      <t>Peor escenario.</t>
    </r>
  </si>
  <si>
    <t>1. Maduración y ejecución de tres (3) WO.</t>
  </si>
  <si>
    <t>2. Maduración del piloto de barras espumantes.</t>
  </si>
  <si>
    <t>3. Acuerdo con el Socio-Operador e inicio del proceso de maduración de la V fase de compresión.</t>
  </si>
  <si>
    <t>4. Captura de eficiencias y optimizaciones que se vienen trabajando con el Socio-Operador.</t>
  </si>
  <si>
    <t>5. Revisión de opciones de mejoramiento de productividad en los pozos.</t>
  </si>
  <si>
    <t>Palagua- Caipal</t>
  </si>
  <si>
    <t>Bajo desempeño de la básica.</t>
  </si>
  <si>
    <t>1. Continuidad campaña Infill Plan de Inversiones, ( 34 pozos 2021). Incremental</t>
  </si>
  <si>
    <t>2. Maduración  y Ejecución  de cinco (5)  WO y ejecución de  (1) WO. (PAL 223, ejecutado enero/21 en evaluación). Incremental</t>
  </si>
  <si>
    <t>3. Mantenimiento de la curva básica de pozos en producción.</t>
  </si>
  <si>
    <t>4.  Recuperación de producción por WS de campaña del Operador ( 13 pozos a intervenir entre abril y Mayo)</t>
  </si>
  <si>
    <t> </t>
  </si>
  <si>
    <t>Campo</t>
  </si>
  <si>
    <t>Antes</t>
  </si>
  <si>
    <t>Despues</t>
  </si>
  <si>
    <t>Plan de Acción</t>
  </si>
  <si>
    <t>GAN</t>
  </si>
  <si>
    <t>Gerencia</t>
  </si>
  <si>
    <t>Campo/Contrato</t>
  </si>
  <si>
    <t>Perfil</t>
  </si>
  <si>
    <t>Comités Ejecutivos (BOEPD)</t>
  </si>
  <si>
    <t>Cravo Norte</t>
  </si>
  <si>
    <t>Chipiron</t>
  </si>
  <si>
    <t>Cosecha</t>
  </si>
  <si>
    <t>Rondon</t>
  </si>
  <si>
    <t>LCI</t>
  </si>
  <si>
    <t>TECA</t>
  </si>
  <si>
    <t>Caracara</t>
  </si>
  <si>
    <t>SurOriente</t>
  </si>
  <si>
    <t>Tisquirama</t>
  </si>
  <si>
    <t>Guayuyaco</t>
  </si>
  <si>
    <t>Las Monas</t>
  </si>
  <si>
    <t>Quifa</t>
  </si>
  <si>
    <t>Abanico</t>
  </si>
  <si>
    <t>Cajua</t>
  </si>
  <si>
    <t>GAR</t>
  </si>
  <si>
    <t>LLN</t>
  </si>
  <si>
    <t>Quifa-Cajua-Abanico</t>
  </si>
  <si>
    <t>Comentarios</t>
  </si>
  <si>
    <t>*El CA finaliza el 4 nov 2021.
**Los pronósticos relacionados corresponden a los usados en el otrosi No. 5, aún no se encuentran en firme como pronóstico en el CE.</t>
  </si>
  <si>
    <t xml:space="preserve">CONTRATO </t>
  </si>
  <si>
    <t>ABANICO</t>
  </si>
  <si>
    <t>AGUAS BLANCAS</t>
  </si>
  <si>
    <t>BOQUERON</t>
  </si>
  <si>
    <t>CAMPO RICO</t>
  </si>
  <si>
    <t>CAPACHOS</t>
  </si>
  <si>
    <t>CARARE LAS MONAS</t>
  </si>
  <si>
    <t>GUAYUYACO</t>
  </si>
  <si>
    <t>OPON</t>
  </si>
  <si>
    <t>TISQUIRAMA</t>
  </si>
  <si>
    <t>CARACARA</t>
  </si>
  <si>
    <t>CASANARE</t>
  </si>
  <si>
    <t>ESTERO</t>
  </si>
  <si>
    <t>GARCERO</t>
  </si>
  <si>
    <t>OROCUE</t>
  </si>
  <si>
    <t>COROCORA</t>
  </si>
  <si>
    <t>CHIPIRON</t>
  </si>
  <si>
    <t>COSECHA</t>
  </si>
  <si>
    <t>CRAVO NORTE</t>
  </si>
  <si>
    <t>CAÑO RONDON</t>
  </si>
  <si>
    <t>NARE</t>
  </si>
  <si>
    <t>PALAGUA CAIPAL</t>
  </si>
  <si>
    <t>MATAMBO</t>
  </si>
  <si>
    <t xml:space="preserve">id_CONTRATO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</si>
</sst>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Segoe UI"/>
      <family val="2"/>
    </font>
    <font>
      <sz val="11"/>
      <color rgb="FF000000"/>
      <name val="Segoe UI"/>
      <family val="2"/>
    </font>
    <font>
      <i/>
      <sz val="11"/>
      <color rgb="FF000000"/>
      <name val="Segoe UI"/>
      <family val="2"/>
    </font>
    <font>
      <sz val="11"/>
      <color rgb="FF000000"/>
      <name val="Segoe UI"/>
      <family val="2"/>
      <charset val="1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rgb="FF000000"/>
      </patternFill>
    </fill>
  </fills>
  <borders count="82">
    <border>
      <left/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dashed">
        <color rgb="FF595959"/>
      </left>
      <right style="dashed">
        <color rgb="FF595959"/>
      </right>
      <top style="dashed">
        <color rgb="FF595959"/>
      </top>
      <bottom style="dashed">
        <color rgb="FF595959"/>
      </bottom>
      <diagonal/>
    </border>
    <border>
      <left/>
      <right style="dashed">
        <color rgb="FF595959"/>
      </right>
      <top style="dashed">
        <color rgb="FF595959"/>
      </top>
      <bottom style="dashed">
        <color rgb="FF595959"/>
      </bottom>
      <diagonal/>
    </border>
    <border>
      <left style="medium">
        <color rgb="FF595959"/>
      </left>
      <right style="medium">
        <color rgb="FF595959"/>
      </right>
      <top style="medium">
        <color rgb="FF595959"/>
      </top>
      <bottom style="dashed">
        <color rgb="FF595959"/>
      </bottom>
      <diagonal/>
    </border>
    <border>
      <left style="medium">
        <color rgb="FF595959"/>
      </left>
      <right style="medium">
        <color rgb="FF595959"/>
      </right>
      <top style="dashed">
        <color rgb="FF595959"/>
      </top>
      <bottom style="dashed">
        <color rgb="FF595959"/>
      </bottom>
      <diagonal/>
    </border>
    <border>
      <left style="medium">
        <color rgb="FF595959"/>
      </left>
      <right style="medium">
        <color rgb="FF595959"/>
      </right>
      <top style="dashed">
        <color rgb="FF595959"/>
      </top>
      <bottom style="medium">
        <color rgb="FF595959"/>
      </bottom>
      <diagonal/>
    </border>
    <border>
      <left/>
      <right style="dashed">
        <color rgb="FF595959"/>
      </right>
      <top/>
      <bottom style="dashed">
        <color rgb="FF595959"/>
      </bottom>
      <diagonal/>
    </border>
    <border>
      <left style="dashed">
        <color rgb="FF595959"/>
      </left>
      <right style="dashed">
        <color rgb="FF595959"/>
      </right>
      <top/>
      <bottom style="dashed">
        <color rgb="FF595959"/>
      </bottom>
      <diagonal/>
    </border>
    <border>
      <left/>
      <right style="dashed">
        <color rgb="FF595959"/>
      </right>
      <top style="medium">
        <color rgb="FF595959"/>
      </top>
      <bottom style="dashed">
        <color rgb="FF595959"/>
      </bottom>
      <diagonal/>
    </border>
    <border>
      <left style="dashed">
        <color rgb="FF595959"/>
      </left>
      <right style="dashed">
        <color rgb="FF595959"/>
      </right>
      <top style="medium">
        <color rgb="FF595959"/>
      </top>
      <bottom style="dashed">
        <color rgb="FF595959"/>
      </bottom>
      <diagonal/>
    </border>
    <border>
      <left style="dashed">
        <color rgb="FF595959"/>
      </left>
      <right style="medium">
        <color rgb="FF595959"/>
      </right>
      <top style="medium">
        <color rgb="FF595959"/>
      </top>
      <bottom style="dashed">
        <color rgb="FF595959"/>
      </bottom>
      <diagonal/>
    </border>
    <border>
      <left style="dashed">
        <color rgb="FF595959"/>
      </left>
      <right style="medium">
        <color rgb="FF595959"/>
      </right>
      <top style="dashed">
        <color rgb="FF595959"/>
      </top>
      <bottom style="dashed">
        <color rgb="FF595959"/>
      </bottom>
      <diagonal/>
    </border>
    <border>
      <left/>
      <right style="dashed">
        <color rgb="FF595959"/>
      </right>
      <top style="dashed">
        <color rgb="FF595959"/>
      </top>
      <bottom style="medium">
        <color rgb="FF595959"/>
      </bottom>
      <diagonal/>
    </border>
    <border>
      <left style="dashed">
        <color rgb="FF595959"/>
      </left>
      <right style="dashed">
        <color rgb="FF595959"/>
      </right>
      <top style="dashed">
        <color rgb="FF595959"/>
      </top>
      <bottom style="medium">
        <color rgb="FF595959"/>
      </bottom>
      <diagonal/>
    </border>
    <border>
      <left style="dashed">
        <color rgb="FF595959"/>
      </left>
      <right style="medium">
        <color rgb="FF595959"/>
      </right>
      <top style="dashed">
        <color rgb="FF595959"/>
      </top>
      <bottom style="medium">
        <color rgb="FF595959"/>
      </bottom>
      <diagonal/>
    </border>
    <border>
      <left style="medium">
        <color rgb="FF595959"/>
      </left>
      <right style="medium">
        <color rgb="FF595959"/>
      </right>
      <top style="dashed">
        <color rgb="FF595959"/>
      </top>
      <bottom/>
      <diagonal/>
    </border>
    <border>
      <left/>
      <right style="dashed">
        <color rgb="FF595959"/>
      </right>
      <top style="dashed">
        <color rgb="FF595959"/>
      </top>
      <bottom/>
      <diagonal/>
    </border>
    <border>
      <left style="dashed">
        <color rgb="FF595959"/>
      </left>
      <right style="dashed">
        <color rgb="FF595959"/>
      </right>
      <top style="dashed">
        <color rgb="FF595959"/>
      </top>
      <bottom/>
      <diagonal/>
    </border>
    <border>
      <left style="dashed">
        <color rgb="FF595959"/>
      </left>
      <right style="medium">
        <color rgb="FF595959"/>
      </right>
      <top style="dashed">
        <color rgb="FF595959"/>
      </top>
      <bottom/>
      <diagonal/>
    </border>
    <border>
      <left style="medium">
        <color rgb="FF595959"/>
      </left>
      <right style="medium">
        <color rgb="FF595959"/>
      </right>
      <top style="medium">
        <color rgb="FF595959"/>
      </top>
      <bottom style="medium">
        <color rgb="FF595959"/>
      </bottom>
      <diagonal/>
    </border>
    <border>
      <left style="medium">
        <color rgb="FF595959"/>
      </left>
      <right style="medium">
        <color rgb="FF595959"/>
      </right>
      <top/>
      <bottom style="dashed">
        <color rgb="FF595959"/>
      </bottom>
      <diagonal/>
    </border>
    <border>
      <left style="medium">
        <color rgb="FF595959"/>
      </left>
      <right/>
      <top style="medium">
        <color rgb="FF595959"/>
      </top>
      <bottom style="medium">
        <color rgb="FF595959"/>
      </bottom>
      <diagonal/>
    </border>
    <border>
      <left style="dashed">
        <color rgb="FF595959"/>
      </left>
      <right style="medium">
        <color rgb="FF595959"/>
      </right>
      <top/>
      <bottom style="dashed">
        <color rgb="FF595959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hair">
        <color auto="1"/>
      </bottom>
      <diagonal/>
    </border>
    <border>
      <left style="medium">
        <color indexed="64"/>
      </left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9">
    <xf numFmtId="0" fontId="0" fillId="0" borderId="0" xfId="0"/>
    <xf numFmtId="0" fontId="0" fillId="2" borderId="0" xfId="0" applyFill="1"/>
    <xf numFmtId="0" fontId="0" fillId="2" borderId="1" xfId="0" applyFill="1" applyBorder="1"/>
    <xf numFmtId="41" fontId="0" fillId="2" borderId="5" xfId="1" applyFont="1" applyFill="1" applyBorder="1"/>
    <xf numFmtId="41" fontId="0" fillId="2" borderId="2" xfId="1" applyFont="1" applyFill="1" applyBorder="1"/>
    <xf numFmtId="41" fontId="2" fillId="4" borderId="2" xfId="1" applyFont="1" applyFill="1" applyBorder="1"/>
    <xf numFmtId="41" fontId="2" fillId="2" borderId="2" xfId="1" applyFont="1" applyFill="1" applyBorder="1"/>
    <xf numFmtId="41" fontId="2" fillId="4" borderId="6" xfId="1" applyFont="1" applyFill="1" applyBorder="1"/>
    <xf numFmtId="41" fontId="0" fillId="2" borderId="16" xfId="1" applyFont="1" applyFill="1" applyBorder="1"/>
    <xf numFmtId="41" fontId="0" fillId="2" borderId="3" xfId="1" applyFont="1" applyFill="1" applyBorder="1"/>
    <xf numFmtId="41" fontId="2" fillId="4" borderId="3" xfId="1" applyFont="1" applyFill="1" applyBorder="1"/>
    <xf numFmtId="41" fontId="2" fillId="2" borderId="3" xfId="1" applyFont="1" applyFill="1" applyBorder="1"/>
    <xf numFmtId="41" fontId="2" fillId="4" borderId="17" xfId="1" applyFont="1" applyFill="1" applyBorder="1"/>
    <xf numFmtId="41" fontId="2" fillId="3" borderId="4" xfId="1" applyFont="1" applyFill="1" applyBorder="1"/>
    <xf numFmtId="41" fontId="0" fillId="2" borderId="10" xfId="1" applyFont="1" applyFill="1" applyBorder="1"/>
    <xf numFmtId="41" fontId="0" fillId="2" borderId="11" xfId="1" applyFont="1" applyFill="1" applyBorder="1"/>
    <xf numFmtId="41" fontId="2" fillId="4" borderId="11" xfId="1" applyFont="1" applyFill="1" applyBorder="1"/>
    <xf numFmtId="41" fontId="2" fillId="4" borderId="18" xfId="1" applyFont="1" applyFill="1" applyBorder="1"/>
    <xf numFmtId="0" fontId="3" fillId="5" borderId="0" xfId="0" applyFont="1" applyFill="1"/>
    <xf numFmtId="0" fontId="4" fillId="0" borderId="27" xfId="0" applyFont="1" applyFill="1" applyBorder="1" applyAlignment="1">
      <alignment wrapText="1"/>
    </xf>
    <xf numFmtId="0" fontId="4" fillId="0" borderId="29" xfId="0" quotePrefix="1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horizontal="center" vertical="center" wrapText="1"/>
    </xf>
    <xf numFmtId="2" fontId="4" fillId="0" borderId="28" xfId="0" quotePrefix="1" applyNumberFormat="1" applyFont="1" applyFill="1" applyBorder="1" applyAlignment="1">
      <alignment horizontal="center" wrapText="1"/>
    </xf>
    <xf numFmtId="41" fontId="0" fillId="2" borderId="2" xfId="0" applyNumberFormat="1" applyFill="1" applyBorder="1"/>
    <xf numFmtId="0" fontId="3" fillId="5" borderId="31" xfId="0" applyFont="1" applyFill="1" applyBorder="1" applyAlignment="1">
      <alignment horizontal="center"/>
    </xf>
    <xf numFmtId="0" fontId="3" fillId="5" borderId="31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 wrapText="1"/>
    </xf>
    <xf numFmtId="0" fontId="4" fillId="0" borderId="50" xfId="0" applyFont="1" applyFill="1" applyBorder="1" applyAlignment="1">
      <alignment horizontal="center" wrapText="1"/>
    </xf>
    <xf numFmtId="0" fontId="4" fillId="0" borderId="50" xfId="0" applyFont="1" applyFill="1" applyBorder="1" applyAlignment="1">
      <alignment horizontal="center" vertical="center" wrapText="1"/>
    </xf>
    <xf numFmtId="0" fontId="4" fillId="0" borderId="51" xfId="0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/>
    </xf>
    <xf numFmtId="0" fontId="3" fillId="5" borderId="33" xfId="0" applyFont="1" applyFill="1" applyBorder="1" applyAlignment="1">
      <alignment horizontal="center"/>
    </xf>
    <xf numFmtId="0" fontId="7" fillId="0" borderId="42" xfId="0" applyFont="1" applyBorder="1" applyAlignment="1">
      <alignment wrapText="1"/>
    </xf>
    <xf numFmtId="0" fontId="7" fillId="0" borderId="37" xfId="0" applyFont="1" applyBorder="1" applyAlignment="1">
      <alignment wrapText="1"/>
    </xf>
    <xf numFmtId="0" fontId="7" fillId="0" borderId="45" xfId="0" applyFont="1" applyBorder="1" applyAlignment="1">
      <alignment wrapText="1"/>
    </xf>
    <xf numFmtId="0" fontId="0" fillId="5" borderId="0" xfId="0" applyFill="1"/>
    <xf numFmtId="0" fontId="0" fillId="5" borderId="52" xfId="0" applyFill="1" applyBorder="1" applyAlignment="1">
      <alignment horizontal="center"/>
    </xf>
    <xf numFmtId="0" fontId="0" fillId="5" borderId="53" xfId="0" applyFill="1" applyBorder="1" applyAlignment="1">
      <alignment horizontal="center"/>
    </xf>
    <xf numFmtId="0" fontId="0" fillId="5" borderId="54" xfId="0" applyFill="1" applyBorder="1"/>
    <xf numFmtId="0" fontId="0" fillId="5" borderId="55" xfId="0" applyFill="1" applyBorder="1"/>
    <xf numFmtId="0" fontId="0" fillId="5" borderId="56" xfId="0" applyFill="1" applyBorder="1"/>
    <xf numFmtId="0" fontId="0" fillId="5" borderId="57" xfId="0" applyFill="1" applyBorder="1" applyAlignment="1">
      <alignment horizontal="center"/>
    </xf>
    <xf numFmtId="0" fontId="0" fillId="5" borderId="58" xfId="0" applyFill="1" applyBorder="1" applyAlignment="1">
      <alignment horizontal="center"/>
    </xf>
    <xf numFmtId="0" fontId="0" fillId="5" borderId="59" xfId="0" applyFill="1" applyBorder="1" applyAlignment="1">
      <alignment horizontal="center"/>
    </xf>
    <xf numFmtId="0" fontId="0" fillId="5" borderId="60" xfId="0" applyFill="1" applyBorder="1" applyAlignment="1">
      <alignment horizontal="center"/>
    </xf>
    <xf numFmtId="0" fontId="0" fillId="5" borderId="63" xfId="0" applyFill="1" applyBorder="1" applyAlignment="1">
      <alignment horizontal="center"/>
    </xf>
    <xf numFmtId="0" fontId="0" fillId="5" borderId="64" xfId="0" applyFill="1" applyBorder="1" applyAlignment="1">
      <alignment horizontal="center"/>
    </xf>
    <xf numFmtId="0" fontId="0" fillId="5" borderId="66" xfId="0" applyFill="1" applyBorder="1"/>
    <xf numFmtId="0" fontId="0" fillId="5" borderId="67" xfId="0" applyFill="1" applyBorder="1" applyAlignment="1">
      <alignment horizontal="center"/>
    </xf>
    <xf numFmtId="0" fontId="0" fillId="5" borderId="68" xfId="0" applyFill="1" applyBorder="1" applyAlignment="1">
      <alignment horizontal="center"/>
    </xf>
    <xf numFmtId="0" fontId="0" fillId="5" borderId="71" xfId="0" applyFill="1" applyBorder="1"/>
    <xf numFmtId="0" fontId="0" fillId="5" borderId="62" xfId="0" applyFill="1" applyBorder="1" applyAlignment="1">
      <alignment horizontal="center" vertical="center"/>
    </xf>
    <xf numFmtId="0" fontId="0" fillId="5" borderId="73" xfId="0" applyFill="1" applyBorder="1" applyAlignment="1">
      <alignment horizontal="center" vertical="center"/>
    </xf>
    <xf numFmtId="0" fontId="0" fillId="5" borderId="69" xfId="0" applyFill="1" applyBorder="1" applyAlignment="1">
      <alignment horizontal="center" vertical="center"/>
    </xf>
    <xf numFmtId="0" fontId="0" fillId="5" borderId="61" xfId="0" applyFill="1" applyBorder="1" applyAlignment="1">
      <alignment horizontal="center" vertical="center"/>
    </xf>
    <xf numFmtId="0" fontId="0" fillId="5" borderId="65" xfId="0" applyFill="1" applyBorder="1" applyAlignment="1">
      <alignment horizontal="center" vertical="center"/>
    </xf>
    <xf numFmtId="0" fontId="2" fillId="5" borderId="72" xfId="0" applyFont="1" applyFill="1" applyBorder="1" applyAlignment="1">
      <alignment horizontal="center" vertical="center"/>
    </xf>
    <xf numFmtId="0" fontId="2" fillId="5" borderId="70" xfId="0" applyFont="1" applyFill="1" applyBorder="1" applyAlignment="1">
      <alignment horizontal="center" vertical="center" wrapText="1"/>
    </xf>
    <xf numFmtId="0" fontId="2" fillId="5" borderId="72" xfId="0" applyFont="1" applyFill="1" applyBorder="1" applyAlignment="1">
      <alignment horizontal="center" vertical="center" wrapText="1"/>
    </xf>
    <xf numFmtId="0" fontId="0" fillId="5" borderId="73" xfId="0" applyFill="1" applyBorder="1" applyAlignment="1">
      <alignment horizontal="center" vertical="center" wrapText="1"/>
    </xf>
    <xf numFmtId="0" fontId="5" fillId="0" borderId="46" xfId="0" applyFont="1" applyFill="1" applyBorder="1" applyAlignment="1">
      <alignment wrapText="1"/>
    </xf>
    <xf numFmtId="0" fontId="5" fillId="0" borderId="37" xfId="0" applyFont="1" applyFill="1" applyBorder="1" applyAlignment="1">
      <alignment wrapText="1"/>
    </xf>
    <xf numFmtId="0" fontId="5" fillId="0" borderId="40" xfId="0" applyFont="1" applyFill="1" applyBorder="1" applyAlignment="1">
      <alignment wrapText="1"/>
    </xf>
    <xf numFmtId="3" fontId="8" fillId="6" borderId="1" xfId="0" applyNumberFormat="1" applyFont="1" applyFill="1" applyBorder="1" applyAlignment="1">
      <alignment wrapText="1"/>
    </xf>
    <xf numFmtId="3" fontId="8" fillId="6" borderId="74" xfId="0" applyNumberFormat="1" applyFont="1" applyFill="1" applyBorder="1" applyAlignment="1">
      <alignment wrapText="1"/>
    </xf>
    <xf numFmtId="17" fontId="2" fillId="3" borderId="7" xfId="0" applyNumberFormat="1" applyFont="1" applyFill="1" applyBorder="1" applyAlignment="1">
      <alignment horizontal="center" vertical="center"/>
    </xf>
    <xf numFmtId="17" fontId="2" fillId="3" borderId="8" xfId="0" applyNumberFormat="1" applyFont="1" applyFill="1" applyBorder="1" applyAlignment="1">
      <alignment horizontal="center" vertical="center"/>
    </xf>
    <xf numFmtId="17" fontId="2" fillId="3" borderId="15" xfId="0" applyNumberFormat="1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41" fontId="2" fillId="4" borderId="20" xfId="1" applyFont="1" applyFill="1" applyBorder="1"/>
    <xf numFmtId="41" fontId="2" fillId="4" borderId="21" xfId="1" applyFont="1" applyFill="1" applyBorder="1"/>
    <xf numFmtId="0" fontId="2" fillId="2" borderId="22" xfId="0" applyFont="1" applyFill="1" applyBorder="1" applyAlignment="1">
      <alignment horizontal="center"/>
    </xf>
    <xf numFmtId="41" fontId="2" fillId="2" borderId="5" xfId="1" applyFont="1" applyFill="1" applyBorder="1"/>
    <xf numFmtId="41" fontId="2" fillId="2" borderId="19" xfId="1" applyFont="1" applyFill="1" applyBorder="1"/>
    <xf numFmtId="41" fontId="2" fillId="2" borderId="10" xfId="1" applyFont="1" applyFill="1" applyBorder="1"/>
    <xf numFmtId="0" fontId="2" fillId="2" borderId="23" xfId="0" applyFont="1" applyFill="1" applyBorder="1" applyAlignment="1">
      <alignment horizontal="center"/>
    </xf>
    <xf numFmtId="41" fontId="2" fillId="2" borderId="20" xfId="1" applyFont="1" applyFill="1" applyBorder="1"/>
    <xf numFmtId="41" fontId="2" fillId="2" borderId="11" xfId="1" applyFont="1" applyFill="1" applyBorder="1"/>
    <xf numFmtId="41" fontId="0" fillId="2" borderId="9" xfId="1" applyFont="1" applyFill="1" applyBorder="1"/>
    <xf numFmtId="41" fontId="0" fillId="2" borderId="1" xfId="1" applyFont="1" applyFill="1" applyBorder="1"/>
    <xf numFmtId="41" fontId="2" fillId="4" borderId="1" xfId="1" applyFont="1" applyFill="1" applyBorder="1"/>
    <xf numFmtId="41" fontId="0" fillId="2" borderId="1" xfId="0" applyNumberFormat="1" applyFill="1" applyBorder="1"/>
    <xf numFmtId="41" fontId="2" fillId="2" borderId="1" xfId="1" applyFont="1" applyFill="1" applyBorder="1"/>
    <xf numFmtId="41" fontId="2" fillId="4" borderId="25" xfId="1" applyFont="1" applyFill="1" applyBorder="1"/>
    <xf numFmtId="41" fontId="2" fillId="2" borderId="9" xfId="1" applyFont="1" applyFill="1" applyBorder="1"/>
    <xf numFmtId="0" fontId="0" fillId="2" borderId="10" xfId="0" applyFill="1" applyBorder="1"/>
    <xf numFmtId="0" fontId="0" fillId="2" borderId="11" xfId="0" applyFill="1" applyBorder="1"/>
    <xf numFmtId="0" fontId="2" fillId="4" borderId="11" xfId="0" applyFont="1" applyFill="1" applyBorder="1"/>
    <xf numFmtId="0" fontId="2" fillId="4" borderId="18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0" fillId="2" borderId="0" xfId="0" applyFill="1" applyAlignment="1">
      <alignment wrapText="1"/>
    </xf>
    <xf numFmtId="41" fontId="2" fillId="3" borderId="4" xfId="1" applyFont="1" applyFill="1" applyBorder="1" applyAlignment="1">
      <alignment horizontal="center"/>
    </xf>
    <xf numFmtId="0" fontId="0" fillId="2" borderId="78" xfId="0" applyFill="1" applyBorder="1" applyAlignment="1">
      <alignment horizontal="center" vertical="center"/>
    </xf>
    <xf numFmtId="0" fontId="0" fillId="2" borderId="79" xfId="0" applyFill="1" applyBorder="1" applyAlignment="1">
      <alignment horizontal="center" vertical="center"/>
    </xf>
    <xf numFmtId="0" fontId="0" fillId="2" borderId="80" xfId="0" applyFill="1" applyBorder="1" applyAlignment="1">
      <alignment horizontal="center" vertical="center"/>
    </xf>
    <xf numFmtId="0" fontId="2" fillId="4" borderId="78" xfId="0" applyFont="1" applyFill="1" applyBorder="1" applyAlignment="1">
      <alignment horizontal="center" vertical="center"/>
    </xf>
    <xf numFmtId="0" fontId="2" fillId="4" borderId="79" xfId="0" applyFont="1" applyFill="1" applyBorder="1" applyAlignment="1">
      <alignment horizontal="center" vertical="center"/>
    </xf>
    <xf numFmtId="0" fontId="2" fillId="4" borderId="80" xfId="0" applyFont="1" applyFill="1" applyBorder="1" applyAlignment="1">
      <alignment horizontal="center" vertical="center"/>
    </xf>
    <xf numFmtId="0" fontId="2" fillId="4" borderId="77" xfId="0" applyFont="1" applyFill="1" applyBorder="1" applyAlignment="1">
      <alignment horizontal="center" vertical="center"/>
    </xf>
    <xf numFmtId="0" fontId="2" fillId="4" borderId="75" xfId="0" applyFont="1" applyFill="1" applyBorder="1" applyAlignment="1">
      <alignment horizontal="center" vertical="center"/>
    </xf>
    <xf numFmtId="0" fontId="2" fillId="4" borderId="76" xfId="0" applyFont="1" applyFill="1" applyBorder="1" applyAlignment="1">
      <alignment horizontal="center" vertical="center"/>
    </xf>
    <xf numFmtId="0" fontId="0" fillId="2" borderId="77" xfId="0" applyFill="1" applyBorder="1" applyAlignment="1">
      <alignment horizontal="center"/>
    </xf>
    <xf numFmtId="0" fontId="0" fillId="2" borderId="75" xfId="0" applyFill="1" applyBorder="1" applyAlignment="1">
      <alignment horizontal="center"/>
    </xf>
    <xf numFmtId="0" fontId="0" fillId="2" borderId="76" xfId="0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2" borderId="77" xfId="0" applyFill="1" applyBorder="1" applyAlignment="1">
      <alignment horizontal="center" vertical="center"/>
    </xf>
    <xf numFmtId="0" fontId="0" fillId="2" borderId="75" xfId="0" applyFill="1" applyBorder="1" applyAlignment="1">
      <alignment horizontal="center" vertical="center"/>
    </xf>
    <xf numFmtId="0" fontId="0" fillId="2" borderId="7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1" fontId="1" fillId="4" borderId="78" xfId="1" applyFont="1" applyFill="1" applyBorder="1" applyAlignment="1">
      <alignment wrapText="1"/>
    </xf>
    <xf numFmtId="41" fontId="1" fillId="4" borderId="79" xfId="1" applyFont="1" applyFill="1" applyBorder="1" applyAlignment="1">
      <alignment wrapText="1"/>
    </xf>
    <xf numFmtId="41" fontId="1" fillId="4" borderId="29" xfId="1" applyFont="1" applyFill="1" applyBorder="1" applyAlignment="1">
      <alignment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 wrapText="1"/>
    </xf>
    <xf numFmtId="0" fontId="4" fillId="0" borderId="28" xfId="0" applyFont="1" applyFill="1" applyBorder="1" applyAlignment="1">
      <alignment wrapText="1"/>
    </xf>
    <xf numFmtId="0" fontId="5" fillId="0" borderId="48" xfId="0" applyFont="1" applyFill="1" applyBorder="1" applyAlignment="1">
      <alignment horizontal="center" vertical="center" wrapText="1"/>
    </xf>
    <xf numFmtId="0" fontId="5" fillId="0" borderId="43" xfId="0" applyFont="1" applyFill="1" applyBorder="1" applyAlignment="1">
      <alignment horizontal="center" vertical="center" wrapText="1"/>
    </xf>
    <xf numFmtId="0" fontId="5" fillId="0" borderId="47" xfId="0" applyFont="1" applyFill="1" applyBorder="1" applyAlignment="1">
      <alignment horizontal="center" vertical="center" wrapText="1"/>
    </xf>
    <xf numFmtId="0" fontId="5" fillId="0" borderId="46" xfId="0" quotePrefix="1" applyFont="1" applyFill="1" applyBorder="1" applyAlignment="1">
      <alignment horizontal="center" vertical="center" wrapText="1"/>
    </xf>
    <xf numFmtId="0" fontId="5" fillId="0" borderId="37" xfId="0" applyFont="1" applyFill="1" applyBorder="1" applyAlignment="1">
      <alignment horizontal="center" vertical="center" wrapText="1"/>
    </xf>
    <xf numFmtId="0" fontId="5" fillId="0" borderId="40" xfId="0" applyFont="1" applyFill="1" applyBorder="1" applyAlignment="1">
      <alignment horizontal="center" vertical="center" wrapText="1"/>
    </xf>
    <xf numFmtId="0" fontId="5" fillId="0" borderId="46" xfId="0" applyFont="1" applyFill="1" applyBorder="1" applyAlignment="1">
      <alignment wrapText="1"/>
    </xf>
    <xf numFmtId="0" fontId="5" fillId="0" borderId="37" xfId="0" applyFont="1" applyFill="1" applyBorder="1" applyAlignment="1">
      <alignment wrapText="1"/>
    </xf>
    <xf numFmtId="0" fontId="5" fillId="0" borderId="40" xfId="0" applyFont="1" applyFill="1" applyBorder="1" applyAlignment="1">
      <alignment wrapText="1"/>
    </xf>
    <xf numFmtId="0" fontId="5" fillId="0" borderId="26" xfId="0" quotePrefix="1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5" fillId="0" borderId="41" xfId="0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5" fillId="0" borderId="42" xfId="0" quotePrefix="1" applyFont="1" applyFill="1" applyBorder="1" applyAlignment="1">
      <alignment horizontal="center" vertical="center" wrapText="1"/>
    </xf>
    <xf numFmtId="0" fontId="5" fillId="0" borderId="37" xfId="0" quotePrefix="1" applyFont="1" applyFill="1" applyBorder="1" applyAlignment="1">
      <alignment horizontal="center" vertical="center" wrapText="1"/>
    </xf>
    <xf numFmtId="0" fontId="5" fillId="0" borderId="45" xfId="0" quotePrefix="1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5" fillId="0" borderId="45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5" fillId="0" borderId="39" xfId="0" applyFont="1" applyFill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ont="1" applyFill="1" applyBorder="1" applyAlignment="1">
      <alignment horizontal="left"/>
    </xf>
    <xf numFmtId="0" fontId="0" fillId="0" borderId="81" xfId="0" applyFont="1" applyFill="1" applyBorder="1" applyAlignment="1">
      <alignment horizontal="left"/>
    </xf>
    <xf numFmtId="0" fontId="0" fillId="0" borderId="81" xfId="0" applyFont="1" applyFill="1" applyBorder="1" applyAlignment="1">
      <alignment horizontal="left" vertical="center"/>
    </xf>
    <xf numFmtId="0" fontId="9" fillId="0" borderId="81" xfId="0" applyFont="1" applyFill="1" applyBorder="1" applyAlignment="1">
      <alignment horizontal="left" vertical="center"/>
    </xf>
    <xf numFmtId="0" fontId="9" fillId="0" borderId="81" xfId="0" applyFont="1" applyFill="1" applyBorder="1" applyAlignment="1">
      <alignment horizontal="left"/>
    </xf>
    <xf numFmtId="17" fontId="2" fillId="0" borderId="81" xfId="0" applyNumberFormat="1" applyFont="1" applyFill="1" applyBorder="1" applyAlignment="1">
      <alignment horizontal="left" vertical="center"/>
    </xf>
    <xf numFmtId="0" fontId="0" fillId="0" borderId="81" xfId="0" applyBorder="1" applyAlignment="1">
      <alignment horizontal="left"/>
    </xf>
    <xf numFmtId="1" fontId="1" fillId="0" borderId="81" xfId="1" applyNumberFormat="1" applyFont="1" applyFill="1" applyBorder="1" applyAlignment="1">
      <alignment horizontal="left"/>
    </xf>
    <xf numFmtId="1" fontId="0" fillId="0" borderId="81" xfId="0" applyNumberFormat="1" applyFont="1" applyFill="1" applyBorder="1" applyAlignment="1">
      <alignment horizontal="left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3</xdr:row>
      <xdr:rowOff>114300</xdr:rowOff>
    </xdr:from>
    <xdr:to>
      <xdr:col>3</xdr:col>
      <xdr:colOff>1085850</xdr:colOff>
      <xdr:row>3</xdr:row>
      <xdr:rowOff>485775</xdr:rowOff>
    </xdr:to>
    <xdr:sp macro="" textlink="">
      <xdr:nvSpPr>
        <xdr:cNvPr id="2" name="Óvalo 1">
          <a:extLst>
            <a:ext uri="{FF2B5EF4-FFF2-40B4-BE49-F238E27FC236}">
              <a16:creationId xmlns="" xmlns:a16="http://schemas.microsoft.com/office/drawing/2014/main" id="{78001FB2-C54E-4B2E-8ED3-47D5070D8C2F}"/>
            </a:ext>
          </a:extLst>
        </xdr:cNvPr>
        <xdr:cNvSpPr/>
      </xdr:nvSpPr>
      <xdr:spPr>
        <a:xfrm>
          <a:off x="3009900" y="1066800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vertOverflow="clip" horzOverflow="clip" rtlCol="0" anchor="t"/>
        <a:lstStyle/>
        <a:p>
          <a:pPr algn="l"/>
          <a:endParaRPr lang="en-US"/>
        </a:p>
      </xdr:txBody>
    </xdr:sp>
    <xdr:clientData/>
  </xdr:twoCellAnchor>
  <xdr:twoCellAnchor>
    <xdr:from>
      <xdr:col>3</xdr:col>
      <xdr:colOff>714375</xdr:colOff>
      <xdr:row>5</xdr:row>
      <xdr:rowOff>28575</xdr:rowOff>
    </xdr:from>
    <xdr:to>
      <xdr:col>3</xdr:col>
      <xdr:colOff>1076325</xdr:colOff>
      <xdr:row>5</xdr:row>
      <xdr:rowOff>400050</xdr:rowOff>
    </xdr:to>
    <xdr:sp macro="" textlink="">
      <xdr:nvSpPr>
        <xdr:cNvPr id="3" name="Óvalo 2">
          <a:extLst>
            <a:ext uri="{FF2B5EF4-FFF2-40B4-BE49-F238E27FC236}">
              <a16:creationId xmlns="" xmlns:a16="http://schemas.microsoft.com/office/drawing/2014/main" id="{6122AC4B-FC6E-4835-BDAE-77C246DF1962}"/>
            </a:ext>
            <a:ext uri="{147F2762-F138-4A5C-976F-8EAC2B608ADB}">
              <a16:predDERef xmlns="" xmlns:a16="http://schemas.microsoft.com/office/drawing/2014/main" pred="{78001FB2-C54E-4B2E-8ED3-47D5070D8C2F}"/>
            </a:ext>
          </a:extLst>
        </xdr:cNvPr>
        <xdr:cNvSpPr/>
      </xdr:nvSpPr>
      <xdr:spPr>
        <a:xfrm>
          <a:off x="3000375" y="1133475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695325</xdr:colOff>
      <xdr:row>6</xdr:row>
      <xdr:rowOff>38100</xdr:rowOff>
    </xdr:from>
    <xdr:to>
      <xdr:col>3</xdr:col>
      <xdr:colOff>1057275</xdr:colOff>
      <xdr:row>6</xdr:row>
      <xdr:rowOff>409575</xdr:rowOff>
    </xdr:to>
    <xdr:sp macro="" textlink="">
      <xdr:nvSpPr>
        <xdr:cNvPr id="4" name="Óvalo 3">
          <a:extLst>
            <a:ext uri="{FF2B5EF4-FFF2-40B4-BE49-F238E27FC236}">
              <a16:creationId xmlns="" xmlns:a16="http://schemas.microsoft.com/office/drawing/2014/main" id="{A5B0E076-DAD0-4708-9EC0-F51B3E4EB172}"/>
            </a:ext>
            <a:ext uri="{147F2762-F138-4A5C-976F-8EAC2B608ADB}">
              <a16:predDERef xmlns="" xmlns:a16="http://schemas.microsoft.com/office/drawing/2014/main" pred="{6122AC4B-FC6E-4835-BDAE-77C246DF1962}"/>
            </a:ext>
          </a:extLst>
        </xdr:cNvPr>
        <xdr:cNvSpPr/>
      </xdr:nvSpPr>
      <xdr:spPr>
        <a:xfrm>
          <a:off x="2981325" y="2057400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685800</xdr:colOff>
      <xdr:row>7</xdr:row>
      <xdr:rowOff>47625</xdr:rowOff>
    </xdr:from>
    <xdr:to>
      <xdr:col>3</xdr:col>
      <xdr:colOff>1047750</xdr:colOff>
      <xdr:row>7</xdr:row>
      <xdr:rowOff>419100</xdr:rowOff>
    </xdr:to>
    <xdr:sp macro="" textlink="">
      <xdr:nvSpPr>
        <xdr:cNvPr id="5" name="Óvalo 4">
          <a:extLst>
            <a:ext uri="{FF2B5EF4-FFF2-40B4-BE49-F238E27FC236}">
              <a16:creationId xmlns="" xmlns:a16="http://schemas.microsoft.com/office/drawing/2014/main" id="{2FE56626-CFEB-4D1A-AE64-403AF5FABAC6}"/>
            </a:ext>
            <a:ext uri="{147F2762-F138-4A5C-976F-8EAC2B608ADB}">
              <a16:predDERef xmlns="" xmlns:a16="http://schemas.microsoft.com/office/drawing/2014/main" pred="{A5B0E076-DAD0-4708-9EC0-F51B3E4EB172}"/>
            </a:ext>
          </a:extLst>
        </xdr:cNvPr>
        <xdr:cNvSpPr/>
      </xdr:nvSpPr>
      <xdr:spPr>
        <a:xfrm>
          <a:off x="2971800" y="2524125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609600</xdr:colOff>
      <xdr:row>14</xdr:row>
      <xdr:rowOff>28575</xdr:rowOff>
    </xdr:from>
    <xdr:to>
      <xdr:col>3</xdr:col>
      <xdr:colOff>971550</xdr:colOff>
      <xdr:row>14</xdr:row>
      <xdr:rowOff>400050</xdr:rowOff>
    </xdr:to>
    <xdr:sp macro="" textlink="">
      <xdr:nvSpPr>
        <xdr:cNvPr id="6" name="Óvalo 5">
          <a:extLst>
            <a:ext uri="{FF2B5EF4-FFF2-40B4-BE49-F238E27FC236}">
              <a16:creationId xmlns="" xmlns:a16="http://schemas.microsoft.com/office/drawing/2014/main" id="{14AFA964-BFCD-4514-B6ED-403344807799}"/>
            </a:ext>
            <a:ext uri="{147F2762-F138-4A5C-976F-8EAC2B608ADB}">
              <a16:predDERef xmlns="" xmlns:a16="http://schemas.microsoft.com/office/drawing/2014/main" pred="{2FE56626-CFEB-4D1A-AE64-403AF5FABAC6}"/>
            </a:ext>
          </a:extLst>
        </xdr:cNvPr>
        <xdr:cNvSpPr/>
      </xdr:nvSpPr>
      <xdr:spPr>
        <a:xfrm>
          <a:off x="2895600" y="6172200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628650</xdr:colOff>
      <xdr:row>3</xdr:row>
      <xdr:rowOff>123825</xdr:rowOff>
    </xdr:from>
    <xdr:to>
      <xdr:col>4</xdr:col>
      <xdr:colOff>990600</xdr:colOff>
      <xdr:row>3</xdr:row>
      <xdr:rowOff>495300</xdr:rowOff>
    </xdr:to>
    <xdr:sp macro="" textlink="">
      <xdr:nvSpPr>
        <xdr:cNvPr id="7" name="Óvalo 6">
          <a:extLst>
            <a:ext uri="{FF2B5EF4-FFF2-40B4-BE49-F238E27FC236}">
              <a16:creationId xmlns="" xmlns:a16="http://schemas.microsoft.com/office/drawing/2014/main" id="{00CC5C8F-DFC4-4AB5-97C5-FCBC19AD868F}"/>
            </a:ext>
            <a:ext uri="{147F2762-F138-4A5C-976F-8EAC2B608ADB}">
              <a16:predDERef xmlns="" xmlns:a16="http://schemas.microsoft.com/office/drawing/2014/main" pred="{14AFA964-BFCD-4514-B6ED-403344807799}"/>
            </a:ext>
          </a:extLst>
        </xdr:cNvPr>
        <xdr:cNvSpPr/>
      </xdr:nvSpPr>
      <xdr:spPr>
        <a:xfrm>
          <a:off x="4476750" y="1076325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628650</xdr:colOff>
      <xdr:row>11</xdr:row>
      <xdr:rowOff>38100</xdr:rowOff>
    </xdr:from>
    <xdr:to>
      <xdr:col>4</xdr:col>
      <xdr:colOff>990600</xdr:colOff>
      <xdr:row>11</xdr:row>
      <xdr:rowOff>409575</xdr:rowOff>
    </xdr:to>
    <xdr:sp macro="" textlink="">
      <xdr:nvSpPr>
        <xdr:cNvPr id="9" name="Óvalo 8">
          <a:extLst>
            <a:ext uri="{FF2B5EF4-FFF2-40B4-BE49-F238E27FC236}">
              <a16:creationId xmlns="" xmlns:a16="http://schemas.microsoft.com/office/drawing/2014/main" id="{B8130FC2-1D62-4282-9685-B7727070042C}"/>
            </a:ext>
            <a:ext uri="{147F2762-F138-4A5C-976F-8EAC2B608ADB}">
              <a16:predDERef xmlns="" xmlns:a16="http://schemas.microsoft.com/office/drawing/2014/main" pred="{00CC5C8F-DFC4-4AB5-97C5-FCBC19AD868F}"/>
            </a:ext>
          </a:extLst>
        </xdr:cNvPr>
        <xdr:cNvSpPr/>
      </xdr:nvSpPr>
      <xdr:spPr>
        <a:xfrm>
          <a:off x="4476750" y="4810125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666750</xdr:colOff>
      <xdr:row>11</xdr:row>
      <xdr:rowOff>38100</xdr:rowOff>
    </xdr:from>
    <xdr:to>
      <xdr:col>3</xdr:col>
      <xdr:colOff>1028700</xdr:colOff>
      <xdr:row>11</xdr:row>
      <xdr:rowOff>409575</xdr:rowOff>
    </xdr:to>
    <xdr:sp macro="" textlink="">
      <xdr:nvSpPr>
        <xdr:cNvPr id="10" name="Óvalo 9">
          <a:extLst>
            <a:ext uri="{FF2B5EF4-FFF2-40B4-BE49-F238E27FC236}">
              <a16:creationId xmlns="" xmlns:a16="http://schemas.microsoft.com/office/drawing/2014/main" id="{F3DBC780-FC1B-4B96-8C24-A410A8FBECEA}"/>
            </a:ext>
            <a:ext uri="{147F2762-F138-4A5C-976F-8EAC2B608ADB}">
              <a16:predDERef xmlns="" xmlns:a16="http://schemas.microsoft.com/office/drawing/2014/main" pred="{B8130FC2-1D62-4282-9685-B7727070042C}"/>
            </a:ext>
          </a:extLst>
        </xdr:cNvPr>
        <xdr:cNvSpPr/>
      </xdr:nvSpPr>
      <xdr:spPr>
        <a:xfrm>
          <a:off x="2952750" y="4343400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1162050</xdr:colOff>
      <xdr:row>6</xdr:row>
      <xdr:rowOff>19050</xdr:rowOff>
    </xdr:from>
    <xdr:to>
      <xdr:col>5</xdr:col>
      <xdr:colOff>1524000</xdr:colOff>
      <xdr:row>6</xdr:row>
      <xdr:rowOff>390525</xdr:rowOff>
    </xdr:to>
    <xdr:sp macro="" textlink="">
      <xdr:nvSpPr>
        <xdr:cNvPr id="15" name="Óvalo 14">
          <a:extLst>
            <a:ext uri="{FF2B5EF4-FFF2-40B4-BE49-F238E27FC236}">
              <a16:creationId xmlns="" xmlns:a16="http://schemas.microsoft.com/office/drawing/2014/main" id="{DBD9562C-DA76-4C99-9A83-EDB46301088F}"/>
            </a:ext>
            <a:ext uri="{147F2762-F138-4A5C-976F-8EAC2B608ADB}">
              <a16:predDERef xmlns="" xmlns:a16="http://schemas.microsoft.com/office/drawing/2014/main" pred="{6F95FCE9-7689-4B5A-98CF-D0300F93E553}"/>
            </a:ext>
          </a:extLst>
        </xdr:cNvPr>
        <xdr:cNvSpPr/>
      </xdr:nvSpPr>
      <xdr:spPr>
        <a:xfrm>
          <a:off x="6619875" y="2505075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666750</xdr:colOff>
      <xdr:row>6</xdr:row>
      <xdr:rowOff>28575</xdr:rowOff>
    </xdr:from>
    <xdr:to>
      <xdr:col>4</xdr:col>
      <xdr:colOff>1028700</xdr:colOff>
      <xdr:row>6</xdr:row>
      <xdr:rowOff>400050</xdr:rowOff>
    </xdr:to>
    <xdr:sp macro="" textlink="">
      <xdr:nvSpPr>
        <xdr:cNvPr id="16" name="Óvalo 15">
          <a:extLst>
            <a:ext uri="{FF2B5EF4-FFF2-40B4-BE49-F238E27FC236}">
              <a16:creationId xmlns="" xmlns:a16="http://schemas.microsoft.com/office/drawing/2014/main" id="{7084E87B-ECE5-424E-9DF0-8395C447E719}"/>
            </a:ext>
            <a:ext uri="{147F2762-F138-4A5C-976F-8EAC2B608ADB}">
              <a16:predDERef xmlns="" xmlns:a16="http://schemas.microsoft.com/office/drawing/2014/main" pred="{DBD9562C-DA76-4C99-9A83-EDB46301088F}"/>
            </a:ext>
          </a:extLst>
        </xdr:cNvPr>
        <xdr:cNvSpPr/>
      </xdr:nvSpPr>
      <xdr:spPr>
        <a:xfrm>
          <a:off x="4514850" y="2514600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685800</xdr:colOff>
      <xdr:row>8</xdr:row>
      <xdr:rowOff>38100</xdr:rowOff>
    </xdr:from>
    <xdr:to>
      <xdr:col>3</xdr:col>
      <xdr:colOff>1047750</xdr:colOff>
      <xdr:row>8</xdr:row>
      <xdr:rowOff>409575</xdr:rowOff>
    </xdr:to>
    <xdr:sp macro="" textlink="">
      <xdr:nvSpPr>
        <xdr:cNvPr id="17" name="Óvalo 16">
          <a:extLst>
            <a:ext uri="{FF2B5EF4-FFF2-40B4-BE49-F238E27FC236}">
              <a16:creationId xmlns="" xmlns:a16="http://schemas.microsoft.com/office/drawing/2014/main" id="{A999DB3E-F1E9-4B6B-BFE8-FCFCA733C897}"/>
            </a:ext>
            <a:ext uri="{147F2762-F138-4A5C-976F-8EAC2B608ADB}">
              <a16:predDERef xmlns="" xmlns:a16="http://schemas.microsoft.com/office/drawing/2014/main" pred="{7084E87B-ECE5-424E-9DF0-8395C447E719}"/>
            </a:ext>
          </a:extLst>
        </xdr:cNvPr>
        <xdr:cNvSpPr/>
      </xdr:nvSpPr>
      <xdr:spPr>
        <a:xfrm>
          <a:off x="2971800" y="2971800"/>
          <a:ext cx="361950" cy="371475"/>
        </a:xfrm>
        <a:prstGeom prst="ellipse">
          <a:avLst/>
        </a:prstGeom>
        <a:solidFill>
          <a:srgbClr val="FFC000"/>
        </a:soli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666750</xdr:colOff>
      <xdr:row>7</xdr:row>
      <xdr:rowOff>47625</xdr:rowOff>
    </xdr:from>
    <xdr:to>
      <xdr:col>4</xdr:col>
      <xdr:colOff>1028700</xdr:colOff>
      <xdr:row>7</xdr:row>
      <xdr:rowOff>419100</xdr:rowOff>
    </xdr:to>
    <xdr:sp macro="" textlink="">
      <xdr:nvSpPr>
        <xdr:cNvPr id="18" name="Óvalo 17">
          <a:extLst>
            <a:ext uri="{FF2B5EF4-FFF2-40B4-BE49-F238E27FC236}">
              <a16:creationId xmlns="" xmlns:a16="http://schemas.microsoft.com/office/drawing/2014/main" id="{4FF7CE23-1A0D-4AAF-BCF4-72E302F2984C}"/>
            </a:ext>
            <a:ext uri="{147F2762-F138-4A5C-976F-8EAC2B608ADB}">
              <a16:predDERef xmlns="" xmlns:a16="http://schemas.microsoft.com/office/drawing/2014/main" pred="{A999DB3E-F1E9-4B6B-BFE8-FCFCA733C897}"/>
            </a:ext>
          </a:extLst>
        </xdr:cNvPr>
        <xdr:cNvSpPr/>
      </xdr:nvSpPr>
      <xdr:spPr>
        <a:xfrm>
          <a:off x="4514850" y="2990850"/>
          <a:ext cx="361950" cy="371475"/>
        </a:xfrm>
        <a:prstGeom prst="ellipse">
          <a:avLst/>
        </a:prstGeom>
        <a:solidFill>
          <a:srgbClr val="FFC000"/>
        </a:soli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666750</xdr:colOff>
      <xdr:row>8</xdr:row>
      <xdr:rowOff>47625</xdr:rowOff>
    </xdr:from>
    <xdr:to>
      <xdr:col>4</xdr:col>
      <xdr:colOff>1028700</xdr:colOff>
      <xdr:row>8</xdr:row>
      <xdr:rowOff>419100</xdr:rowOff>
    </xdr:to>
    <xdr:sp macro="" textlink="">
      <xdr:nvSpPr>
        <xdr:cNvPr id="19" name="Óvalo 18">
          <a:extLst>
            <a:ext uri="{FF2B5EF4-FFF2-40B4-BE49-F238E27FC236}">
              <a16:creationId xmlns="" xmlns:a16="http://schemas.microsoft.com/office/drawing/2014/main" id="{A081A9B4-99F5-4E78-B182-EA3068AA1449}"/>
            </a:ext>
            <a:ext uri="{147F2762-F138-4A5C-976F-8EAC2B608ADB}">
              <a16:predDERef xmlns="" xmlns:a16="http://schemas.microsoft.com/office/drawing/2014/main" pred="{4FF7CE23-1A0D-4AAF-BCF4-72E302F2984C}"/>
            </a:ext>
          </a:extLst>
        </xdr:cNvPr>
        <xdr:cNvSpPr/>
      </xdr:nvSpPr>
      <xdr:spPr>
        <a:xfrm>
          <a:off x="4514850" y="3286125"/>
          <a:ext cx="361950" cy="371475"/>
        </a:xfrm>
        <a:prstGeom prst="ellipse">
          <a:avLst/>
        </a:prstGeom>
        <a:solidFill>
          <a:srgbClr val="FFC000"/>
        </a:soli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647700</xdr:colOff>
      <xdr:row>5</xdr:row>
      <xdr:rowOff>19050</xdr:rowOff>
    </xdr:from>
    <xdr:to>
      <xdr:col>4</xdr:col>
      <xdr:colOff>1009650</xdr:colOff>
      <xdr:row>5</xdr:row>
      <xdr:rowOff>390525</xdr:rowOff>
    </xdr:to>
    <xdr:sp macro="" textlink="">
      <xdr:nvSpPr>
        <xdr:cNvPr id="20" name="Óvalo 19">
          <a:extLst>
            <a:ext uri="{FF2B5EF4-FFF2-40B4-BE49-F238E27FC236}">
              <a16:creationId xmlns="" xmlns:a16="http://schemas.microsoft.com/office/drawing/2014/main" id="{C4B4E7B3-DA1B-4514-9CB0-915E3D062C95}"/>
            </a:ext>
            <a:ext uri="{147F2762-F138-4A5C-976F-8EAC2B608ADB}">
              <a16:predDERef xmlns="" xmlns:a16="http://schemas.microsoft.com/office/drawing/2014/main" pred="{A081A9B4-99F5-4E78-B182-EA3068AA1449}"/>
            </a:ext>
          </a:extLst>
        </xdr:cNvPr>
        <xdr:cNvSpPr/>
      </xdr:nvSpPr>
      <xdr:spPr>
        <a:xfrm>
          <a:off x="4495800" y="2047875"/>
          <a:ext cx="361950" cy="371475"/>
        </a:xfrm>
        <a:prstGeom prst="ellipse">
          <a:avLst/>
        </a:prstGeom>
        <a:solidFill>
          <a:srgbClr val="FFC000"/>
        </a:soli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685800</xdr:colOff>
      <xdr:row>10</xdr:row>
      <xdr:rowOff>38100</xdr:rowOff>
    </xdr:from>
    <xdr:to>
      <xdr:col>3</xdr:col>
      <xdr:colOff>1047750</xdr:colOff>
      <xdr:row>10</xdr:row>
      <xdr:rowOff>409575</xdr:rowOff>
    </xdr:to>
    <xdr:sp macro="" textlink="">
      <xdr:nvSpPr>
        <xdr:cNvPr id="22" name="Óvalo 21">
          <a:extLst>
            <a:ext uri="{FF2B5EF4-FFF2-40B4-BE49-F238E27FC236}">
              <a16:creationId xmlns="" xmlns:a16="http://schemas.microsoft.com/office/drawing/2014/main" id="{2C131EF4-0413-4D61-A271-BD29375E0A5B}"/>
            </a:ext>
            <a:ext uri="{147F2762-F138-4A5C-976F-8EAC2B608ADB}">
              <a16:predDERef xmlns="" xmlns:a16="http://schemas.microsoft.com/office/drawing/2014/main" pred="{300EE9EE-C072-4B48-8AA9-1F5322857699}"/>
            </a:ext>
          </a:extLst>
        </xdr:cNvPr>
        <xdr:cNvSpPr/>
      </xdr:nvSpPr>
      <xdr:spPr>
        <a:xfrm>
          <a:off x="2971800" y="3886200"/>
          <a:ext cx="361950" cy="371475"/>
        </a:xfrm>
        <a:prstGeom prst="ellipse">
          <a:avLst/>
        </a:prstGeom>
        <a:solidFill>
          <a:srgbClr val="FFC000"/>
        </a:soli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1143000</xdr:colOff>
      <xdr:row>10</xdr:row>
      <xdr:rowOff>19050</xdr:rowOff>
    </xdr:from>
    <xdr:to>
      <xdr:col>5</xdr:col>
      <xdr:colOff>1504950</xdr:colOff>
      <xdr:row>10</xdr:row>
      <xdr:rowOff>390525</xdr:rowOff>
    </xdr:to>
    <xdr:sp macro="" textlink="">
      <xdr:nvSpPr>
        <xdr:cNvPr id="26" name="Óvalo 25">
          <a:extLst>
            <a:ext uri="{FF2B5EF4-FFF2-40B4-BE49-F238E27FC236}">
              <a16:creationId xmlns="" xmlns:a16="http://schemas.microsoft.com/office/drawing/2014/main" id="{F333D3C5-D7A9-484E-B82A-3E7F18FD1EE5}"/>
            </a:ext>
            <a:ext uri="{147F2762-F138-4A5C-976F-8EAC2B608ADB}">
              <a16:predDERef xmlns="" xmlns:a16="http://schemas.microsoft.com/office/drawing/2014/main" pred="{B004F37E-ED09-4EED-B3D2-04F762AACB13}"/>
            </a:ext>
          </a:extLst>
        </xdr:cNvPr>
        <xdr:cNvSpPr/>
      </xdr:nvSpPr>
      <xdr:spPr>
        <a:xfrm>
          <a:off x="6600825" y="4333875"/>
          <a:ext cx="361950" cy="371475"/>
        </a:xfrm>
        <a:prstGeom prst="ellipse">
          <a:avLst/>
        </a:prstGeom>
        <a:solidFill>
          <a:srgbClr val="FFC000"/>
        </a:soli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666750</xdr:colOff>
      <xdr:row>9</xdr:row>
      <xdr:rowOff>38100</xdr:rowOff>
    </xdr:from>
    <xdr:to>
      <xdr:col>4</xdr:col>
      <xdr:colOff>1028700</xdr:colOff>
      <xdr:row>9</xdr:row>
      <xdr:rowOff>409575</xdr:rowOff>
    </xdr:to>
    <xdr:sp macro="" textlink="">
      <xdr:nvSpPr>
        <xdr:cNvPr id="27" name="Óvalo 26">
          <a:extLst>
            <a:ext uri="{FF2B5EF4-FFF2-40B4-BE49-F238E27FC236}">
              <a16:creationId xmlns="" xmlns:a16="http://schemas.microsoft.com/office/drawing/2014/main" id="{A218DB76-3E3B-4E72-BB18-146ADAF56900}"/>
            </a:ext>
            <a:ext uri="{147F2762-F138-4A5C-976F-8EAC2B608ADB}">
              <a16:predDERef xmlns="" xmlns:a16="http://schemas.microsoft.com/office/drawing/2014/main" pred="{F333D3C5-D7A9-484E-B82A-3E7F18FD1EE5}"/>
            </a:ext>
          </a:extLst>
        </xdr:cNvPr>
        <xdr:cNvSpPr/>
      </xdr:nvSpPr>
      <xdr:spPr>
        <a:xfrm>
          <a:off x="4514850" y="3895725"/>
          <a:ext cx="361950" cy="371475"/>
        </a:xfrm>
        <a:prstGeom prst="ellipse">
          <a:avLst/>
        </a:prstGeom>
        <a:solidFill>
          <a:srgbClr val="FFC000"/>
        </a:soli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647700</xdr:colOff>
      <xdr:row>10</xdr:row>
      <xdr:rowOff>28575</xdr:rowOff>
    </xdr:from>
    <xdr:to>
      <xdr:col>4</xdr:col>
      <xdr:colOff>1009650</xdr:colOff>
      <xdr:row>10</xdr:row>
      <xdr:rowOff>400050</xdr:rowOff>
    </xdr:to>
    <xdr:sp macro="" textlink="">
      <xdr:nvSpPr>
        <xdr:cNvPr id="28" name="Óvalo 27">
          <a:extLst>
            <a:ext uri="{FF2B5EF4-FFF2-40B4-BE49-F238E27FC236}">
              <a16:creationId xmlns="" xmlns:a16="http://schemas.microsoft.com/office/drawing/2014/main" id="{B9F1716A-2DC6-4002-B213-C1522ED6BDCB}"/>
            </a:ext>
            <a:ext uri="{147F2762-F138-4A5C-976F-8EAC2B608ADB}">
              <a16:predDERef xmlns="" xmlns:a16="http://schemas.microsoft.com/office/drawing/2014/main" pred="{A218DB76-3E3B-4E72-BB18-146ADAF56900}"/>
            </a:ext>
          </a:extLst>
        </xdr:cNvPr>
        <xdr:cNvSpPr/>
      </xdr:nvSpPr>
      <xdr:spPr>
        <a:xfrm>
          <a:off x="4495800" y="4343400"/>
          <a:ext cx="361950" cy="371475"/>
        </a:xfrm>
        <a:prstGeom prst="ellipse">
          <a:avLst/>
        </a:prstGeom>
        <a:solidFill>
          <a:srgbClr val="FFC000"/>
        </a:soli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5</xdr:col>
      <xdr:colOff>1114425</xdr:colOff>
      <xdr:row>7</xdr:row>
      <xdr:rowOff>47625</xdr:rowOff>
    </xdr:from>
    <xdr:to>
      <xdr:col>5</xdr:col>
      <xdr:colOff>1476375</xdr:colOff>
      <xdr:row>7</xdr:row>
      <xdr:rowOff>419100</xdr:rowOff>
    </xdr:to>
    <xdr:sp macro="" textlink="">
      <xdr:nvSpPr>
        <xdr:cNvPr id="30" name="Óvalo 29">
          <a:extLst>
            <a:ext uri="{FF2B5EF4-FFF2-40B4-BE49-F238E27FC236}">
              <a16:creationId xmlns="" xmlns:a16="http://schemas.microsoft.com/office/drawing/2014/main" id="{B78AD704-C1F7-4B42-9DC5-43B137E4E71E}"/>
            </a:ext>
            <a:ext uri="{147F2762-F138-4A5C-976F-8EAC2B608ADB}">
              <a16:predDERef xmlns="" xmlns:a16="http://schemas.microsoft.com/office/drawing/2014/main" pred="{26E36935-9841-41E3-967D-EBCCB79AEC0B}"/>
            </a:ext>
          </a:extLst>
        </xdr:cNvPr>
        <xdr:cNvSpPr/>
      </xdr:nvSpPr>
      <xdr:spPr>
        <a:xfrm>
          <a:off x="6648450" y="2990850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628650</xdr:colOff>
      <xdr:row>12</xdr:row>
      <xdr:rowOff>47625</xdr:rowOff>
    </xdr:from>
    <xdr:to>
      <xdr:col>3</xdr:col>
      <xdr:colOff>990600</xdr:colOff>
      <xdr:row>12</xdr:row>
      <xdr:rowOff>419100</xdr:rowOff>
    </xdr:to>
    <xdr:sp macro="" textlink="">
      <xdr:nvSpPr>
        <xdr:cNvPr id="32" name="Óvalo 31">
          <a:extLst>
            <a:ext uri="{FF2B5EF4-FFF2-40B4-BE49-F238E27FC236}">
              <a16:creationId xmlns="" xmlns:a16="http://schemas.microsoft.com/office/drawing/2014/main" id="{F9EDD2B0-FD8F-428F-8F15-A79B5B203FE9}"/>
            </a:ext>
            <a:ext uri="{147F2762-F138-4A5C-976F-8EAC2B608ADB}">
              <a16:predDERef xmlns="" xmlns:a16="http://schemas.microsoft.com/office/drawing/2014/main" pred="{B78AD704-C1F7-4B42-9DC5-43B137E4E71E}"/>
            </a:ext>
          </a:extLst>
        </xdr:cNvPr>
        <xdr:cNvSpPr/>
      </xdr:nvSpPr>
      <xdr:spPr>
        <a:xfrm>
          <a:off x="2914650" y="5276850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609600</xdr:colOff>
      <xdr:row>13</xdr:row>
      <xdr:rowOff>28575</xdr:rowOff>
    </xdr:from>
    <xdr:to>
      <xdr:col>3</xdr:col>
      <xdr:colOff>971550</xdr:colOff>
      <xdr:row>13</xdr:row>
      <xdr:rowOff>400050</xdr:rowOff>
    </xdr:to>
    <xdr:sp macro="" textlink="">
      <xdr:nvSpPr>
        <xdr:cNvPr id="35" name="Óvalo 34">
          <a:extLst>
            <a:ext uri="{FF2B5EF4-FFF2-40B4-BE49-F238E27FC236}">
              <a16:creationId xmlns="" xmlns:a16="http://schemas.microsoft.com/office/drawing/2014/main" id="{2A9605E5-FE55-4E58-BFE7-F119B65B1B22}"/>
            </a:ext>
            <a:ext uri="{147F2762-F138-4A5C-976F-8EAC2B608ADB}">
              <a16:predDERef xmlns="" xmlns:a16="http://schemas.microsoft.com/office/drawing/2014/main" pred="{F9EDD2B0-FD8F-428F-8F15-A79B5B203FE9}"/>
            </a:ext>
          </a:extLst>
        </xdr:cNvPr>
        <xdr:cNvSpPr/>
      </xdr:nvSpPr>
      <xdr:spPr>
        <a:xfrm>
          <a:off x="2895600" y="5715000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609600</xdr:colOff>
      <xdr:row>15</xdr:row>
      <xdr:rowOff>9525</xdr:rowOff>
    </xdr:from>
    <xdr:to>
      <xdr:col>3</xdr:col>
      <xdr:colOff>971550</xdr:colOff>
      <xdr:row>15</xdr:row>
      <xdr:rowOff>381000</xdr:rowOff>
    </xdr:to>
    <xdr:sp macro="" textlink="">
      <xdr:nvSpPr>
        <xdr:cNvPr id="36" name="Óvalo 35">
          <a:extLst>
            <a:ext uri="{FF2B5EF4-FFF2-40B4-BE49-F238E27FC236}">
              <a16:creationId xmlns="" xmlns:a16="http://schemas.microsoft.com/office/drawing/2014/main" id="{6D6DCB51-EEAF-4A5A-AB92-4F452154D5E7}"/>
            </a:ext>
            <a:ext uri="{147F2762-F138-4A5C-976F-8EAC2B608ADB}">
              <a16:predDERef xmlns="" xmlns:a16="http://schemas.microsoft.com/office/drawing/2014/main" pred="{2A9605E5-FE55-4E58-BFE7-F119B65B1B22}"/>
            </a:ext>
          </a:extLst>
        </xdr:cNvPr>
        <xdr:cNvSpPr/>
      </xdr:nvSpPr>
      <xdr:spPr>
        <a:xfrm>
          <a:off x="2895600" y="6610350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3</xdr:col>
      <xdr:colOff>666750</xdr:colOff>
      <xdr:row>9</xdr:row>
      <xdr:rowOff>47625</xdr:rowOff>
    </xdr:from>
    <xdr:to>
      <xdr:col>3</xdr:col>
      <xdr:colOff>1028700</xdr:colOff>
      <xdr:row>9</xdr:row>
      <xdr:rowOff>419100</xdr:rowOff>
    </xdr:to>
    <xdr:sp macro="" textlink="">
      <xdr:nvSpPr>
        <xdr:cNvPr id="37" name="Óvalo 36">
          <a:extLst>
            <a:ext uri="{FF2B5EF4-FFF2-40B4-BE49-F238E27FC236}">
              <a16:creationId xmlns="" xmlns:a16="http://schemas.microsoft.com/office/drawing/2014/main" id="{7217CE86-4122-4501-BEB7-4169143E331F}"/>
            </a:ext>
            <a:ext uri="{147F2762-F138-4A5C-976F-8EAC2B608ADB}">
              <a16:predDERef xmlns="" xmlns:a16="http://schemas.microsoft.com/office/drawing/2014/main" pred="{6D6DCB51-EEAF-4A5A-AB92-4F452154D5E7}"/>
            </a:ext>
          </a:extLst>
        </xdr:cNvPr>
        <xdr:cNvSpPr/>
      </xdr:nvSpPr>
      <xdr:spPr>
        <a:xfrm>
          <a:off x="2952750" y="3905250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628650</xdr:colOff>
      <xdr:row>12</xdr:row>
      <xdr:rowOff>19050</xdr:rowOff>
    </xdr:from>
    <xdr:to>
      <xdr:col>4</xdr:col>
      <xdr:colOff>990600</xdr:colOff>
      <xdr:row>12</xdr:row>
      <xdr:rowOff>390525</xdr:rowOff>
    </xdr:to>
    <xdr:sp macro="" textlink="">
      <xdr:nvSpPr>
        <xdr:cNvPr id="38" name="Óvalo 37">
          <a:extLst>
            <a:ext uri="{FF2B5EF4-FFF2-40B4-BE49-F238E27FC236}">
              <a16:creationId xmlns="" xmlns:a16="http://schemas.microsoft.com/office/drawing/2014/main" id="{D3387649-717F-4A44-8FA2-C3767A405131}"/>
            </a:ext>
            <a:ext uri="{147F2762-F138-4A5C-976F-8EAC2B608ADB}">
              <a16:predDERef xmlns="" xmlns:a16="http://schemas.microsoft.com/office/drawing/2014/main" pred="{7217CE86-4122-4501-BEB7-4169143E331F}"/>
            </a:ext>
          </a:extLst>
        </xdr:cNvPr>
        <xdr:cNvSpPr/>
      </xdr:nvSpPr>
      <xdr:spPr>
        <a:xfrm>
          <a:off x="4552950" y="5248275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619125</xdr:colOff>
      <xdr:row>13</xdr:row>
      <xdr:rowOff>57150</xdr:rowOff>
    </xdr:from>
    <xdr:to>
      <xdr:col>4</xdr:col>
      <xdr:colOff>981075</xdr:colOff>
      <xdr:row>13</xdr:row>
      <xdr:rowOff>428625</xdr:rowOff>
    </xdr:to>
    <xdr:sp macro="" textlink="">
      <xdr:nvSpPr>
        <xdr:cNvPr id="39" name="Óvalo 38">
          <a:extLst>
            <a:ext uri="{FF2B5EF4-FFF2-40B4-BE49-F238E27FC236}">
              <a16:creationId xmlns="" xmlns:a16="http://schemas.microsoft.com/office/drawing/2014/main" id="{37295AB6-D4F6-4630-8C51-14A9795B5EA0}"/>
            </a:ext>
            <a:ext uri="{147F2762-F138-4A5C-976F-8EAC2B608ADB}">
              <a16:predDERef xmlns="" xmlns:a16="http://schemas.microsoft.com/office/drawing/2014/main" pred="{D3387649-717F-4A44-8FA2-C3767A405131}"/>
            </a:ext>
          </a:extLst>
        </xdr:cNvPr>
        <xdr:cNvSpPr/>
      </xdr:nvSpPr>
      <xdr:spPr>
        <a:xfrm>
          <a:off x="4543425" y="5743575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619125</xdr:colOff>
      <xdr:row>14</xdr:row>
      <xdr:rowOff>47625</xdr:rowOff>
    </xdr:from>
    <xdr:to>
      <xdr:col>4</xdr:col>
      <xdr:colOff>981075</xdr:colOff>
      <xdr:row>14</xdr:row>
      <xdr:rowOff>419100</xdr:rowOff>
    </xdr:to>
    <xdr:sp macro="" textlink="">
      <xdr:nvSpPr>
        <xdr:cNvPr id="40" name="Óvalo 39">
          <a:extLst>
            <a:ext uri="{FF2B5EF4-FFF2-40B4-BE49-F238E27FC236}">
              <a16:creationId xmlns="" xmlns:a16="http://schemas.microsoft.com/office/drawing/2014/main" id="{6D358D6E-38A3-4C99-AB7D-60D712609FF2}"/>
            </a:ext>
            <a:ext uri="{147F2762-F138-4A5C-976F-8EAC2B608ADB}">
              <a16:predDERef xmlns="" xmlns:a16="http://schemas.microsoft.com/office/drawing/2014/main" pred="{37295AB6-D4F6-4630-8C51-14A9795B5EA0}"/>
            </a:ext>
          </a:extLst>
        </xdr:cNvPr>
        <xdr:cNvSpPr/>
      </xdr:nvSpPr>
      <xdr:spPr>
        <a:xfrm>
          <a:off x="4543425" y="6191250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4</xdr:col>
      <xdr:colOff>619125</xdr:colOff>
      <xdr:row>15</xdr:row>
      <xdr:rowOff>28575</xdr:rowOff>
    </xdr:from>
    <xdr:to>
      <xdr:col>4</xdr:col>
      <xdr:colOff>981075</xdr:colOff>
      <xdr:row>15</xdr:row>
      <xdr:rowOff>400050</xdr:rowOff>
    </xdr:to>
    <xdr:sp macro="" textlink="">
      <xdr:nvSpPr>
        <xdr:cNvPr id="41" name="Óvalo 40">
          <a:extLst>
            <a:ext uri="{FF2B5EF4-FFF2-40B4-BE49-F238E27FC236}">
              <a16:creationId xmlns="" xmlns:a16="http://schemas.microsoft.com/office/drawing/2014/main" id="{F25718D4-AC2F-4702-89B0-9FB471685AC5}"/>
            </a:ext>
            <a:ext uri="{147F2762-F138-4A5C-976F-8EAC2B608ADB}">
              <a16:predDERef xmlns="" xmlns:a16="http://schemas.microsoft.com/office/drawing/2014/main" pred="{6D358D6E-38A3-4C99-AB7D-60D712609FF2}"/>
            </a:ext>
          </a:extLst>
        </xdr:cNvPr>
        <xdr:cNvSpPr/>
      </xdr:nvSpPr>
      <xdr:spPr>
        <a:xfrm>
          <a:off x="4543425" y="6629400"/>
          <a:ext cx="361950" cy="371475"/>
        </a:xfrm>
        <a:prstGeom prst="ellipse">
          <a:avLst/>
        </a:prstGeom>
        <a:gradFill rotWithShape="1">
          <a:gsLst>
            <a:gs pos="0">
              <a:srgbClr val="81B85F"/>
            </a:gs>
            <a:gs pos="100000">
              <a:srgbClr val="63A137"/>
            </a:gs>
          </a:gsLst>
          <a:lin ang="5400000"/>
        </a:gradFill>
        <a:ln w="12700">
          <a:noFill/>
          <a:prstDash val="solid"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rgbClr val="FFFFFF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421101</xdr:colOff>
      <xdr:row>0</xdr:row>
      <xdr:rowOff>152400</xdr:rowOff>
    </xdr:from>
    <xdr:to>
      <xdr:col>8</xdr:col>
      <xdr:colOff>284880</xdr:colOff>
      <xdr:row>24</xdr:row>
      <xdr:rowOff>102032</xdr:rowOff>
    </xdr:to>
    <xdr:pic>
      <xdr:nvPicPr>
        <xdr:cNvPr id="4" name="Picture 2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1101" y="152400"/>
          <a:ext cx="5959779" cy="452163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8</xdr:col>
      <xdr:colOff>466725</xdr:colOff>
      <xdr:row>0</xdr:row>
      <xdr:rowOff>133350</xdr:rowOff>
    </xdr:from>
    <xdr:to>
      <xdr:col>16</xdr:col>
      <xdr:colOff>365829</xdr:colOff>
      <xdr:row>24</xdr:row>
      <xdr:rowOff>109782</xdr:rowOff>
    </xdr:to>
    <xdr:pic>
      <xdr:nvPicPr>
        <xdr:cNvPr id="5" name="Picture 2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2725" y="133350"/>
          <a:ext cx="5995104" cy="454843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6"/>
  <sheetViews>
    <sheetView workbookViewId="0">
      <selection activeCell="D11" sqref="D11"/>
    </sheetView>
  </sheetViews>
  <sheetFormatPr baseColWidth="10" defaultColWidth="9.109375" defaultRowHeight="14.4" x14ac:dyDescent="0.3"/>
  <cols>
    <col min="1" max="2" width="9.109375" style="36"/>
    <col min="3" max="3" width="16" style="36" bestFit="1" customWidth="1"/>
    <col min="4" max="4" width="24.5546875" style="36" customWidth="1"/>
    <col min="5" max="5" width="24.109375" style="36" bestFit="1" customWidth="1"/>
    <col min="6" max="6" width="39.88671875" style="36" customWidth="1"/>
    <col min="7" max="16384" width="9.109375" style="36"/>
  </cols>
  <sheetData>
    <row r="3" spans="3:6" ht="45" customHeight="1" x14ac:dyDescent="0.3">
      <c r="C3" s="57" t="s">
        <v>34</v>
      </c>
      <c r="D3" s="57" t="s">
        <v>38</v>
      </c>
      <c r="E3" s="59" t="s">
        <v>39</v>
      </c>
      <c r="F3" s="58" t="s">
        <v>40</v>
      </c>
    </row>
    <row r="4" spans="3:6" ht="48.75" customHeight="1" x14ac:dyDescent="0.3">
      <c r="C4" s="51" t="s">
        <v>12</v>
      </c>
      <c r="D4" s="42"/>
      <c r="E4" s="43"/>
      <c r="F4" s="60" t="s">
        <v>41</v>
      </c>
    </row>
    <row r="5" spans="3:6" ht="36" customHeight="1" x14ac:dyDescent="0.3">
      <c r="C5" s="51" t="s">
        <v>42</v>
      </c>
      <c r="D5" s="42"/>
      <c r="E5" s="43"/>
      <c r="F5" s="53" t="s">
        <v>35</v>
      </c>
    </row>
    <row r="6" spans="3:6" ht="36" customHeight="1" x14ac:dyDescent="0.3">
      <c r="C6" s="40" t="s">
        <v>36</v>
      </c>
      <c r="D6" s="38"/>
      <c r="E6" s="37"/>
      <c r="F6" s="52" t="s">
        <v>43</v>
      </c>
    </row>
    <row r="7" spans="3:6" ht="36" customHeight="1" x14ac:dyDescent="0.3">
      <c r="C7" s="40" t="s">
        <v>7</v>
      </c>
      <c r="D7" s="38"/>
      <c r="E7" s="37"/>
      <c r="F7" s="52"/>
    </row>
    <row r="8" spans="3:6" ht="36" customHeight="1" x14ac:dyDescent="0.3">
      <c r="C8" s="40" t="s">
        <v>5</v>
      </c>
      <c r="D8" s="38"/>
      <c r="E8" s="37"/>
      <c r="F8" s="52"/>
    </row>
    <row r="9" spans="3:6" ht="36" customHeight="1" x14ac:dyDescent="0.3">
      <c r="C9" s="48" t="s">
        <v>37</v>
      </c>
      <c r="D9" s="49"/>
      <c r="E9" s="50"/>
      <c r="F9" s="54" t="s">
        <v>44</v>
      </c>
    </row>
    <row r="10" spans="3:6" ht="36" customHeight="1" x14ac:dyDescent="0.3">
      <c r="C10" s="39" t="s">
        <v>26</v>
      </c>
      <c r="D10" s="44"/>
      <c r="E10" s="45"/>
      <c r="F10" s="55" t="s">
        <v>35</v>
      </c>
    </row>
    <row r="11" spans="3:6" ht="36" customHeight="1" x14ac:dyDescent="0.3">
      <c r="C11" s="40" t="s">
        <v>33</v>
      </c>
      <c r="D11" s="38"/>
      <c r="E11" s="37"/>
      <c r="F11" s="52"/>
    </row>
    <row r="12" spans="3:6" ht="36" customHeight="1" x14ac:dyDescent="0.3">
      <c r="C12" s="40" t="s">
        <v>45</v>
      </c>
      <c r="D12" s="38"/>
      <c r="E12" s="37"/>
      <c r="F12" s="52" t="s">
        <v>35</v>
      </c>
    </row>
    <row r="13" spans="3:6" ht="36" customHeight="1" x14ac:dyDescent="0.3">
      <c r="C13" s="40" t="s">
        <v>23</v>
      </c>
      <c r="D13" s="38"/>
      <c r="E13" s="37"/>
      <c r="F13" s="52" t="s">
        <v>35</v>
      </c>
    </row>
    <row r="14" spans="3:6" ht="36" customHeight="1" x14ac:dyDescent="0.3">
      <c r="C14" s="40" t="s">
        <v>22</v>
      </c>
      <c r="D14" s="38"/>
      <c r="E14" s="37"/>
      <c r="F14" s="52" t="s">
        <v>35</v>
      </c>
    </row>
    <row r="15" spans="3:6" ht="36" customHeight="1" x14ac:dyDescent="0.3">
      <c r="C15" s="40" t="s">
        <v>25</v>
      </c>
      <c r="D15" s="38"/>
      <c r="E15" s="37"/>
      <c r="F15" s="52" t="s">
        <v>35</v>
      </c>
    </row>
    <row r="16" spans="3:6" ht="36" customHeight="1" x14ac:dyDescent="0.3">
      <c r="C16" s="41" t="s">
        <v>46</v>
      </c>
      <c r="D16" s="46"/>
      <c r="E16" s="47"/>
      <c r="F16" s="56" t="s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B31" sqref="B31"/>
    </sheetView>
  </sheetViews>
  <sheetFormatPr baseColWidth="10" defaultRowHeight="14.4" x14ac:dyDescent="0.3"/>
  <cols>
    <col min="1" max="2" width="12.44140625" style="149" customWidth="1"/>
    <col min="3" max="3" width="20.33203125" style="149" customWidth="1"/>
    <col min="4" max="15" width="9.44140625" style="149" customWidth="1"/>
    <col min="16" max="16" width="11.5546875" style="149"/>
  </cols>
  <sheetData>
    <row r="1" spans="1:15" x14ac:dyDescent="0.3">
      <c r="A1" s="155" t="s">
        <v>72</v>
      </c>
      <c r="B1" s="155" t="s">
        <v>95</v>
      </c>
      <c r="C1" s="155" t="s">
        <v>118</v>
      </c>
      <c r="D1" s="155">
        <v>44197</v>
      </c>
      <c r="E1" s="155">
        <v>44228</v>
      </c>
      <c r="F1" s="155">
        <v>44256</v>
      </c>
      <c r="G1" s="155">
        <v>44287</v>
      </c>
      <c r="H1" s="155">
        <v>44317</v>
      </c>
      <c r="I1" s="155">
        <v>44348</v>
      </c>
      <c r="J1" s="155">
        <v>44378</v>
      </c>
      <c r="K1" s="155">
        <v>44409</v>
      </c>
      <c r="L1" s="155">
        <v>44440</v>
      </c>
      <c r="M1" s="155">
        <v>44470</v>
      </c>
      <c r="N1" s="155">
        <v>44501</v>
      </c>
      <c r="O1" s="155">
        <v>44531</v>
      </c>
    </row>
    <row r="2" spans="1:15" x14ac:dyDescent="0.3">
      <c r="A2" s="151" t="s">
        <v>71</v>
      </c>
      <c r="B2" s="156" t="s">
        <v>98</v>
      </c>
      <c r="C2" s="152" t="s">
        <v>5</v>
      </c>
      <c r="D2" s="157">
        <v>6806</v>
      </c>
      <c r="E2" s="157">
        <v>6759</v>
      </c>
      <c r="F2" s="157">
        <v>6670</v>
      </c>
      <c r="G2" s="157">
        <v>6546</v>
      </c>
      <c r="H2" s="157">
        <v>6417</v>
      </c>
      <c r="I2" s="157">
        <v>6292</v>
      </c>
      <c r="J2" s="157">
        <v>6173</v>
      </c>
      <c r="K2" s="157">
        <v>6058</v>
      </c>
      <c r="L2" s="157">
        <v>5994</v>
      </c>
      <c r="M2" s="157">
        <v>5880</v>
      </c>
      <c r="N2" s="157">
        <v>5770</v>
      </c>
      <c r="O2" s="157">
        <v>5662</v>
      </c>
    </row>
    <row r="3" spans="1:15" x14ac:dyDescent="0.3">
      <c r="A3" s="151" t="s">
        <v>71</v>
      </c>
      <c r="B3" s="156" t="s">
        <v>116</v>
      </c>
      <c r="C3" s="152" t="s">
        <v>11</v>
      </c>
      <c r="D3" s="157">
        <v>7849</v>
      </c>
      <c r="E3" s="157">
        <v>7494</v>
      </c>
      <c r="F3" s="157">
        <v>7533</v>
      </c>
      <c r="G3" s="157">
        <v>7543</v>
      </c>
      <c r="H3" s="157">
        <v>7598</v>
      </c>
      <c r="I3" s="157">
        <v>7646</v>
      </c>
      <c r="J3" s="157">
        <v>7732</v>
      </c>
      <c r="K3" s="157">
        <v>7797</v>
      </c>
      <c r="L3" s="157">
        <v>8035</v>
      </c>
      <c r="M3" s="157">
        <v>8118</v>
      </c>
      <c r="N3" s="157">
        <v>8202</v>
      </c>
      <c r="O3" s="157">
        <v>8371</v>
      </c>
    </row>
    <row r="4" spans="1:15" x14ac:dyDescent="0.3">
      <c r="A4" s="151" t="s">
        <v>71</v>
      </c>
      <c r="B4" s="151"/>
      <c r="C4" s="153" t="s">
        <v>12</v>
      </c>
      <c r="D4" s="157">
        <v>23252</v>
      </c>
      <c r="E4" s="157">
        <v>23266</v>
      </c>
      <c r="F4" s="157">
        <v>23112</v>
      </c>
      <c r="G4" s="157">
        <v>22934</v>
      </c>
      <c r="H4" s="157">
        <v>22732</v>
      </c>
      <c r="I4" s="157">
        <v>22441</v>
      </c>
      <c r="J4" s="157">
        <v>21681</v>
      </c>
      <c r="K4" s="157">
        <v>21868</v>
      </c>
      <c r="L4" s="157">
        <v>21591</v>
      </c>
      <c r="M4" s="157">
        <v>21342</v>
      </c>
      <c r="N4" s="157">
        <v>21046</v>
      </c>
      <c r="O4" s="157">
        <v>20750</v>
      </c>
    </row>
    <row r="5" spans="1:15" x14ac:dyDescent="0.3">
      <c r="A5" s="151" t="s">
        <v>71</v>
      </c>
      <c r="B5" s="156" t="s">
        <v>110</v>
      </c>
      <c r="C5" s="151" t="s">
        <v>14</v>
      </c>
      <c r="D5" s="158">
        <v>2410</v>
      </c>
      <c r="E5" s="158">
        <v>2366</v>
      </c>
      <c r="F5" s="158">
        <v>2393</v>
      </c>
      <c r="G5" s="158">
        <v>2539</v>
      </c>
      <c r="H5" s="158">
        <v>2692</v>
      </c>
      <c r="I5" s="158">
        <v>2886</v>
      </c>
      <c r="J5" s="158">
        <v>2790</v>
      </c>
      <c r="K5" s="158">
        <v>2702</v>
      </c>
      <c r="L5" s="158">
        <v>2617</v>
      </c>
      <c r="M5" s="158">
        <v>2536</v>
      </c>
      <c r="N5" s="158">
        <v>2467</v>
      </c>
      <c r="O5" s="158">
        <v>2398</v>
      </c>
    </row>
    <row r="6" spans="1:15" x14ac:dyDescent="0.3">
      <c r="A6" s="151" t="s">
        <v>71</v>
      </c>
      <c r="B6" s="151"/>
      <c r="C6" s="154" t="s">
        <v>15</v>
      </c>
      <c r="D6" s="158">
        <v>479</v>
      </c>
      <c r="E6" s="158">
        <v>473</v>
      </c>
      <c r="F6" s="158">
        <v>467</v>
      </c>
      <c r="G6" s="158">
        <v>462</v>
      </c>
      <c r="H6" s="158">
        <v>456</v>
      </c>
      <c r="I6" s="158">
        <v>451</v>
      </c>
      <c r="J6" s="158">
        <v>445</v>
      </c>
      <c r="K6" s="158">
        <v>440</v>
      </c>
      <c r="L6" s="158">
        <v>435</v>
      </c>
      <c r="M6" s="158">
        <v>430</v>
      </c>
      <c r="N6" s="158">
        <v>425</v>
      </c>
      <c r="O6" s="158">
        <v>419</v>
      </c>
    </row>
    <row r="7" spans="1:15" x14ac:dyDescent="0.3">
      <c r="A7" s="151" t="s">
        <v>71</v>
      </c>
      <c r="B7" s="156" t="s">
        <v>107</v>
      </c>
      <c r="C7" s="151" t="s">
        <v>16</v>
      </c>
      <c r="D7" s="158">
        <v>481</v>
      </c>
      <c r="E7" s="158">
        <v>476</v>
      </c>
      <c r="F7" s="158">
        <v>470</v>
      </c>
      <c r="G7" s="158">
        <v>464</v>
      </c>
      <c r="H7" s="158">
        <v>459</v>
      </c>
      <c r="I7" s="158">
        <v>453</v>
      </c>
      <c r="J7" s="158">
        <v>448</v>
      </c>
      <c r="K7" s="158">
        <v>442</v>
      </c>
      <c r="L7" s="158">
        <v>437</v>
      </c>
      <c r="M7" s="158">
        <v>432</v>
      </c>
      <c r="N7" s="158">
        <v>427</v>
      </c>
      <c r="O7" s="158">
        <v>422</v>
      </c>
    </row>
    <row r="8" spans="1:15" x14ac:dyDescent="0.3">
      <c r="A8" s="151" t="s">
        <v>71</v>
      </c>
      <c r="B8" s="156" t="s">
        <v>108</v>
      </c>
      <c r="C8" s="151" t="s">
        <v>17</v>
      </c>
      <c r="D8" s="158">
        <v>1300</v>
      </c>
      <c r="E8" s="158">
        <v>1488</v>
      </c>
      <c r="F8" s="158">
        <v>1657</v>
      </c>
      <c r="G8" s="158">
        <v>1763</v>
      </c>
      <c r="H8" s="158">
        <v>1951</v>
      </c>
      <c r="I8" s="158">
        <v>1907</v>
      </c>
      <c r="J8" s="158">
        <v>1865</v>
      </c>
      <c r="K8" s="158">
        <v>1826</v>
      </c>
      <c r="L8" s="158">
        <v>1794</v>
      </c>
      <c r="M8" s="158">
        <v>1764</v>
      </c>
      <c r="N8" s="158">
        <v>1733</v>
      </c>
      <c r="O8" s="158">
        <v>1703</v>
      </c>
    </row>
    <row r="9" spans="1:15" x14ac:dyDescent="0.3">
      <c r="A9" s="151" t="s">
        <v>71</v>
      </c>
      <c r="B9" s="156" t="s">
        <v>109</v>
      </c>
      <c r="C9" s="151" t="s">
        <v>18</v>
      </c>
      <c r="D9" s="158">
        <v>796</v>
      </c>
      <c r="E9" s="158">
        <v>784</v>
      </c>
      <c r="F9" s="158">
        <v>771</v>
      </c>
      <c r="G9" s="158">
        <v>759</v>
      </c>
      <c r="H9" s="158">
        <v>747</v>
      </c>
      <c r="I9" s="158">
        <v>735</v>
      </c>
      <c r="J9" s="158">
        <v>723</v>
      </c>
      <c r="K9" s="158">
        <v>712</v>
      </c>
      <c r="L9" s="158">
        <v>700</v>
      </c>
      <c r="M9" s="158">
        <v>689</v>
      </c>
      <c r="N9" s="158">
        <v>679</v>
      </c>
      <c r="O9" s="158">
        <v>668</v>
      </c>
    </row>
    <row r="10" spans="1:15" x14ac:dyDescent="0.3">
      <c r="A10" s="151" t="s">
        <v>71</v>
      </c>
      <c r="B10" s="156" t="s">
        <v>106</v>
      </c>
      <c r="C10" s="151" t="s">
        <v>19</v>
      </c>
      <c r="D10" s="158">
        <v>2233</v>
      </c>
      <c r="E10" s="158">
        <v>2413</v>
      </c>
      <c r="F10" s="158">
        <v>2369</v>
      </c>
      <c r="G10" s="158">
        <v>2372</v>
      </c>
      <c r="H10" s="158">
        <v>2534</v>
      </c>
      <c r="I10" s="158">
        <v>2605</v>
      </c>
      <c r="J10" s="158">
        <v>2598</v>
      </c>
      <c r="K10" s="158">
        <v>2542</v>
      </c>
      <c r="L10" s="158">
        <v>2488</v>
      </c>
      <c r="M10" s="158">
        <v>2435</v>
      </c>
      <c r="N10" s="158">
        <v>2382</v>
      </c>
      <c r="O10" s="158">
        <v>2332</v>
      </c>
    </row>
    <row r="11" spans="1:15" x14ac:dyDescent="0.3">
      <c r="A11" s="151" t="s">
        <v>71</v>
      </c>
      <c r="B11" s="156" t="s">
        <v>117</v>
      </c>
      <c r="C11" s="152" t="s">
        <v>22</v>
      </c>
      <c r="D11" s="157">
        <v>1075</v>
      </c>
      <c r="E11" s="157">
        <v>1167</v>
      </c>
      <c r="F11" s="157">
        <v>1157</v>
      </c>
      <c r="G11" s="157">
        <v>1234</v>
      </c>
      <c r="H11" s="157">
        <v>1176</v>
      </c>
      <c r="I11" s="157">
        <v>1317</v>
      </c>
      <c r="J11" s="157">
        <v>1298</v>
      </c>
      <c r="K11" s="157">
        <v>1279</v>
      </c>
      <c r="L11" s="157">
        <v>1262</v>
      </c>
      <c r="M11" s="157">
        <v>1245</v>
      </c>
      <c r="N11" s="157">
        <v>1228</v>
      </c>
      <c r="O11" s="157">
        <v>1212</v>
      </c>
    </row>
    <row r="12" spans="1:15" x14ac:dyDescent="0.3">
      <c r="A12" s="151" t="s">
        <v>71</v>
      </c>
      <c r="B12" s="156" t="s">
        <v>99</v>
      </c>
      <c r="C12" s="152" t="s">
        <v>23</v>
      </c>
      <c r="D12" s="157">
        <v>2103</v>
      </c>
      <c r="E12" s="157">
        <v>1972</v>
      </c>
      <c r="F12" s="157">
        <v>1976</v>
      </c>
      <c r="G12" s="157">
        <v>1979</v>
      </c>
      <c r="H12" s="157">
        <v>2022</v>
      </c>
      <c r="I12" s="157">
        <v>2107</v>
      </c>
      <c r="J12" s="157">
        <v>2151</v>
      </c>
      <c r="K12" s="157">
        <v>2221</v>
      </c>
      <c r="L12" s="157">
        <v>2181</v>
      </c>
      <c r="M12" s="157">
        <v>2146</v>
      </c>
      <c r="N12" s="157">
        <v>2123</v>
      </c>
      <c r="O12" s="157">
        <v>2100</v>
      </c>
    </row>
    <row r="13" spans="1:15" x14ac:dyDescent="0.3">
      <c r="A13" s="151" t="s">
        <v>71</v>
      </c>
      <c r="B13" s="156" t="s">
        <v>97</v>
      </c>
      <c r="C13" s="152" t="s">
        <v>24</v>
      </c>
      <c r="D13" s="157">
        <v>330</v>
      </c>
      <c r="E13" s="157">
        <v>325</v>
      </c>
      <c r="F13" s="157">
        <v>321</v>
      </c>
      <c r="G13" s="157">
        <v>317</v>
      </c>
      <c r="H13" s="157">
        <v>314</v>
      </c>
      <c r="I13" s="157">
        <v>311</v>
      </c>
      <c r="J13" s="157">
        <v>307</v>
      </c>
      <c r="K13" s="157">
        <v>303</v>
      </c>
      <c r="L13" s="157">
        <v>299</v>
      </c>
      <c r="M13" s="157">
        <v>296</v>
      </c>
      <c r="N13" s="157">
        <v>291</v>
      </c>
      <c r="O13" s="157">
        <v>288</v>
      </c>
    </row>
    <row r="14" spans="1:15" x14ac:dyDescent="0.3">
      <c r="A14" s="151" t="s">
        <v>71</v>
      </c>
      <c r="B14" s="156" t="s">
        <v>100</v>
      </c>
      <c r="C14" s="152" t="s">
        <v>25</v>
      </c>
      <c r="D14" s="157">
        <v>8183</v>
      </c>
      <c r="E14" s="157">
        <v>8227</v>
      </c>
      <c r="F14" s="157">
        <v>8645</v>
      </c>
      <c r="G14" s="157">
        <v>8510</v>
      </c>
      <c r="H14" s="157">
        <v>8251</v>
      </c>
      <c r="I14" s="157">
        <v>7999</v>
      </c>
      <c r="J14" s="157">
        <v>7855</v>
      </c>
      <c r="K14" s="157">
        <v>7727</v>
      </c>
      <c r="L14" s="157">
        <v>7613</v>
      </c>
      <c r="M14" s="157">
        <v>7510</v>
      </c>
      <c r="N14" s="157">
        <v>7413</v>
      </c>
      <c r="O14" s="157">
        <v>7323</v>
      </c>
    </row>
    <row r="15" spans="1:15" x14ac:dyDescent="0.3">
      <c r="A15" s="151" t="s">
        <v>71</v>
      </c>
      <c r="B15" s="156" t="s">
        <v>103</v>
      </c>
      <c r="C15" s="152" t="s">
        <v>26</v>
      </c>
      <c r="D15" s="157">
        <v>0</v>
      </c>
      <c r="E15" s="157">
        <v>0</v>
      </c>
      <c r="F15" s="157">
        <v>0</v>
      </c>
      <c r="G15" s="157">
        <v>0</v>
      </c>
      <c r="H15" s="157">
        <v>0</v>
      </c>
      <c r="I15" s="157">
        <v>0</v>
      </c>
      <c r="J15" s="157">
        <v>0</v>
      </c>
      <c r="K15" s="157">
        <v>0</v>
      </c>
      <c r="L15" s="157">
        <v>0</v>
      </c>
      <c r="M15" s="157">
        <v>0</v>
      </c>
      <c r="N15" s="157">
        <v>0</v>
      </c>
      <c r="O15" s="157">
        <v>0</v>
      </c>
    </row>
    <row r="16" spans="1:15" x14ac:dyDescent="0.3">
      <c r="A16" s="151" t="s">
        <v>71</v>
      </c>
      <c r="B16" s="156" t="s">
        <v>115</v>
      </c>
      <c r="C16" s="152" t="s">
        <v>33</v>
      </c>
      <c r="D16" s="157">
        <v>17979</v>
      </c>
      <c r="E16" s="157">
        <v>17890</v>
      </c>
      <c r="F16" s="157">
        <v>17713</v>
      </c>
      <c r="G16" s="157">
        <v>17631</v>
      </c>
      <c r="H16" s="157">
        <v>17280</v>
      </c>
      <c r="I16" s="157">
        <v>14584</v>
      </c>
      <c r="J16" s="157">
        <v>16588</v>
      </c>
      <c r="K16" s="157">
        <v>16296</v>
      </c>
      <c r="L16" s="157">
        <v>16050</v>
      </c>
      <c r="M16" s="157">
        <v>15813</v>
      </c>
      <c r="N16" s="157">
        <v>0</v>
      </c>
      <c r="O16" s="157">
        <v>0</v>
      </c>
    </row>
    <row r="17" spans="1:15" x14ac:dyDescent="0.3">
      <c r="A17" s="151" t="s">
        <v>90</v>
      </c>
      <c r="B17" s="156" t="s">
        <v>113</v>
      </c>
      <c r="C17" s="151" t="s">
        <v>76</v>
      </c>
      <c r="D17" s="157">
        <v>23985.801318641374</v>
      </c>
      <c r="E17" s="157">
        <v>23564.442910775822</v>
      </c>
      <c r="F17" s="157">
        <v>23529.091302697176</v>
      </c>
      <c r="G17" s="157">
        <v>23492.325500527819</v>
      </c>
      <c r="H17" s="157">
        <v>24109.457768798624</v>
      </c>
      <c r="I17" s="157">
        <v>24241.285888149476</v>
      </c>
      <c r="J17" s="157">
        <v>23850.329835609042</v>
      </c>
      <c r="K17" s="157">
        <v>23635.569368555349</v>
      </c>
      <c r="L17" s="157">
        <v>23344.765943013837</v>
      </c>
      <c r="M17" s="157">
        <v>23244.138522300396</v>
      </c>
      <c r="N17" s="157">
        <v>23119.936598875567</v>
      </c>
      <c r="O17" s="157">
        <v>22832.070435340276</v>
      </c>
    </row>
    <row r="18" spans="1:15" x14ac:dyDescent="0.3">
      <c r="A18" s="151" t="s">
        <v>90</v>
      </c>
      <c r="B18" s="156" t="s">
        <v>111</v>
      </c>
      <c r="C18" s="151" t="s">
        <v>77</v>
      </c>
      <c r="D18" s="157">
        <v>5162.9883402086862</v>
      </c>
      <c r="E18" s="157">
        <v>5014.6667905281356</v>
      </c>
      <c r="F18" s="157">
        <v>5153.1857894094301</v>
      </c>
      <c r="G18" s="157">
        <v>5299.7320572686822</v>
      </c>
      <c r="H18" s="157">
        <v>5340.7358850017499</v>
      </c>
      <c r="I18" s="157">
        <v>5181.9166881997035</v>
      </c>
      <c r="J18" s="157">
        <v>4924.9213298622244</v>
      </c>
      <c r="K18" s="157">
        <v>4783.840615993362</v>
      </c>
      <c r="L18" s="157">
        <v>4648.2830264496288</v>
      </c>
      <c r="M18" s="157">
        <v>4519.7326101299814</v>
      </c>
      <c r="N18" s="157">
        <v>5095.8001773905435</v>
      </c>
      <c r="O18" s="157">
        <v>4925.5788200914703</v>
      </c>
    </row>
    <row r="19" spans="1:15" x14ac:dyDescent="0.3">
      <c r="A19" s="151" t="s">
        <v>90</v>
      </c>
      <c r="B19" s="156" t="s">
        <v>112</v>
      </c>
      <c r="C19" s="151" t="s">
        <v>78</v>
      </c>
      <c r="D19" s="157">
        <v>15156.161833898756</v>
      </c>
      <c r="E19" s="157">
        <v>14585.755519089358</v>
      </c>
      <c r="F19" s="157">
        <v>14236.790153702517</v>
      </c>
      <c r="G19" s="157">
        <v>13456.462026338859</v>
      </c>
      <c r="H19" s="157">
        <v>12936.513635180536</v>
      </c>
      <c r="I19" s="157">
        <v>16932.677219751546</v>
      </c>
      <c r="J19" s="157">
        <v>17712.652424780841</v>
      </c>
      <c r="K19" s="157">
        <v>16632.10802191143</v>
      </c>
      <c r="L19" s="157">
        <v>16333.703827253667</v>
      </c>
      <c r="M19" s="157">
        <v>18272.570558088806</v>
      </c>
      <c r="N19" s="157">
        <v>17263.799022875697</v>
      </c>
      <c r="O19" s="157">
        <v>16571.055689016415</v>
      </c>
    </row>
    <row r="20" spans="1:15" x14ac:dyDescent="0.3">
      <c r="A20" s="151" t="s">
        <v>90</v>
      </c>
      <c r="B20" s="156" t="s">
        <v>114</v>
      </c>
      <c r="C20" s="151" t="s">
        <v>79</v>
      </c>
      <c r="D20" s="157">
        <v>4761.0045895284129</v>
      </c>
      <c r="E20" s="157">
        <v>4638.9758501884107</v>
      </c>
      <c r="F20" s="157">
        <v>4529.8613847807846</v>
      </c>
      <c r="G20" s="157">
        <v>4620.7903008123094</v>
      </c>
      <c r="H20" s="157">
        <v>4728.1338153963979</v>
      </c>
      <c r="I20" s="157">
        <v>4885.7097458507205</v>
      </c>
      <c r="J20" s="157">
        <v>4705.529683546325</v>
      </c>
      <c r="K20" s="157">
        <v>4511.4289466343907</v>
      </c>
      <c r="L20" s="157">
        <v>4348.9904131010553</v>
      </c>
      <c r="M20" s="157">
        <v>4178.9553918580295</v>
      </c>
      <c r="N20" s="157">
        <v>4313.2158651112604</v>
      </c>
      <c r="O20" s="157">
        <v>4216.4579854399162</v>
      </c>
    </row>
    <row r="21" spans="1:15" x14ac:dyDescent="0.3">
      <c r="A21" s="151" t="s">
        <v>90</v>
      </c>
      <c r="B21" s="156" t="s">
        <v>81</v>
      </c>
      <c r="C21" s="151" t="s">
        <v>81</v>
      </c>
      <c r="D21" s="157">
        <v>1096</v>
      </c>
      <c r="E21" s="157">
        <v>1161</v>
      </c>
      <c r="F21" s="157">
        <v>1208</v>
      </c>
      <c r="G21" s="157">
        <v>1269</v>
      </c>
      <c r="H21" s="157">
        <v>1245</v>
      </c>
      <c r="I21" s="157">
        <v>1134</v>
      </c>
      <c r="J21" s="157">
        <v>1069</v>
      </c>
      <c r="K21" s="157">
        <v>1119</v>
      </c>
      <c r="L21" s="157">
        <v>1167</v>
      </c>
      <c r="M21" s="157">
        <v>1171</v>
      </c>
      <c r="N21" s="157">
        <v>1113</v>
      </c>
      <c r="O21" s="157">
        <v>1044</v>
      </c>
    </row>
    <row r="22" spans="1:15" x14ac:dyDescent="0.3">
      <c r="A22" s="151" t="s">
        <v>90</v>
      </c>
      <c r="B22" s="156" t="s">
        <v>105</v>
      </c>
      <c r="C22" s="151" t="s">
        <v>82</v>
      </c>
      <c r="D22" s="157">
        <v>8610</v>
      </c>
      <c r="E22" s="157">
        <v>8431</v>
      </c>
      <c r="F22" s="157">
        <v>8202</v>
      </c>
      <c r="G22" s="157">
        <v>7969</v>
      </c>
      <c r="H22" s="157">
        <v>7856</v>
      </c>
      <c r="I22" s="157">
        <v>7743</v>
      </c>
      <c r="J22" s="157">
        <v>7631</v>
      </c>
      <c r="K22" s="157">
        <v>7484</v>
      </c>
      <c r="L22" s="157">
        <v>7239</v>
      </c>
      <c r="M22" s="157">
        <v>7058</v>
      </c>
      <c r="N22" s="157">
        <v>6878</v>
      </c>
      <c r="O22" s="157">
        <v>6826</v>
      </c>
    </row>
    <row r="23" spans="1:15" x14ac:dyDescent="0.3">
      <c r="A23" s="151" t="s">
        <v>90</v>
      </c>
      <c r="B23" s="151"/>
      <c r="C23" s="154" t="s">
        <v>83</v>
      </c>
      <c r="D23" s="157">
        <v>6952</v>
      </c>
      <c r="E23" s="157">
        <v>7104</v>
      </c>
      <c r="F23" s="157">
        <v>6999</v>
      </c>
      <c r="G23" s="157">
        <v>6896</v>
      </c>
      <c r="H23" s="157">
        <v>6796</v>
      </c>
      <c r="I23" s="157">
        <v>6727</v>
      </c>
      <c r="J23" s="157">
        <v>7672</v>
      </c>
      <c r="K23" s="157">
        <v>8538</v>
      </c>
      <c r="L23" s="157">
        <v>8540</v>
      </c>
      <c r="M23" s="157">
        <v>8373</v>
      </c>
      <c r="N23" s="157">
        <v>8209</v>
      </c>
      <c r="O23" s="157">
        <v>8053</v>
      </c>
    </row>
    <row r="24" spans="1:15" x14ac:dyDescent="0.3">
      <c r="A24" s="151" t="s">
        <v>90</v>
      </c>
      <c r="B24" s="156" t="s">
        <v>104</v>
      </c>
      <c r="C24" s="151" t="s">
        <v>84</v>
      </c>
      <c r="D24" s="157">
        <v>588</v>
      </c>
      <c r="E24" s="157">
        <v>582</v>
      </c>
      <c r="F24" s="157">
        <v>576</v>
      </c>
      <c r="G24" s="157">
        <v>569</v>
      </c>
      <c r="H24" s="157">
        <v>562</v>
      </c>
      <c r="I24" s="157">
        <v>556</v>
      </c>
      <c r="J24" s="157">
        <v>758</v>
      </c>
      <c r="K24" s="157">
        <v>599</v>
      </c>
      <c r="L24" s="157">
        <v>742</v>
      </c>
      <c r="M24" s="157">
        <v>733</v>
      </c>
      <c r="N24" s="157">
        <v>725</v>
      </c>
      <c r="O24" s="157">
        <v>716</v>
      </c>
    </row>
    <row r="25" spans="1:15" x14ac:dyDescent="0.3">
      <c r="A25" s="151" t="s">
        <v>90</v>
      </c>
      <c r="B25" s="156" t="s">
        <v>102</v>
      </c>
      <c r="C25" s="151" t="s">
        <v>85</v>
      </c>
      <c r="D25" s="157">
        <v>652</v>
      </c>
      <c r="E25" s="157">
        <v>645</v>
      </c>
      <c r="F25" s="157">
        <v>637</v>
      </c>
      <c r="G25" s="157">
        <v>629</v>
      </c>
      <c r="H25" s="157">
        <v>621</v>
      </c>
      <c r="I25" s="157">
        <v>614</v>
      </c>
      <c r="J25" s="157">
        <v>607</v>
      </c>
      <c r="K25" s="157">
        <v>600</v>
      </c>
      <c r="L25" s="157">
        <v>593</v>
      </c>
      <c r="M25" s="157">
        <v>585</v>
      </c>
      <c r="N25" s="157">
        <v>579</v>
      </c>
      <c r="O25" s="157">
        <v>572</v>
      </c>
    </row>
    <row r="26" spans="1:15" x14ac:dyDescent="0.3">
      <c r="A26" s="151" t="s">
        <v>90</v>
      </c>
      <c r="B26" s="156" t="s">
        <v>101</v>
      </c>
      <c r="C26" s="151" t="s">
        <v>86</v>
      </c>
      <c r="D26" s="157">
        <v>1744.3058194034015</v>
      </c>
      <c r="E26" s="157">
        <v>1746.7176726146015</v>
      </c>
      <c r="F26" s="157">
        <v>1716.412665802291</v>
      </c>
      <c r="G26" s="157">
        <v>1705.0668401117778</v>
      </c>
      <c r="H26" s="157">
        <v>1702.2856114072656</v>
      </c>
      <c r="I26" s="157">
        <v>1728.148845128318</v>
      </c>
      <c r="J26" s="157">
        <v>1802.0740953985223</v>
      </c>
      <c r="K26" s="157">
        <v>1809.443981071066</v>
      </c>
      <c r="L26" s="157">
        <v>1832.1350038777441</v>
      </c>
      <c r="M26" s="157">
        <v>1866.8163016646547</v>
      </c>
      <c r="N26" s="157">
        <v>1898.7992975966599</v>
      </c>
      <c r="O26" s="157">
        <v>1907.2379858501727</v>
      </c>
    </row>
    <row r="27" spans="1:15" x14ac:dyDescent="0.3">
      <c r="A27" s="151" t="s">
        <v>90</v>
      </c>
      <c r="B27" s="156" t="s">
        <v>96</v>
      </c>
      <c r="C27" s="151" t="s">
        <v>88</v>
      </c>
      <c r="D27" s="157">
        <v>392</v>
      </c>
      <c r="E27" s="157">
        <v>387</v>
      </c>
      <c r="F27" s="157">
        <v>359</v>
      </c>
      <c r="G27" s="157">
        <v>359</v>
      </c>
      <c r="H27" s="157">
        <v>354</v>
      </c>
      <c r="I27" s="157">
        <v>350</v>
      </c>
      <c r="J27" s="157">
        <v>345</v>
      </c>
      <c r="K27" s="157">
        <v>340</v>
      </c>
      <c r="L27" s="157">
        <v>335</v>
      </c>
      <c r="M27" s="157">
        <v>331</v>
      </c>
      <c r="N27" s="157">
        <v>326</v>
      </c>
      <c r="O27" s="157">
        <v>322</v>
      </c>
    </row>
    <row r="28" spans="1:15" x14ac:dyDescent="0.3">
      <c r="A28" s="150"/>
      <c r="B28" s="150"/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  <c r="N28" s="150"/>
      <c r="O28" s="150"/>
    </row>
  </sheetData>
  <autoFilter ref="A1:O2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"/>
  <sheetViews>
    <sheetView topLeftCell="A74" zoomScale="90" zoomScaleNormal="90" workbookViewId="0">
      <selection activeCell="E108" sqref="E108"/>
    </sheetView>
  </sheetViews>
  <sheetFormatPr baseColWidth="10" defaultColWidth="11.44140625" defaultRowHeight="14.4" outlineLevelRow="1" x14ac:dyDescent="0.3"/>
  <cols>
    <col min="1" max="1" width="12.44140625" style="1" customWidth="1"/>
    <col min="2" max="2" width="20.33203125" style="1" customWidth="1"/>
    <col min="3" max="3" width="11.6640625" style="1" bestFit="1" customWidth="1"/>
    <col min="4" max="15" width="9.44140625" style="1" customWidth="1"/>
    <col min="16" max="16" width="8.44140625" style="1" bestFit="1" customWidth="1"/>
    <col min="17" max="17" width="49.88671875" style="1" customWidth="1"/>
    <col min="18" max="16384" width="11.44140625" style="1"/>
  </cols>
  <sheetData>
    <row r="1" spans="1:17" ht="15" hidden="1" thickBot="1" x14ac:dyDescent="0.35">
      <c r="D1" s="1">
        <v>31</v>
      </c>
      <c r="E1" s="1">
        <v>28</v>
      </c>
      <c r="F1" s="1">
        <v>31</v>
      </c>
      <c r="G1" s="1">
        <v>30</v>
      </c>
      <c r="H1" s="1">
        <v>31</v>
      </c>
      <c r="I1" s="1">
        <v>30</v>
      </c>
      <c r="J1" s="1">
        <v>31</v>
      </c>
      <c r="K1" s="1">
        <v>31</v>
      </c>
      <c r="L1" s="1">
        <v>30</v>
      </c>
      <c r="M1" s="1">
        <v>31</v>
      </c>
      <c r="N1" s="1">
        <v>30</v>
      </c>
      <c r="O1" s="1">
        <v>31</v>
      </c>
      <c r="P1" s="1">
        <f>+SUM(D1:O1)</f>
        <v>365</v>
      </c>
    </row>
    <row r="2" spans="1:17" ht="15" thickBot="1" x14ac:dyDescent="0.35">
      <c r="D2" s="113" t="s">
        <v>75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5"/>
    </row>
    <row r="3" spans="1:17" ht="15" thickBot="1" x14ac:dyDescent="0.35">
      <c r="A3" s="66" t="s">
        <v>72</v>
      </c>
      <c r="B3" s="66" t="s">
        <v>73</v>
      </c>
      <c r="C3" s="66" t="s">
        <v>74</v>
      </c>
      <c r="D3" s="66">
        <v>44197</v>
      </c>
      <c r="E3" s="67">
        <v>44228</v>
      </c>
      <c r="F3" s="67">
        <v>44256</v>
      </c>
      <c r="G3" s="67">
        <v>44287</v>
      </c>
      <c r="H3" s="67">
        <v>44317</v>
      </c>
      <c r="I3" s="67">
        <v>44348</v>
      </c>
      <c r="J3" s="67">
        <v>44378</v>
      </c>
      <c r="K3" s="67">
        <v>44409</v>
      </c>
      <c r="L3" s="67">
        <v>44440</v>
      </c>
      <c r="M3" s="67">
        <v>44470</v>
      </c>
      <c r="N3" s="67">
        <v>44501</v>
      </c>
      <c r="O3" s="68">
        <v>44531</v>
      </c>
      <c r="P3" s="13">
        <v>2021</v>
      </c>
      <c r="Q3" s="100" t="s">
        <v>93</v>
      </c>
    </row>
    <row r="4" spans="1:17" outlineLevel="1" x14ac:dyDescent="0.3">
      <c r="A4" s="69" t="s">
        <v>71</v>
      </c>
      <c r="B4" s="119" t="s">
        <v>0</v>
      </c>
      <c r="C4" s="93" t="s">
        <v>1</v>
      </c>
      <c r="D4" s="86">
        <v>4466</v>
      </c>
      <c r="E4" s="3">
        <v>4476</v>
      </c>
      <c r="F4" s="3">
        <v>4408</v>
      </c>
      <c r="G4" s="3">
        <v>4341</v>
      </c>
      <c r="H4" s="3">
        <v>4275</v>
      </c>
      <c r="I4" s="3">
        <v>4211</v>
      </c>
      <c r="J4" s="3">
        <v>4147</v>
      </c>
      <c r="K4" s="3">
        <v>4085</v>
      </c>
      <c r="L4" s="3">
        <v>4023</v>
      </c>
      <c r="M4" s="3">
        <v>3960</v>
      </c>
      <c r="N4" s="3">
        <v>3899</v>
      </c>
      <c r="O4" s="8">
        <v>3841</v>
      </c>
      <c r="P4" s="14">
        <f>+SUMPRODUCT(D4:O4,$D$1:$O$1)/$P$1</f>
        <v>4175.8630136986303</v>
      </c>
      <c r="Q4" s="14"/>
    </row>
    <row r="5" spans="1:17" outlineLevel="1" x14ac:dyDescent="0.3">
      <c r="A5" s="70" t="s">
        <v>71</v>
      </c>
      <c r="B5" s="117"/>
      <c r="C5" s="94" t="s">
        <v>2</v>
      </c>
      <c r="D5" s="87"/>
      <c r="E5" s="4"/>
      <c r="F5" s="4">
        <v>28</v>
      </c>
      <c r="G5" s="4">
        <v>28</v>
      </c>
      <c r="H5" s="4">
        <v>27</v>
      </c>
      <c r="I5" s="4">
        <v>26</v>
      </c>
      <c r="J5" s="4">
        <v>26</v>
      </c>
      <c r="K5" s="4">
        <v>26</v>
      </c>
      <c r="L5" s="4">
        <v>75</v>
      </c>
      <c r="M5" s="4">
        <v>73</v>
      </c>
      <c r="N5" s="4">
        <v>72</v>
      </c>
      <c r="O5" s="9">
        <v>70</v>
      </c>
      <c r="P5" s="15">
        <f>+SUMPRODUCT(D5:O5,$D$1:$O$1)/$P$1</f>
        <v>37.753424657534246</v>
      </c>
      <c r="Q5" s="15"/>
    </row>
    <row r="6" spans="1:17" outlineLevel="1" x14ac:dyDescent="0.3">
      <c r="A6" s="70" t="s">
        <v>71</v>
      </c>
      <c r="B6" s="118"/>
      <c r="C6" s="94" t="s">
        <v>3</v>
      </c>
      <c r="D6" s="87">
        <f>+SUM(D4:D5)</f>
        <v>4466</v>
      </c>
      <c r="E6" s="4">
        <f t="shared" ref="E6:P6" si="0">+SUM(E4:E5)</f>
        <v>4476</v>
      </c>
      <c r="F6" s="4">
        <f t="shared" si="0"/>
        <v>4436</v>
      </c>
      <c r="G6" s="4">
        <f t="shared" si="0"/>
        <v>4369</v>
      </c>
      <c r="H6" s="4">
        <f t="shared" si="0"/>
        <v>4302</v>
      </c>
      <c r="I6" s="4">
        <f t="shared" si="0"/>
        <v>4237</v>
      </c>
      <c r="J6" s="4">
        <f t="shared" si="0"/>
        <v>4173</v>
      </c>
      <c r="K6" s="4">
        <f t="shared" si="0"/>
        <v>4111</v>
      </c>
      <c r="L6" s="4">
        <f t="shared" si="0"/>
        <v>4098</v>
      </c>
      <c r="M6" s="4">
        <f t="shared" si="0"/>
        <v>4033</v>
      </c>
      <c r="N6" s="4">
        <f t="shared" si="0"/>
        <v>3971</v>
      </c>
      <c r="O6" s="9">
        <f t="shared" si="0"/>
        <v>3911</v>
      </c>
      <c r="P6" s="15">
        <f t="shared" si="0"/>
        <v>4213.6164383561645</v>
      </c>
      <c r="Q6" s="15"/>
    </row>
    <row r="7" spans="1:17" outlineLevel="1" x14ac:dyDescent="0.3">
      <c r="A7" s="70" t="s">
        <v>71</v>
      </c>
      <c r="B7" s="116" t="s">
        <v>4</v>
      </c>
      <c r="C7" s="94" t="s">
        <v>1</v>
      </c>
      <c r="D7" s="87">
        <v>2340</v>
      </c>
      <c r="E7" s="4">
        <v>2283</v>
      </c>
      <c r="F7" s="4">
        <v>2234</v>
      </c>
      <c r="G7" s="4">
        <v>2177</v>
      </c>
      <c r="H7" s="4">
        <v>2115</v>
      </c>
      <c r="I7" s="4">
        <v>2055</v>
      </c>
      <c r="J7" s="4">
        <v>2000</v>
      </c>
      <c r="K7" s="4">
        <v>1947</v>
      </c>
      <c r="L7" s="4">
        <v>1896</v>
      </c>
      <c r="M7" s="4">
        <v>1847</v>
      </c>
      <c r="N7" s="4">
        <v>1799</v>
      </c>
      <c r="O7" s="9">
        <v>1751</v>
      </c>
      <c r="P7" s="15">
        <f>+SUMPRODUCT(D7:O7,$D$1:$O$1)/$P$1</f>
        <v>2035.5835616438355</v>
      </c>
      <c r="Q7" s="15"/>
    </row>
    <row r="8" spans="1:17" outlineLevel="1" x14ac:dyDescent="0.3">
      <c r="A8" s="70" t="s">
        <v>71</v>
      </c>
      <c r="B8" s="117"/>
      <c r="C8" s="94" t="s">
        <v>2</v>
      </c>
      <c r="D8" s="87"/>
      <c r="E8" s="4"/>
      <c r="F8" s="4"/>
      <c r="G8" s="4"/>
      <c r="H8" s="4"/>
      <c r="I8" s="4"/>
      <c r="J8" s="4"/>
      <c r="K8" s="4"/>
      <c r="L8" s="4"/>
      <c r="M8" s="4"/>
      <c r="N8" s="4"/>
      <c r="O8" s="9"/>
      <c r="P8" s="15">
        <f>+SUMPRODUCT(D8:O8,$D$1:$O$1)/$P$1</f>
        <v>0</v>
      </c>
      <c r="Q8" s="15"/>
    </row>
    <row r="9" spans="1:17" outlineLevel="1" x14ac:dyDescent="0.3">
      <c r="A9" s="70" t="s">
        <v>71</v>
      </c>
      <c r="B9" s="118"/>
      <c r="C9" s="94" t="s">
        <v>3</v>
      </c>
      <c r="D9" s="87">
        <f>+D7+D8</f>
        <v>2340</v>
      </c>
      <c r="E9" s="4">
        <f t="shared" ref="E9:P9" si="1">+E7+E8</f>
        <v>2283</v>
      </c>
      <c r="F9" s="4">
        <f t="shared" si="1"/>
        <v>2234</v>
      </c>
      <c r="G9" s="4">
        <f t="shared" si="1"/>
        <v>2177</v>
      </c>
      <c r="H9" s="4">
        <f t="shared" si="1"/>
        <v>2115</v>
      </c>
      <c r="I9" s="4">
        <f t="shared" si="1"/>
        <v>2055</v>
      </c>
      <c r="J9" s="4">
        <f t="shared" si="1"/>
        <v>2000</v>
      </c>
      <c r="K9" s="4">
        <f t="shared" si="1"/>
        <v>1947</v>
      </c>
      <c r="L9" s="4">
        <f t="shared" si="1"/>
        <v>1896</v>
      </c>
      <c r="M9" s="4">
        <f t="shared" si="1"/>
        <v>1847</v>
      </c>
      <c r="N9" s="4">
        <f t="shared" si="1"/>
        <v>1799</v>
      </c>
      <c r="O9" s="9">
        <f t="shared" si="1"/>
        <v>1751</v>
      </c>
      <c r="P9" s="15">
        <f t="shared" si="1"/>
        <v>2035.5835616438355</v>
      </c>
      <c r="Q9" s="15"/>
    </row>
    <row r="10" spans="1:17" x14ac:dyDescent="0.3">
      <c r="A10" s="71" t="s">
        <v>71</v>
      </c>
      <c r="B10" s="104" t="s">
        <v>5</v>
      </c>
      <c r="C10" s="95" t="s">
        <v>1</v>
      </c>
      <c r="D10" s="88">
        <f>+D4+D7</f>
        <v>6806</v>
      </c>
      <c r="E10" s="5">
        <f t="shared" ref="E10:O10" si="2">+E4+E7</f>
        <v>6759</v>
      </c>
      <c r="F10" s="5">
        <f t="shared" si="2"/>
        <v>6642</v>
      </c>
      <c r="G10" s="5">
        <f t="shared" si="2"/>
        <v>6518</v>
      </c>
      <c r="H10" s="5">
        <f t="shared" si="2"/>
        <v>6390</v>
      </c>
      <c r="I10" s="5">
        <f t="shared" si="2"/>
        <v>6266</v>
      </c>
      <c r="J10" s="5">
        <f t="shared" si="2"/>
        <v>6147</v>
      </c>
      <c r="K10" s="5">
        <f t="shared" si="2"/>
        <v>6032</v>
      </c>
      <c r="L10" s="5">
        <f t="shared" si="2"/>
        <v>5919</v>
      </c>
      <c r="M10" s="5">
        <f t="shared" si="2"/>
        <v>5807</v>
      </c>
      <c r="N10" s="5">
        <f t="shared" si="2"/>
        <v>5698</v>
      </c>
      <c r="O10" s="10">
        <f t="shared" si="2"/>
        <v>5592</v>
      </c>
      <c r="P10" s="16">
        <f>+SUMPRODUCT(D10:O10,$D$1:$O$1)/$P$1</f>
        <v>6211.4465753424656</v>
      </c>
      <c r="Q10" s="16"/>
    </row>
    <row r="11" spans="1:17" x14ac:dyDescent="0.3">
      <c r="A11" s="71" t="s">
        <v>71</v>
      </c>
      <c r="B11" s="105"/>
      <c r="C11" s="95" t="s">
        <v>2</v>
      </c>
      <c r="D11" s="88">
        <f>+D5+D8</f>
        <v>0</v>
      </c>
      <c r="E11" s="5">
        <f t="shared" ref="E11:O11" si="3">+E5+E8</f>
        <v>0</v>
      </c>
      <c r="F11" s="5">
        <f t="shared" si="3"/>
        <v>28</v>
      </c>
      <c r="G11" s="5">
        <f t="shared" si="3"/>
        <v>28</v>
      </c>
      <c r="H11" s="5">
        <f t="shared" si="3"/>
        <v>27</v>
      </c>
      <c r="I11" s="5">
        <f t="shared" si="3"/>
        <v>26</v>
      </c>
      <c r="J11" s="5">
        <f t="shared" si="3"/>
        <v>26</v>
      </c>
      <c r="K11" s="5">
        <f t="shared" si="3"/>
        <v>26</v>
      </c>
      <c r="L11" s="5">
        <f t="shared" si="3"/>
        <v>75</v>
      </c>
      <c r="M11" s="5">
        <f t="shared" si="3"/>
        <v>73</v>
      </c>
      <c r="N11" s="5">
        <f t="shared" si="3"/>
        <v>72</v>
      </c>
      <c r="O11" s="10">
        <f t="shared" si="3"/>
        <v>70</v>
      </c>
      <c r="P11" s="16">
        <f>+SUMPRODUCT(D11:O11,$D$1:$O$1)/$P$1</f>
        <v>37.753424657534246</v>
      </c>
      <c r="Q11" s="16"/>
    </row>
    <row r="12" spans="1:17" x14ac:dyDescent="0.3">
      <c r="A12" s="71" t="s">
        <v>71</v>
      </c>
      <c r="B12" s="106"/>
      <c r="C12" s="95" t="s">
        <v>6</v>
      </c>
      <c r="D12" s="88">
        <f>+D10+D11</f>
        <v>6806</v>
      </c>
      <c r="E12" s="5">
        <f t="shared" ref="E12:P12" si="4">+E10+E11</f>
        <v>6759</v>
      </c>
      <c r="F12" s="5">
        <f t="shared" si="4"/>
        <v>6670</v>
      </c>
      <c r="G12" s="5">
        <f t="shared" si="4"/>
        <v>6546</v>
      </c>
      <c r="H12" s="5">
        <f t="shared" si="4"/>
        <v>6417</v>
      </c>
      <c r="I12" s="5">
        <f t="shared" si="4"/>
        <v>6292</v>
      </c>
      <c r="J12" s="5">
        <f t="shared" si="4"/>
        <v>6173</v>
      </c>
      <c r="K12" s="5">
        <f t="shared" si="4"/>
        <v>6058</v>
      </c>
      <c r="L12" s="5">
        <f t="shared" si="4"/>
        <v>5994</v>
      </c>
      <c r="M12" s="5">
        <f t="shared" si="4"/>
        <v>5880</v>
      </c>
      <c r="N12" s="5">
        <f t="shared" si="4"/>
        <v>5770</v>
      </c>
      <c r="O12" s="10">
        <f t="shared" si="4"/>
        <v>5662</v>
      </c>
      <c r="P12" s="16">
        <f t="shared" si="4"/>
        <v>6249.2</v>
      </c>
      <c r="Q12" s="16"/>
    </row>
    <row r="13" spans="1:17" outlineLevel="1" x14ac:dyDescent="0.3">
      <c r="A13" s="70" t="s">
        <v>71</v>
      </c>
      <c r="B13" s="116" t="s">
        <v>7</v>
      </c>
      <c r="C13" s="94" t="s">
        <v>1</v>
      </c>
      <c r="D13" s="87">
        <v>1035</v>
      </c>
      <c r="E13" s="4">
        <v>1029</v>
      </c>
      <c r="F13" s="4">
        <v>1024</v>
      </c>
      <c r="G13" s="4">
        <v>1019</v>
      </c>
      <c r="H13" s="4">
        <v>1014</v>
      </c>
      <c r="I13" s="4">
        <v>1009</v>
      </c>
      <c r="J13" s="4">
        <v>1004</v>
      </c>
      <c r="K13" s="4">
        <v>999</v>
      </c>
      <c r="L13" s="4">
        <v>994</v>
      </c>
      <c r="M13" s="4">
        <v>989</v>
      </c>
      <c r="N13" s="4">
        <v>984</v>
      </c>
      <c r="O13" s="9">
        <v>980</v>
      </c>
      <c r="P13" s="15">
        <f>+SUMPRODUCT(D13:O13,$D$1:$O$1)/$P$1</f>
        <v>1006.5397260273973</v>
      </c>
      <c r="Q13" s="15"/>
    </row>
    <row r="14" spans="1:17" outlineLevel="1" x14ac:dyDescent="0.3">
      <c r="A14" s="70" t="s">
        <v>71</v>
      </c>
      <c r="B14" s="117"/>
      <c r="C14" s="94" t="s">
        <v>2</v>
      </c>
      <c r="D14" s="87">
        <v>5392</v>
      </c>
      <c r="E14" s="4">
        <v>5459</v>
      </c>
      <c r="F14" s="4">
        <v>5507</v>
      </c>
      <c r="G14" s="4">
        <v>5525</v>
      </c>
      <c r="H14" s="4">
        <v>5589</v>
      </c>
      <c r="I14" s="4">
        <v>5645</v>
      </c>
      <c r="J14" s="4">
        <v>5699</v>
      </c>
      <c r="K14" s="4">
        <v>5765</v>
      </c>
      <c r="L14" s="4">
        <v>5923</v>
      </c>
      <c r="M14" s="4">
        <v>5990</v>
      </c>
      <c r="N14" s="4">
        <v>5999</v>
      </c>
      <c r="O14" s="9">
        <v>6079</v>
      </c>
      <c r="P14" s="15">
        <f>+SUMPRODUCT(D14:O14,$D$1:$O$1)/$P$1</f>
        <v>5715.7890410958908</v>
      </c>
      <c r="Q14" s="15"/>
    </row>
    <row r="15" spans="1:17" outlineLevel="1" x14ac:dyDescent="0.3">
      <c r="A15" s="70" t="s">
        <v>71</v>
      </c>
      <c r="B15" s="117"/>
      <c r="C15" s="94" t="s">
        <v>8</v>
      </c>
      <c r="D15" s="87">
        <v>330</v>
      </c>
      <c r="E15" s="4">
        <v>330</v>
      </c>
      <c r="F15" s="4">
        <v>330</v>
      </c>
      <c r="G15" s="4">
        <v>330</v>
      </c>
      <c r="H15" s="4">
        <v>330</v>
      </c>
      <c r="I15" s="4">
        <v>330</v>
      </c>
      <c r="J15" s="4">
        <v>330</v>
      </c>
      <c r="K15" s="4">
        <v>330</v>
      </c>
      <c r="L15" s="4">
        <v>330</v>
      </c>
      <c r="M15" s="4">
        <v>330</v>
      </c>
      <c r="N15" s="4">
        <v>330</v>
      </c>
      <c r="O15" s="9">
        <v>330</v>
      </c>
      <c r="P15" s="15">
        <f>+SUMPRODUCT(D15:O15,$D$1:$O$1)/$P$1</f>
        <v>330</v>
      </c>
      <c r="Q15" s="15"/>
    </row>
    <row r="16" spans="1:17" outlineLevel="1" x14ac:dyDescent="0.3">
      <c r="A16" s="70" t="s">
        <v>71</v>
      </c>
      <c r="B16" s="118"/>
      <c r="C16" s="94" t="s">
        <v>9</v>
      </c>
      <c r="D16" s="87">
        <f t="shared" ref="D16:O16" si="5">+D13+D14</f>
        <v>6427</v>
      </c>
      <c r="E16" s="4">
        <f t="shared" si="5"/>
        <v>6488</v>
      </c>
      <c r="F16" s="4">
        <f t="shared" si="5"/>
        <v>6531</v>
      </c>
      <c r="G16" s="4">
        <f t="shared" si="5"/>
        <v>6544</v>
      </c>
      <c r="H16" s="4">
        <f t="shared" si="5"/>
        <v>6603</v>
      </c>
      <c r="I16" s="4">
        <f t="shared" si="5"/>
        <v>6654</v>
      </c>
      <c r="J16" s="4">
        <f t="shared" si="5"/>
        <v>6703</v>
      </c>
      <c r="K16" s="4">
        <f t="shared" si="5"/>
        <v>6764</v>
      </c>
      <c r="L16" s="4">
        <f t="shared" si="5"/>
        <v>6917</v>
      </c>
      <c r="M16" s="4">
        <f t="shared" si="5"/>
        <v>6979</v>
      </c>
      <c r="N16" s="4">
        <f t="shared" si="5"/>
        <v>6983</v>
      </c>
      <c r="O16" s="9">
        <f t="shared" si="5"/>
        <v>7059</v>
      </c>
      <c r="P16" s="15">
        <f>+SUMPRODUCT(D16:O16,$D$1:$O$1)/$P$1</f>
        <v>6722.3287671232874</v>
      </c>
      <c r="Q16" s="15"/>
    </row>
    <row r="17" spans="1:17" outlineLevel="1" x14ac:dyDescent="0.3">
      <c r="A17" s="70" t="s">
        <v>71</v>
      </c>
      <c r="B17" s="116" t="s">
        <v>10</v>
      </c>
      <c r="C17" s="94" t="s">
        <v>1</v>
      </c>
      <c r="D17" s="87">
        <v>6</v>
      </c>
      <c r="E17" s="4">
        <v>6</v>
      </c>
      <c r="F17" s="4">
        <v>6</v>
      </c>
      <c r="G17" s="4">
        <v>6</v>
      </c>
      <c r="H17" s="4">
        <v>6</v>
      </c>
      <c r="I17" s="4">
        <v>6</v>
      </c>
      <c r="J17" s="4">
        <v>6</v>
      </c>
      <c r="K17" s="4">
        <v>6</v>
      </c>
      <c r="L17" s="4">
        <v>6</v>
      </c>
      <c r="M17" s="4">
        <v>6</v>
      </c>
      <c r="N17" s="4">
        <v>6</v>
      </c>
      <c r="O17" s="9">
        <v>6</v>
      </c>
      <c r="P17" s="15">
        <f>+SUMPRODUCT(D17:O17,$D$1:$O$1)/$P$1</f>
        <v>6</v>
      </c>
      <c r="Q17" s="15"/>
    </row>
    <row r="18" spans="1:17" ht="14.25" customHeight="1" outlineLevel="1" x14ac:dyDescent="0.3">
      <c r="A18" s="70" t="s">
        <v>71</v>
      </c>
      <c r="B18" s="117"/>
      <c r="C18" s="94" t="s">
        <v>2</v>
      </c>
      <c r="D18" s="87">
        <v>590</v>
      </c>
      <c r="E18" s="4">
        <v>587</v>
      </c>
      <c r="F18" s="4">
        <v>583</v>
      </c>
      <c r="G18" s="4">
        <v>580</v>
      </c>
      <c r="H18" s="4">
        <v>576</v>
      </c>
      <c r="I18" s="4">
        <v>573</v>
      </c>
      <c r="J18" s="4">
        <v>610</v>
      </c>
      <c r="K18" s="4">
        <v>614</v>
      </c>
      <c r="L18" s="4">
        <v>699</v>
      </c>
      <c r="M18" s="4">
        <v>720</v>
      </c>
      <c r="N18" s="4">
        <v>800</v>
      </c>
      <c r="O18" s="9">
        <v>893</v>
      </c>
      <c r="P18" s="15">
        <f t="shared" ref="P18:P46" si="6">+SUMPRODUCT(D18:O18,$D$1:$O$1)/$P$1</f>
        <v>652.49863013698632</v>
      </c>
      <c r="Q18" s="15"/>
    </row>
    <row r="19" spans="1:17" ht="14.25" customHeight="1" outlineLevel="1" x14ac:dyDescent="0.3">
      <c r="A19" s="70" t="s">
        <v>71</v>
      </c>
      <c r="B19" s="117"/>
      <c r="C19" s="94" t="s">
        <v>8</v>
      </c>
      <c r="D19" s="2">
        <v>83</v>
      </c>
      <c r="E19" s="4">
        <v>83</v>
      </c>
      <c r="F19" s="4">
        <v>83</v>
      </c>
      <c r="G19" s="4">
        <v>83</v>
      </c>
      <c r="H19" s="4">
        <v>83</v>
      </c>
      <c r="I19" s="4">
        <v>83</v>
      </c>
      <c r="J19" s="4">
        <v>83</v>
      </c>
      <c r="K19" s="4">
        <v>83</v>
      </c>
      <c r="L19" s="4">
        <v>83</v>
      </c>
      <c r="M19" s="4">
        <v>83</v>
      </c>
      <c r="N19" s="4">
        <v>83</v>
      </c>
      <c r="O19" s="9">
        <v>83</v>
      </c>
      <c r="P19" s="15">
        <f t="shared" si="6"/>
        <v>83</v>
      </c>
      <c r="Q19" s="15"/>
    </row>
    <row r="20" spans="1:17" ht="14.25" customHeight="1" outlineLevel="1" x14ac:dyDescent="0.3">
      <c r="A20" s="70" t="s">
        <v>71</v>
      </c>
      <c r="B20" s="118"/>
      <c r="C20" s="94" t="s">
        <v>3</v>
      </c>
      <c r="D20" s="87">
        <f>+D17+D18</f>
        <v>596</v>
      </c>
      <c r="E20" s="4">
        <f t="shared" ref="E20:N20" si="7">+E17+E18</f>
        <v>593</v>
      </c>
      <c r="F20" s="4">
        <f t="shared" si="7"/>
        <v>589</v>
      </c>
      <c r="G20" s="4">
        <f t="shared" si="7"/>
        <v>586</v>
      </c>
      <c r="H20" s="4">
        <f t="shared" si="7"/>
        <v>582</v>
      </c>
      <c r="I20" s="4">
        <f t="shared" si="7"/>
        <v>579</v>
      </c>
      <c r="J20" s="4">
        <f t="shared" si="7"/>
        <v>616</v>
      </c>
      <c r="K20" s="4">
        <f t="shared" si="7"/>
        <v>620</v>
      </c>
      <c r="L20" s="4">
        <f t="shared" si="7"/>
        <v>705</v>
      </c>
      <c r="M20" s="4">
        <f t="shared" si="7"/>
        <v>726</v>
      </c>
      <c r="N20" s="4">
        <f t="shared" si="7"/>
        <v>806</v>
      </c>
      <c r="O20" s="9">
        <f>+O17+O18</f>
        <v>899</v>
      </c>
      <c r="P20" s="15">
        <f t="shared" si="6"/>
        <v>658.49863013698632</v>
      </c>
      <c r="Q20" s="15"/>
    </row>
    <row r="21" spans="1:17" x14ac:dyDescent="0.3">
      <c r="A21" s="71" t="s">
        <v>71</v>
      </c>
      <c r="B21" s="104" t="s">
        <v>11</v>
      </c>
      <c r="C21" s="95" t="s">
        <v>1</v>
      </c>
      <c r="D21" s="88">
        <f t="shared" ref="D21:O21" si="8">+D13+D17</f>
        <v>1041</v>
      </c>
      <c r="E21" s="5">
        <f t="shared" si="8"/>
        <v>1035</v>
      </c>
      <c r="F21" s="5">
        <f t="shared" si="8"/>
        <v>1030</v>
      </c>
      <c r="G21" s="5">
        <f t="shared" si="8"/>
        <v>1025</v>
      </c>
      <c r="H21" s="5">
        <f t="shared" si="8"/>
        <v>1020</v>
      </c>
      <c r="I21" s="5">
        <f t="shared" si="8"/>
        <v>1015</v>
      </c>
      <c r="J21" s="5">
        <f t="shared" si="8"/>
        <v>1010</v>
      </c>
      <c r="K21" s="5">
        <f t="shared" si="8"/>
        <v>1005</v>
      </c>
      <c r="L21" s="5">
        <f t="shared" si="8"/>
        <v>1000</v>
      </c>
      <c r="M21" s="5">
        <f t="shared" si="8"/>
        <v>995</v>
      </c>
      <c r="N21" s="5">
        <f t="shared" si="8"/>
        <v>990</v>
      </c>
      <c r="O21" s="10">
        <f t="shared" si="8"/>
        <v>986</v>
      </c>
      <c r="P21" s="16">
        <f t="shared" si="6"/>
        <v>1012.5397260273973</v>
      </c>
      <c r="Q21" s="16"/>
    </row>
    <row r="22" spans="1:17" x14ac:dyDescent="0.3">
      <c r="A22" s="71" t="s">
        <v>71</v>
      </c>
      <c r="B22" s="105"/>
      <c r="C22" s="95" t="s">
        <v>2</v>
      </c>
      <c r="D22" s="88">
        <f>+D14+D18+D15+D19</f>
        <v>6395</v>
      </c>
      <c r="E22" s="5">
        <f t="shared" ref="E22:O22" si="9">+E14+E18</f>
        <v>6046</v>
      </c>
      <c r="F22" s="5">
        <f t="shared" si="9"/>
        <v>6090</v>
      </c>
      <c r="G22" s="5">
        <f t="shared" si="9"/>
        <v>6105</v>
      </c>
      <c r="H22" s="5">
        <f t="shared" si="9"/>
        <v>6165</v>
      </c>
      <c r="I22" s="5">
        <f t="shared" si="9"/>
        <v>6218</v>
      </c>
      <c r="J22" s="5">
        <f t="shared" si="9"/>
        <v>6309</v>
      </c>
      <c r="K22" s="5">
        <f t="shared" si="9"/>
        <v>6379</v>
      </c>
      <c r="L22" s="5">
        <f t="shared" si="9"/>
        <v>6622</v>
      </c>
      <c r="M22" s="5">
        <f t="shared" si="9"/>
        <v>6710</v>
      </c>
      <c r="N22" s="5">
        <f t="shared" si="9"/>
        <v>6799</v>
      </c>
      <c r="O22" s="10">
        <f t="shared" si="9"/>
        <v>6972</v>
      </c>
      <c r="P22" s="16">
        <f t="shared" si="6"/>
        <v>6403.364383561644</v>
      </c>
      <c r="Q22" s="16"/>
    </row>
    <row r="23" spans="1:17" x14ac:dyDescent="0.3">
      <c r="A23" s="71" t="s">
        <v>71</v>
      </c>
      <c r="B23" s="105"/>
      <c r="C23" s="95" t="s">
        <v>8</v>
      </c>
      <c r="D23" s="88">
        <f>+D15+D19</f>
        <v>413</v>
      </c>
      <c r="E23" s="5">
        <f t="shared" ref="E23:O23" si="10">+E15+E19</f>
        <v>413</v>
      </c>
      <c r="F23" s="5">
        <f t="shared" si="10"/>
        <v>413</v>
      </c>
      <c r="G23" s="5">
        <f t="shared" si="10"/>
        <v>413</v>
      </c>
      <c r="H23" s="5">
        <f t="shared" si="10"/>
        <v>413</v>
      </c>
      <c r="I23" s="5">
        <f t="shared" si="10"/>
        <v>413</v>
      </c>
      <c r="J23" s="5">
        <f t="shared" si="10"/>
        <v>413</v>
      </c>
      <c r="K23" s="5">
        <f t="shared" si="10"/>
        <v>413</v>
      </c>
      <c r="L23" s="5">
        <f t="shared" si="10"/>
        <v>413</v>
      </c>
      <c r="M23" s="5">
        <f t="shared" si="10"/>
        <v>413</v>
      </c>
      <c r="N23" s="5">
        <f t="shared" si="10"/>
        <v>413</v>
      </c>
      <c r="O23" s="10">
        <f t="shared" si="10"/>
        <v>413</v>
      </c>
      <c r="P23" s="16">
        <f t="shared" si="6"/>
        <v>413</v>
      </c>
      <c r="Q23" s="16"/>
    </row>
    <row r="24" spans="1:17" x14ac:dyDescent="0.3">
      <c r="A24" s="71" t="s">
        <v>71</v>
      </c>
      <c r="B24" s="106"/>
      <c r="C24" s="95" t="s">
        <v>6</v>
      </c>
      <c r="D24" s="88">
        <f>+D21+D22+D23</f>
        <v>7849</v>
      </c>
      <c r="E24" s="5">
        <f t="shared" ref="E24:N24" si="11">+E21+E22+E23</f>
        <v>7494</v>
      </c>
      <c r="F24" s="5">
        <f t="shared" si="11"/>
        <v>7533</v>
      </c>
      <c r="G24" s="5">
        <f t="shared" si="11"/>
        <v>7543</v>
      </c>
      <c r="H24" s="5">
        <f t="shared" si="11"/>
        <v>7598</v>
      </c>
      <c r="I24" s="5">
        <f t="shared" si="11"/>
        <v>7646</v>
      </c>
      <c r="J24" s="5">
        <f t="shared" si="11"/>
        <v>7732</v>
      </c>
      <c r="K24" s="5">
        <f t="shared" si="11"/>
        <v>7797</v>
      </c>
      <c r="L24" s="5">
        <f t="shared" si="11"/>
        <v>8035</v>
      </c>
      <c r="M24" s="5">
        <f t="shared" si="11"/>
        <v>8118</v>
      </c>
      <c r="N24" s="5">
        <f t="shared" si="11"/>
        <v>8202</v>
      </c>
      <c r="O24" s="10">
        <f>+O21+O22+O23</f>
        <v>8371</v>
      </c>
      <c r="P24" s="16">
        <f>+P21+P22+P23</f>
        <v>7828.9041095890416</v>
      </c>
      <c r="Q24" s="16"/>
    </row>
    <row r="25" spans="1:17" x14ac:dyDescent="0.3">
      <c r="A25" s="71" t="s">
        <v>71</v>
      </c>
      <c r="B25" s="107" t="s">
        <v>12</v>
      </c>
      <c r="C25" s="95" t="s">
        <v>1</v>
      </c>
      <c r="D25" s="88">
        <v>23252</v>
      </c>
      <c r="E25" s="5">
        <v>23266</v>
      </c>
      <c r="F25" s="5">
        <v>23112</v>
      </c>
      <c r="G25" s="5">
        <v>22934</v>
      </c>
      <c r="H25" s="5">
        <v>22732</v>
      </c>
      <c r="I25" s="5">
        <v>21389</v>
      </c>
      <c r="J25" s="5">
        <v>20636</v>
      </c>
      <c r="K25" s="5">
        <v>20838</v>
      </c>
      <c r="L25" s="5">
        <v>20574</v>
      </c>
      <c r="M25" s="5">
        <v>20339</v>
      </c>
      <c r="N25" s="5">
        <v>20056</v>
      </c>
      <c r="O25" s="10">
        <v>19774</v>
      </c>
      <c r="P25" s="16">
        <f t="shared" si="6"/>
        <v>21564.961643835617</v>
      </c>
      <c r="Q25" s="16"/>
    </row>
    <row r="26" spans="1:17" x14ac:dyDescent="0.3">
      <c r="A26" s="71" t="s">
        <v>71</v>
      </c>
      <c r="B26" s="108"/>
      <c r="C26" s="95" t="s">
        <v>2</v>
      </c>
      <c r="D26" s="88"/>
      <c r="E26" s="5"/>
      <c r="F26" s="5"/>
      <c r="G26" s="5"/>
      <c r="H26" s="5"/>
      <c r="I26" s="5">
        <v>1052</v>
      </c>
      <c r="J26" s="5">
        <v>1045</v>
      </c>
      <c r="K26" s="5">
        <v>1031</v>
      </c>
      <c r="L26" s="5">
        <v>1017</v>
      </c>
      <c r="M26" s="5">
        <v>1003</v>
      </c>
      <c r="N26" s="5">
        <v>990</v>
      </c>
      <c r="O26" s="10">
        <v>976</v>
      </c>
      <c r="P26" s="16">
        <f t="shared" si="6"/>
        <v>595.82191780821915</v>
      </c>
      <c r="Q26" s="16"/>
    </row>
    <row r="27" spans="1:17" x14ac:dyDescent="0.3">
      <c r="A27" s="71" t="s">
        <v>71</v>
      </c>
      <c r="B27" s="109"/>
      <c r="C27" s="95" t="s">
        <v>13</v>
      </c>
      <c r="D27" s="88">
        <v>23252</v>
      </c>
      <c r="E27" s="5">
        <v>23266</v>
      </c>
      <c r="F27" s="5">
        <v>23112</v>
      </c>
      <c r="G27" s="5">
        <v>22934</v>
      </c>
      <c r="H27" s="5">
        <v>22732</v>
      </c>
      <c r="I27" s="5">
        <v>22441</v>
      </c>
      <c r="J27" s="5">
        <v>21681</v>
      </c>
      <c r="K27" s="5">
        <v>21868</v>
      </c>
      <c r="L27" s="5">
        <v>21591</v>
      </c>
      <c r="M27" s="5">
        <v>21342</v>
      </c>
      <c r="N27" s="5">
        <v>21046</v>
      </c>
      <c r="O27" s="10">
        <v>20750</v>
      </c>
      <c r="P27" s="16">
        <f>21565+596</f>
        <v>22161</v>
      </c>
      <c r="Q27" s="16"/>
    </row>
    <row r="28" spans="1:17" outlineLevel="1" x14ac:dyDescent="0.3">
      <c r="A28" s="70" t="s">
        <v>71</v>
      </c>
      <c r="B28" s="110" t="s">
        <v>14</v>
      </c>
      <c r="C28" s="94" t="s">
        <v>1</v>
      </c>
      <c r="D28" s="87">
        <v>2410</v>
      </c>
      <c r="E28" s="4">
        <v>2366</v>
      </c>
      <c r="F28" s="4">
        <v>2114</v>
      </c>
      <c r="G28" s="4">
        <v>2053</v>
      </c>
      <c r="H28" s="4">
        <v>1994</v>
      </c>
      <c r="I28" s="4">
        <v>1937</v>
      </c>
      <c r="J28" s="4">
        <v>1882</v>
      </c>
      <c r="K28" s="4">
        <v>1829</v>
      </c>
      <c r="L28" s="4">
        <v>1778</v>
      </c>
      <c r="M28" s="4">
        <v>1728</v>
      </c>
      <c r="N28" s="4">
        <v>1688</v>
      </c>
      <c r="O28" s="9">
        <v>1646</v>
      </c>
      <c r="P28" s="15">
        <f t="shared" si="6"/>
        <v>1949.6465753424657</v>
      </c>
      <c r="Q28" s="15"/>
    </row>
    <row r="29" spans="1:17" outlineLevel="1" x14ac:dyDescent="0.3">
      <c r="A29" s="70" t="s">
        <v>71</v>
      </c>
      <c r="B29" s="111"/>
      <c r="C29" s="94" t="s">
        <v>2</v>
      </c>
      <c r="D29" s="87">
        <v>0</v>
      </c>
      <c r="E29" s="4">
        <v>0</v>
      </c>
      <c r="F29" s="4">
        <v>279</v>
      </c>
      <c r="G29" s="4">
        <v>486</v>
      </c>
      <c r="H29" s="4">
        <v>698</v>
      </c>
      <c r="I29" s="4">
        <v>949</v>
      </c>
      <c r="J29" s="4">
        <v>908</v>
      </c>
      <c r="K29" s="4">
        <v>873</v>
      </c>
      <c r="L29" s="4">
        <v>839</v>
      </c>
      <c r="M29" s="4">
        <v>808</v>
      </c>
      <c r="N29" s="4">
        <v>779</v>
      </c>
      <c r="O29" s="9">
        <v>752</v>
      </c>
      <c r="P29" s="15">
        <f t="shared" si="6"/>
        <v>617.66575342465751</v>
      </c>
      <c r="Q29" s="15"/>
    </row>
    <row r="30" spans="1:17" outlineLevel="1" x14ac:dyDescent="0.3">
      <c r="A30" s="70" t="s">
        <v>71</v>
      </c>
      <c r="B30" s="112"/>
      <c r="C30" s="94" t="s">
        <v>3</v>
      </c>
      <c r="D30" s="89">
        <f>SUM(D28:D29)</f>
        <v>2410</v>
      </c>
      <c r="E30" s="23">
        <f t="shared" ref="E30:O30" si="12">SUM(E28:E29)</f>
        <v>2366</v>
      </c>
      <c r="F30" s="23">
        <f t="shared" si="12"/>
        <v>2393</v>
      </c>
      <c r="G30" s="23">
        <f t="shared" si="12"/>
        <v>2539</v>
      </c>
      <c r="H30" s="23">
        <f t="shared" si="12"/>
        <v>2692</v>
      </c>
      <c r="I30" s="23">
        <f t="shared" si="12"/>
        <v>2886</v>
      </c>
      <c r="J30" s="23">
        <f t="shared" si="12"/>
        <v>2790</v>
      </c>
      <c r="K30" s="23">
        <f t="shared" si="12"/>
        <v>2702</v>
      </c>
      <c r="L30" s="23">
        <f t="shared" si="12"/>
        <v>2617</v>
      </c>
      <c r="M30" s="23">
        <f t="shared" si="12"/>
        <v>2536</v>
      </c>
      <c r="N30" s="23">
        <f t="shared" si="12"/>
        <v>2467</v>
      </c>
      <c r="O30" s="23">
        <f t="shared" si="12"/>
        <v>2398</v>
      </c>
      <c r="P30" s="15">
        <f t="shared" si="6"/>
        <v>2567.3123287671233</v>
      </c>
      <c r="Q30" s="15"/>
    </row>
    <row r="31" spans="1:17" outlineLevel="1" x14ac:dyDescent="0.3">
      <c r="A31" s="70" t="s">
        <v>71</v>
      </c>
      <c r="B31" s="110" t="s">
        <v>15</v>
      </c>
      <c r="C31" s="94" t="s">
        <v>1</v>
      </c>
      <c r="D31" s="87">
        <v>479</v>
      </c>
      <c r="E31" s="4">
        <v>473</v>
      </c>
      <c r="F31" s="4">
        <v>467</v>
      </c>
      <c r="G31" s="4">
        <v>462</v>
      </c>
      <c r="H31" s="4">
        <v>456</v>
      </c>
      <c r="I31" s="4">
        <v>451</v>
      </c>
      <c r="J31" s="4">
        <v>445</v>
      </c>
      <c r="K31" s="4">
        <v>440</v>
      </c>
      <c r="L31" s="4">
        <v>435</v>
      </c>
      <c r="M31" s="4">
        <v>430</v>
      </c>
      <c r="N31" s="4">
        <v>425</v>
      </c>
      <c r="O31" s="9">
        <v>419</v>
      </c>
      <c r="P31" s="15">
        <f t="shared" si="6"/>
        <v>448.35616438356163</v>
      </c>
      <c r="Q31" s="15"/>
    </row>
    <row r="32" spans="1:17" outlineLevel="1" x14ac:dyDescent="0.3">
      <c r="A32" s="70" t="s">
        <v>71</v>
      </c>
      <c r="B32" s="111"/>
      <c r="C32" s="94" t="s">
        <v>2</v>
      </c>
      <c r="D32" s="87"/>
      <c r="E32" s="4"/>
      <c r="F32" s="4"/>
      <c r="G32" s="4"/>
      <c r="H32" s="4"/>
      <c r="I32" s="4"/>
      <c r="J32" s="4"/>
      <c r="K32" s="4"/>
      <c r="L32" s="4"/>
      <c r="M32" s="4"/>
      <c r="N32" s="4"/>
      <c r="O32" s="9"/>
      <c r="P32" s="15">
        <f t="shared" si="6"/>
        <v>0</v>
      </c>
      <c r="Q32" s="15"/>
    </row>
    <row r="33" spans="1:17" outlineLevel="1" x14ac:dyDescent="0.3">
      <c r="A33" s="70" t="s">
        <v>71</v>
      </c>
      <c r="B33" s="112"/>
      <c r="C33" s="94" t="s">
        <v>3</v>
      </c>
      <c r="D33" s="89">
        <f t="shared" ref="D33:O33" si="13">SUM(D31:D32)</f>
        <v>479</v>
      </c>
      <c r="E33" s="23">
        <f t="shared" si="13"/>
        <v>473</v>
      </c>
      <c r="F33" s="23">
        <f t="shared" si="13"/>
        <v>467</v>
      </c>
      <c r="G33" s="23">
        <f t="shared" si="13"/>
        <v>462</v>
      </c>
      <c r="H33" s="23">
        <f t="shared" si="13"/>
        <v>456</v>
      </c>
      <c r="I33" s="23">
        <f t="shared" si="13"/>
        <v>451</v>
      </c>
      <c r="J33" s="23">
        <f t="shared" si="13"/>
        <v>445</v>
      </c>
      <c r="K33" s="23">
        <f t="shared" si="13"/>
        <v>440</v>
      </c>
      <c r="L33" s="23">
        <f t="shared" si="13"/>
        <v>435</v>
      </c>
      <c r="M33" s="23">
        <f t="shared" si="13"/>
        <v>430</v>
      </c>
      <c r="N33" s="23">
        <f t="shared" si="13"/>
        <v>425</v>
      </c>
      <c r="O33" s="23">
        <f t="shared" si="13"/>
        <v>419</v>
      </c>
      <c r="P33" s="15">
        <f t="shared" si="6"/>
        <v>448.35616438356163</v>
      </c>
      <c r="Q33" s="15"/>
    </row>
    <row r="34" spans="1:17" outlineLevel="1" x14ac:dyDescent="0.3">
      <c r="A34" s="70" t="s">
        <v>71</v>
      </c>
      <c r="B34" s="110" t="s">
        <v>16</v>
      </c>
      <c r="C34" s="94" t="s">
        <v>1</v>
      </c>
      <c r="D34" s="87">
        <v>481</v>
      </c>
      <c r="E34" s="4">
        <v>476</v>
      </c>
      <c r="F34" s="4">
        <v>470</v>
      </c>
      <c r="G34" s="4">
        <v>464</v>
      </c>
      <c r="H34" s="4">
        <v>459</v>
      </c>
      <c r="I34" s="4">
        <v>453</v>
      </c>
      <c r="J34" s="4">
        <v>448</v>
      </c>
      <c r="K34" s="4">
        <v>442</v>
      </c>
      <c r="L34" s="4">
        <v>437</v>
      </c>
      <c r="M34" s="4">
        <v>432</v>
      </c>
      <c r="N34" s="4">
        <v>427</v>
      </c>
      <c r="O34" s="9">
        <v>422</v>
      </c>
      <c r="P34" s="15">
        <f t="shared" si="6"/>
        <v>450.77260273972604</v>
      </c>
      <c r="Q34" s="15"/>
    </row>
    <row r="35" spans="1:17" outlineLevel="1" x14ac:dyDescent="0.3">
      <c r="A35" s="70" t="s">
        <v>71</v>
      </c>
      <c r="B35" s="111"/>
      <c r="C35" s="94" t="s">
        <v>2</v>
      </c>
      <c r="D35" s="87"/>
      <c r="E35" s="4"/>
      <c r="F35" s="4"/>
      <c r="G35" s="4"/>
      <c r="H35" s="4"/>
      <c r="I35" s="4"/>
      <c r="J35" s="4"/>
      <c r="K35" s="4"/>
      <c r="L35" s="4"/>
      <c r="M35" s="4"/>
      <c r="N35" s="4"/>
      <c r="O35" s="9"/>
      <c r="P35" s="15">
        <f t="shared" si="6"/>
        <v>0</v>
      </c>
      <c r="Q35" s="15"/>
    </row>
    <row r="36" spans="1:17" outlineLevel="1" x14ac:dyDescent="0.3">
      <c r="A36" s="70" t="s">
        <v>71</v>
      </c>
      <c r="B36" s="112"/>
      <c r="C36" s="94" t="s">
        <v>3</v>
      </c>
      <c r="D36" s="89">
        <f t="shared" ref="D36:O36" si="14">SUM(D34:D35)</f>
        <v>481</v>
      </c>
      <c r="E36" s="23">
        <f t="shared" si="14"/>
        <v>476</v>
      </c>
      <c r="F36" s="23">
        <f t="shared" si="14"/>
        <v>470</v>
      </c>
      <c r="G36" s="23">
        <f t="shared" si="14"/>
        <v>464</v>
      </c>
      <c r="H36" s="23">
        <f t="shared" si="14"/>
        <v>459</v>
      </c>
      <c r="I36" s="23">
        <f t="shared" si="14"/>
        <v>453</v>
      </c>
      <c r="J36" s="23">
        <f t="shared" si="14"/>
        <v>448</v>
      </c>
      <c r="K36" s="23">
        <f t="shared" si="14"/>
        <v>442</v>
      </c>
      <c r="L36" s="23">
        <f t="shared" si="14"/>
        <v>437</v>
      </c>
      <c r="M36" s="23">
        <f t="shared" si="14"/>
        <v>432</v>
      </c>
      <c r="N36" s="23">
        <f t="shared" si="14"/>
        <v>427</v>
      </c>
      <c r="O36" s="23">
        <f t="shared" si="14"/>
        <v>422</v>
      </c>
      <c r="P36" s="15">
        <f t="shared" si="6"/>
        <v>450.77260273972604</v>
      </c>
      <c r="Q36" s="15"/>
    </row>
    <row r="37" spans="1:17" outlineLevel="1" x14ac:dyDescent="0.3">
      <c r="A37" s="70" t="s">
        <v>71</v>
      </c>
      <c r="B37" s="110" t="s">
        <v>17</v>
      </c>
      <c r="C37" s="94" t="s">
        <v>1</v>
      </c>
      <c r="D37" s="87">
        <v>1300</v>
      </c>
      <c r="E37" s="4">
        <v>1281</v>
      </c>
      <c r="F37" s="4">
        <v>1288</v>
      </c>
      <c r="G37" s="4">
        <v>1268</v>
      </c>
      <c r="H37" s="4">
        <v>1478</v>
      </c>
      <c r="I37" s="4">
        <v>1455</v>
      </c>
      <c r="J37" s="4">
        <v>1433</v>
      </c>
      <c r="K37" s="4">
        <v>1412</v>
      </c>
      <c r="L37" s="4">
        <v>1391</v>
      </c>
      <c r="M37" s="4">
        <v>1371</v>
      </c>
      <c r="N37" s="4">
        <v>1351</v>
      </c>
      <c r="O37" s="9">
        <v>1331</v>
      </c>
      <c r="P37" s="15">
        <f t="shared" si="6"/>
        <v>1363.8931506849315</v>
      </c>
      <c r="Q37" s="15"/>
    </row>
    <row r="38" spans="1:17" outlineLevel="1" x14ac:dyDescent="0.3">
      <c r="A38" s="70" t="s">
        <v>71</v>
      </c>
      <c r="B38" s="111"/>
      <c r="C38" s="94" t="s">
        <v>2</v>
      </c>
      <c r="D38" s="87">
        <v>0</v>
      </c>
      <c r="E38" s="4">
        <v>207</v>
      </c>
      <c r="F38" s="4">
        <v>369</v>
      </c>
      <c r="G38" s="4">
        <v>495</v>
      </c>
      <c r="H38" s="4">
        <v>473</v>
      </c>
      <c r="I38" s="4">
        <v>452</v>
      </c>
      <c r="J38" s="4">
        <v>432</v>
      </c>
      <c r="K38" s="4">
        <v>414</v>
      </c>
      <c r="L38" s="4">
        <v>403</v>
      </c>
      <c r="M38" s="4">
        <v>393</v>
      </c>
      <c r="N38" s="4">
        <v>382</v>
      </c>
      <c r="O38" s="9">
        <v>372</v>
      </c>
      <c r="P38" s="15">
        <f t="shared" si="6"/>
        <v>366.57260273972605</v>
      </c>
      <c r="Q38" s="15"/>
    </row>
    <row r="39" spans="1:17" outlineLevel="1" x14ac:dyDescent="0.3">
      <c r="A39" s="70" t="s">
        <v>71</v>
      </c>
      <c r="B39" s="112"/>
      <c r="C39" s="94" t="s">
        <v>3</v>
      </c>
      <c r="D39" s="89">
        <f t="shared" ref="D39:O39" si="15">SUM(D37:D38)</f>
        <v>1300</v>
      </c>
      <c r="E39" s="23">
        <f t="shared" si="15"/>
        <v>1488</v>
      </c>
      <c r="F39" s="23">
        <f t="shared" si="15"/>
        <v>1657</v>
      </c>
      <c r="G39" s="23">
        <f t="shared" si="15"/>
        <v>1763</v>
      </c>
      <c r="H39" s="23">
        <f t="shared" si="15"/>
        <v>1951</v>
      </c>
      <c r="I39" s="23">
        <f t="shared" si="15"/>
        <v>1907</v>
      </c>
      <c r="J39" s="23">
        <f t="shared" si="15"/>
        <v>1865</v>
      </c>
      <c r="K39" s="23">
        <f t="shared" si="15"/>
        <v>1826</v>
      </c>
      <c r="L39" s="23">
        <f t="shared" si="15"/>
        <v>1794</v>
      </c>
      <c r="M39" s="23">
        <f t="shared" si="15"/>
        <v>1764</v>
      </c>
      <c r="N39" s="23">
        <f t="shared" si="15"/>
        <v>1733</v>
      </c>
      <c r="O39" s="23">
        <f t="shared" si="15"/>
        <v>1703</v>
      </c>
      <c r="P39" s="15">
        <f t="shared" si="6"/>
        <v>1730.4657534246576</v>
      </c>
      <c r="Q39" s="15"/>
    </row>
    <row r="40" spans="1:17" outlineLevel="1" x14ac:dyDescent="0.3">
      <c r="A40" s="70" t="s">
        <v>71</v>
      </c>
      <c r="B40" s="110" t="s">
        <v>18</v>
      </c>
      <c r="C40" s="94" t="s">
        <v>1</v>
      </c>
      <c r="D40" s="87">
        <v>796</v>
      </c>
      <c r="E40" s="4">
        <v>784</v>
      </c>
      <c r="F40" s="4">
        <v>771</v>
      </c>
      <c r="G40" s="4">
        <v>759</v>
      </c>
      <c r="H40" s="4">
        <v>747</v>
      </c>
      <c r="I40" s="4">
        <v>735</v>
      </c>
      <c r="J40" s="4">
        <v>723</v>
      </c>
      <c r="K40" s="4">
        <v>712</v>
      </c>
      <c r="L40" s="4">
        <v>700</v>
      </c>
      <c r="M40" s="4">
        <v>689</v>
      </c>
      <c r="N40" s="4">
        <v>679</v>
      </c>
      <c r="O40" s="9">
        <v>668</v>
      </c>
      <c r="P40" s="15">
        <f t="shared" si="6"/>
        <v>729.93972602739723</v>
      </c>
      <c r="Q40" s="15"/>
    </row>
    <row r="41" spans="1:17" outlineLevel="1" x14ac:dyDescent="0.3">
      <c r="A41" s="70" t="s">
        <v>71</v>
      </c>
      <c r="B41" s="111"/>
      <c r="C41" s="94" t="s">
        <v>2</v>
      </c>
      <c r="D41" s="87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9">
        <v>0</v>
      </c>
      <c r="P41" s="15">
        <f t="shared" si="6"/>
        <v>0</v>
      </c>
      <c r="Q41" s="15"/>
    </row>
    <row r="42" spans="1:17" outlineLevel="1" x14ac:dyDescent="0.3">
      <c r="A42" s="70" t="s">
        <v>71</v>
      </c>
      <c r="B42" s="112"/>
      <c r="C42" s="94" t="s">
        <v>3</v>
      </c>
      <c r="D42" s="89">
        <f t="shared" ref="D42:O42" si="16">SUM(D40:D41)</f>
        <v>796</v>
      </c>
      <c r="E42" s="23">
        <f t="shared" si="16"/>
        <v>784</v>
      </c>
      <c r="F42" s="23">
        <f t="shared" si="16"/>
        <v>771</v>
      </c>
      <c r="G42" s="23">
        <f t="shared" si="16"/>
        <v>759</v>
      </c>
      <c r="H42" s="23">
        <f t="shared" si="16"/>
        <v>747</v>
      </c>
      <c r="I42" s="23">
        <f t="shared" si="16"/>
        <v>735</v>
      </c>
      <c r="J42" s="23">
        <f t="shared" si="16"/>
        <v>723</v>
      </c>
      <c r="K42" s="23">
        <f t="shared" si="16"/>
        <v>712</v>
      </c>
      <c r="L42" s="23">
        <f t="shared" si="16"/>
        <v>700</v>
      </c>
      <c r="M42" s="23">
        <f t="shared" si="16"/>
        <v>689</v>
      </c>
      <c r="N42" s="23">
        <f t="shared" si="16"/>
        <v>679</v>
      </c>
      <c r="O42" s="23">
        <f t="shared" si="16"/>
        <v>668</v>
      </c>
      <c r="P42" s="15">
        <f t="shared" si="6"/>
        <v>729.93972602739723</v>
      </c>
      <c r="Q42" s="15"/>
    </row>
    <row r="43" spans="1:17" outlineLevel="1" x14ac:dyDescent="0.3">
      <c r="A43" s="70" t="s">
        <v>71</v>
      </c>
      <c r="B43" s="110" t="s">
        <v>19</v>
      </c>
      <c r="C43" s="94" t="s">
        <v>1</v>
      </c>
      <c r="D43" s="87">
        <v>2233</v>
      </c>
      <c r="E43" s="4">
        <v>2413</v>
      </c>
      <c r="F43" s="4">
        <v>2369</v>
      </c>
      <c r="G43" s="4">
        <v>2326</v>
      </c>
      <c r="H43" s="4">
        <v>2284</v>
      </c>
      <c r="I43" s="4">
        <v>2242</v>
      </c>
      <c r="J43" s="4">
        <v>2202</v>
      </c>
      <c r="K43" s="4">
        <v>2162</v>
      </c>
      <c r="L43" s="4">
        <v>2124</v>
      </c>
      <c r="M43" s="4">
        <v>2086</v>
      </c>
      <c r="N43" s="4">
        <v>2048</v>
      </c>
      <c r="O43" s="9">
        <v>2012</v>
      </c>
      <c r="P43" s="15">
        <f t="shared" si="6"/>
        <v>2206.9917808219179</v>
      </c>
      <c r="Q43" s="15"/>
    </row>
    <row r="44" spans="1:17" outlineLevel="1" x14ac:dyDescent="0.3">
      <c r="A44" s="70" t="s">
        <v>71</v>
      </c>
      <c r="B44" s="111"/>
      <c r="C44" s="94" t="s">
        <v>2</v>
      </c>
      <c r="D44" s="87">
        <v>0</v>
      </c>
      <c r="E44" s="4">
        <v>0</v>
      </c>
      <c r="F44" s="4">
        <v>0</v>
      </c>
      <c r="G44" s="4">
        <v>46</v>
      </c>
      <c r="H44" s="4">
        <v>250</v>
      </c>
      <c r="I44" s="4">
        <v>363</v>
      </c>
      <c r="J44" s="4">
        <v>396</v>
      </c>
      <c r="K44" s="4">
        <v>380</v>
      </c>
      <c r="L44" s="4">
        <v>364</v>
      </c>
      <c r="M44" s="4">
        <v>349</v>
      </c>
      <c r="N44" s="4">
        <v>334</v>
      </c>
      <c r="O44" s="9">
        <v>320</v>
      </c>
      <c r="P44" s="15">
        <f t="shared" si="6"/>
        <v>234.94520547945206</v>
      </c>
      <c r="Q44" s="15"/>
    </row>
    <row r="45" spans="1:17" outlineLevel="1" x14ac:dyDescent="0.3">
      <c r="A45" s="70" t="s">
        <v>71</v>
      </c>
      <c r="B45" s="112"/>
      <c r="C45" s="94" t="s">
        <v>3</v>
      </c>
      <c r="D45" s="89">
        <f t="shared" ref="D45:O45" si="17">SUM(D43:D44)</f>
        <v>2233</v>
      </c>
      <c r="E45" s="23">
        <f t="shared" si="17"/>
        <v>2413</v>
      </c>
      <c r="F45" s="23">
        <f t="shared" si="17"/>
        <v>2369</v>
      </c>
      <c r="G45" s="23">
        <f t="shared" si="17"/>
        <v>2372</v>
      </c>
      <c r="H45" s="23">
        <f t="shared" si="17"/>
        <v>2534</v>
      </c>
      <c r="I45" s="23">
        <f t="shared" si="17"/>
        <v>2605</v>
      </c>
      <c r="J45" s="23">
        <f t="shared" si="17"/>
        <v>2598</v>
      </c>
      <c r="K45" s="23">
        <f t="shared" si="17"/>
        <v>2542</v>
      </c>
      <c r="L45" s="23">
        <f t="shared" si="17"/>
        <v>2488</v>
      </c>
      <c r="M45" s="23">
        <f t="shared" si="17"/>
        <v>2435</v>
      </c>
      <c r="N45" s="23">
        <f t="shared" si="17"/>
        <v>2382</v>
      </c>
      <c r="O45" s="23">
        <f t="shared" si="17"/>
        <v>2332</v>
      </c>
      <c r="P45" s="15">
        <f t="shared" si="6"/>
        <v>2441.9369863013699</v>
      </c>
      <c r="Q45" s="15"/>
    </row>
    <row r="46" spans="1:17" x14ac:dyDescent="0.3">
      <c r="A46" s="71" t="s">
        <v>71</v>
      </c>
      <c r="B46" s="104" t="s">
        <v>20</v>
      </c>
      <c r="C46" s="95" t="s">
        <v>21</v>
      </c>
      <c r="D46" s="88">
        <f>+D28+D31+D34+D37+D40+D43</f>
        <v>7699</v>
      </c>
      <c r="E46" s="5">
        <f t="shared" ref="E46:O47" si="18">+E28+E31+E34+E37+E40+E43</f>
        <v>7793</v>
      </c>
      <c r="F46" s="5">
        <f t="shared" si="18"/>
        <v>7479</v>
      </c>
      <c r="G46" s="5">
        <f t="shared" si="18"/>
        <v>7332</v>
      </c>
      <c r="H46" s="5">
        <f t="shared" si="18"/>
        <v>7418</v>
      </c>
      <c r="I46" s="5">
        <f t="shared" si="18"/>
        <v>7273</v>
      </c>
      <c r="J46" s="5">
        <f t="shared" si="18"/>
        <v>7133</v>
      </c>
      <c r="K46" s="5">
        <f t="shared" si="18"/>
        <v>6997</v>
      </c>
      <c r="L46" s="5">
        <f t="shared" si="18"/>
        <v>6865</v>
      </c>
      <c r="M46" s="5">
        <f t="shared" si="18"/>
        <v>6736</v>
      </c>
      <c r="N46" s="5">
        <f t="shared" si="18"/>
        <v>6618</v>
      </c>
      <c r="O46" s="5">
        <f t="shared" si="18"/>
        <v>6498</v>
      </c>
      <c r="P46" s="16">
        <f t="shared" si="6"/>
        <v>7149.6</v>
      </c>
      <c r="Q46" s="16"/>
    </row>
    <row r="47" spans="1:17" x14ac:dyDescent="0.3">
      <c r="A47" s="71" t="s">
        <v>71</v>
      </c>
      <c r="B47" s="105"/>
      <c r="C47" s="95" t="s">
        <v>2</v>
      </c>
      <c r="D47" s="88">
        <f>+D29+D32+D35+D38+D41+D44</f>
        <v>0</v>
      </c>
      <c r="E47" s="5">
        <f t="shared" si="18"/>
        <v>207</v>
      </c>
      <c r="F47" s="5">
        <f t="shared" si="18"/>
        <v>648</v>
      </c>
      <c r="G47" s="5">
        <f t="shared" si="18"/>
        <v>1027</v>
      </c>
      <c r="H47" s="5">
        <f t="shared" si="18"/>
        <v>1421</v>
      </c>
      <c r="I47" s="5">
        <f t="shared" si="18"/>
        <v>1764</v>
      </c>
      <c r="J47" s="5">
        <f t="shared" si="18"/>
        <v>1736</v>
      </c>
      <c r="K47" s="5">
        <f t="shared" si="18"/>
        <v>1667</v>
      </c>
      <c r="L47" s="5">
        <f t="shared" si="18"/>
        <v>1606</v>
      </c>
      <c r="M47" s="5">
        <f t="shared" si="18"/>
        <v>1550</v>
      </c>
      <c r="N47" s="5">
        <f t="shared" si="18"/>
        <v>1495</v>
      </c>
      <c r="O47" s="5">
        <f t="shared" si="18"/>
        <v>1444</v>
      </c>
      <c r="P47" s="16">
        <f>+SUMPRODUCT(D47:O47,$D$1:$O$1)/$P$1</f>
        <v>1219.1835616438357</v>
      </c>
      <c r="Q47" s="16"/>
    </row>
    <row r="48" spans="1:17" x14ac:dyDescent="0.3">
      <c r="A48" s="72" t="s">
        <v>71</v>
      </c>
      <c r="B48" s="106"/>
      <c r="C48" s="95" t="s">
        <v>6</v>
      </c>
      <c r="D48" s="88">
        <f>+SUM(D46:D47)</f>
        <v>7699</v>
      </c>
      <c r="E48" s="5">
        <f t="shared" ref="E48:P48" si="19">+SUM(E46:E47)</f>
        <v>8000</v>
      </c>
      <c r="F48" s="5">
        <f t="shared" si="19"/>
        <v>8127</v>
      </c>
      <c r="G48" s="5">
        <f t="shared" si="19"/>
        <v>8359</v>
      </c>
      <c r="H48" s="5">
        <f t="shared" si="19"/>
        <v>8839</v>
      </c>
      <c r="I48" s="5">
        <f t="shared" si="19"/>
        <v>9037</v>
      </c>
      <c r="J48" s="5">
        <f t="shared" si="19"/>
        <v>8869</v>
      </c>
      <c r="K48" s="5">
        <f t="shared" si="19"/>
        <v>8664</v>
      </c>
      <c r="L48" s="5">
        <f t="shared" si="19"/>
        <v>8471</v>
      </c>
      <c r="M48" s="5">
        <f t="shared" si="19"/>
        <v>8286</v>
      </c>
      <c r="N48" s="5">
        <f t="shared" si="19"/>
        <v>8113</v>
      </c>
      <c r="O48" s="10">
        <f t="shared" si="19"/>
        <v>7942</v>
      </c>
      <c r="P48" s="16">
        <f t="shared" si="19"/>
        <v>8368.7835616438351</v>
      </c>
      <c r="Q48" s="16"/>
    </row>
    <row r="49" spans="1:17" x14ac:dyDescent="0.3">
      <c r="A49" s="72" t="s">
        <v>71</v>
      </c>
      <c r="B49" s="123" t="s">
        <v>22</v>
      </c>
      <c r="C49" s="95" t="s">
        <v>1</v>
      </c>
      <c r="D49" s="88">
        <v>1075</v>
      </c>
      <c r="E49" s="5">
        <v>1167</v>
      </c>
      <c r="F49" s="5">
        <v>1157</v>
      </c>
      <c r="G49" s="5">
        <v>1234</v>
      </c>
      <c r="H49" s="5">
        <v>1176</v>
      </c>
      <c r="I49" s="5">
        <v>1317</v>
      </c>
      <c r="J49" s="5">
        <v>1298</v>
      </c>
      <c r="K49" s="5">
        <v>1279</v>
      </c>
      <c r="L49" s="5">
        <v>1262</v>
      </c>
      <c r="M49" s="5">
        <v>1245</v>
      </c>
      <c r="N49" s="5">
        <v>1228</v>
      </c>
      <c r="O49" s="10">
        <v>1212</v>
      </c>
      <c r="P49" s="16">
        <f>+SUMPRODUCT(D49:O49,$D$1:$O$1)/$P$1</f>
        <v>1220.8438356164384</v>
      </c>
      <c r="Q49" s="16"/>
    </row>
    <row r="50" spans="1:17" x14ac:dyDescent="0.3">
      <c r="A50" s="72" t="s">
        <v>71</v>
      </c>
      <c r="B50" s="123"/>
      <c r="C50" s="95" t="s">
        <v>2</v>
      </c>
      <c r="D50" s="88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16">
        <f>+SUMPRODUCT(D50:O50,$D$1:$O$1)/$P$1</f>
        <v>0</v>
      </c>
      <c r="Q50" s="16"/>
    </row>
    <row r="51" spans="1:17" x14ac:dyDescent="0.3">
      <c r="A51" s="72" t="s">
        <v>71</v>
      </c>
      <c r="B51" s="123"/>
      <c r="C51" s="95" t="s">
        <v>6</v>
      </c>
      <c r="D51" s="88">
        <f t="shared" ref="D51:P51" si="20">+SUM(D49:D50)</f>
        <v>1075</v>
      </c>
      <c r="E51" s="5">
        <f t="shared" si="20"/>
        <v>1167</v>
      </c>
      <c r="F51" s="5">
        <f t="shared" si="20"/>
        <v>1157</v>
      </c>
      <c r="G51" s="5">
        <f t="shared" si="20"/>
        <v>1234</v>
      </c>
      <c r="H51" s="5">
        <f t="shared" si="20"/>
        <v>1176</v>
      </c>
      <c r="I51" s="5">
        <f t="shared" si="20"/>
        <v>1317</v>
      </c>
      <c r="J51" s="5">
        <f t="shared" si="20"/>
        <v>1298</v>
      </c>
      <c r="K51" s="5">
        <f t="shared" si="20"/>
        <v>1279</v>
      </c>
      <c r="L51" s="5">
        <f t="shared" si="20"/>
        <v>1262</v>
      </c>
      <c r="M51" s="5">
        <f t="shared" si="20"/>
        <v>1245</v>
      </c>
      <c r="N51" s="5">
        <f t="shared" si="20"/>
        <v>1228</v>
      </c>
      <c r="O51" s="10">
        <f t="shared" si="20"/>
        <v>1212</v>
      </c>
      <c r="P51" s="16">
        <f t="shared" si="20"/>
        <v>1220.8438356164384</v>
      </c>
      <c r="Q51" s="16"/>
    </row>
    <row r="52" spans="1:17" x14ac:dyDescent="0.3">
      <c r="A52" s="72" t="s">
        <v>71</v>
      </c>
      <c r="B52" s="123" t="s">
        <v>23</v>
      </c>
      <c r="C52" s="95" t="s">
        <v>1</v>
      </c>
      <c r="D52" s="88">
        <v>2103</v>
      </c>
      <c r="E52" s="5">
        <v>1972</v>
      </c>
      <c r="F52" s="5">
        <v>1976</v>
      </c>
      <c r="G52" s="5">
        <v>1979</v>
      </c>
      <c r="H52" s="5">
        <v>2022</v>
      </c>
      <c r="I52" s="5">
        <v>2107</v>
      </c>
      <c r="J52" s="5">
        <v>2151</v>
      </c>
      <c r="K52" s="5">
        <v>2221</v>
      </c>
      <c r="L52" s="5">
        <v>2181</v>
      </c>
      <c r="M52" s="5">
        <v>2146</v>
      </c>
      <c r="N52" s="5">
        <v>2123</v>
      </c>
      <c r="O52" s="5">
        <v>2100</v>
      </c>
      <c r="P52" s="16">
        <f>+SUMPRODUCT(D52:O52,$D$1:$O$1)/$P$1</f>
        <v>2090.972602739726</v>
      </c>
      <c r="Q52" s="16"/>
    </row>
    <row r="53" spans="1:17" x14ac:dyDescent="0.3">
      <c r="A53" s="72" t="s">
        <v>71</v>
      </c>
      <c r="B53" s="123"/>
      <c r="C53" s="95" t="s">
        <v>2</v>
      </c>
      <c r="D53" s="88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16">
        <f>+SUMPRODUCT(D53:O53,$D$1:$O$1)/$P$1</f>
        <v>0</v>
      </c>
      <c r="Q53" s="16"/>
    </row>
    <row r="54" spans="1:17" x14ac:dyDescent="0.3">
      <c r="A54" s="72" t="s">
        <v>71</v>
      </c>
      <c r="B54" s="123"/>
      <c r="C54" s="95" t="s">
        <v>6</v>
      </c>
      <c r="D54" s="88">
        <f t="shared" ref="D54:O54" si="21">+SUM(D52:D53)</f>
        <v>2103</v>
      </c>
      <c r="E54" s="5">
        <f t="shared" si="21"/>
        <v>1972</v>
      </c>
      <c r="F54" s="5">
        <f t="shared" si="21"/>
        <v>1976</v>
      </c>
      <c r="G54" s="5">
        <f t="shared" si="21"/>
        <v>1979</v>
      </c>
      <c r="H54" s="5">
        <f t="shared" si="21"/>
        <v>2022</v>
      </c>
      <c r="I54" s="5">
        <f t="shared" si="21"/>
        <v>2107</v>
      </c>
      <c r="J54" s="5">
        <f t="shared" si="21"/>
        <v>2151</v>
      </c>
      <c r="K54" s="5">
        <f t="shared" si="21"/>
        <v>2221</v>
      </c>
      <c r="L54" s="5">
        <f t="shared" si="21"/>
        <v>2181</v>
      </c>
      <c r="M54" s="5">
        <f t="shared" si="21"/>
        <v>2146</v>
      </c>
      <c r="N54" s="5">
        <f t="shared" si="21"/>
        <v>2123</v>
      </c>
      <c r="O54" s="10">
        <f t="shared" si="21"/>
        <v>2100</v>
      </c>
      <c r="P54" s="16">
        <f>+P52+P53</f>
        <v>2090.972602739726</v>
      </c>
      <c r="Q54" s="16"/>
    </row>
    <row r="55" spans="1:17" x14ac:dyDescent="0.3">
      <c r="A55" s="72" t="s">
        <v>71</v>
      </c>
      <c r="B55" s="123" t="s">
        <v>24</v>
      </c>
      <c r="C55" s="95" t="s">
        <v>1</v>
      </c>
      <c r="D55" s="88">
        <v>330</v>
      </c>
      <c r="E55" s="5">
        <v>325</v>
      </c>
      <c r="F55" s="5">
        <v>321</v>
      </c>
      <c r="G55" s="5">
        <v>317</v>
      </c>
      <c r="H55" s="5">
        <v>314</v>
      </c>
      <c r="I55" s="5">
        <v>311</v>
      </c>
      <c r="J55" s="5">
        <v>307</v>
      </c>
      <c r="K55" s="5">
        <v>303</v>
      </c>
      <c r="L55" s="5">
        <v>299</v>
      </c>
      <c r="M55" s="5">
        <v>296</v>
      </c>
      <c r="N55" s="5">
        <v>291</v>
      </c>
      <c r="O55" s="10">
        <v>288</v>
      </c>
      <c r="P55" s="16">
        <f>+SUMPRODUCT(D55:O55,$D$1:$O$1)/$P$1</f>
        <v>308.40821917808222</v>
      </c>
      <c r="Q55" s="16"/>
    </row>
    <row r="56" spans="1:17" x14ac:dyDescent="0.3">
      <c r="A56" s="72" t="s">
        <v>71</v>
      </c>
      <c r="B56" s="123"/>
      <c r="C56" s="95" t="s">
        <v>2</v>
      </c>
      <c r="D56" s="88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  <c r="L56" s="5">
        <v>0</v>
      </c>
      <c r="M56" s="5">
        <v>0</v>
      </c>
      <c r="N56" s="5">
        <v>0</v>
      </c>
      <c r="O56" s="10">
        <v>0</v>
      </c>
      <c r="P56" s="16">
        <f>+SUMPRODUCT(D56:O56,$D$1:$O$1)/$P$1</f>
        <v>0</v>
      </c>
      <c r="Q56" s="16"/>
    </row>
    <row r="57" spans="1:17" x14ac:dyDescent="0.3">
      <c r="A57" s="72" t="s">
        <v>71</v>
      </c>
      <c r="B57" s="123"/>
      <c r="C57" s="95" t="s">
        <v>6</v>
      </c>
      <c r="D57" s="88">
        <f t="shared" ref="D57:P57" si="22">+SUM(D55:D56)</f>
        <v>330</v>
      </c>
      <c r="E57" s="5">
        <f t="shared" si="22"/>
        <v>325</v>
      </c>
      <c r="F57" s="5">
        <f t="shared" si="22"/>
        <v>321</v>
      </c>
      <c r="G57" s="5">
        <f t="shared" si="22"/>
        <v>317</v>
      </c>
      <c r="H57" s="5">
        <f t="shared" si="22"/>
        <v>314</v>
      </c>
      <c r="I57" s="5">
        <f t="shared" si="22"/>
        <v>311</v>
      </c>
      <c r="J57" s="5">
        <f t="shared" si="22"/>
        <v>307</v>
      </c>
      <c r="K57" s="5">
        <f t="shared" si="22"/>
        <v>303</v>
      </c>
      <c r="L57" s="5">
        <f t="shared" si="22"/>
        <v>299</v>
      </c>
      <c r="M57" s="5">
        <f t="shared" si="22"/>
        <v>296</v>
      </c>
      <c r="N57" s="5">
        <f t="shared" si="22"/>
        <v>291</v>
      </c>
      <c r="O57" s="10">
        <f t="shared" si="22"/>
        <v>288</v>
      </c>
      <c r="P57" s="16">
        <f t="shared" si="22"/>
        <v>308.40821917808222</v>
      </c>
      <c r="Q57" s="16"/>
    </row>
    <row r="58" spans="1:17" x14ac:dyDescent="0.3">
      <c r="A58" s="72" t="s">
        <v>71</v>
      </c>
      <c r="B58" s="123" t="s">
        <v>25</v>
      </c>
      <c r="C58" s="95" t="s">
        <v>1</v>
      </c>
      <c r="D58" s="88">
        <v>8183</v>
      </c>
      <c r="E58" s="5">
        <v>7710</v>
      </c>
      <c r="F58" s="5">
        <v>8241</v>
      </c>
      <c r="G58" s="5">
        <v>8159</v>
      </c>
      <c r="H58" s="5">
        <v>7920</v>
      </c>
      <c r="I58" s="5">
        <v>7671</v>
      </c>
      <c r="J58" s="5">
        <v>7431</v>
      </c>
      <c r="K58" s="5">
        <v>7222</v>
      </c>
      <c r="L58" s="5">
        <v>7036</v>
      </c>
      <c r="M58" s="5">
        <v>6867</v>
      </c>
      <c r="N58" s="5">
        <v>6720</v>
      </c>
      <c r="O58" s="10">
        <v>6565</v>
      </c>
      <c r="P58" s="16">
        <v>7477</v>
      </c>
      <c r="Q58" s="16"/>
    </row>
    <row r="59" spans="1:17" x14ac:dyDescent="0.3">
      <c r="A59" s="72" t="s">
        <v>71</v>
      </c>
      <c r="B59" s="123"/>
      <c r="C59" s="95" t="s">
        <v>2</v>
      </c>
      <c r="D59" s="88"/>
      <c r="E59" s="5">
        <v>517</v>
      </c>
      <c r="F59" s="5">
        <v>404</v>
      </c>
      <c r="G59" s="5">
        <v>351</v>
      </c>
      <c r="H59" s="5">
        <v>331</v>
      </c>
      <c r="I59" s="5">
        <v>328</v>
      </c>
      <c r="J59" s="5">
        <v>424</v>
      </c>
      <c r="K59" s="5">
        <v>505</v>
      </c>
      <c r="L59" s="5">
        <v>577</v>
      </c>
      <c r="M59" s="5">
        <v>643</v>
      </c>
      <c r="N59" s="5">
        <v>693</v>
      </c>
      <c r="O59" s="10">
        <v>758</v>
      </c>
      <c r="P59" s="16">
        <v>503</v>
      </c>
      <c r="Q59" s="16"/>
    </row>
    <row r="60" spans="1:17" x14ac:dyDescent="0.3">
      <c r="A60" s="72" t="s">
        <v>71</v>
      </c>
      <c r="B60" s="123"/>
      <c r="C60" s="95" t="s">
        <v>6</v>
      </c>
      <c r="D60" s="64">
        <v>8183</v>
      </c>
      <c r="E60" s="64">
        <v>8227</v>
      </c>
      <c r="F60" s="64">
        <v>8645</v>
      </c>
      <c r="G60" s="64">
        <v>8510</v>
      </c>
      <c r="H60" s="64">
        <v>8251</v>
      </c>
      <c r="I60" s="64">
        <v>7999</v>
      </c>
      <c r="J60" s="64">
        <v>7855</v>
      </c>
      <c r="K60" s="64">
        <v>7727</v>
      </c>
      <c r="L60" s="64">
        <v>7613</v>
      </c>
      <c r="M60" s="64">
        <v>7510</v>
      </c>
      <c r="N60" s="64">
        <v>7413</v>
      </c>
      <c r="O60" s="65">
        <v>7323</v>
      </c>
      <c r="P60" s="16">
        <v>7980</v>
      </c>
      <c r="Q60" s="16"/>
    </row>
    <row r="61" spans="1:17" x14ac:dyDescent="0.3">
      <c r="A61" s="72" t="s">
        <v>71</v>
      </c>
      <c r="B61" s="123" t="s">
        <v>26</v>
      </c>
      <c r="C61" s="95" t="s">
        <v>1</v>
      </c>
      <c r="D61" s="88"/>
      <c r="E61" s="5"/>
      <c r="F61" s="5"/>
      <c r="G61" s="5"/>
      <c r="H61" s="5"/>
      <c r="I61" s="5"/>
      <c r="J61" s="5"/>
      <c r="K61" s="5"/>
      <c r="L61" s="5"/>
      <c r="M61" s="5"/>
      <c r="N61" s="5"/>
      <c r="O61" s="10"/>
      <c r="P61" s="16">
        <f>+SUMPRODUCT(D61:O61,$D$1:$O$1)/$P$1</f>
        <v>0</v>
      </c>
      <c r="Q61" s="16"/>
    </row>
    <row r="62" spans="1:17" x14ac:dyDescent="0.3">
      <c r="A62" s="72" t="s">
        <v>71</v>
      </c>
      <c r="B62" s="123"/>
      <c r="C62" s="95" t="s">
        <v>2</v>
      </c>
      <c r="D62" s="88"/>
      <c r="E62" s="5"/>
      <c r="F62" s="5"/>
      <c r="G62" s="5"/>
      <c r="H62" s="5"/>
      <c r="I62" s="5"/>
      <c r="J62" s="5"/>
      <c r="K62" s="5"/>
      <c r="L62" s="5"/>
      <c r="M62" s="5"/>
      <c r="N62" s="5"/>
      <c r="O62" s="10"/>
      <c r="P62" s="16">
        <f>+SUMPRODUCT(D62:O62,$D$1:$O$1)/$P$1</f>
        <v>0</v>
      </c>
      <c r="Q62" s="16"/>
    </row>
    <row r="63" spans="1:17" x14ac:dyDescent="0.3">
      <c r="A63" s="72" t="s">
        <v>71</v>
      </c>
      <c r="B63" s="123"/>
      <c r="C63" s="95" t="s">
        <v>6</v>
      </c>
      <c r="D63" s="88">
        <f t="shared" ref="D63:P63" si="23">+SUM(D61:D62)</f>
        <v>0</v>
      </c>
      <c r="E63" s="5">
        <f t="shared" si="23"/>
        <v>0</v>
      </c>
      <c r="F63" s="5">
        <f t="shared" si="23"/>
        <v>0</v>
      </c>
      <c r="G63" s="5">
        <f t="shared" si="23"/>
        <v>0</v>
      </c>
      <c r="H63" s="5">
        <f t="shared" si="23"/>
        <v>0</v>
      </c>
      <c r="I63" s="5">
        <f t="shared" si="23"/>
        <v>0</v>
      </c>
      <c r="J63" s="5">
        <f t="shared" si="23"/>
        <v>0</v>
      </c>
      <c r="K63" s="5">
        <f t="shared" si="23"/>
        <v>0</v>
      </c>
      <c r="L63" s="5">
        <f t="shared" si="23"/>
        <v>0</v>
      </c>
      <c r="M63" s="5">
        <f t="shared" si="23"/>
        <v>0</v>
      </c>
      <c r="N63" s="5">
        <f t="shared" si="23"/>
        <v>0</v>
      </c>
      <c r="O63" s="10">
        <f t="shared" si="23"/>
        <v>0</v>
      </c>
      <c r="P63" s="16">
        <f t="shared" si="23"/>
        <v>0</v>
      </c>
      <c r="Q63" s="16"/>
    </row>
    <row r="64" spans="1:17" outlineLevel="1" x14ac:dyDescent="0.3">
      <c r="A64" s="73" t="s">
        <v>71</v>
      </c>
      <c r="B64" s="101" t="s">
        <v>27</v>
      </c>
      <c r="C64" s="94" t="s">
        <v>1</v>
      </c>
      <c r="D64" s="90">
        <v>2758</v>
      </c>
      <c r="E64" s="6">
        <v>2713</v>
      </c>
      <c r="F64" s="6">
        <v>2669</v>
      </c>
      <c r="G64" s="6">
        <v>2625</v>
      </c>
      <c r="H64" s="6">
        <v>2582</v>
      </c>
      <c r="I64" s="6">
        <v>239</v>
      </c>
      <c r="J64" s="6">
        <v>2498</v>
      </c>
      <c r="K64" s="6">
        <v>2457</v>
      </c>
      <c r="L64" s="6">
        <v>2416</v>
      </c>
      <c r="M64" s="6">
        <v>2377</v>
      </c>
      <c r="N64" s="6"/>
      <c r="O64" s="11"/>
      <c r="P64" s="15">
        <f>+SUMPRODUCT(D64:O64,$D$1:$O$1)/$P$1</f>
        <v>1945.027397260274</v>
      </c>
      <c r="Q64" s="15"/>
    </row>
    <row r="65" spans="1:17" outlineLevel="1" x14ac:dyDescent="0.3">
      <c r="A65" s="73" t="s">
        <v>71</v>
      </c>
      <c r="B65" s="102"/>
      <c r="C65" s="94" t="s">
        <v>2</v>
      </c>
      <c r="D65" s="90"/>
      <c r="E65" s="6"/>
      <c r="F65" s="6"/>
      <c r="G65" s="6"/>
      <c r="H65" s="6"/>
      <c r="I65" s="6"/>
      <c r="J65" s="6"/>
      <c r="K65" s="6"/>
      <c r="L65" s="6"/>
      <c r="M65" s="6"/>
      <c r="N65" s="6"/>
      <c r="O65" s="11"/>
      <c r="P65" s="15">
        <f>+SUMPRODUCT(D65:O65,$D$1:$O$1)/$P$1</f>
        <v>0</v>
      </c>
      <c r="Q65" s="15"/>
    </row>
    <row r="66" spans="1:17" ht="12.75" customHeight="1" outlineLevel="1" x14ac:dyDescent="0.3">
      <c r="A66" s="73" t="s">
        <v>71</v>
      </c>
      <c r="B66" s="103"/>
      <c r="C66" s="94" t="s">
        <v>3</v>
      </c>
      <c r="D66" s="90">
        <f>+SUM(D64:D65)</f>
        <v>2758</v>
      </c>
      <c r="E66" s="6">
        <f>+SUM(E64:E65)</f>
        <v>2713</v>
      </c>
      <c r="F66" s="6">
        <f t="shared" ref="F66:O66" si="24">+SUM(F64:F65)</f>
        <v>2669</v>
      </c>
      <c r="G66" s="6">
        <f t="shared" si="24"/>
        <v>2625</v>
      </c>
      <c r="H66" s="6">
        <f t="shared" si="24"/>
        <v>2582</v>
      </c>
      <c r="I66" s="6">
        <f t="shared" si="24"/>
        <v>239</v>
      </c>
      <c r="J66" s="6">
        <f t="shared" si="24"/>
        <v>2498</v>
      </c>
      <c r="K66" s="6">
        <f t="shared" si="24"/>
        <v>2457</v>
      </c>
      <c r="L66" s="6">
        <f t="shared" si="24"/>
        <v>2416</v>
      </c>
      <c r="M66" s="6">
        <f t="shared" si="24"/>
        <v>2377</v>
      </c>
      <c r="N66" s="6">
        <f t="shared" si="24"/>
        <v>0</v>
      </c>
      <c r="O66" s="11">
        <f t="shared" si="24"/>
        <v>0</v>
      </c>
      <c r="P66" s="15">
        <f>+P64+P65</f>
        <v>1945.027397260274</v>
      </c>
      <c r="Q66" s="15"/>
    </row>
    <row r="67" spans="1:17" outlineLevel="1" x14ac:dyDescent="0.3">
      <c r="A67" s="73" t="s">
        <v>71</v>
      </c>
      <c r="B67" s="101" t="s">
        <v>28</v>
      </c>
      <c r="C67" s="94" t="s">
        <v>1</v>
      </c>
      <c r="D67" s="90">
        <v>8347</v>
      </c>
      <c r="E67" s="6">
        <v>8319</v>
      </c>
      <c r="F67" s="6">
        <v>8256</v>
      </c>
      <c r="G67" s="6">
        <v>8230</v>
      </c>
      <c r="H67" s="6">
        <v>8098</v>
      </c>
      <c r="I67" s="6">
        <v>7948</v>
      </c>
      <c r="J67" s="6">
        <v>7835</v>
      </c>
      <c r="K67" s="6">
        <v>7724</v>
      </c>
      <c r="L67" s="6">
        <v>7632</v>
      </c>
      <c r="M67" s="6">
        <v>7541</v>
      </c>
      <c r="N67" s="6"/>
      <c r="O67" s="11"/>
      <c r="P67" s="15">
        <f>+SUMPRODUCT(D67:O67,$D$1:$O$1)/$P$1</f>
        <v>6654.9671232876708</v>
      </c>
      <c r="Q67" s="15"/>
    </row>
    <row r="68" spans="1:17" outlineLevel="1" x14ac:dyDescent="0.3">
      <c r="A68" s="73" t="s">
        <v>71</v>
      </c>
      <c r="B68" s="102"/>
      <c r="C68" s="94" t="s">
        <v>2</v>
      </c>
      <c r="D68" s="90"/>
      <c r="E68" s="6"/>
      <c r="F68" s="6"/>
      <c r="G68" s="6"/>
      <c r="H68" s="6"/>
      <c r="I68" s="6"/>
      <c r="J68" s="6"/>
      <c r="K68" s="6"/>
      <c r="L68" s="6"/>
      <c r="M68" s="6"/>
      <c r="N68" s="6"/>
      <c r="O68" s="11"/>
      <c r="P68" s="15">
        <f>+SUMPRODUCT(D68:O68,$D$1:$O$1)/$P$1</f>
        <v>0</v>
      </c>
      <c r="Q68" s="15"/>
    </row>
    <row r="69" spans="1:17" outlineLevel="1" x14ac:dyDescent="0.3">
      <c r="A69" s="73" t="s">
        <v>71</v>
      </c>
      <c r="B69" s="103"/>
      <c r="C69" s="94" t="s">
        <v>3</v>
      </c>
      <c r="D69" s="90">
        <f>+SUM(D67:D68)</f>
        <v>8347</v>
      </c>
      <c r="E69" s="6">
        <f>+SUM(E67:E68)</f>
        <v>8319</v>
      </c>
      <c r="F69" s="6">
        <f t="shared" ref="F69:O69" si="25">+SUM(F67:F68)</f>
        <v>8256</v>
      </c>
      <c r="G69" s="6">
        <f t="shared" si="25"/>
        <v>8230</v>
      </c>
      <c r="H69" s="6">
        <f t="shared" si="25"/>
        <v>8098</v>
      </c>
      <c r="I69" s="6">
        <f t="shared" si="25"/>
        <v>7948</v>
      </c>
      <c r="J69" s="6">
        <f t="shared" si="25"/>
        <v>7835</v>
      </c>
      <c r="K69" s="6">
        <f t="shared" si="25"/>
        <v>7724</v>
      </c>
      <c r="L69" s="6">
        <f t="shared" si="25"/>
        <v>7632</v>
      </c>
      <c r="M69" s="6">
        <f t="shared" si="25"/>
        <v>7541</v>
      </c>
      <c r="N69" s="6">
        <f t="shared" si="25"/>
        <v>0</v>
      </c>
      <c r="O69" s="11">
        <f t="shared" si="25"/>
        <v>0</v>
      </c>
      <c r="P69" s="15">
        <f>+P67+P68</f>
        <v>6654.9671232876708</v>
      </c>
      <c r="Q69" s="15"/>
    </row>
    <row r="70" spans="1:17" outlineLevel="1" x14ac:dyDescent="0.3">
      <c r="A70" s="73" t="s">
        <v>71</v>
      </c>
      <c r="B70" s="101" t="s">
        <v>29</v>
      </c>
      <c r="C70" s="94" t="s">
        <v>1</v>
      </c>
      <c r="D70" s="90">
        <v>2816</v>
      </c>
      <c r="E70" s="6">
        <v>2817</v>
      </c>
      <c r="F70" s="6">
        <v>2790</v>
      </c>
      <c r="G70" s="6">
        <v>2794</v>
      </c>
      <c r="H70" s="6">
        <v>2710</v>
      </c>
      <c r="I70" s="6">
        <v>2612</v>
      </c>
      <c r="J70" s="6">
        <v>2546</v>
      </c>
      <c r="K70" s="6">
        <v>2481</v>
      </c>
      <c r="L70" s="6">
        <v>2431</v>
      </c>
      <c r="M70" s="6">
        <v>2383</v>
      </c>
      <c r="N70" s="6"/>
      <c r="O70" s="11"/>
      <c r="P70" s="15">
        <f>+SUMPRODUCT(D70:O70,$D$1:$O$1)/$P$1</f>
        <v>2195.868493150685</v>
      </c>
      <c r="Q70" s="15"/>
    </row>
    <row r="71" spans="1:17" outlineLevel="1" x14ac:dyDescent="0.3">
      <c r="A71" s="73" t="s">
        <v>71</v>
      </c>
      <c r="B71" s="102"/>
      <c r="C71" s="94" t="s">
        <v>2</v>
      </c>
      <c r="D71" s="90"/>
      <c r="E71" s="6"/>
      <c r="F71" s="6"/>
      <c r="G71" s="6"/>
      <c r="H71" s="6"/>
      <c r="I71" s="6"/>
      <c r="J71" s="6"/>
      <c r="K71" s="6"/>
      <c r="L71" s="6"/>
      <c r="M71" s="6"/>
      <c r="N71" s="6"/>
      <c r="O71" s="11"/>
      <c r="P71" s="15">
        <f>+SUMPRODUCT(D71:O71,$D$1:$O$1)/$P$1</f>
        <v>0</v>
      </c>
      <c r="Q71" s="15"/>
    </row>
    <row r="72" spans="1:17" outlineLevel="1" x14ac:dyDescent="0.3">
      <c r="A72" s="73" t="s">
        <v>71</v>
      </c>
      <c r="B72" s="103"/>
      <c r="C72" s="94" t="s">
        <v>3</v>
      </c>
      <c r="D72" s="90">
        <f>+SUM(D70:D71)</f>
        <v>2816</v>
      </c>
      <c r="E72" s="6">
        <f>+SUM(E70:E71)</f>
        <v>2817</v>
      </c>
      <c r="F72" s="6">
        <f t="shared" ref="F72:O72" si="26">+SUM(F70:F71)</f>
        <v>2790</v>
      </c>
      <c r="G72" s="6">
        <f t="shared" si="26"/>
        <v>2794</v>
      </c>
      <c r="H72" s="6">
        <f t="shared" si="26"/>
        <v>2710</v>
      </c>
      <c r="I72" s="6">
        <f t="shared" si="26"/>
        <v>2612</v>
      </c>
      <c r="J72" s="6">
        <f t="shared" si="26"/>
        <v>2546</v>
      </c>
      <c r="K72" s="6">
        <f t="shared" si="26"/>
        <v>2481</v>
      </c>
      <c r="L72" s="6">
        <f t="shared" si="26"/>
        <v>2431</v>
      </c>
      <c r="M72" s="6">
        <f t="shared" si="26"/>
        <v>2383</v>
      </c>
      <c r="N72" s="6">
        <f t="shared" si="26"/>
        <v>0</v>
      </c>
      <c r="O72" s="11">
        <f t="shared" si="26"/>
        <v>0</v>
      </c>
      <c r="P72" s="15">
        <f>+P70+P71</f>
        <v>2195.868493150685</v>
      </c>
      <c r="Q72" s="15"/>
    </row>
    <row r="73" spans="1:17" outlineLevel="1" x14ac:dyDescent="0.3">
      <c r="A73" s="73" t="s">
        <v>71</v>
      </c>
      <c r="B73" s="101" t="s">
        <v>30</v>
      </c>
      <c r="C73" s="94" t="s">
        <v>1</v>
      </c>
      <c r="D73" s="90">
        <v>1441</v>
      </c>
      <c r="E73" s="6">
        <v>1416</v>
      </c>
      <c r="F73" s="6">
        <v>1391</v>
      </c>
      <c r="G73" s="6">
        <v>1367</v>
      </c>
      <c r="H73" s="6">
        <v>1343</v>
      </c>
      <c r="I73" s="6">
        <v>1320</v>
      </c>
      <c r="J73" s="6">
        <v>1297</v>
      </c>
      <c r="K73" s="6">
        <v>1275</v>
      </c>
      <c r="L73" s="6">
        <v>1252</v>
      </c>
      <c r="M73" s="6">
        <v>1231</v>
      </c>
      <c r="N73" s="6"/>
      <c r="O73" s="11"/>
      <c r="P73" s="15">
        <f>+SUMPRODUCT(D73:O73,$D$1:$O$1)/$P$1</f>
        <v>1109.9616438356165</v>
      </c>
      <c r="Q73" s="15"/>
    </row>
    <row r="74" spans="1:17" outlineLevel="1" x14ac:dyDescent="0.3">
      <c r="A74" s="73" t="s">
        <v>71</v>
      </c>
      <c r="B74" s="102"/>
      <c r="C74" s="94" t="s">
        <v>2</v>
      </c>
      <c r="D74" s="90"/>
      <c r="E74" s="6"/>
      <c r="F74" s="6"/>
      <c r="G74" s="6"/>
      <c r="H74" s="6"/>
      <c r="I74" s="6"/>
      <c r="J74" s="6"/>
      <c r="K74" s="6"/>
      <c r="L74" s="6"/>
      <c r="M74" s="6"/>
      <c r="N74" s="6"/>
      <c r="O74" s="11"/>
      <c r="P74" s="15">
        <f>+SUMPRODUCT(D74:O74,$D$1:$O$1)/$P$1</f>
        <v>0</v>
      </c>
      <c r="Q74" s="15"/>
    </row>
    <row r="75" spans="1:17" outlineLevel="1" x14ac:dyDescent="0.3">
      <c r="A75" s="73" t="s">
        <v>71</v>
      </c>
      <c r="B75" s="103"/>
      <c r="C75" s="94" t="s">
        <v>3</v>
      </c>
      <c r="D75" s="90">
        <f>+SUM(D73:D74)</f>
        <v>1441</v>
      </c>
      <c r="E75" s="6">
        <f>+SUM(E73:E74)</f>
        <v>1416</v>
      </c>
      <c r="F75" s="6">
        <f t="shared" ref="F75:O75" si="27">+SUM(F73:F74)</f>
        <v>1391</v>
      </c>
      <c r="G75" s="6">
        <f t="shared" si="27"/>
        <v>1367</v>
      </c>
      <c r="H75" s="6">
        <f t="shared" si="27"/>
        <v>1343</v>
      </c>
      <c r="I75" s="6">
        <f t="shared" si="27"/>
        <v>1320</v>
      </c>
      <c r="J75" s="6">
        <f t="shared" si="27"/>
        <v>1297</v>
      </c>
      <c r="K75" s="6">
        <f t="shared" si="27"/>
        <v>1275</v>
      </c>
      <c r="L75" s="6">
        <f t="shared" si="27"/>
        <v>1252</v>
      </c>
      <c r="M75" s="6">
        <f t="shared" si="27"/>
        <v>1231</v>
      </c>
      <c r="N75" s="6">
        <f t="shared" si="27"/>
        <v>0</v>
      </c>
      <c r="O75" s="11">
        <f t="shared" si="27"/>
        <v>0</v>
      </c>
      <c r="P75" s="15">
        <f>+P73+P74</f>
        <v>1109.9616438356165</v>
      </c>
      <c r="Q75" s="15"/>
    </row>
    <row r="76" spans="1:17" outlineLevel="1" x14ac:dyDescent="0.3">
      <c r="A76" s="73" t="s">
        <v>71</v>
      </c>
      <c r="B76" s="101" t="s">
        <v>31</v>
      </c>
      <c r="C76" s="94" t="s">
        <v>1</v>
      </c>
      <c r="D76" s="90">
        <v>140</v>
      </c>
      <c r="E76" s="6">
        <v>139</v>
      </c>
      <c r="F76" s="6">
        <v>138</v>
      </c>
      <c r="G76" s="6">
        <v>137</v>
      </c>
      <c r="H76" s="6">
        <v>136</v>
      </c>
      <c r="I76" s="6">
        <v>134</v>
      </c>
      <c r="J76" s="6">
        <v>133</v>
      </c>
      <c r="K76" s="6">
        <v>132</v>
      </c>
      <c r="L76" s="6">
        <v>131</v>
      </c>
      <c r="M76" s="6">
        <v>130</v>
      </c>
      <c r="N76" s="6"/>
      <c r="O76" s="11"/>
      <c r="P76" s="15">
        <f>+SUMPRODUCT(D76:O76,$D$1:$O$1)/$P$1</f>
        <v>112.41369863013699</v>
      </c>
      <c r="Q76" s="15"/>
    </row>
    <row r="77" spans="1:17" outlineLevel="1" x14ac:dyDescent="0.3">
      <c r="A77" s="73" t="s">
        <v>71</v>
      </c>
      <c r="B77" s="102"/>
      <c r="C77" s="94" t="s">
        <v>2</v>
      </c>
      <c r="D77" s="90"/>
      <c r="E77" s="6"/>
      <c r="F77" s="6"/>
      <c r="G77" s="6"/>
      <c r="H77" s="6"/>
      <c r="I77" s="6"/>
      <c r="J77" s="6"/>
      <c r="K77" s="6"/>
      <c r="L77" s="6"/>
      <c r="M77" s="6"/>
      <c r="N77" s="6"/>
      <c r="O77" s="11"/>
      <c r="P77" s="15">
        <f>+SUMPRODUCT(D77:O77,$D$1:$O$1)/$P$1</f>
        <v>0</v>
      </c>
      <c r="Q77" s="15"/>
    </row>
    <row r="78" spans="1:17" outlineLevel="1" x14ac:dyDescent="0.3">
      <c r="A78" s="73" t="s">
        <v>71</v>
      </c>
      <c r="B78" s="103"/>
      <c r="C78" s="94" t="s">
        <v>3</v>
      </c>
      <c r="D78" s="90">
        <f>+SUM(D76:D77)</f>
        <v>140</v>
      </c>
      <c r="E78" s="6">
        <f>+SUM(E76:E77)</f>
        <v>139</v>
      </c>
      <c r="F78" s="6">
        <f t="shared" ref="F78:O78" si="28">+SUM(F76:F77)</f>
        <v>138</v>
      </c>
      <c r="G78" s="6">
        <f t="shared" si="28"/>
        <v>137</v>
      </c>
      <c r="H78" s="6">
        <f t="shared" si="28"/>
        <v>136</v>
      </c>
      <c r="I78" s="6">
        <f t="shared" si="28"/>
        <v>134</v>
      </c>
      <c r="J78" s="6">
        <f t="shared" si="28"/>
        <v>133</v>
      </c>
      <c r="K78" s="6">
        <f t="shared" si="28"/>
        <v>132</v>
      </c>
      <c r="L78" s="6">
        <f t="shared" si="28"/>
        <v>131</v>
      </c>
      <c r="M78" s="6">
        <f t="shared" si="28"/>
        <v>130</v>
      </c>
      <c r="N78" s="6">
        <f t="shared" si="28"/>
        <v>0</v>
      </c>
      <c r="O78" s="11">
        <f t="shared" si="28"/>
        <v>0</v>
      </c>
      <c r="P78" s="15">
        <f>+P76+P77</f>
        <v>112.41369863013699</v>
      </c>
      <c r="Q78" s="15"/>
    </row>
    <row r="79" spans="1:17" outlineLevel="1" x14ac:dyDescent="0.3">
      <c r="A79" s="73" t="s">
        <v>71</v>
      </c>
      <c r="B79" s="101" t="s">
        <v>32</v>
      </c>
      <c r="C79" s="94" t="s">
        <v>1</v>
      </c>
      <c r="D79" s="90">
        <v>2477</v>
      </c>
      <c r="E79" s="6">
        <v>2486</v>
      </c>
      <c r="F79" s="6">
        <v>2469</v>
      </c>
      <c r="G79" s="6">
        <v>2478</v>
      </c>
      <c r="H79" s="6">
        <v>2411</v>
      </c>
      <c r="I79" s="6">
        <v>2331</v>
      </c>
      <c r="J79" s="6">
        <v>2279</v>
      </c>
      <c r="K79" s="6">
        <v>2227</v>
      </c>
      <c r="L79" s="6">
        <v>2188</v>
      </c>
      <c r="M79" s="6">
        <v>2151</v>
      </c>
      <c r="N79" s="6"/>
      <c r="O79" s="11"/>
      <c r="P79" s="15">
        <f>+SUMPRODUCT(D79:O79,$D$1:$O$1)/$P$1</f>
        <v>1956.0328767123287</v>
      </c>
      <c r="Q79" s="15"/>
    </row>
    <row r="80" spans="1:17" outlineLevel="1" x14ac:dyDescent="0.3">
      <c r="A80" s="73" t="s">
        <v>71</v>
      </c>
      <c r="B80" s="102"/>
      <c r="C80" s="94" t="s">
        <v>2</v>
      </c>
      <c r="D80" s="90"/>
      <c r="E80" s="6"/>
      <c r="F80" s="6"/>
      <c r="G80" s="6"/>
      <c r="H80" s="6"/>
      <c r="I80" s="6"/>
      <c r="J80" s="6"/>
      <c r="K80" s="6"/>
      <c r="L80" s="6"/>
      <c r="M80" s="6"/>
      <c r="N80" s="6"/>
      <c r="O80" s="11"/>
      <c r="P80" s="15">
        <f>+SUMPRODUCT(D80:O80,$D$1:$O$1)/$P$1</f>
        <v>0</v>
      </c>
      <c r="Q80" s="15"/>
    </row>
    <row r="81" spans="1:22" outlineLevel="1" x14ac:dyDescent="0.3">
      <c r="A81" s="73" t="s">
        <v>71</v>
      </c>
      <c r="B81" s="103"/>
      <c r="C81" s="94" t="s">
        <v>3</v>
      </c>
      <c r="D81" s="90">
        <f>+SUM(D79:D80)</f>
        <v>2477</v>
      </c>
      <c r="E81" s="6">
        <f>+SUM(E79:E80)</f>
        <v>2486</v>
      </c>
      <c r="F81" s="6">
        <f t="shared" ref="F81:O81" si="29">+SUM(F79:F80)</f>
        <v>2469</v>
      </c>
      <c r="G81" s="6">
        <f t="shared" si="29"/>
        <v>2478</v>
      </c>
      <c r="H81" s="6">
        <f t="shared" si="29"/>
        <v>2411</v>
      </c>
      <c r="I81" s="6">
        <f t="shared" si="29"/>
        <v>2331</v>
      </c>
      <c r="J81" s="6">
        <f t="shared" si="29"/>
        <v>2279</v>
      </c>
      <c r="K81" s="6">
        <f t="shared" si="29"/>
        <v>2227</v>
      </c>
      <c r="L81" s="6">
        <f t="shared" si="29"/>
        <v>2188</v>
      </c>
      <c r="M81" s="6">
        <f t="shared" si="29"/>
        <v>2151</v>
      </c>
      <c r="N81" s="6">
        <f t="shared" si="29"/>
        <v>0</v>
      </c>
      <c r="O81" s="11">
        <f t="shared" si="29"/>
        <v>0</v>
      </c>
      <c r="P81" s="15">
        <f>+P79+P80</f>
        <v>1956.0328767123287</v>
      </c>
      <c r="Q81" s="15"/>
    </row>
    <row r="82" spans="1:22" ht="19.8" customHeight="1" x14ac:dyDescent="0.3">
      <c r="A82" s="72" t="s">
        <v>71</v>
      </c>
      <c r="B82" s="123" t="s">
        <v>33</v>
      </c>
      <c r="C82" s="95" t="s">
        <v>1</v>
      </c>
      <c r="D82" s="88">
        <f t="shared" ref="D82:O82" si="30">+D64+D67+D70+D73+D76+D79</f>
        <v>17979</v>
      </c>
      <c r="E82" s="5">
        <f t="shared" si="30"/>
        <v>17890</v>
      </c>
      <c r="F82" s="5">
        <f t="shared" si="30"/>
        <v>17713</v>
      </c>
      <c r="G82" s="5">
        <f t="shared" si="30"/>
        <v>17631</v>
      </c>
      <c r="H82" s="5">
        <f t="shared" si="30"/>
        <v>17280</v>
      </c>
      <c r="I82" s="5">
        <f t="shared" si="30"/>
        <v>14584</v>
      </c>
      <c r="J82" s="5">
        <f t="shared" si="30"/>
        <v>16588</v>
      </c>
      <c r="K82" s="5">
        <f t="shared" si="30"/>
        <v>16296</v>
      </c>
      <c r="L82" s="5">
        <f t="shared" si="30"/>
        <v>16050</v>
      </c>
      <c r="M82" s="5">
        <f t="shared" si="30"/>
        <v>15813</v>
      </c>
      <c r="N82" s="5">
        <f t="shared" si="30"/>
        <v>0</v>
      </c>
      <c r="O82" s="5">
        <f t="shared" si="30"/>
        <v>0</v>
      </c>
      <c r="P82" s="16">
        <f>+SUMPRODUCT(D82:O82,$D$1:$O$1)/$P$1</f>
        <v>13974.271232876712</v>
      </c>
      <c r="Q82" s="120" t="s">
        <v>94</v>
      </c>
      <c r="R82" s="99"/>
      <c r="S82" s="99"/>
      <c r="T82" s="99"/>
      <c r="U82" s="99"/>
      <c r="V82" s="99"/>
    </row>
    <row r="83" spans="1:22" ht="19.8" customHeight="1" x14ac:dyDescent="0.3">
      <c r="A83" s="72" t="s">
        <v>71</v>
      </c>
      <c r="B83" s="123"/>
      <c r="C83" s="95" t="s">
        <v>2</v>
      </c>
      <c r="D83" s="88">
        <f t="shared" ref="D83:O83" si="31">+D65+D68+D71+D74+D77+D80</f>
        <v>0</v>
      </c>
      <c r="E83" s="5">
        <f t="shared" si="31"/>
        <v>0</v>
      </c>
      <c r="F83" s="5">
        <f t="shared" si="31"/>
        <v>0</v>
      </c>
      <c r="G83" s="5">
        <f t="shared" si="31"/>
        <v>0</v>
      </c>
      <c r="H83" s="5">
        <f t="shared" si="31"/>
        <v>0</v>
      </c>
      <c r="I83" s="5">
        <f t="shared" si="31"/>
        <v>0</v>
      </c>
      <c r="J83" s="5">
        <f t="shared" si="31"/>
        <v>0</v>
      </c>
      <c r="K83" s="5">
        <f t="shared" si="31"/>
        <v>0</v>
      </c>
      <c r="L83" s="5">
        <f t="shared" si="31"/>
        <v>0</v>
      </c>
      <c r="M83" s="5">
        <f t="shared" si="31"/>
        <v>0</v>
      </c>
      <c r="N83" s="5">
        <f t="shared" si="31"/>
        <v>0</v>
      </c>
      <c r="O83" s="5">
        <f t="shared" si="31"/>
        <v>0</v>
      </c>
      <c r="P83" s="16">
        <f>+SUMPRODUCT(D83:O83,$D$1:$O$1)/$P$1</f>
        <v>0</v>
      </c>
      <c r="Q83" s="121"/>
      <c r="R83" s="99"/>
      <c r="S83" s="99"/>
      <c r="T83" s="99"/>
      <c r="U83" s="99"/>
      <c r="V83" s="99"/>
    </row>
    <row r="84" spans="1:22" ht="19.8" customHeight="1" thickBot="1" x14ac:dyDescent="0.35">
      <c r="A84" s="74" t="s">
        <v>71</v>
      </c>
      <c r="B84" s="124"/>
      <c r="C84" s="96" t="s">
        <v>6</v>
      </c>
      <c r="D84" s="91">
        <f>+SUM(D82:D83)</f>
        <v>17979</v>
      </c>
      <c r="E84" s="7">
        <f>+SUM(E82:E83)</f>
        <v>17890</v>
      </c>
      <c r="F84" s="7">
        <f t="shared" ref="F84:O84" si="32">+SUM(F82:F83)</f>
        <v>17713</v>
      </c>
      <c r="G84" s="7">
        <f t="shared" si="32"/>
        <v>17631</v>
      </c>
      <c r="H84" s="7">
        <f t="shared" si="32"/>
        <v>17280</v>
      </c>
      <c r="I84" s="7">
        <f t="shared" si="32"/>
        <v>14584</v>
      </c>
      <c r="J84" s="7">
        <f t="shared" si="32"/>
        <v>16588</v>
      </c>
      <c r="K84" s="7">
        <f t="shared" si="32"/>
        <v>16296</v>
      </c>
      <c r="L84" s="7">
        <f t="shared" si="32"/>
        <v>16050</v>
      </c>
      <c r="M84" s="7">
        <f t="shared" si="32"/>
        <v>15813</v>
      </c>
      <c r="N84" s="7">
        <f t="shared" si="32"/>
        <v>0</v>
      </c>
      <c r="O84" s="12">
        <f t="shared" si="32"/>
        <v>0</v>
      </c>
      <c r="P84" s="17">
        <f>+P82+P83</f>
        <v>13974.271232876712</v>
      </c>
      <c r="Q84" s="122"/>
      <c r="R84" s="99"/>
      <c r="S84" s="99"/>
      <c r="T84" s="99"/>
      <c r="U84" s="99"/>
      <c r="V84" s="99"/>
    </row>
    <row r="85" spans="1:22" outlineLevel="1" x14ac:dyDescent="0.3">
      <c r="A85" s="79" t="s">
        <v>90</v>
      </c>
      <c r="B85" s="79" t="s">
        <v>76</v>
      </c>
      <c r="C85" s="97" t="s">
        <v>6</v>
      </c>
      <c r="D85" s="92">
        <v>23985.801318641374</v>
      </c>
      <c r="E85" s="80">
        <v>23564.442910775822</v>
      </c>
      <c r="F85" s="80">
        <v>23529.091302697176</v>
      </c>
      <c r="G85" s="80">
        <v>23492.325500527819</v>
      </c>
      <c r="H85" s="80">
        <v>24109.457768798624</v>
      </c>
      <c r="I85" s="80">
        <v>24241.285888149476</v>
      </c>
      <c r="J85" s="80">
        <v>23850.329835609042</v>
      </c>
      <c r="K85" s="80">
        <v>23635.569368555349</v>
      </c>
      <c r="L85" s="80">
        <v>23344.765943013837</v>
      </c>
      <c r="M85" s="80">
        <v>23244.138522300396</v>
      </c>
      <c r="N85" s="80">
        <v>23119.936598875567</v>
      </c>
      <c r="O85" s="81">
        <v>22832.070435340276</v>
      </c>
      <c r="P85" s="82">
        <f t="shared" ref="P85:P99" si="33">+SUMPRODUCT(D85:O85,$D$1:$O$1)/$P$1</f>
        <v>23579.54530007927</v>
      </c>
      <c r="Q85" s="82"/>
    </row>
    <row r="86" spans="1:22" outlineLevel="1" x14ac:dyDescent="0.3">
      <c r="A86" s="83" t="s">
        <v>90</v>
      </c>
      <c r="B86" s="83" t="s">
        <v>77</v>
      </c>
      <c r="C86" s="98" t="s">
        <v>6</v>
      </c>
      <c r="D86" s="90">
        <v>5162.9883402086862</v>
      </c>
      <c r="E86" s="6">
        <v>5014.6667905281356</v>
      </c>
      <c r="F86" s="6">
        <v>5153.1857894094301</v>
      </c>
      <c r="G86" s="6">
        <v>5299.7320572686822</v>
      </c>
      <c r="H86" s="6">
        <v>5340.7358850017499</v>
      </c>
      <c r="I86" s="6">
        <v>5181.9166881997035</v>
      </c>
      <c r="J86" s="6">
        <v>4924.9213298622244</v>
      </c>
      <c r="K86" s="6">
        <v>4783.840615993362</v>
      </c>
      <c r="L86" s="6">
        <v>4648.2830264496288</v>
      </c>
      <c r="M86" s="6">
        <v>4519.7326101299814</v>
      </c>
      <c r="N86" s="6">
        <v>5095.8001773905435</v>
      </c>
      <c r="O86" s="84">
        <v>4925.5788200914703</v>
      </c>
      <c r="P86" s="85">
        <f t="shared" si="33"/>
        <v>5003.6249691113653</v>
      </c>
      <c r="Q86" s="85"/>
    </row>
    <row r="87" spans="1:22" outlineLevel="1" x14ac:dyDescent="0.3">
      <c r="A87" s="83" t="s">
        <v>90</v>
      </c>
      <c r="B87" s="83" t="s">
        <v>78</v>
      </c>
      <c r="C87" s="98" t="s">
        <v>6</v>
      </c>
      <c r="D87" s="90">
        <v>15156.161833898756</v>
      </c>
      <c r="E87" s="6">
        <v>14585.755519089358</v>
      </c>
      <c r="F87" s="6">
        <v>14236.790153702517</v>
      </c>
      <c r="G87" s="6">
        <v>13456.462026338859</v>
      </c>
      <c r="H87" s="6">
        <v>12936.513635180536</v>
      </c>
      <c r="I87" s="6">
        <v>16932.677219751546</v>
      </c>
      <c r="J87" s="6">
        <v>17712.652424780841</v>
      </c>
      <c r="K87" s="6">
        <v>16632.10802191143</v>
      </c>
      <c r="L87" s="6">
        <v>16333.703827253667</v>
      </c>
      <c r="M87" s="6">
        <v>18272.570558088806</v>
      </c>
      <c r="N87" s="6">
        <v>17263.799022875697</v>
      </c>
      <c r="O87" s="84">
        <v>16571.055689016415</v>
      </c>
      <c r="P87" s="85">
        <f t="shared" si="33"/>
        <v>15849.462573246721</v>
      </c>
      <c r="Q87" s="85"/>
    </row>
    <row r="88" spans="1:22" outlineLevel="1" x14ac:dyDescent="0.3">
      <c r="A88" s="83" t="s">
        <v>90</v>
      </c>
      <c r="B88" s="83" t="s">
        <v>79</v>
      </c>
      <c r="C88" s="98" t="s">
        <v>6</v>
      </c>
      <c r="D88" s="90">
        <v>4761.0045895284129</v>
      </c>
      <c r="E88" s="6">
        <v>4638.9758501884107</v>
      </c>
      <c r="F88" s="6">
        <v>4529.8613847807846</v>
      </c>
      <c r="G88" s="6">
        <v>4620.7903008123094</v>
      </c>
      <c r="H88" s="6">
        <v>4728.1338153963979</v>
      </c>
      <c r="I88" s="6">
        <v>4885.7097458507205</v>
      </c>
      <c r="J88" s="6">
        <v>4705.529683546325</v>
      </c>
      <c r="K88" s="6">
        <v>4511.4289466343907</v>
      </c>
      <c r="L88" s="6">
        <v>4348.9904131010553</v>
      </c>
      <c r="M88" s="6">
        <v>4178.9553918580295</v>
      </c>
      <c r="N88" s="6">
        <v>4313.2158651112604</v>
      </c>
      <c r="O88" s="84">
        <v>4216.4579854399162</v>
      </c>
      <c r="P88" s="85">
        <f t="shared" si="33"/>
        <v>4535.685039080131</v>
      </c>
      <c r="Q88" s="85"/>
    </row>
    <row r="89" spans="1:22" x14ac:dyDescent="0.3">
      <c r="A89" s="75" t="s">
        <v>90</v>
      </c>
      <c r="B89" s="75" t="s">
        <v>91</v>
      </c>
      <c r="C89" s="95" t="s">
        <v>6</v>
      </c>
      <c r="D89" s="88">
        <f>+SUM(D85:D88)</f>
        <v>49065.956082277226</v>
      </c>
      <c r="E89" s="5">
        <f t="shared" ref="E89:P89" si="34">+SUM(E85:E88)</f>
        <v>47803.84107058173</v>
      </c>
      <c r="F89" s="5">
        <f t="shared" si="34"/>
        <v>47448.928630589908</v>
      </c>
      <c r="G89" s="5">
        <f t="shared" si="34"/>
        <v>46869.309884947666</v>
      </c>
      <c r="H89" s="5">
        <f t="shared" si="34"/>
        <v>47114.841104377301</v>
      </c>
      <c r="I89" s="5">
        <f t="shared" si="34"/>
        <v>51241.589541951442</v>
      </c>
      <c r="J89" s="5">
        <f t="shared" si="34"/>
        <v>51193.43327379843</v>
      </c>
      <c r="K89" s="5">
        <f t="shared" si="34"/>
        <v>49562.946953094535</v>
      </c>
      <c r="L89" s="5">
        <f t="shared" si="34"/>
        <v>48675.743209818189</v>
      </c>
      <c r="M89" s="5">
        <f t="shared" si="34"/>
        <v>50215.397082377211</v>
      </c>
      <c r="N89" s="5">
        <f t="shared" si="34"/>
        <v>49792.751664253068</v>
      </c>
      <c r="O89" s="77">
        <f t="shared" si="34"/>
        <v>48545.162929888073</v>
      </c>
      <c r="P89" s="16">
        <f t="shared" si="34"/>
        <v>48968.317881517491</v>
      </c>
      <c r="Q89" s="16"/>
    </row>
    <row r="90" spans="1:22" x14ac:dyDescent="0.3">
      <c r="A90" s="75" t="s">
        <v>90</v>
      </c>
      <c r="B90" s="75" t="s">
        <v>80</v>
      </c>
      <c r="C90" s="95" t="s">
        <v>6</v>
      </c>
      <c r="D90" s="88">
        <v>31597.260403272776</v>
      </c>
      <c r="E90" s="5">
        <v>32506.945149583953</v>
      </c>
      <c r="F90" s="5">
        <v>32811.833388193001</v>
      </c>
      <c r="G90" s="5">
        <v>32853.085543137102</v>
      </c>
      <c r="H90" s="5">
        <v>32902.125687762651</v>
      </c>
      <c r="I90" s="5">
        <v>33092.72702557889</v>
      </c>
      <c r="J90" s="5">
        <v>33345.238661525967</v>
      </c>
      <c r="K90" s="5">
        <v>33632.100909995286</v>
      </c>
      <c r="L90" s="5">
        <v>34120.582877145818</v>
      </c>
      <c r="M90" s="5">
        <v>34578.120467513952</v>
      </c>
      <c r="N90" s="5">
        <v>35085.929268498716</v>
      </c>
      <c r="O90" s="77">
        <v>35591.64887257322</v>
      </c>
      <c r="P90" s="16">
        <f t="shared" si="33"/>
        <v>33514.992837630431</v>
      </c>
      <c r="Q90" s="16"/>
    </row>
    <row r="91" spans="1:22" x14ac:dyDescent="0.3">
      <c r="A91" s="75" t="s">
        <v>90</v>
      </c>
      <c r="B91" s="75" t="s">
        <v>81</v>
      </c>
      <c r="C91" s="95" t="s">
        <v>6</v>
      </c>
      <c r="D91" s="88">
        <v>1096</v>
      </c>
      <c r="E91" s="5">
        <v>1161</v>
      </c>
      <c r="F91" s="5">
        <v>1208</v>
      </c>
      <c r="G91" s="5">
        <v>1269</v>
      </c>
      <c r="H91" s="5">
        <v>1245</v>
      </c>
      <c r="I91" s="5">
        <v>1134</v>
      </c>
      <c r="J91" s="5">
        <v>1069</v>
      </c>
      <c r="K91" s="5">
        <v>1119</v>
      </c>
      <c r="L91" s="5">
        <v>1167</v>
      </c>
      <c r="M91" s="5">
        <v>1171</v>
      </c>
      <c r="N91" s="5">
        <v>1113</v>
      </c>
      <c r="O91" s="77">
        <v>1044</v>
      </c>
      <c r="P91" s="16">
        <f t="shared" si="33"/>
        <v>1149.3424657534247</v>
      </c>
      <c r="Q91" s="16"/>
    </row>
    <row r="92" spans="1:22" x14ac:dyDescent="0.3">
      <c r="A92" s="75" t="s">
        <v>90</v>
      </c>
      <c r="B92" s="75" t="s">
        <v>82</v>
      </c>
      <c r="C92" s="95" t="s">
        <v>6</v>
      </c>
      <c r="D92" s="88">
        <v>8610</v>
      </c>
      <c r="E92" s="5">
        <v>8431</v>
      </c>
      <c r="F92" s="5">
        <v>8202</v>
      </c>
      <c r="G92" s="5">
        <v>7969</v>
      </c>
      <c r="H92" s="5">
        <v>7856</v>
      </c>
      <c r="I92" s="5">
        <v>7743</v>
      </c>
      <c r="J92" s="5">
        <v>7631</v>
      </c>
      <c r="K92" s="5">
        <v>7484</v>
      </c>
      <c r="L92" s="5">
        <v>7239</v>
      </c>
      <c r="M92" s="5">
        <v>7058</v>
      </c>
      <c r="N92" s="5">
        <v>6878</v>
      </c>
      <c r="O92" s="77">
        <v>6826</v>
      </c>
      <c r="P92" s="16">
        <f t="shared" si="33"/>
        <v>7656.4794520547948</v>
      </c>
      <c r="Q92" s="16"/>
    </row>
    <row r="93" spans="1:22" x14ac:dyDescent="0.3">
      <c r="A93" s="75" t="s">
        <v>90</v>
      </c>
      <c r="B93" s="75" t="s">
        <v>83</v>
      </c>
      <c r="C93" s="95" t="s">
        <v>6</v>
      </c>
      <c r="D93" s="88">
        <v>6952</v>
      </c>
      <c r="E93" s="5">
        <v>7104</v>
      </c>
      <c r="F93" s="5">
        <v>6999</v>
      </c>
      <c r="G93" s="5">
        <v>6896</v>
      </c>
      <c r="H93" s="5">
        <v>6796</v>
      </c>
      <c r="I93" s="5">
        <v>6727</v>
      </c>
      <c r="J93" s="5">
        <v>7672</v>
      </c>
      <c r="K93" s="5">
        <v>8538</v>
      </c>
      <c r="L93" s="5">
        <v>8540</v>
      </c>
      <c r="M93" s="5">
        <v>8373</v>
      </c>
      <c r="N93" s="5">
        <v>8209</v>
      </c>
      <c r="O93" s="77">
        <v>8053</v>
      </c>
      <c r="P93" s="16">
        <f t="shared" si="33"/>
        <v>7575.1917808219177</v>
      </c>
      <c r="Q93" s="16"/>
    </row>
    <row r="94" spans="1:22" x14ac:dyDescent="0.3">
      <c r="A94" s="75" t="s">
        <v>90</v>
      </c>
      <c r="B94" s="75" t="s">
        <v>84</v>
      </c>
      <c r="C94" s="95" t="s">
        <v>6</v>
      </c>
      <c r="D94" s="88">
        <v>588</v>
      </c>
      <c r="E94" s="5">
        <v>582</v>
      </c>
      <c r="F94" s="5">
        <v>576</v>
      </c>
      <c r="G94" s="5">
        <v>569</v>
      </c>
      <c r="H94" s="5">
        <v>562</v>
      </c>
      <c r="I94" s="5">
        <v>556</v>
      </c>
      <c r="J94" s="5">
        <v>758</v>
      </c>
      <c r="K94" s="5">
        <v>599</v>
      </c>
      <c r="L94" s="5">
        <v>742</v>
      </c>
      <c r="M94" s="5">
        <v>733</v>
      </c>
      <c r="N94" s="5">
        <v>725</v>
      </c>
      <c r="O94" s="77">
        <v>716</v>
      </c>
      <c r="P94" s="16">
        <f t="shared" si="33"/>
        <v>642.59726027397255</v>
      </c>
      <c r="Q94" s="16"/>
    </row>
    <row r="95" spans="1:22" x14ac:dyDescent="0.3">
      <c r="A95" s="75" t="s">
        <v>90</v>
      </c>
      <c r="B95" s="75" t="s">
        <v>85</v>
      </c>
      <c r="C95" s="95" t="s">
        <v>6</v>
      </c>
      <c r="D95" s="88">
        <v>652</v>
      </c>
      <c r="E95" s="5">
        <v>645</v>
      </c>
      <c r="F95" s="5">
        <v>637</v>
      </c>
      <c r="G95" s="5">
        <v>629</v>
      </c>
      <c r="H95" s="5">
        <v>621</v>
      </c>
      <c r="I95" s="5">
        <v>614</v>
      </c>
      <c r="J95" s="5">
        <v>607</v>
      </c>
      <c r="K95" s="5">
        <v>600</v>
      </c>
      <c r="L95" s="5">
        <v>593</v>
      </c>
      <c r="M95" s="5">
        <v>585</v>
      </c>
      <c r="N95" s="5">
        <v>579</v>
      </c>
      <c r="O95" s="77">
        <v>572</v>
      </c>
      <c r="P95" s="16">
        <f t="shared" si="33"/>
        <v>610.96986301369861</v>
      </c>
      <c r="Q95" s="16"/>
    </row>
    <row r="96" spans="1:22" x14ac:dyDescent="0.3">
      <c r="A96" s="75" t="s">
        <v>90</v>
      </c>
      <c r="B96" s="75" t="s">
        <v>86</v>
      </c>
      <c r="C96" s="95" t="s">
        <v>6</v>
      </c>
      <c r="D96" s="88">
        <v>1744.3058194034015</v>
      </c>
      <c r="E96" s="5">
        <v>1746.7176726146015</v>
      </c>
      <c r="F96" s="5">
        <v>1716.412665802291</v>
      </c>
      <c r="G96" s="5">
        <v>1705.0668401117778</v>
      </c>
      <c r="H96" s="5">
        <v>1702.2856114072656</v>
      </c>
      <c r="I96" s="5">
        <v>1728.148845128318</v>
      </c>
      <c r="J96" s="5">
        <v>1802.0740953985223</v>
      </c>
      <c r="K96" s="5">
        <v>1809.443981071066</v>
      </c>
      <c r="L96" s="5">
        <v>1832.1350038777441</v>
      </c>
      <c r="M96" s="5">
        <v>1866.8163016646547</v>
      </c>
      <c r="N96" s="5">
        <v>1898.7992975966599</v>
      </c>
      <c r="O96" s="77">
        <v>1907.2379858501727</v>
      </c>
      <c r="P96" s="16">
        <f t="shared" si="33"/>
        <v>1788.598533460719</v>
      </c>
      <c r="Q96" s="16"/>
    </row>
    <row r="97" spans="1:17" outlineLevel="1" x14ac:dyDescent="0.3">
      <c r="A97" s="83" t="s">
        <v>90</v>
      </c>
      <c r="B97" s="83" t="s">
        <v>87</v>
      </c>
      <c r="C97" s="98" t="s">
        <v>6</v>
      </c>
      <c r="D97" s="90">
        <v>28761</v>
      </c>
      <c r="E97" s="6">
        <v>28895</v>
      </c>
      <c r="F97" s="6">
        <v>26562</v>
      </c>
      <c r="G97" s="6">
        <v>22300</v>
      </c>
      <c r="H97" s="6">
        <v>22400</v>
      </c>
      <c r="I97" s="6">
        <v>23300</v>
      </c>
      <c r="J97" s="6">
        <v>24000</v>
      </c>
      <c r="K97" s="6">
        <v>25300</v>
      </c>
      <c r="L97" s="6">
        <v>26600</v>
      </c>
      <c r="M97" s="6">
        <v>25800</v>
      </c>
      <c r="N97" s="6">
        <v>25300</v>
      </c>
      <c r="O97" s="84">
        <v>25200</v>
      </c>
      <c r="P97" s="85">
        <f t="shared" si="33"/>
        <v>25350.063013698629</v>
      </c>
      <c r="Q97" s="85"/>
    </row>
    <row r="98" spans="1:17" outlineLevel="1" x14ac:dyDescent="0.3">
      <c r="A98" s="83" t="s">
        <v>90</v>
      </c>
      <c r="B98" s="83" t="s">
        <v>89</v>
      </c>
      <c r="C98" s="98" t="s">
        <v>6</v>
      </c>
      <c r="D98" s="90">
        <v>2130</v>
      </c>
      <c r="E98" s="6">
        <v>2120</v>
      </c>
      <c r="F98" s="6">
        <v>2120</v>
      </c>
      <c r="G98" s="6">
        <v>2080</v>
      </c>
      <c r="H98" s="6">
        <v>2030</v>
      </c>
      <c r="I98" s="6">
        <v>2010</v>
      </c>
      <c r="J98" s="6">
        <v>2020</v>
      </c>
      <c r="K98" s="6">
        <v>2020</v>
      </c>
      <c r="L98" s="6">
        <v>2010</v>
      </c>
      <c r="M98" s="6">
        <v>1960</v>
      </c>
      <c r="N98" s="6">
        <v>1920</v>
      </c>
      <c r="O98" s="84">
        <v>1870</v>
      </c>
      <c r="P98" s="85">
        <f t="shared" si="33"/>
        <v>2023.5890410958905</v>
      </c>
      <c r="Q98" s="85"/>
    </row>
    <row r="99" spans="1:17" outlineLevel="1" x14ac:dyDescent="0.3">
      <c r="A99" s="83" t="s">
        <v>90</v>
      </c>
      <c r="B99" s="83" t="s">
        <v>88</v>
      </c>
      <c r="C99" s="98" t="s">
        <v>6</v>
      </c>
      <c r="D99" s="90">
        <v>392</v>
      </c>
      <c r="E99" s="6">
        <v>387</v>
      </c>
      <c r="F99" s="6">
        <v>359</v>
      </c>
      <c r="G99" s="6">
        <v>359</v>
      </c>
      <c r="H99" s="6">
        <v>354</v>
      </c>
      <c r="I99" s="6">
        <v>350</v>
      </c>
      <c r="J99" s="6">
        <v>345</v>
      </c>
      <c r="K99" s="6">
        <v>340</v>
      </c>
      <c r="L99" s="6">
        <v>335</v>
      </c>
      <c r="M99" s="6">
        <v>331</v>
      </c>
      <c r="N99" s="6">
        <v>326</v>
      </c>
      <c r="O99" s="84">
        <v>322</v>
      </c>
      <c r="P99" s="85">
        <f t="shared" si="33"/>
        <v>349.77808219178081</v>
      </c>
      <c r="Q99" s="85"/>
    </row>
    <row r="100" spans="1:17" ht="15" thickBot="1" x14ac:dyDescent="0.35">
      <c r="A100" s="76" t="s">
        <v>90</v>
      </c>
      <c r="B100" s="76" t="s">
        <v>92</v>
      </c>
      <c r="C100" s="96" t="s">
        <v>6</v>
      </c>
      <c r="D100" s="91">
        <f>+SUM(D97:D99)</f>
        <v>31283</v>
      </c>
      <c r="E100" s="7">
        <f t="shared" ref="E100:P100" si="35">+SUM(E97:E99)</f>
        <v>31402</v>
      </c>
      <c r="F100" s="7">
        <f t="shared" si="35"/>
        <v>29041</v>
      </c>
      <c r="G100" s="7">
        <f t="shared" si="35"/>
        <v>24739</v>
      </c>
      <c r="H100" s="7">
        <f t="shared" si="35"/>
        <v>24784</v>
      </c>
      <c r="I100" s="7">
        <f t="shared" si="35"/>
        <v>25660</v>
      </c>
      <c r="J100" s="7">
        <f t="shared" si="35"/>
        <v>26365</v>
      </c>
      <c r="K100" s="7">
        <f t="shared" si="35"/>
        <v>27660</v>
      </c>
      <c r="L100" s="7">
        <f t="shared" si="35"/>
        <v>28945</v>
      </c>
      <c r="M100" s="7">
        <f t="shared" si="35"/>
        <v>28091</v>
      </c>
      <c r="N100" s="7">
        <f t="shared" si="35"/>
        <v>27546</v>
      </c>
      <c r="O100" s="78">
        <f t="shared" si="35"/>
        <v>27392</v>
      </c>
      <c r="P100" s="17">
        <f t="shared" si="35"/>
        <v>27723.430136986299</v>
      </c>
      <c r="Q100" s="17"/>
    </row>
  </sheetData>
  <mergeCells count="28">
    <mergeCell ref="Q82:Q84"/>
    <mergeCell ref="B46:B48"/>
    <mergeCell ref="B31:B33"/>
    <mergeCell ref="B34:B36"/>
    <mergeCell ref="B37:B39"/>
    <mergeCell ref="B40:B42"/>
    <mergeCell ref="B43:B45"/>
    <mergeCell ref="B49:B51"/>
    <mergeCell ref="B52:B54"/>
    <mergeCell ref="B55:B57"/>
    <mergeCell ref="B58:B60"/>
    <mergeCell ref="B61:B63"/>
    <mergeCell ref="B82:B84"/>
    <mergeCell ref="B79:B81"/>
    <mergeCell ref="B76:B78"/>
    <mergeCell ref="B64:B66"/>
    <mergeCell ref="D2:P2"/>
    <mergeCell ref="B17:B20"/>
    <mergeCell ref="B13:B16"/>
    <mergeCell ref="B4:B6"/>
    <mergeCell ref="B7:B9"/>
    <mergeCell ref="B10:B12"/>
    <mergeCell ref="B73:B75"/>
    <mergeCell ref="B70:B72"/>
    <mergeCell ref="B67:B69"/>
    <mergeCell ref="B21:B24"/>
    <mergeCell ref="B25:B27"/>
    <mergeCell ref="B28:B3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7"/>
  <sheetViews>
    <sheetView workbookViewId="0">
      <selection activeCell="I4" sqref="I4"/>
    </sheetView>
  </sheetViews>
  <sheetFormatPr baseColWidth="10" defaultColWidth="9.109375" defaultRowHeight="14.4" x14ac:dyDescent="0.3"/>
  <cols>
    <col min="1" max="1" width="2.5546875" style="18" customWidth="1"/>
    <col min="2" max="2" width="16.88671875" style="18" customWidth="1"/>
    <col min="3" max="3" width="32.109375" style="18" customWidth="1"/>
    <col min="4" max="4" width="40" style="18" customWidth="1"/>
    <col min="5" max="5" width="62" style="18" customWidth="1"/>
    <col min="6" max="6" width="33.6640625" style="18" customWidth="1"/>
    <col min="7" max="7" width="21.44140625" style="18" customWidth="1"/>
    <col min="8" max="16384" width="9.109375" style="18"/>
  </cols>
  <sheetData>
    <row r="2" spans="2:7" ht="33.6" x14ac:dyDescent="0.4">
      <c r="B2" s="27" t="s">
        <v>47</v>
      </c>
      <c r="C2" s="28" t="s">
        <v>48</v>
      </c>
      <c r="D2" s="29" t="s">
        <v>49</v>
      </c>
      <c r="E2" s="29" t="s">
        <v>50</v>
      </c>
      <c r="F2" s="29" t="s">
        <v>51</v>
      </c>
      <c r="G2" s="30" t="s">
        <v>52</v>
      </c>
    </row>
    <row r="3" spans="2:7" ht="16.8" x14ac:dyDescent="0.4">
      <c r="B3" s="127" t="s">
        <v>12</v>
      </c>
      <c r="C3" s="130" t="s">
        <v>53</v>
      </c>
      <c r="D3" s="133" t="s">
        <v>54</v>
      </c>
      <c r="E3" s="61" t="s">
        <v>55</v>
      </c>
      <c r="F3" s="136">
        <v>-2.7</v>
      </c>
      <c r="G3" s="125">
        <v>4.5</v>
      </c>
    </row>
    <row r="4" spans="2:7" ht="16.8" x14ac:dyDescent="0.4">
      <c r="B4" s="128"/>
      <c r="C4" s="131"/>
      <c r="D4" s="134"/>
      <c r="E4" s="62" t="s">
        <v>56</v>
      </c>
      <c r="F4" s="137"/>
      <c r="G4" s="125"/>
    </row>
    <row r="5" spans="2:7" ht="33.6" x14ac:dyDescent="0.4">
      <c r="B5" s="128"/>
      <c r="C5" s="131"/>
      <c r="D5" s="134"/>
      <c r="E5" s="62" t="s">
        <v>57</v>
      </c>
      <c r="F5" s="137"/>
      <c r="G5" s="125"/>
    </row>
    <row r="6" spans="2:7" ht="33.6" x14ac:dyDescent="0.4">
      <c r="B6" s="128"/>
      <c r="C6" s="131"/>
      <c r="D6" s="134"/>
      <c r="E6" s="62" t="s">
        <v>58</v>
      </c>
      <c r="F6" s="137"/>
      <c r="G6" s="125"/>
    </row>
    <row r="7" spans="2:7" ht="33.6" x14ac:dyDescent="0.4">
      <c r="B7" s="129"/>
      <c r="C7" s="132"/>
      <c r="D7" s="135"/>
      <c r="E7" s="63" t="s">
        <v>59</v>
      </c>
      <c r="F7" s="137"/>
      <c r="G7" s="125"/>
    </row>
    <row r="8" spans="2:7" ht="33.6" x14ac:dyDescent="0.4">
      <c r="B8" s="138" t="s">
        <v>60</v>
      </c>
      <c r="C8" s="140">
        <f>C17</f>
        <v>-1.746</v>
      </c>
      <c r="D8" s="143" t="s">
        <v>61</v>
      </c>
      <c r="E8" s="33" t="s">
        <v>62</v>
      </c>
      <c r="F8" s="145">
        <f>D17</f>
        <v>-1.2490000000000001</v>
      </c>
      <c r="G8" s="147">
        <f>E17</f>
        <v>0.497</v>
      </c>
    </row>
    <row r="9" spans="2:7" ht="33.6" x14ac:dyDescent="0.4">
      <c r="B9" s="128"/>
      <c r="C9" s="141"/>
      <c r="D9" s="131"/>
      <c r="E9" s="34" t="s">
        <v>63</v>
      </c>
      <c r="F9" s="137"/>
      <c r="G9" s="125"/>
    </row>
    <row r="10" spans="2:7" ht="16.8" x14ac:dyDescent="0.4">
      <c r="B10" s="128"/>
      <c r="C10" s="141"/>
      <c r="D10" s="131"/>
      <c r="E10" s="34" t="s">
        <v>64</v>
      </c>
      <c r="F10" s="137"/>
      <c r="G10" s="125"/>
    </row>
    <row r="11" spans="2:7" ht="33.6" x14ac:dyDescent="0.4">
      <c r="B11" s="139"/>
      <c r="C11" s="142"/>
      <c r="D11" s="144"/>
      <c r="E11" s="35" t="s">
        <v>65</v>
      </c>
      <c r="F11" s="146"/>
      <c r="G11" s="148"/>
    </row>
    <row r="12" spans="2:7" ht="16.8" x14ac:dyDescent="0.4">
      <c r="B12" s="19" t="s">
        <v>6</v>
      </c>
      <c r="C12" s="22">
        <f>C3+C8</f>
        <v>-8.9459999999999997</v>
      </c>
      <c r="D12" s="126" t="s">
        <v>66</v>
      </c>
      <c r="E12" s="126"/>
      <c r="F12" s="20">
        <f>SUM(F3:F8)</f>
        <v>-3.9490000000000003</v>
      </c>
      <c r="G12" s="21">
        <f xml:space="preserve"> SUM(G3:G8)</f>
        <v>4.9969999999999999</v>
      </c>
    </row>
    <row r="14" spans="2:7" x14ac:dyDescent="0.3">
      <c r="B14" s="31" t="s">
        <v>67</v>
      </c>
      <c r="C14" s="25" t="s">
        <v>68</v>
      </c>
      <c r="D14" s="25" t="s">
        <v>69</v>
      </c>
      <c r="E14" s="26" t="s">
        <v>70</v>
      </c>
    </row>
    <row r="15" spans="2:7" x14ac:dyDescent="0.3">
      <c r="B15" s="31" t="s">
        <v>7</v>
      </c>
      <c r="C15" s="24">
        <v>-1.724</v>
      </c>
      <c r="D15" s="24">
        <v>-1.381</v>
      </c>
      <c r="E15" s="32">
        <f>-C15+D15</f>
        <v>0.34299999999999997</v>
      </c>
    </row>
    <row r="16" spans="2:7" x14ac:dyDescent="0.3">
      <c r="B16" s="31" t="s">
        <v>10</v>
      </c>
      <c r="C16" s="24">
        <v>-2.1999999999999999E-2</v>
      </c>
      <c r="D16" s="24">
        <v>0.13200000000000001</v>
      </c>
      <c r="E16" s="32">
        <f>-C16+D16</f>
        <v>0.154</v>
      </c>
    </row>
    <row r="17" spans="2:5" x14ac:dyDescent="0.3">
      <c r="B17" s="31" t="s">
        <v>6</v>
      </c>
      <c r="C17" s="24">
        <f>C15+C16</f>
        <v>-1.746</v>
      </c>
      <c r="D17" s="24">
        <f>D15+D16</f>
        <v>-1.2490000000000001</v>
      </c>
      <c r="E17" s="32">
        <f>E15+E16</f>
        <v>0.497</v>
      </c>
    </row>
  </sheetData>
  <mergeCells count="11">
    <mergeCell ref="G3:G7"/>
    <mergeCell ref="D12:E12"/>
    <mergeCell ref="B3:B7"/>
    <mergeCell ref="C3:C7"/>
    <mergeCell ref="D3:D7"/>
    <mergeCell ref="F3:F7"/>
    <mergeCell ref="B8:B11"/>
    <mergeCell ref="C8:C11"/>
    <mergeCell ref="D8:D11"/>
    <mergeCell ref="F8:F11"/>
    <mergeCell ref="G8:G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baseColWidth="10" defaultColWidth="11.44140625" defaultRowHeight="14.4" x14ac:dyDescent="0.3"/>
  <cols>
    <col min="1" max="16384" width="11.44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bd</vt:lpstr>
      <vt:lpstr>P50 comites Ejecutivos </vt:lpstr>
      <vt:lpstr>Plan por Desinc 1Q</vt:lpstr>
      <vt:lpstr>Palagua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ECP</dc:creator>
  <cp:keywords/>
  <dc:description/>
  <cp:lastModifiedBy>Dellphoto</cp:lastModifiedBy>
  <cp:revision/>
  <dcterms:created xsi:type="dcterms:W3CDTF">2021-04-14T16:15:26Z</dcterms:created>
  <dcterms:modified xsi:type="dcterms:W3CDTF">2021-05-17T20:14:33Z</dcterms:modified>
  <cp:category/>
  <cp:contentStatus/>
</cp:coreProperties>
</file>