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d011bf99d38f6fe/a_US-arng/A_Stevneprotokoller/"/>
    </mc:Choice>
  </mc:AlternateContent>
  <bookViews>
    <workbookView xWindow="0" yWindow="0" windowWidth="8235" windowHeight="2985"/>
  </bookViews>
  <sheets>
    <sheet name="Pulje 1" sheetId="16" r:id="rId1"/>
    <sheet name="Pulje 2" sheetId="29" r:id="rId2"/>
    <sheet name="Meltzer-Malone" sheetId="23" state="hidden" r:id="rId3"/>
    <sheet name="Module1" sheetId="2" state="veryHidden" r:id="rId4"/>
  </sheets>
  <definedNames>
    <definedName name="_xlnm.Print_Area" localSheetId="0">'Pulje 1'!$A$1:$T$41</definedName>
    <definedName name="_xlnm.Print_Area" localSheetId="1">'Pulje 2'!$A$1:$T$41</definedName>
  </definedNames>
  <calcPr calcId="162913" concurrentCalc="0"/>
</workbook>
</file>

<file path=xl/calcChain.xml><?xml version="1.0" encoding="utf-8"?>
<calcChain xmlns="http://schemas.openxmlformats.org/spreadsheetml/2006/main">
  <c r="V24" i="29" l="1"/>
  <c r="N24" i="29"/>
  <c r="P24" i="29"/>
  <c r="U24" i="29"/>
  <c r="R24" i="29"/>
  <c r="Q24" i="29"/>
  <c r="O24" i="29"/>
  <c r="V23" i="29"/>
  <c r="N23" i="29"/>
  <c r="P23" i="29"/>
  <c r="U23" i="29"/>
  <c r="R23" i="29"/>
  <c r="Q23" i="29"/>
  <c r="O23" i="29"/>
  <c r="V22" i="29"/>
  <c r="N22" i="29"/>
  <c r="P22" i="29"/>
  <c r="U22" i="29"/>
  <c r="R22" i="29"/>
  <c r="Q22" i="29"/>
  <c r="O22" i="29"/>
  <c r="V21" i="29"/>
  <c r="N21" i="29"/>
  <c r="P21" i="29"/>
  <c r="U21" i="29"/>
  <c r="R21" i="29"/>
  <c r="Q21" i="29"/>
  <c r="O21" i="29"/>
  <c r="V20" i="29"/>
  <c r="N20" i="29"/>
  <c r="P20" i="29"/>
  <c r="U20" i="29"/>
  <c r="R20" i="29"/>
  <c r="Q20" i="29"/>
  <c r="O20" i="29"/>
  <c r="V19" i="29"/>
  <c r="N19" i="29"/>
  <c r="P19" i="29"/>
  <c r="U19" i="29"/>
  <c r="R19" i="29"/>
  <c r="Q19" i="29"/>
  <c r="O19" i="29"/>
  <c r="V18" i="29"/>
  <c r="N18" i="29"/>
  <c r="P18" i="29"/>
  <c r="U18" i="29"/>
  <c r="R18" i="29"/>
  <c r="Q18" i="29"/>
  <c r="O18" i="29"/>
  <c r="V17" i="29"/>
  <c r="N17" i="29"/>
  <c r="P17" i="29"/>
  <c r="U17" i="29"/>
  <c r="R17" i="29"/>
  <c r="Q17" i="29"/>
  <c r="O17" i="29"/>
  <c r="V16" i="29"/>
  <c r="N16" i="29"/>
  <c r="P16" i="29"/>
  <c r="U16" i="29"/>
  <c r="R16" i="29"/>
  <c r="Q16" i="29"/>
  <c r="O16" i="29"/>
  <c r="V15" i="29"/>
  <c r="N15" i="29"/>
  <c r="P15" i="29"/>
  <c r="U15" i="29"/>
  <c r="R15" i="29"/>
  <c r="Q15" i="29"/>
  <c r="O15" i="29"/>
  <c r="V14" i="29"/>
  <c r="N14" i="29"/>
  <c r="P14" i="29"/>
  <c r="U14" i="29"/>
  <c r="R14" i="29"/>
  <c r="Q14" i="29"/>
  <c r="O14" i="29"/>
  <c r="V13" i="29"/>
  <c r="N13" i="29"/>
  <c r="P13" i="29"/>
  <c r="U13" i="29"/>
  <c r="R13" i="29"/>
  <c r="Q13" i="29"/>
  <c r="O13" i="29"/>
  <c r="V12" i="29"/>
  <c r="N12" i="29"/>
  <c r="P12" i="29"/>
  <c r="U12" i="29"/>
  <c r="R12" i="29"/>
  <c r="Q12" i="29"/>
  <c r="O12" i="29"/>
  <c r="V11" i="29"/>
  <c r="N11" i="29"/>
  <c r="P11" i="29"/>
  <c r="U11" i="29"/>
  <c r="R11" i="29"/>
  <c r="Q11" i="29"/>
  <c r="O11" i="29"/>
  <c r="V10" i="29"/>
  <c r="N10" i="29"/>
  <c r="P10" i="29"/>
  <c r="U10" i="29"/>
  <c r="R10" i="29"/>
  <c r="Q10" i="29"/>
  <c r="O10" i="29"/>
  <c r="V9" i="29"/>
  <c r="N9" i="29"/>
  <c r="P9" i="29"/>
  <c r="U9" i="29"/>
  <c r="R9" i="29"/>
  <c r="Q9" i="29"/>
  <c r="O9" i="29"/>
  <c r="V12" i="16"/>
  <c r="N12" i="16"/>
  <c r="O12" i="16"/>
  <c r="P12" i="16"/>
  <c r="Q12" i="16"/>
  <c r="R12" i="16"/>
  <c r="V24" i="16"/>
  <c r="N24" i="16"/>
  <c r="O24" i="16"/>
  <c r="P24" i="16"/>
  <c r="Q24" i="16"/>
  <c r="R24" i="16"/>
  <c r="V23" i="16"/>
  <c r="N23" i="16"/>
  <c r="O23" i="16"/>
  <c r="P23" i="16"/>
  <c r="Q23" i="16"/>
  <c r="R23" i="16"/>
  <c r="V22" i="16"/>
  <c r="N22" i="16"/>
  <c r="O22" i="16"/>
  <c r="P22" i="16"/>
  <c r="Q22" i="16"/>
  <c r="R22" i="16"/>
  <c r="V21" i="16"/>
  <c r="N21" i="16"/>
  <c r="O21" i="16"/>
  <c r="P21" i="16"/>
  <c r="Q21" i="16"/>
  <c r="R21" i="16"/>
  <c r="V20" i="16"/>
  <c r="N20" i="16"/>
  <c r="O20" i="16"/>
  <c r="P20" i="16"/>
  <c r="Q20" i="16"/>
  <c r="R20" i="16"/>
  <c r="V19" i="16"/>
  <c r="N19" i="16"/>
  <c r="O19" i="16"/>
  <c r="P19" i="16"/>
  <c r="Q19" i="16"/>
  <c r="R19" i="16"/>
  <c r="V18" i="16"/>
  <c r="N18" i="16"/>
  <c r="O18" i="16"/>
  <c r="P18" i="16"/>
  <c r="Q18" i="16"/>
  <c r="R18" i="16"/>
  <c r="V17" i="16"/>
  <c r="N17" i="16"/>
  <c r="O17" i="16"/>
  <c r="P17" i="16"/>
  <c r="Q17" i="16"/>
  <c r="R17" i="16"/>
  <c r="V16" i="16"/>
  <c r="V15" i="16"/>
  <c r="N15" i="16"/>
  <c r="O15" i="16"/>
  <c r="P15" i="16"/>
  <c r="Q15" i="16"/>
  <c r="R15" i="16"/>
  <c r="V14" i="16"/>
  <c r="N14" i="16"/>
  <c r="O14" i="16"/>
  <c r="P14" i="16"/>
  <c r="Q14" i="16"/>
  <c r="R14" i="16"/>
  <c r="V13" i="16"/>
  <c r="V11" i="16"/>
  <c r="N11" i="16"/>
  <c r="O11" i="16"/>
  <c r="P11" i="16"/>
  <c r="Q11" i="16"/>
  <c r="R11" i="16"/>
  <c r="V10" i="16"/>
  <c r="N10" i="16"/>
  <c r="O10" i="16"/>
  <c r="P10" i="16"/>
  <c r="Q10" i="16"/>
  <c r="R10" i="16"/>
  <c r="V9" i="16"/>
  <c r="N9" i="16"/>
  <c r="O9" i="16"/>
  <c r="P9" i="16"/>
  <c r="Q9" i="16"/>
  <c r="R9" i="16"/>
  <c r="N13" i="16"/>
  <c r="O13" i="16"/>
  <c r="P13" i="16"/>
  <c r="Q13" i="16"/>
  <c r="R13" i="16"/>
  <c r="N16" i="16"/>
  <c r="O16" i="16"/>
  <c r="P16" i="16"/>
  <c r="U19" i="16"/>
  <c r="Q16" i="16"/>
  <c r="R16" i="16"/>
  <c r="U21" i="16"/>
  <c r="U24" i="16"/>
  <c r="U23" i="16"/>
  <c r="U22" i="16"/>
  <c r="U20" i="16"/>
  <c r="U18" i="16"/>
  <c r="U17" i="16"/>
  <c r="U16" i="16"/>
  <c r="U15" i="16"/>
  <c r="U14" i="16"/>
  <c r="U13" i="16"/>
  <c r="U12" i="16"/>
  <c r="U11" i="16"/>
  <c r="U10" i="16"/>
  <c r="U9" i="16"/>
</calcChain>
</file>

<file path=xl/comments1.xml><?xml version="1.0" encoding="utf-8"?>
<comments xmlns="http://schemas.openxmlformats.org/spreadsheetml/2006/main">
  <authors>
    <author>SLB</author>
    <author>Schlumberger</author>
    <author>Arne H. Pedersen</author>
  </authors>
  <commentList>
    <comment ref="B7" authorId="0" shapeId="0">
      <text>
        <r>
          <rPr>
            <b/>
            <sz val="8"/>
            <color indexed="81"/>
            <rFont val="Tahoma"/>
            <family val="2"/>
          </rPr>
          <t>I Norge bruke vi kun en desimal, internasjonalt 2, vi bør bruke 2 dersom innveiings vekta tillater det.</t>
        </r>
      </text>
    </comment>
    <comment ref="C7" authorId="1" shapeId="0">
      <text>
        <r>
          <rPr>
            <b/>
            <sz val="8"/>
            <color indexed="81"/>
            <rFont val="Tahoma"/>
            <family val="2"/>
          </rPr>
          <t>UK,JK,SK og VK blir SinclairTabell for Kvinner brukt.
M0,M1..Kvinner virker ikke.
For ALLE andre kategorier blir tabell for men brukt.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NVF:
Bruk minus (-) for underkjent. Feks -140
Bruk N og F for neste og første, feks 170F og 175N</t>
        </r>
      </text>
    </comment>
    <comment ref="L7" authorId="0" shapeId="0">
      <text>
        <r>
          <rPr>
            <b/>
            <sz val="8"/>
            <color indexed="81"/>
            <rFont val="Tahoma"/>
            <family val="2"/>
          </rPr>
          <t>NVF:
Bruk minus (-) for underkjent. Feks -140
Bruk N og F for neste og første, feks 170F og 175N</t>
        </r>
      </text>
    </comment>
    <comment ref="O7" authorId="0" shapeId="0">
      <text>
        <r>
          <rPr>
            <b/>
            <sz val="8"/>
            <color indexed="81"/>
            <rFont val="Tahoma"/>
            <family val="2"/>
          </rPr>
          <t>Automatisk, ikke skriv I dette feltet</t>
        </r>
      </text>
    </comment>
    <comment ref="P7" authorId="0" shapeId="0">
      <text>
        <r>
          <rPr>
            <sz val="8"/>
            <color indexed="81"/>
            <rFont val="Tahoma"/>
            <family val="2"/>
          </rPr>
          <t>Automatisk, ikke skriv I dette feltet</t>
        </r>
      </text>
    </comment>
    <comment ref="Q7" authorId="0" shapeId="0">
      <text>
        <r>
          <rPr>
            <b/>
            <sz val="8"/>
            <color indexed="81"/>
            <rFont val="Tahoma"/>
            <family val="2"/>
          </rPr>
          <t xml:space="preserve">Automatisk, ikke skriv I dette feltet
Svar ja/yes til Macro
under opstart </t>
        </r>
      </text>
    </comment>
    <comment ref="R7" authorId="0" shapeId="0">
      <text>
        <r>
          <rPr>
            <b/>
            <sz val="8"/>
            <color indexed="81"/>
            <rFont val="Tahoma"/>
            <family val="2"/>
          </rPr>
          <t xml:space="preserve">Automatisk, ikke skriv I dette feltet
Svar ja/yes til Macro
under opstart </t>
        </r>
      </text>
    </comment>
    <comment ref="U7" authorId="0" shapeId="0">
      <text>
        <r>
          <rPr>
            <b/>
            <sz val="8"/>
            <color indexed="81"/>
            <rFont val="Tahoma"/>
            <family val="2"/>
          </rPr>
          <t>Denne kononnen printes ikke</t>
        </r>
      </text>
    </comment>
    <comment ref="C27" authorId="2" shapeId="0">
      <text>
        <r>
          <rPr>
            <b/>
            <sz val="8"/>
            <color indexed="81"/>
            <rFont val="Tahoma"/>
            <family val="2"/>
          </rPr>
          <t>Navn, klubb, dommer grad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27" authorId="2" shapeId="0">
      <text>
        <r>
          <rPr>
            <b/>
            <sz val="8"/>
            <color indexed="81"/>
            <rFont val="Tahoma"/>
            <family val="2"/>
          </rPr>
          <t>Navn, klubb, dommer grad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28" authorId="2" shapeId="0">
      <text>
        <r>
          <rPr>
            <b/>
            <sz val="8"/>
            <color indexed="81"/>
            <rFont val="Tahoma"/>
            <family val="2"/>
          </rPr>
          <t>Navn, klubb, dommer grad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29" authorId="2" shapeId="0">
      <text>
        <r>
          <rPr>
            <b/>
            <sz val="8"/>
            <color indexed="81"/>
            <rFont val="Tahoma"/>
            <family val="2"/>
          </rPr>
          <t>Navn, klubb, dommer grad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34" authorId="2" shapeId="0">
      <text>
        <r>
          <rPr>
            <b/>
            <sz val="8"/>
            <color indexed="81"/>
            <rFont val="Tahoma"/>
            <family val="2"/>
          </rPr>
          <t>Navn, klubb, dommer grad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36" authorId="2" shapeId="0">
      <text>
        <r>
          <rPr>
            <b/>
            <sz val="8"/>
            <color indexed="81"/>
            <rFont val="Tahoma"/>
            <family val="2"/>
          </rPr>
          <t>Navn, klubb, dommer grad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SLB</author>
    <author>Schlumberger</author>
    <author>Arne H. Pedersen</author>
  </authors>
  <commentList>
    <comment ref="B7" authorId="0" shapeId="0">
      <text>
        <r>
          <rPr>
            <b/>
            <sz val="8"/>
            <color indexed="81"/>
            <rFont val="Tahoma"/>
            <family val="2"/>
          </rPr>
          <t>I Norge bruke vi kun en desimal, internasjonalt 2, vi bør bruke 2 dersom innveiings vekta tillater det.</t>
        </r>
      </text>
    </comment>
    <comment ref="C7" authorId="1" shapeId="0">
      <text>
        <r>
          <rPr>
            <b/>
            <sz val="8"/>
            <color indexed="81"/>
            <rFont val="Tahoma"/>
            <family val="2"/>
          </rPr>
          <t>UK,JK,SK og VK blir SinclairTabell for Kvinner brukt.
M0,M1..Kvinner virker ikke.
For ALLE andre kategorier blir tabell for men brukt.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NVF:
Bruk minus (-) for underkjent. Feks -140
Bruk N og F for neste og første, feks 170F og 175N</t>
        </r>
      </text>
    </comment>
    <comment ref="L7" authorId="0" shapeId="0">
      <text>
        <r>
          <rPr>
            <b/>
            <sz val="8"/>
            <color indexed="81"/>
            <rFont val="Tahoma"/>
            <family val="2"/>
          </rPr>
          <t>NVF:
Bruk minus (-) for underkjent. Feks -140
Bruk N og F for neste og første, feks 170F og 175N</t>
        </r>
      </text>
    </comment>
    <comment ref="O7" authorId="0" shapeId="0">
      <text>
        <r>
          <rPr>
            <b/>
            <sz val="8"/>
            <color indexed="81"/>
            <rFont val="Tahoma"/>
            <family val="2"/>
          </rPr>
          <t>Automatisk, ikke skriv I dette feltet</t>
        </r>
      </text>
    </comment>
    <comment ref="P7" authorId="0" shapeId="0">
      <text>
        <r>
          <rPr>
            <sz val="8"/>
            <color indexed="81"/>
            <rFont val="Tahoma"/>
            <family val="2"/>
          </rPr>
          <t>Automatisk, ikke skriv I dette feltet</t>
        </r>
      </text>
    </comment>
    <comment ref="Q7" authorId="0" shapeId="0">
      <text>
        <r>
          <rPr>
            <b/>
            <sz val="8"/>
            <color indexed="81"/>
            <rFont val="Tahoma"/>
            <family val="2"/>
          </rPr>
          <t xml:space="preserve">Automatisk, ikke skriv I dette feltet
Svar ja/yes til Macro
under opstart </t>
        </r>
      </text>
    </comment>
    <comment ref="R7" authorId="0" shapeId="0">
      <text>
        <r>
          <rPr>
            <b/>
            <sz val="8"/>
            <color indexed="81"/>
            <rFont val="Tahoma"/>
            <family val="2"/>
          </rPr>
          <t xml:space="preserve">Automatisk, ikke skriv I dette feltet
Svar ja/yes til Macro
under opstart </t>
        </r>
      </text>
    </comment>
    <comment ref="U7" authorId="0" shapeId="0">
      <text>
        <r>
          <rPr>
            <b/>
            <sz val="8"/>
            <color indexed="81"/>
            <rFont val="Tahoma"/>
            <family val="2"/>
          </rPr>
          <t>Denne kononnen printes ikke</t>
        </r>
      </text>
    </comment>
    <comment ref="C27" authorId="2" shapeId="0">
      <text>
        <r>
          <rPr>
            <b/>
            <sz val="8"/>
            <color indexed="81"/>
            <rFont val="Tahoma"/>
            <family val="2"/>
          </rPr>
          <t>Navn, klubb, dommer grad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27" authorId="2" shapeId="0">
      <text>
        <r>
          <rPr>
            <b/>
            <sz val="8"/>
            <color indexed="81"/>
            <rFont val="Tahoma"/>
            <family val="2"/>
          </rPr>
          <t>Navn, klubb, dommer grad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28" authorId="2" shapeId="0">
      <text>
        <r>
          <rPr>
            <b/>
            <sz val="8"/>
            <color indexed="81"/>
            <rFont val="Tahoma"/>
            <family val="2"/>
          </rPr>
          <t>Navn, klubb, dommer grad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29" authorId="2" shapeId="0">
      <text>
        <r>
          <rPr>
            <b/>
            <sz val="8"/>
            <color indexed="81"/>
            <rFont val="Tahoma"/>
            <family val="2"/>
          </rPr>
          <t>Navn, klubb, dommer grad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34" authorId="2" shapeId="0">
      <text>
        <r>
          <rPr>
            <b/>
            <sz val="8"/>
            <color indexed="81"/>
            <rFont val="Tahoma"/>
            <family val="2"/>
          </rPr>
          <t>Navn, klubb, dommer grad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36" authorId="2" shapeId="0">
      <text>
        <r>
          <rPr>
            <b/>
            <sz val="8"/>
            <color indexed="81"/>
            <rFont val="Tahoma"/>
            <family val="2"/>
          </rPr>
          <t>Navn, klubb, dommer grad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<sst xmlns="http://schemas.openxmlformats.org/spreadsheetml/2006/main" count="132" uniqueCount="64">
  <si>
    <t>S t e v n e p r o t o k o l l</t>
  </si>
  <si>
    <t>Norges Vektløfterforbund</t>
  </si>
  <si>
    <t>Stevnekat:</t>
  </si>
  <si>
    <t xml:space="preserve">Seriestevne </t>
  </si>
  <si>
    <t>Arrangør:</t>
  </si>
  <si>
    <t xml:space="preserve">Tysvær Vektløferklubb </t>
  </si>
  <si>
    <t>Sted:</t>
  </si>
  <si>
    <t>Tysværtunet</t>
  </si>
  <si>
    <t>Dato:</t>
  </si>
  <si>
    <t>Pulje:</t>
  </si>
  <si>
    <t>Vekt-</t>
  </si>
  <si>
    <t>Kropps-</t>
  </si>
  <si>
    <t xml:space="preserve"> Kate-</t>
  </si>
  <si>
    <t>Fødsels-</t>
  </si>
  <si>
    <t>St</t>
  </si>
  <si>
    <t>Navn</t>
  </si>
  <si>
    <t>Lag</t>
  </si>
  <si>
    <t>Rykk</t>
  </si>
  <si>
    <t>Støt</t>
  </si>
  <si>
    <t xml:space="preserve">    Beste forsøk i</t>
  </si>
  <si>
    <t>Sammen-</t>
  </si>
  <si>
    <t>Poeng</t>
  </si>
  <si>
    <t>Pl.</t>
  </si>
  <si>
    <t>Rek.</t>
  </si>
  <si>
    <t>Sinclair Coeff.</t>
  </si>
  <si>
    <t>klasse</t>
  </si>
  <si>
    <t>vekt</t>
  </si>
  <si>
    <t>gori</t>
  </si>
  <si>
    <t>dato</t>
  </si>
  <si>
    <t>nr</t>
  </si>
  <si>
    <t xml:space="preserve">      hver øvelse</t>
  </si>
  <si>
    <t>lagt</t>
  </si>
  <si>
    <t>Veteran</t>
  </si>
  <si>
    <t>JK</t>
  </si>
  <si>
    <t>Alice Bråtvit Veim</t>
  </si>
  <si>
    <t>TYSVÆR VK</t>
  </si>
  <si>
    <t>Serina Eikemo Kallevik</t>
  </si>
  <si>
    <t>SM</t>
  </si>
  <si>
    <t>Aleksander Tkachenko</t>
  </si>
  <si>
    <t>VIGRESTAD IK</t>
  </si>
  <si>
    <t xml:space="preserve"> </t>
  </si>
  <si>
    <t>Sigleif Myklebust Ravnestad</t>
  </si>
  <si>
    <t>Kim Helge Boltfjord Moe</t>
  </si>
  <si>
    <t>Alexander Sverkesen Vika</t>
  </si>
  <si>
    <t>+105</t>
  </si>
  <si>
    <t>Ørjan Hagelund</t>
  </si>
  <si>
    <t>Stevnets leder:</t>
  </si>
  <si>
    <t>Larisa Izumrudova, VIGRESTAD IK, INT 1</t>
  </si>
  <si>
    <t xml:space="preserve">Dommere:                                  </t>
  </si>
  <si>
    <t xml:space="preserve">Tor Steinar Herikstad. VIK, F </t>
  </si>
  <si>
    <t>Larisa Izumrudova, VIK, Int. 1</t>
  </si>
  <si>
    <t>Jury:</t>
  </si>
  <si>
    <t>Andreas Voraa, TVK, F</t>
  </si>
  <si>
    <t>Teknisk kontrollør:</t>
  </si>
  <si>
    <t>Chief Marshall:</t>
  </si>
  <si>
    <t>Sekretær:</t>
  </si>
  <si>
    <t>Dag Rønnevik, TVK, F</t>
  </si>
  <si>
    <t>Tidtaker:</t>
  </si>
  <si>
    <t>Speaker:</t>
  </si>
  <si>
    <t>Beskrivelse Rekorder:</t>
  </si>
  <si>
    <t>Notater:</t>
  </si>
  <si>
    <t>Ny Sinclair tablell benyttes fra 1.1.2013</t>
  </si>
  <si>
    <t>Meltzer-Malone tabellen</t>
  </si>
  <si>
    <t>Alder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</si>
</sst>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General;[Red]\-General"/>
    <numFmt numFmtId="166" formatCode="0.000"/>
    <numFmt numFmtId="167" formatCode="0.000000"/>
    <numFmt numFmtId="168" formatCode="dd/mm/yy;@"/>
    <numFmt numFmtId="169" formatCode="0.0;[Red]0.0"/>
    <numFmt numFmtId="170" formatCode="0;[Red]0"/>
  </numFmts>
  <fonts count="15"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0"/>
      <name val="Arial"/>
      <family val="2"/>
    </font>
    <font>
      <sz val="8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28"/>
      <name val="Arial Black"/>
      <family val="2"/>
    </font>
    <font>
      <sz val="18"/>
      <name val="Arial Black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5" fillId="0" borderId="0" xfId="0" applyNumberFormat="1" applyFont="1" applyBorder="1" applyAlignment="1">
      <alignment horizontal="right"/>
    </xf>
    <xf numFmtId="0" fontId="5" fillId="0" borderId="0" xfId="0" applyFont="1" applyAlignment="1">
      <alignment vertical="center"/>
    </xf>
    <xf numFmtId="0" fontId="1" fillId="0" borderId="0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3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right"/>
    </xf>
    <xf numFmtId="0" fontId="1" fillId="0" borderId="0" xfId="0" applyFont="1" applyProtection="1"/>
    <xf numFmtId="164" fontId="6" fillId="0" borderId="0" xfId="0" applyNumberFormat="1" applyFont="1" applyAlignment="1" applyProtection="1">
      <alignment horizontal="left"/>
    </xf>
    <xf numFmtId="0" fontId="6" fillId="0" borderId="0" xfId="0" applyFont="1" applyAlignment="1" applyProtection="1">
      <alignment horizontal="right"/>
    </xf>
    <xf numFmtId="0" fontId="6" fillId="0" borderId="0" xfId="0" applyFont="1" applyProtection="1"/>
    <xf numFmtId="0" fontId="0" fillId="0" borderId="0" xfId="0" applyAlignment="1">
      <alignment horizontal="center"/>
    </xf>
    <xf numFmtId="164" fontId="1" fillId="0" borderId="2" xfId="0" applyNumberFormat="1" applyFont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169" fontId="1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169" fontId="1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9" fontId="5" fillId="0" borderId="1" xfId="0" applyNumberFormat="1" applyFont="1" applyBorder="1" applyAlignment="1">
      <alignment horizontal="center"/>
    </xf>
    <xf numFmtId="169" fontId="0" fillId="0" borderId="0" xfId="0" applyNumberFormat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6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3" fillId="0" borderId="0" xfId="0" applyFont="1" applyProtection="1"/>
    <xf numFmtId="0" fontId="3" fillId="0" borderId="0" xfId="0" applyFont="1" applyAlignment="1" applyProtection="1">
      <alignment horizontal="right" vertical="top"/>
    </xf>
    <xf numFmtId="0" fontId="3" fillId="0" borderId="0" xfId="0" applyFont="1" applyAlignment="1" applyProtection="1"/>
    <xf numFmtId="169" fontId="3" fillId="0" borderId="0" xfId="0" applyNumberFormat="1" applyFont="1" applyAlignment="1" applyProtection="1">
      <alignment horizontal="center"/>
    </xf>
    <xf numFmtId="169" fontId="1" fillId="0" borderId="0" xfId="0" applyNumberFormat="1" applyFont="1" applyAlignment="1" applyProtection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 wrapText="1"/>
    </xf>
    <xf numFmtId="166" fontId="0" fillId="0" borderId="0" xfId="0" applyNumberFormat="1"/>
    <xf numFmtId="0" fontId="13" fillId="0" borderId="0" xfId="0" applyFont="1" applyAlignment="1">
      <alignment horizontal="left"/>
    </xf>
    <xf numFmtId="0" fontId="13" fillId="0" borderId="0" xfId="0" applyFont="1" applyAlignment="1" applyProtection="1">
      <alignment horizontal="left"/>
    </xf>
    <xf numFmtId="0" fontId="13" fillId="0" borderId="0" xfId="0" applyFont="1" applyAlignment="1" applyProtection="1">
      <alignment vertical="top"/>
    </xf>
    <xf numFmtId="0" fontId="13" fillId="0" borderId="0" xfId="0" applyFont="1" applyProtection="1"/>
    <xf numFmtId="0" fontId="13" fillId="0" borderId="0" xfId="0" applyFont="1" applyAlignment="1">
      <alignment horizontal="right"/>
    </xf>
    <xf numFmtId="0" fontId="13" fillId="0" borderId="0" xfId="0" applyFont="1" applyAlignment="1" applyProtection="1">
      <alignment horizontal="right"/>
    </xf>
    <xf numFmtId="2" fontId="13" fillId="0" borderId="0" xfId="0" applyNumberFormat="1" applyFont="1" applyAlignment="1">
      <alignment horizontal="right"/>
    </xf>
    <xf numFmtId="2" fontId="4" fillId="0" borderId="10" xfId="0" applyNumberFormat="1" applyFont="1" applyBorder="1" applyAlignment="1" applyProtection="1">
      <alignment horizontal="right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168" fontId="4" fillId="0" borderId="10" xfId="0" applyNumberFormat="1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170" fontId="4" fillId="0" borderId="14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 applyProtection="1">
      <alignment horizontal="center" vertical="center"/>
      <protection locked="0"/>
    </xf>
    <xf numFmtId="0" fontId="4" fillId="0" borderId="15" xfId="0" applyNumberFormat="1" applyFont="1" applyBorder="1" applyAlignment="1" applyProtection="1">
      <alignment horizontal="center" vertical="center"/>
      <protection locked="0"/>
    </xf>
    <xf numFmtId="167" fontId="14" fillId="0" borderId="0" xfId="0" applyNumberFormat="1" applyFont="1" applyBorder="1" applyAlignment="1">
      <alignment horizontal="center" vertical="center"/>
    </xf>
    <xf numFmtId="1" fontId="4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6" xfId="0" applyNumberFormat="1" applyFont="1" applyBorder="1" applyAlignment="1" applyProtection="1">
      <alignment horizontal="center" vertical="center"/>
      <protection locked="0"/>
    </xf>
    <xf numFmtId="170" fontId="4" fillId="0" borderId="1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 applyProtection="1">
      <alignment horizontal="center" vertical="center"/>
      <protection locked="0"/>
    </xf>
    <xf numFmtId="0" fontId="4" fillId="0" borderId="8" xfId="0" applyNumberFormat="1" applyFont="1" applyBorder="1" applyAlignment="1" applyProtection="1">
      <alignment horizontal="center" vertical="center"/>
      <protection locked="0"/>
    </xf>
    <xf numFmtId="1" fontId="12" fillId="0" borderId="0" xfId="0" applyNumberFormat="1" applyFont="1" applyAlignment="1" applyProtection="1">
      <alignment horizontal="center"/>
      <protection locked="0"/>
    </xf>
    <xf numFmtId="1" fontId="4" fillId="0" borderId="11" xfId="0" applyNumberFormat="1" applyFont="1" applyBorder="1" applyAlignment="1" applyProtection="1">
      <alignment horizontal="center" vertical="center"/>
      <protection locked="0"/>
    </xf>
    <xf numFmtId="0" fontId="4" fillId="0" borderId="11" xfId="0" quotePrefix="1" applyFont="1" applyBorder="1" applyAlignment="1" applyProtection="1">
      <alignment horizontal="right" vertical="center"/>
      <protection locked="0"/>
    </xf>
    <xf numFmtId="168" fontId="1" fillId="0" borderId="0" xfId="0" applyNumberFormat="1" applyFont="1" applyBorder="1" applyAlignment="1">
      <alignment horizontal="center"/>
    </xf>
    <xf numFmtId="168" fontId="12" fillId="0" borderId="0" xfId="0" applyNumberFormat="1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NumberFormat="1" applyFont="1" applyAlignment="1" applyProtection="1">
      <alignment horizontal="left"/>
      <protection locked="0"/>
    </xf>
    <xf numFmtId="0" fontId="12" fillId="0" borderId="0" xfId="0" applyNumberFormat="1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left"/>
      <protection locked="0"/>
    </xf>
    <xf numFmtId="14" fontId="12" fillId="0" borderId="0" xfId="0" applyNumberFormat="1" applyFont="1" applyAlignment="1" applyProtection="1">
      <alignment horizontal="left"/>
      <protection locked="0"/>
    </xf>
    <xf numFmtId="170" fontId="3" fillId="0" borderId="18" xfId="0" applyNumberFormat="1" applyFont="1" applyBorder="1" applyAlignment="1" applyProtection="1">
      <alignment horizontal="center" vertical="center"/>
      <protection locked="0"/>
    </xf>
    <xf numFmtId="170" fontId="3" fillId="0" borderId="19" xfId="0" quotePrefix="1" applyNumberFormat="1" applyFont="1" applyBorder="1" applyAlignment="1" applyProtection="1">
      <alignment horizontal="center" vertical="center"/>
      <protection locked="0"/>
    </xf>
    <xf numFmtId="170" fontId="3" fillId="0" borderId="20" xfId="0" applyNumberFormat="1" applyFont="1" applyBorder="1" applyAlignment="1" applyProtection="1">
      <alignment horizontal="center" vertical="center"/>
      <protection locked="0"/>
    </xf>
    <xf numFmtId="170" fontId="3" fillId="0" borderId="12" xfId="0" applyNumberFormat="1" applyFont="1" applyBorder="1" applyAlignment="1" applyProtection="1">
      <alignment horizontal="center" vertical="center"/>
      <protection locked="0"/>
    </xf>
    <xf numFmtId="170" fontId="3" fillId="0" borderId="13" xfId="0" applyNumberFormat="1" applyFont="1" applyBorder="1" applyAlignment="1" applyProtection="1">
      <alignment horizontal="center" vertical="center"/>
      <protection locked="0"/>
    </xf>
    <xf numFmtId="170" fontId="3" fillId="0" borderId="10" xfId="0" applyNumberFormat="1" applyFont="1" applyBorder="1" applyAlignment="1" applyProtection="1">
      <alignment horizontal="center" vertical="center"/>
      <protection locked="0"/>
    </xf>
    <xf numFmtId="170" fontId="3" fillId="0" borderId="21" xfId="0" quotePrefix="1" applyNumberFormat="1" applyFont="1" applyBorder="1" applyAlignment="1" applyProtection="1">
      <alignment horizontal="center" vertical="center"/>
      <protection locked="0"/>
    </xf>
    <xf numFmtId="170" fontId="3" fillId="0" borderId="22" xfId="0" applyNumberFormat="1" applyFont="1" applyBorder="1" applyAlignment="1" applyProtection="1">
      <alignment horizontal="center" vertical="center"/>
      <protection locked="0"/>
    </xf>
    <xf numFmtId="170" fontId="3" fillId="0" borderId="23" xfId="0" applyNumberFormat="1" applyFont="1" applyBorder="1" applyAlignment="1" applyProtection="1">
      <alignment horizontal="center" vertical="center"/>
      <protection locked="0"/>
    </xf>
    <xf numFmtId="170" fontId="3" fillId="0" borderId="24" xfId="0" quotePrefix="1" applyNumberFormat="1" applyFont="1" applyBorder="1" applyAlignment="1" applyProtection="1">
      <alignment horizontal="center" vertical="center"/>
      <protection locked="0"/>
    </xf>
    <xf numFmtId="170" fontId="3" fillId="0" borderId="4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8"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114300</xdr:rowOff>
    </xdr:from>
    <xdr:to>
      <xdr:col>2</xdr:col>
      <xdr:colOff>38100</xdr:colOff>
      <xdr:row>3</xdr:row>
      <xdr:rowOff>95250</xdr:rowOff>
    </xdr:to>
    <xdr:pic>
      <xdr:nvPicPr>
        <xdr:cNvPr id="10538" name="Picture 192">
          <a:extLst>
            <a:ext uri="{FF2B5EF4-FFF2-40B4-BE49-F238E27FC236}">
              <a16:creationId xmlns:a16="http://schemas.microsoft.com/office/drawing/2014/main" xmlns="" id="{00000000-0008-0000-0000-00002A2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21920"/>
          <a:ext cx="708660" cy="1127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114300</xdr:rowOff>
    </xdr:from>
    <xdr:to>
      <xdr:col>2</xdr:col>
      <xdr:colOff>38100</xdr:colOff>
      <xdr:row>3</xdr:row>
      <xdr:rowOff>95250</xdr:rowOff>
    </xdr:to>
    <xdr:pic>
      <xdr:nvPicPr>
        <xdr:cNvPr id="2" name="Picture 19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21920"/>
          <a:ext cx="708660" cy="1127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autoPageBreaks="0" fitToPage="1"/>
  </sheetPr>
  <dimension ref="A1:Y41"/>
  <sheetViews>
    <sheetView showGridLines="0" showRowColHeaders="0" showZeros="0" tabSelected="1" showOutlineSymbols="0" zoomScale="90" zoomScaleNormal="90" zoomScaleSheetLayoutView="75" workbookViewId="0">
      <selection activeCell="G27" sqref="G27"/>
    </sheetView>
  </sheetViews>
  <sheetFormatPr defaultColWidth="9.140625" defaultRowHeight="12.75"/>
  <cols>
    <col min="1" max="1" width="6.28515625" style="2" customWidth="1"/>
    <col min="2" max="2" width="8.7109375" style="2" customWidth="1"/>
    <col min="3" max="3" width="6.28515625" style="38" customWidth="1"/>
    <col min="4" max="4" width="10.5703125" style="2" customWidth="1"/>
    <col min="5" max="5" width="3.85546875" style="2" customWidth="1"/>
    <col min="6" max="6" width="27.7109375" style="6" customWidth="1"/>
    <col min="7" max="7" width="20.42578125" style="6" customWidth="1"/>
    <col min="8" max="8" width="7.140625" style="2" customWidth="1"/>
    <col min="9" max="9" width="7.140625" style="45" customWidth="1"/>
    <col min="10" max="13" width="7.140625" style="2" customWidth="1"/>
    <col min="14" max="16" width="7.7109375" style="2" customWidth="1"/>
    <col min="17" max="17" width="10.5703125" style="40" customWidth="1"/>
    <col min="18" max="18" width="11.28515625" style="40" customWidth="1"/>
    <col min="19" max="20" width="5.7109375" style="40" customWidth="1"/>
    <col min="21" max="21" width="14.140625" style="5" customWidth="1"/>
    <col min="22" max="22" width="0" style="5" hidden="1" customWidth="1"/>
    <col min="23" max="16384" width="9.140625" style="5"/>
  </cols>
  <sheetData>
    <row r="1" spans="1:24" ht="53.25" customHeight="1">
      <c r="F1" s="91" t="s">
        <v>0</v>
      </c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24" ht="24.75" customHeight="1">
      <c r="F2" s="92" t="s">
        <v>1</v>
      </c>
      <c r="G2" s="92"/>
      <c r="H2" s="92"/>
      <c r="I2" s="92"/>
      <c r="J2" s="92"/>
      <c r="K2" s="92"/>
      <c r="L2" s="92"/>
      <c r="M2" s="92"/>
      <c r="N2" s="92"/>
      <c r="O2" s="92"/>
      <c r="P2" s="92"/>
    </row>
    <row r="4" spans="1:24" ht="12" customHeight="1"/>
    <row r="5" spans="1:24" s="7" customFormat="1" ht="15.75">
      <c r="A5" s="36"/>
      <c r="B5" s="68" t="s">
        <v>2</v>
      </c>
      <c r="C5" s="94" t="s">
        <v>3</v>
      </c>
      <c r="D5" s="94"/>
      <c r="E5" s="94"/>
      <c r="F5" s="94"/>
      <c r="G5" s="69" t="s">
        <v>4</v>
      </c>
      <c r="H5" s="95" t="s">
        <v>5</v>
      </c>
      <c r="I5" s="95"/>
      <c r="J5" s="95"/>
      <c r="K5" s="95"/>
      <c r="L5" s="68" t="s">
        <v>6</v>
      </c>
      <c r="M5" s="96" t="s">
        <v>7</v>
      </c>
      <c r="N5" s="96"/>
      <c r="O5" s="96"/>
      <c r="P5" s="96"/>
      <c r="Q5" s="68" t="s">
        <v>8</v>
      </c>
      <c r="R5" s="89">
        <v>42988</v>
      </c>
      <c r="S5" s="70" t="s">
        <v>9</v>
      </c>
      <c r="T5" s="85">
        <v>1</v>
      </c>
    </row>
    <row r="7" spans="1:24" s="1" customFormat="1">
      <c r="A7" s="25" t="s">
        <v>10</v>
      </c>
      <c r="B7" s="17" t="s">
        <v>11</v>
      </c>
      <c r="C7" s="37" t="s">
        <v>12</v>
      </c>
      <c r="D7" s="17" t="s">
        <v>13</v>
      </c>
      <c r="E7" s="17" t="s">
        <v>14</v>
      </c>
      <c r="F7" s="17" t="s">
        <v>15</v>
      </c>
      <c r="G7" s="17" t="s">
        <v>16</v>
      </c>
      <c r="H7" s="17"/>
      <c r="I7" s="39" t="s">
        <v>17</v>
      </c>
      <c r="J7" s="12"/>
      <c r="K7" s="17"/>
      <c r="L7" s="12" t="s">
        <v>18</v>
      </c>
      <c r="M7" s="12"/>
      <c r="N7" s="51" t="s">
        <v>19</v>
      </c>
      <c r="O7" s="12"/>
      <c r="P7" s="17" t="s">
        <v>20</v>
      </c>
      <c r="Q7" s="20" t="s">
        <v>21</v>
      </c>
      <c r="R7" s="62" t="s">
        <v>21</v>
      </c>
      <c r="S7" s="20" t="s">
        <v>22</v>
      </c>
      <c r="T7" s="27" t="s">
        <v>23</v>
      </c>
      <c r="U7" s="27" t="s">
        <v>24</v>
      </c>
      <c r="V7" s="11"/>
    </row>
    <row r="8" spans="1:24" s="1" customFormat="1">
      <c r="A8" s="26" t="s">
        <v>25</v>
      </c>
      <c r="B8" s="18" t="s">
        <v>26</v>
      </c>
      <c r="C8" s="19" t="s">
        <v>27</v>
      </c>
      <c r="D8" s="18" t="s">
        <v>28</v>
      </c>
      <c r="E8" s="18" t="s">
        <v>29</v>
      </c>
      <c r="F8" s="18"/>
      <c r="G8" s="18"/>
      <c r="H8" s="23">
        <v>1</v>
      </c>
      <c r="I8" s="50">
        <v>2</v>
      </c>
      <c r="J8" s="22">
        <v>3</v>
      </c>
      <c r="K8" s="23">
        <v>1</v>
      </c>
      <c r="L8" s="24">
        <v>2</v>
      </c>
      <c r="M8" s="22">
        <v>3</v>
      </c>
      <c r="N8" s="52" t="s">
        <v>30</v>
      </c>
      <c r="O8" s="44"/>
      <c r="P8" s="18" t="s">
        <v>31</v>
      </c>
      <c r="Q8" s="21"/>
      <c r="R8" s="21" t="s">
        <v>32</v>
      </c>
      <c r="S8" s="21"/>
      <c r="T8" s="28"/>
      <c r="U8" s="28"/>
    </row>
    <row r="9" spans="1:24" s="10" customFormat="1" ht="20.100000000000001" customHeight="1">
      <c r="A9" s="87">
        <v>58</v>
      </c>
      <c r="B9" s="71">
        <v>53.4</v>
      </c>
      <c r="C9" s="72" t="s">
        <v>33</v>
      </c>
      <c r="D9" s="73">
        <v>35766</v>
      </c>
      <c r="E9" s="86"/>
      <c r="F9" s="74" t="s">
        <v>34</v>
      </c>
      <c r="G9" s="74" t="s">
        <v>35</v>
      </c>
      <c r="H9" s="97">
        <v>43</v>
      </c>
      <c r="I9" s="98">
        <v>-47</v>
      </c>
      <c r="J9" s="99">
        <v>-47</v>
      </c>
      <c r="K9" s="100">
        <v>55</v>
      </c>
      <c r="L9" s="101">
        <v>-58</v>
      </c>
      <c r="M9" s="101">
        <v>-60</v>
      </c>
      <c r="N9" s="75">
        <f t="shared" ref="N9:N24" si="0">IF(MAX(H9:J9)&lt;0,0,TRUNC(MAX(H9:J9)/1)*1)</f>
        <v>43</v>
      </c>
      <c r="O9" s="75">
        <f t="shared" ref="O9:O24" si="1">IF(MAX(K9:M9)&lt;0,0,TRUNC(MAX(K9:M9)/1)*1)</f>
        <v>55</v>
      </c>
      <c r="P9" s="75">
        <f t="shared" ref="P9:P23" si="2">IF(N9=0,0,IF(O9=0,0,SUM(N9:O9)))</f>
        <v>98</v>
      </c>
      <c r="Q9" s="76">
        <f>IF(P9="","",IF(B9="","",IF(OR(C9="UK",C9="JK",C9="SK",C9="K1",C9="K2",C9="K3",C9="K4",C9="K5",C9="K6",C9="K7",C9="K8",C9="K9",C9="K10"),IF(B9&gt;148.026,P9,IF(B9&lt;28,10^(0.89726074*LOG10(28/148.026)^2)*P9,10^(0.89726074*LOG10(B9/148.026)^2)*P9)),IF(B9&gt;174.393,P9,IF(B9&lt;32,10^(0.794358141*LOG10(32/174.393)^2)*P9,10^(0.794358141*LOG10(B9/174.393)^2)*P9)))))</f>
        <v>146.94372833130456</v>
      </c>
      <c r="R9" s="76" t="str">
        <f>IF(OR(D9="",B9="",V9=""),0,IF(OR(C9="UM",C9="JM",C9="SM",C9="UK",C9="JK",C9="SK"),"",Q9*(IF(ABS(1900-YEAR((V9+1)-D9))&lt;29,0,(VLOOKUP((YEAR(V9)-YEAR(D9)),'Meltzer-Malone'!$A$3:$B$63,2))))))</f>
        <v/>
      </c>
      <c r="S9" s="77"/>
      <c r="T9" s="78"/>
      <c r="U9" s="79">
        <f>IF(P9="","",IF(B9="","",IF(OR(C9="UK",C9="JK",C9="SK",C9="K1",C9="K2",C9="K3",C9="K4",C9="K5",C9="K6",C9="K7",C9="K8",C9="K9",C9="K10"),IF(B9&gt;148.026,1,IF(B9&lt;28,10^(0.89726074*LOG10(28/148.026)^2),10^(0.89726074*LOG10(B9/148.026)^2))),IF(B9&gt;174.393,1,IF(B9&lt;32,10^(0.794358141*LOG10(32/174.393)^2),10^(0.794358141*LOG10(B9/174.393)^2))))))</f>
        <v>1.4994257992990261</v>
      </c>
      <c r="V9" s="88">
        <f>R5</f>
        <v>42988</v>
      </c>
      <c r="W9" s="61"/>
      <c r="X9" s="61"/>
    </row>
    <row r="10" spans="1:24" s="10" customFormat="1" ht="20.100000000000001" customHeight="1">
      <c r="A10" s="87">
        <v>63</v>
      </c>
      <c r="B10" s="71">
        <v>61.5</v>
      </c>
      <c r="C10" s="72" t="s">
        <v>33</v>
      </c>
      <c r="D10" s="73">
        <v>35607</v>
      </c>
      <c r="E10" s="86"/>
      <c r="F10" s="74" t="s">
        <v>36</v>
      </c>
      <c r="G10" s="74" t="s">
        <v>35</v>
      </c>
      <c r="H10" s="102">
        <v>47</v>
      </c>
      <c r="I10" s="103">
        <v>51</v>
      </c>
      <c r="J10" s="104">
        <v>53</v>
      </c>
      <c r="K10" s="100">
        <v>64</v>
      </c>
      <c r="L10" s="101">
        <v>-70</v>
      </c>
      <c r="M10" s="101">
        <v>-70</v>
      </c>
      <c r="N10" s="75">
        <f t="shared" si="0"/>
        <v>53</v>
      </c>
      <c r="O10" s="75">
        <f t="shared" si="1"/>
        <v>64</v>
      </c>
      <c r="P10" s="75">
        <f t="shared" si="2"/>
        <v>117</v>
      </c>
      <c r="Q10" s="76">
        <f t="shared" ref="Q10:Q24" si="3">IF(P10="","",IF(B10="","",IF(OR(C10="UK",C10="JK",C10="SK",C10="K1",C10="K2",C10="K3",C10="K4",C10="K5",C10="K6",C10="K7",C10="K8",C10="K9",C10="K10"),IF(B10&gt;148.026,P10,IF(B10&lt;28,10^(0.89726074*LOG10(28/148.026)^2)*P10,10^(0.89726074*LOG10(B10/148.026)^2)*P10)),IF(B10&gt;174.393,P10,IF(B10&lt;32,10^(0.794358141*LOG10(32/174.393)^2)*P10,10^(0.794358141*LOG10(B10/174.393)^2)*P10)))))</f>
        <v>158.03373433641673</v>
      </c>
      <c r="R10" s="76" t="str">
        <f>IF(OR(D10="",B10="",V10=""),0,IF(OR(C10="UM",C10="JM",C10="SM",C10="UK",C10="JK",C10="SK"),"",Q10*(IF(ABS(1900-YEAR((V10+1)-D10))&lt;29,0,(VLOOKUP((YEAR(V10)-YEAR(D10)),'Meltzer-Malone'!$A$3:$B$63,2))))))</f>
        <v/>
      </c>
      <c r="S10" s="80"/>
      <c r="T10" s="81"/>
      <c r="U10" s="79">
        <f t="shared" ref="U10:U24" si="4">IF(P10="","",IF(B10="","",IF(OR(C10="UK",C10="JK",C10="SK",C10="K1",C10="K2",C10="K3",C10="K4",C10="K5",C10="K6",C10="K7",C10="K8",C10="K9",C10="K10"),IF(B10&gt;148.026,1,IF(B10&lt;28,10^(0.89726074*LOG10(28/148.026)^2),10^(0.89726074*LOG10(B10/148.026)^2))),IF(B10&gt;174.393,1,IF(B10&lt;32,10^(0.794358141*LOG10(32/174.393)^2),10^(0.794358141*LOG10(B10/174.393)^2))))))</f>
        <v>1.3507156780890319</v>
      </c>
      <c r="V10" s="88">
        <f>R5</f>
        <v>42988</v>
      </c>
      <c r="W10" s="61"/>
      <c r="X10" s="61"/>
    </row>
    <row r="11" spans="1:24" s="10" customFormat="1" ht="20.100000000000001" customHeight="1">
      <c r="A11" s="87"/>
      <c r="B11" s="71"/>
      <c r="C11" s="72"/>
      <c r="D11" s="73"/>
      <c r="E11" s="86"/>
      <c r="F11" s="74"/>
      <c r="G11" s="74"/>
      <c r="H11" s="102"/>
      <c r="I11" s="103"/>
      <c r="J11" s="104"/>
      <c r="K11" s="100"/>
      <c r="L11" s="101"/>
      <c r="M11" s="101"/>
      <c r="N11" s="75">
        <f t="shared" si="0"/>
        <v>0</v>
      </c>
      <c r="O11" s="75">
        <f t="shared" si="1"/>
        <v>0</v>
      </c>
      <c r="P11" s="75">
        <f t="shared" si="2"/>
        <v>0</v>
      </c>
      <c r="Q11" s="76" t="str">
        <f t="shared" si="3"/>
        <v/>
      </c>
      <c r="R11" s="76">
        <f>IF(OR(D11="",B11="",V11=""),0,IF(OR(C11="UM",C11="JM",C11="SM",C11="UK",C11="JK",C11="SK"),"",Q11*(IF(ABS(1900-YEAR((V11+1)-D11))&lt;29,0,(VLOOKUP((YEAR(V11)-YEAR(D11)),'Meltzer-Malone'!$A$3:$B$63,2))))))</f>
        <v>0</v>
      </c>
      <c r="S11" s="80"/>
      <c r="T11" s="81"/>
      <c r="U11" s="79" t="str">
        <f t="shared" si="4"/>
        <v/>
      </c>
      <c r="V11" s="88">
        <f>R5</f>
        <v>42988</v>
      </c>
      <c r="W11" s="61"/>
      <c r="X11" s="61"/>
    </row>
    <row r="12" spans="1:24" s="10" customFormat="1" ht="20.100000000000001" customHeight="1">
      <c r="A12" s="87">
        <v>85</v>
      </c>
      <c r="B12" s="71">
        <v>77.8</v>
      </c>
      <c r="C12" s="72" t="s">
        <v>37</v>
      </c>
      <c r="D12" s="73">
        <v>30532</v>
      </c>
      <c r="E12" s="86"/>
      <c r="F12" s="74" t="s">
        <v>38</v>
      </c>
      <c r="G12" s="74" t="s">
        <v>39</v>
      </c>
      <c r="H12" s="102">
        <v>85</v>
      </c>
      <c r="I12" s="103">
        <v>91</v>
      </c>
      <c r="J12" s="104">
        <v>96</v>
      </c>
      <c r="K12" s="100">
        <v>115</v>
      </c>
      <c r="L12" s="101">
        <v>121</v>
      </c>
      <c r="M12" s="101">
        <v>126</v>
      </c>
      <c r="N12" s="75">
        <f t="shared" si="0"/>
        <v>96</v>
      </c>
      <c r="O12" s="75">
        <f t="shared" si="1"/>
        <v>126</v>
      </c>
      <c r="P12" s="75">
        <f t="shared" si="2"/>
        <v>222</v>
      </c>
      <c r="Q12" s="76">
        <f t="shared" si="3"/>
        <v>277.95059595378166</v>
      </c>
      <c r="R12" s="76" t="str">
        <f>IF(OR(D12="",B12="",V12=""),0,IF(OR(C12="UM",C12="JM",C12="SM",C12="UK",C12="JK",C12="SK"),"",Q12*(IF(ABS(1900-YEAR((V12+1)-D12))&lt;29,0,(VLOOKUP((YEAR(V12)-YEAR(D12)),'Meltzer-Malone'!$A$3:$B$63,2))))))</f>
        <v/>
      </c>
      <c r="S12" s="80"/>
      <c r="T12" s="81" t="s">
        <v>40</v>
      </c>
      <c r="U12" s="79">
        <f t="shared" si="4"/>
        <v>1.252029711503521</v>
      </c>
      <c r="V12" s="88">
        <f>R5</f>
        <v>42988</v>
      </c>
      <c r="W12" s="61"/>
      <c r="X12" s="61"/>
    </row>
    <row r="13" spans="1:24" s="10" customFormat="1" ht="20.100000000000001" customHeight="1">
      <c r="A13" s="87">
        <v>94</v>
      </c>
      <c r="B13" s="71">
        <v>88.4</v>
      </c>
      <c r="C13" s="72" t="s">
        <v>37</v>
      </c>
      <c r="D13" s="73">
        <v>31518</v>
      </c>
      <c r="E13" s="86"/>
      <c r="F13" s="74" t="s">
        <v>41</v>
      </c>
      <c r="G13" s="74" t="s">
        <v>35</v>
      </c>
      <c r="H13" s="102">
        <v>100</v>
      </c>
      <c r="I13" s="103">
        <v>105</v>
      </c>
      <c r="J13" s="104">
        <v>110</v>
      </c>
      <c r="K13" s="100">
        <v>135</v>
      </c>
      <c r="L13" s="101">
        <v>140</v>
      </c>
      <c r="M13" s="101">
        <v>-145</v>
      </c>
      <c r="N13" s="75">
        <f t="shared" si="0"/>
        <v>110</v>
      </c>
      <c r="O13" s="75">
        <f t="shared" si="1"/>
        <v>140</v>
      </c>
      <c r="P13" s="75">
        <f t="shared" si="2"/>
        <v>250</v>
      </c>
      <c r="Q13" s="76">
        <f t="shared" si="3"/>
        <v>293.16020511777475</v>
      </c>
      <c r="R13" s="76" t="str">
        <f>IF(OR(D13="",B13="",V13=""),0,IF(OR(C13="UM",C13="JM",C13="SM",C13="UK",C13="JK",C13="SK"),"",Q13*(IF(ABS(1900-YEAR((V13+1)-D13))&lt;29,0,(VLOOKUP((YEAR(V13)-YEAR(D13)),'Meltzer-Malone'!$A$3:$B$63,2))))))</f>
        <v/>
      </c>
      <c r="S13" s="80"/>
      <c r="T13" s="81" t="s">
        <v>40</v>
      </c>
      <c r="U13" s="79">
        <f t="shared" si="4"/>
        <v>1.172640820471099</v>
      </c>
      <c r="V13" s="88">
        <f>R5</f>
        <v>42988</v>
      </c>
      <c r="W13" s="61"/>
      <c r="X13" s="61"/>
    </row>
    <row r="14" spans="1:24" s="10" customFormat="1" ht="20.100000000000001" customHeight="1">
      <c r="A14" s="87">
        <v>105</v>
      </c>
      <c r="B14" s="71">
        <v>96.3</v>
      </c>
      <c r="C14" s="72" t="s">
        <v>37</v>
      </c>
      <c r="D14" s="73">
        <v>31931</v>
      </c>
      <c r="E14" s="86"/>
      <c r="F14" s="74" t="s">
        <v>42</v>
      </c>
      <c r="G14" s="74" t="s">
        <v>39</v>
      </c>
      <c r="H14" s="102">
        <v>100</v>
      </c>
      <c r="I14" s="103">
        <v>106</v>
      </c>
      <c r="J14" s="104">
        <v>-110</v>
      </c>
      <c r="K14" s="100">
        <v>120</v>
      </c>
      <c r="L14" s="101">
        <v>125</v>
      </c>
      <c r="M14" s="101">
        <v>130</v>
      </c>
      <c r="N14" s="75">
        <f t="shared" si="0"/>
        <v>106</v>
      </c>
      <c r="O14" s="75">
        <f t="shared" si="1"/>
        <v>130</v>
      </c>
      <c r="P14" s="75">
        <f t="shared" si="2"/>
        <v>236</v>
      </c>
      <c r="Q14" s="76">
        <f t="shared" si="3"/>
        <v>266.53104916195633</v>
      </c>
      <c r="R14" s="76" t="str">
        <f>IF(OR(D14="",B14="",V14=""),0,IF(OR(C14="UM",C14="JM",C14="SM",C14="UK",C14="JK",C14="SK"),"",Q14*(IF(ABS(1900-YEAR((V14+1)-D14))&lt;29,0,(VLOOKUP((YEAR(V14)-YEAR(D14)),'Meltzer-Malone'!$A$3:$B$63,2))))))</f>
        <v/>
      </c>
      <c r="S14" s="80"/>
      <c r="T14" s="81" t="s">
        <v>40</v>
      </c>
      <c r="U14" s="79">
        <f t="shared" si="4"/>
        <v>1.1293688523811709</v>
      </c>
      <c r="V14" s="88">
        <f>R5</f>
        <v>42988</v>
      </c>
      <c r="W14" s="61"/>
      <c r="X14" s="61"/>
    </row>
    <row r="15" spans="1:24" s="10" customFormat="1" ht="20.100000000000001" customHeight="1">
      <c r="A15" s="87">
        <v>105</v>
      </c>
      <c r="B15" s="71">
        <v>101.5</v>
      </c>
      <c r="C15" s="72" t="s">
        <v>37</v>
      </c>
      <c r="D15" s="73">
        <v>32900</v>
      </c>
      <c r="E15" s="86"/>
      <c r="F15" s="74" t="s">
        <v>43</v>
      </c>
      <c r="G15" s="74" t="s">
        <v>35</v>
      </c>
      <c r="H15" s="102">
        <v>-75</v>
      </c>
      <c r="I15" s="103">
        <v>-75</v>
      </c>
      <c r="J15" s="104">
        <v>-80</v>
      </c>
      <c r="K15" s="100">
        <v>80</v>
      </c>
      <c r="L15" s="101">
        <v>90</v>
      </c>
      <c r="M15" s="101">
        <v>100</v>
      </c>
      <c r="N15" s="75">
        <f t="shared" si="0"/>
        <v>0</v>
      </c>
      <c r="O15" s="75">
        <f t="shared" si="1"/>
        <v>100</v>
      </c>
      <c r="P15" s="75">
        <f t="shared" si="2"/>
        <v>0</v>
      </c>
      <c r="Q15" s="76">
        <f t="shared" si="3"/>
        <v>0</v>
      </c>
      <c r="R15" s="76" t="str">
        <f>IF(OR(D15="",B15="",V15=""),0,IF(OR(C15="UM",C15="JM",C15="SM",C15="UK",C15="JK",C15="SK"),"",Q15*(IF(ABS(1900-YEAR((V15+1)-D15))&lt;29,0,(VLOOKUP((YEAR(V15)-YEAR(D15)),'Meltzer-Malone'!$A$3:$B$63,2))))))</f>
        <v/>
      </c>
      <c r="S15" s="80"/>
      <c r="T15" s="81"/>
      <c r="U15" s="79">
        <f t="shared" si="4"/>
        <v>1.1063485088526979</v>
      </c>
      <c r="V15" s="88">
        <f>R5</f>
        <v>42988</v>
      </c>
      <c r="W15" s="61"/>
      <c r="X15" s="61"/>
    </row>
    <row r="16" spans="1:24" s="10" customFormat="1" ht="20.100000000000001" customHeight="1">
      <c r="A16" s="87" t="s">
        <v>44</v>
      </c>
      <c r="B16" s="71">
        <v>110.5</v>
      </c>
      <c r="C16" s="72" t="s">
        <v>37</v>
      </c>
      <c r="D16" s="73">
        <v>30743</v>
      </c>
      <c r="E16" s="86"/>
      <c r="F16" s="74" t="s">
        <v>45</v>
      </c>
      <c r="G16" s="74" t="s">
        <v>39</v>
      </c>
      <c r="H16" s="102">
        <v>110</v>
      </c>
      <c r="I16" s="103">
        <v>120</v>
      </c>
      <c r="J16" s="104">
        <v>-130</v>
      </c>
      <c r="K16" s="100">
        <v>140</v>
      </c>
      <c r="L16" s="101"/>
      <c r="M16" s="101"/>
      <c r="N16" s="75">
        <f t="shared" si="0"/>
        <v>120</v>
      </c>
      <c r="O16" s="75">
        <f t="shared" si="1"/>
        <v>140</v>
      </c>
      <c r="P16" s="75">
        <f t="shared" si="2"/>
        <v>260</v>
      </c>
      <c r="Q16" s="76">
        <f t="shared" si="3"/>
        <v>279.36233176254325</v>
      </c>
      <c r="R16" s="76" t="str">
        <f>IF(OR(D16="",B16="",V16=""),0,IF(OR(C16="UM",C16="JM",C16="SM",C16="UK",C16="JK",C16="SK"),"",Q16*(IF(ABS(1900-YEAR((V16+1)-D16))&lt;29,0,(VLOOKUP((YEAR(V16)-YEAR(D16)),'Meltzer-Malone'!$A$3:$B$63,2))))))</f>
        <v/>
      </c>
      <c r="S16" s="80"/>
      <c r="T16" s="81"/>
      <c r="U16" s="79">
        <f t="shared" si="4"/>
        <v>1.0744705067790126</v>
      </c>
      <c r="V16" s="88">
        <f>R5</f>
        <v>42988</v>
      </c>
      <c r="W16" s="61"/>
      <c r="X16" s="61"/>
    </row>
    <row r="17" spans="1:25" s="10" customFormat="1" ht="20.100000000000001" customHeight="1">
      <c r="A17" s="87"/>
      <c r="B17" s="71"/>
      <c r="C17" s="72"/>
      <c r="D17" s="73"/>
      <c r="E17" s="86"/>
      <c r="F17" s="74"/>
      <c r="G17" s="74"/>
      <c r="H17" s="102"/>
      <c r="I17" s="103"/>
      <c r="J17" s="104"/>
      <c r="K17" s="100"/>
      <c r="L17" s="101"/>
      <c r="M17" s="101"/>
      <c r="N17" s="75">
        <f t="shared" si="0"/>
        <v>0</v>
      </c>
      <c r="O17" s="75">
        <f t="shared" si="1"/>
        <v>0</v>
      </c>
      <c r="P17" s="75">
        <f t="shared" si="2"/>
        <v>0</v>
      </c>
      <c r="Q17" s="76" t="str">
        <f t="shared" si="3"/>
        <v/>
      </c>
      <c r="R17" s="76">
        <f>IF(OR(D17="",B17="",V17=""),0,IF(OR(C17="UM",C17="JM",C17="SM",C17="UK",C17="JK",C17="SK"),"",Q17*(IF(ABS(1900-YEAR((V17+1)-D17))&lt;29,0,(VLOOKUP((YEAR(V17)-YEAR(D17)),'Meltzer-Malone'!$A$3:$B$63,2))))))</f>
        <v>0</v>
      </c>
      <c r="S17" s="80"/>
      <c r="T17" s="81"/>
      <c r="U17" s="79" t="str">
        <f t="shared" si="4"/>
        <v/>
      </c>
      <c r="V17" s="88">
        <f>R5</f>
        <v>42988</v>
      </c>
      <c r="W17" s="61"/>
      <c r="X17" s="61"/>
    </row>
    <row r="18" spans="1:25" s="10" customFormat="1" ht="20.100000000000001" customHeight="1">
      <c r="A18" s="87"/>
      <c r="B18" s="71"/>
      <c r="C18" s="72"/>
      <c r="D18" s="73"/>
      <c r="E18" s="86"/>
      <c r="F18" s="74"/>
      <c r="G18" s="74"/>
      <c r="H18" s="102"/>
      <c r="I18" s="103"/>
      <c r="J18" s="104"/>
      <c r="K18" s="100"/>
      <c r="L18" s="101"/>
      <c r="M18" s="101"/>
      <c r="N18" s="75">
        <f t="shared" si="0"/>
        <v>0</v>
      </c>
      <c r="O18" s="75">
        <f t="shared" si="1"/>
        <v>0</v>
      </c>
      <c r="P18" s="75">
        <f t="shared" si="2"/>
        <v>0</v>
      </c>
      <c r="Q18" s="76" t="str">
        <f t="shared" si="3"/>
        <v/>
      </c>
      <c r="R18" s="76">
        <f>IF(OR(D18="",B18="",V18=""),0,IF(OR(C18="UM",C18="JM",C18="SM",C18="UK",C18="JK",C18="SK"),"",Q18*(IF(ABS(1900-YEAR((V18+1)-D18))&lt;29,0,(VLOOKUP((YEAR(V18)-YEAR(D18)),'Meltzer-Malone'!$A$3:$B$63,2))))))</f>
        <v>0</v>
      </c>
      <c r="S18" s="80"/>
      <c r="T18" s="81" t="s">
        <v>40</v>
      </c>
      <c r="U18" s="79" t="str">
        <f t="shared" si="4"/>
        <v/>
      </c>
      <c r="V18" s="88">
        <f>R5</f>
        <v>42988</v>
      </c>
      <c r="W18" s="61"/>
      <c r="X18" s="61"/>
    </row>
    <row r="19" spans="1:25" s="10" customFormat="1" ht="20.100000000000001" customHeight="1">
      <c r="A19" s="87"/>
      <c r="B19" s="71"/>
      <c r="C19" s="72"/>
      <c r="D19" s="73"/>
      <c r="E19" s="86"/>
      <c r="F19" s="74"/>
      <c r="G19" s="74"/>
      <c r="H19" s="102"/>
      <c r="I19" s="103"/>
      <c r="J19" s="104"/>
      <c r="K19" s="100"/>
      <c r="L19" s="101"/>
      <c r="M19" s="101"/>
      <c r="N19" s="75">
        <f t="shared" si="0"/>
        <v>0</v>
      </c>
      <c r="O19" s="75">
        <f t="shared" si="1"/>
        <v>0</v>
      </c>
      <c r="P19" s="75">
        <f t="shared" si="2"/>
        <v>0</v>
      </c>
      <c r="Q19" s="76" t="str">
        <f t="shared" si="3"/>
        <v/>
      </c>
      <c r="R19" s="76">
        <f>IF(OR(D19="",B19="",V19=""),0,IF(OR(C19="UM",C19="JM",C19="SM",C19="UK",C19="JK",C19="SK"),"",Q19*(IF(ABS(1900-YEAR((V19+1)-D19))&lt;29,0,(VLOOKUP((YEAR(V19)-YEAR(D19)),'Meltzer-Malone'!$A$3:$B$63,2))))))</f>
        <v>0</v>
      </c>
      <c r="S19" s="80"/>
      <c r="T19" s="81"/>
      <c r="U19" s="79" t="str">
        <f t="shared" si="4"/>
        <v/>
      </c>
      <c r="V19" s="88">
        <f>R5</f>
        <v>42988</v>
      </c>
      <c r="W19" s="61"/>
      <c r="X19" s="61"/>
    </row>
    <row r="20" spans="1:25" s="10" customFormat="1" ht="20.100000000000001" customHeight="1">
      <c r="A20" s="87"/>
      <c r="B20" s="71"/>
      <c r="C20" s="72"/>
      <c r="D20" s="73"/>
      <c r="E20" s="86"/>
      <c r="F20" s="74"/>
      <c r="G20" s="74"/>
      <c r="H20" s="102"/>
      <c r="I20" s="103"/>
      <c r="J20" s="104"/>
      <c r="K20" s="100"/>
      <c r="L20" s="101"/>
      <c r="M20" s="101"/>
      <c r="N20" s="75">
        <f t="shared" si="0"/>
        <v>0</v>
      </c>
      <c r="O20" s="75">
        <f t="shared" si="1"/>
        <v>0</v>
      </c>
      <c r="P20" s="75">
        <f t="shared" si="2"/>
        <v>0</v>
      </c>
      <c r="Q20" s="76" t="str">
        <f t="shared" si="3"/>
        <v/>
      </c>
      <c r="R20" s="76">
        <f>IF(OR(D20="",B20="",V20=""),0,IF(OR(C20="UM",C20="JM",C20="SM",C20="UK",C20="JK",C20="SK"),"",Q20*(IF(ABS(1900-YEAR((V20+1)-D20))&lt;29,0,(VLOOKUP((YEAR(V20)-YEAR(D20)),'Meltzer-Malone'!$A$3:$B$63,2))))))</f>
        <v>0</v>
      </c>
      <c r="S20" s="80"/>
      <c r="T20" s="81"/>
      <c r="U20" s="79" t="str">
        <f t="shared" si="4"/>
        <v/>
      </c>
      <c r="V20" s="88">
        <f>R5</f>
        <v>42988</v>
      </c>
      <c r="W20" s="61"/>
      <c r="X20" s="61"/>
      <c r="Y20" s="1"/>
    </row>
    <row r="21" spans="1:25" s="10" customFormat="1" ht="20.100000000000001" customHeight="1">
      <c r="A21" s="87"/>
      <c r="B21" s="71"/>
      <c r="C21" s="72"/>
      <c r="D21" s="73"/>
      <c r="E21" s="86"/>
      <c r="F21" s="74"/>
      <c r="G21" s="74"/>
      <c r="H21" s="102"/>
      <c r="I21" s="103"/>
      <c r="J21" s="104"/>
      <c r="K21" s="100"/>
      <c r="L21" s="101"/>
      <c r="M21" s="101"/>
      <c r="N21" s="75">
        <f t="shared" si="0"/>
        <v>0</v>
      </c>
      <c r="O21" s="75">
        <f t="shared" si="1"/>
        <v>0</v>
      </c>
      <c r="P21" s="75">
        <f t="shared" si="2"/>
        <v>0</v>
      </c>
      <c r="Q21" s="76" t="str">
        <f t="shared" si="3"/>
        <v/>
      </c>
      <c r="R21" s="76">
        <f>IF(OR(D21="",B21="",V21=""),0,IF(OR(C21="UM",C21="JM",C21="SM",C21="UK",C21="JK",C21="SK"),"",Q21*(IF(ABS(1900-YEAR((V21+1)-D21))&lt;29,0,(VLOOKUP((YEAR(V21)-YEAR(D21)),'Meltzer-Malone'!$A$3:$B$63,2))))))</f>
        <v>0</v>
      </c>
      <c r="S21" s="80"/>
      <c r="T21" s="81"/>
      <c r="U21" s="79" t="str">
        <f t="shared" si="4"/>
        <v/>
      </c>
      <c r="V21" s="88">
        <f>R5</f>
        <v>42988</v>
      </c>
      <c r="W21" s="61"/>
      <c r="X21" s="61"/>
      <c r="Y21" s="1"/>
    </row>
    <row r="22" spans="1:25" s="10" customFormat="1" ht="20.100000000000001" customHeight="1">
      <c r="A22" s="87"/>
      <c r="B22" s="71"/>
      <c r="C22" s="72"/>
      <c r="D22" s="73"/>
      <c r="E22" s="86"/>
      <c r="F22" s="74"/>
      <c r="G22" s="74"/>
      <c r="H22" s="102"/>
      <c r="I22" s="103"/>
      <c r="J22" s="104"/>
      <c r="K22" s="100"/>
      <c r="L22" s="101"/>
      <c r="M22" s="101"/>
      <c r="N22" s="75">
        <f t="shared" si="0"/>
        <v>0</v>
      </c>
      <c r="O22" s="75">
        <f t="shared" si="1"/>
        <v>0</v>
      </c>
      <c r="P22" s="75">
        <f t="shared" si="2"/>
        <v>0</v>
      </c>
      <c r="Q22" s="76" t="str">
        <f t="shared" si="3"/>
        <v/>
      </c>
      <c r="R22" s="76">
        <f>IF(OR(D22="",B22="",V22=""),0,IF(OR(C22="UM",C22="JM",C22="SM",C22="UK",C22="JK",C22="SK"),"",Q22*(IF(ABS(1900-YEAR((V22+1)-D22))&lt;29,0,(VLOOKUP((YEAR(V22)-YEAR(D22)),'Meltzer-Malone'!$A$3:$B$63,2))))))</f>
        <v>0</v>
      </c>
      <c r="S22" s="80"/>
      <c r="T22" s="81"/>
      <c r="U22" s="79" t="str">
        <f t="shared" si="4"/>
        <v/>
      </c>
      <c r="V22" s="88">
        <f>R5</f>
        <v>42988</v>
      </c>
      <c r="W22" s="61"/>
      <c r="X22" s="61"/>
      <c r="Y22" s="1"/>
    </row>
    <row r="23" spans="1:25" s="10" customFormat="1" ht="20.100000000000001" customHeight="1">
      <c r="A23" s="87"/>
      <c r="B23" s="71"/>
      <c r="C23" s="72"/>
      <c r="D23" s="73"/>
      <c r="E23" s="86"/>
      <c r="F23" s="74"/>
      <c r="G23" s="74"/>
      <c r="H23" s="102"/>
      <c r="I23" s="103"/>
      <c r="J23" s="104"/>
      <c r="K23" s="100"/>
      <c r="L23" s="101"/>
      <c r="M23" s="101"/>
      <c r="N23" s="75">
        <f t="shared" si="0"/>
        <v>0</v>
      </c>
      <c r="O23" s="75">
        <f t="shared" si="1"/>
        <v>0</v>
      </c>
      <c r="P23" s="75">
        <f t="shared" si="2"/>
        <v>0</v>
      </c>
      <c r="Q23" s="76" t="str">
        <f t="shared" si="3"/>
        <v/>
      </c>
      <c r="R23" s="76">
        <f>IF(OR(D23="",B23="",V23=""),0,IF(OR(C23="UM",C23="JM",C23="SM",C23="UK",C23="JK",C23="SK"),"",Q23*(IF(ABS(1900-YEAR((V23+1)-D23))&lt;29,0,(VLOOKUP((YEAR(V23)-YEAR(D23)),'Meltzer-Malone'!$A$3:$B$63,2))))))</f>
        <v>0</v>
      </c>
      <c r="S23" s="80"/>
      <c r="T23" s="81"/>
      <c r="U23" s="79" t="str">
        <f t="shared" si="4"/>
        <v/>
      </c>
      <c r="V23" s="88">
        <f>R5</f>
        <v>42988</v>
      </c>
      <c r="W23" s="61"/>
      <c r="X23" s="61"/>
      <c r="Y23" s="1"/>
    </row>
    <row r="24" spans="1:25" s="10" customFormat="1" ht="20.100000000000001" customHeight="1">
      <c r="A24" s="87"/>
      <c r="B24" s="71"/>
      <c r="C24" s="72"/>
      <c r="D24" s="73"/>
      <c r="E24" s="86"/>
      <c r="F24" s="74"/>
      <c r="G24" s="74"/>
      <c r="H24" s="105"/>
      <c r="I24" s="106"/>
      <c r="J24" s="107"/>
      <c r="K24" s="100"/>
      <c r="L24" s="101"/>
      <c r="M24" s="101"/>
      <c r="N24" s="75">
        <f t="shared" si="0"/>
        <v>0</v>
      </c>
      <c r="O24" s="75">
        <f t="shared" si="1"/>
        <v>0</v>
      </c>
      <c r="P24" s="82">
        <f>IF(N24=0,0,IF(O24=0,0,SUM(N24:O24)))</f>
        <v>0</v>
      </c>
      <c r="Q24" s="76" t="str">
        <f t="shared" si="3"/>
        <v/>
      </c>
      <c r="R24" s="76">
        <f>IF(OR(D24="",B24="",V24=""),0,IF(OR(C24="UM",C24="JM",C24="SM",C24="UK",C24="JK",C24="SK"),"",Q24*(IF(ABS(1900-YEAR((V24+1)-D24))&lt;29,0,(VLOOKUP((YEAR(V24)-YEAR(D24)),'Meltzer-Malone'!$A$3:$B$63,2))))))</f>
        <v>0</v>
      </c>
      <c r="S24" s="83"/>
      <c r="T24" s="84"/>
      <c r="U24" s="79" t="str">
        <f t="shared" si="4"/>
        <v/>
      </c>
      <c r="V24" s="88">
        <f>R5</f>
        <v>42988</v>
      </c>
      <c r="W24" s="61"/>
      <c r="X24" s="61"/>
      <c r="Y24" s="1"/>
    </row>
    <row r="25" spans="1:25" s="8" customFormat="1" ht="9" customHeight="1">
      <c r="A25" s="13"/>
      <c r="B25" s="14"/>
      <c r="C25" s="15"/>
      <c r="D25" s="16"/>
      <c r="E25" s="16"/>
      <c r="F25" s="13"/>
      <c r="G25" s="13"/>
      <c r="H25" s="46"/>
      <c r="I25" s="47"/>
      <c r="J25" s="46"/>
      <c r="K25" s="46" t="s">
        <v>40</v>
      </c>
      <c r="L25" s="46"/>
      <c r="M25" s="46"/>
      <c r="N25" s="15"/>
      <c r="O25" s="15"/>
      <c r="P25" s="15"/>
      <c r="Q25" s="41"/>
      <c r="R25" s="41"/>
      <c r="S25" s="41"/>
      <c r="T25" s="49"/>
      <c r="U25" s="9"/>
      <c r="V25" s="1"/>
      <c r="W25" s="61"/>
      <c r="X25" s="61"/>
      <c r="Y25" s="1"/>
    </row>
    <row r="26" spans="1:25" customFormat="1">
      <c r="H26" s="36"/>
      <c r="I26" s="48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V26" s="5"/>
      <c r="W26" s="5"/>
      <c r="X26" s="5"/>
      <c r="Y26" s="1"/>
    </row>
    <row r="27" spans="1:25" s="7" customFormat="1" ht="15.75">
      <c r="A27" s="64" t="s">
        <v>46</v>
      </c>
      <c r="B27"/>
      <c r="C27" s="93" t="s">
        <v>47</v>
      </c>
      <c r="D27" s="93"/>
      <c r="E27" s="93"/>
      <c r="F27" s="93"/>
      <c r="G27" s="66" t="s">
        <v>48</v>
      </c>
      <c r="H27" s="29">
        <v>1</v>
      </c>
      <c r="I27" s="93" t="s">
        <v>49</v>
      </c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Y27" s="1"/>
    </row>
    <row r="28" spans="1:25" s="7" customFormat="1" ht="15">
      <c r="B28"/>
      <c r="C28" s="90" t="s">
        <v>40</v>
      </c>
      <c r="D28" s="90"/>
      <c r="E28" s="90"/>
      <c r="F28" s="90"/>
      <c r="G28" s="57" t="s">
        <v>40</v>
      </c>
      <c r="H28" s="29">
        <v>2</v>
      </c>
      <c r="I28" s="93" t="s">
        <v>50</v>
      </c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</row>
    <row r="29" spans="1:25" s="7" customFormat="1" ht="15.75">
      <c r="A29" s="64" t="s">
        <v>51</v>
      </c>
      <c r="B29"/>
      <c r="C29" s="90"/>
      <c r="D29" s="90"/>
      <c r="E29" s="90"/>
      <c r="F29" s="90"/>
      <c r="G29" s="58"/>
      <c r="H29" s="29">
        <v>3</v>
      </c>
      <c r="I29" s="93" t="s">
        <v>52</v>
      </c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</row>
    <row r="30" spans="1:25" s="7" customFormat="1" ht="15">
      <c r="B30"/>
      <c r="C30" s="90"/>
      <c r="D30" s="90"/>
      <c r="E30" s="90"/>
      <c r="F30" s="90"/>
      <c r="G30" s="58"/>
      <c r="H30" s="29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</row>
    <row r="31" spans="1:25" s="7" customFormat="1" ht="15">
      <c r="B31"/>
      <c r="C31" s="90"/>
      <c r="D31" s="90"/>
      <c r="E31" s="90"/>
      <c r="F31" s="90"/>
      <c r="G31" s="58"/>
      <c r="H31" s="29"/>
      <c r="I31" s="29"/>
      <c r="J31" s="43"/>
      <c r="K31" s="43"/>
      <c r="L31" s="43"/>
      <c r="M31" s="43"/>
      <c r="N31" s="43"/>
      <c r="O31" s="43"/>
      <c r="P31" s="43"/>
      <c r="Q31" s="42"/>
      <c r="R31" s="42"/>
      <c r="S31" s="42"/>
      <c r="T31" s="42"/>
    </row>
    <row r="32" spans="1:25" ht="15.75">
      <c r="A32" s="7"/>
      <c r="B32"/>
      <c r="C32" s="29"/>
      <c r="D32" s="29"/>
      <c r="E32" s="29"/>
      <c r="F32" s="29"/>
      <c r="G32" s="67" t="s">
        <v>53</v>
      </c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</row>
    <row r="33" spans="1:20" ht="15.75">
      <c r="C33" s="30"/>
      <c r="D33" s="31"/>
      <c r="E33" s="31"/>
      <c r="F33" s="32"/>
      <c r="G33" s="67" t="s">
        <v>54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</row>
    <row r="34" spans="1:20" ht="15.75">
      <c r="A34" s="64" t="s">
        <v>55</v>
      </c>
      <c r="B34"/>
      <c r="C34" s="93" t="s">
        <v>56</v>
      </c>
      <c r="D34" s="93"/>
      <c r="E34" s="93"/>
      <c r="F34" s="93"/>
      <c r="G34" s="67" t="s">
        <v>57</v>
      </c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</row>
    <row r="35" spans="1:20" ht="15">
      <c r="C35" s="93"/>
      <c r="D35" s="93"/>
      <c r="E35" s="93"/>
      <c r="F35" s="93"/>
      <c r="G35" s="56"/>
      <c r="H35" s="29"/>
      <c r="I35" s="59"/>
    </row>
    <row r="36" spans="1:20" ht="15.75">
      <c r="A36" s="65" t="s">
        <v>58</v>
      </c>
      <c r="B36" s="53"/>
      <c r="C36" s="93"/>
      <c r="D36" s="93"/>
      <c r="E36" s="93"/>
      <c r="F36" s="93"/>
      <c r="G36" s="67" t="s">
        <v>59</v>
      </c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</row>
    <row r="37" spans="1:20" ht="15">
      <c r="C37" s="93"/>
      <c r="D37" s="93"/>
      <c r="E37" s="93"/>
      <c r="F37" s="93"/>
      <c r="G37" s="56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</row>
    <row r="38" spans="1:20" ht="15">
      <c r="A38" s="53" t="s">
        <v>60</v>
      </c>
      <c r="B38" s="53"/>
      <c r="C38" s="33" t="s">
        <v>61</v>
      </c>
      <c r="D38" s="34"/>
      <c r="E38" s="34"/>
      <c r="F38" s="35"/>
      <c r="G38" s="5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</row>
    <row r="39" spans="1:20" ht="15">
      <c r="A39" s="54"/>
      <c r="B39" s="54"/>
      <c r="C39" s="33"/>
      <c r="D39" s="31"/>
      <c r="E39" s="31"/>
      <c r="F39" s="32"/>
      <c r="G39" s="5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</row>
    <row r="40" spans="1:20" ht="15">
      <c r="C40" s="3"/>
      <c r="D40" s="4"/>
      <c r="E40" s="4"/>
      <c r="F40" s="5"/>
      <c r="G40" s="5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</row>
    <row r="41" spans="1:20">
      <c r="H41" s="55"/>
      <c r="I41" s="60"/>
    </row>
  </sheetData>
  <mergeCells count="26">
    <mergeCell ref="H38:T38"/>
    <mergeCell ref="H39:T39"/>
    <mergeCell ref="H40:T40"/>
    <mergeCell ref="C34:F34"/>
    <mergeCell ref="C35:F35"/>
    <mergeCell ref="C36:F36"/>
    <mergeCell ref="C37:F37"/>
    <mergeCell ref="H36:T36"/>
    <mergeCell ref="H37:T37"/>
    <mergeCell ref="H34:T34"/>
    <mergeCell ref="H32:T32"/>
    <mergeCell ref="F1:P1"/>
    <mergeCell ref="F2:P2"/>
    <mergeCell ref="C27:F27"/>
    <mergeCell ref="H33:T33"/>
    <mergeCell ref="C29:F29"/>
    <mergeCell ref="C30:F30"/>
    <mergeCell ref="C5:F5"/>
    <mergeCell ref="H5:K5"/>
    <mergeCell ref="M5:P5"/>
    <mergeCell ref="C28:F28"/>
    <mergeCell ref="C31:F31"/>
    <mergeCell ref="I27:T27"/>
    <mergeCell ref="I28:T28"/>
    <mergeCell ref="I29:T29"/>
    <mergeCell ref="I30:T30"/>
  </mergeCells>
  <phoneticPr fontId="0" type="noConversion"/>
  <conditionalFormatting sqref="H9:M9 H11:M15 L10:M10 H17:M24 L16:M16">
    <cfRule type="cellIs" dxfId="7" priority="17" stopIfTrue="1" operator="between">
      <formula>1</formula>
      <formula>300</formula>
    </cfRule>
    <cfRule type="cellIs" dxfId="6" priority="18" stopIfTrue="1" operator="lessThanOrEqual">
      <formula>0</formula>
    </cfRule>
  </conditionalFormatting>
  <conditionalFormatting sqref="H10:K10">
    <cfRule type="cellIs" dxfId="5" priority="3" stopIfTrue="1" operator="between">
      <formula>1</formula>
      <formula>300</formula>
    </cfRule>
    <cfRule type="cellIs" dxfId="4" priority="4" stopIfTrue="1" operator="lessThanOrEqual">
      <formula>0</formula>
    </cfRule>
  </conditionalFormatting>
  <conditionalFormatting sqref="H16:K16">
    <cfRule type="cellIs" dxfId="3" priority="1" stopIfTrue="1" operator="between">
      <formula>1</formula>
      <formula>300</formula>
    </cfRule>
    <cfRule type="cellIs" dxfId="2" priority="2" stopIfTrue="1" operator="lessThanOrEqual">
      <formula>0</formula>
    </cfRule>
  </conditionalFormatting>
  <pageMargins left="0.27559055118110237" right="0.35433070866141736" top="0.27559055118110237" bottom="0.27559055118110237" header="0.5" footer="0.5"/>
  <pageSetup paperSize="9" scale="78" orientation="landscape" copies="2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Y41"/>
  <sheetViews>
    <sheetView showGridLines="0" showRowColHeaders="0" showZeros="0" showOutlineSymbols="0" topLeftCell="A4" zoomScale="90" zoomScaleNormal="90" zoomScaleSheetLayoutView="75" workbookViewId="0">
      <selection activeCell="A9" sqref="A9"/>
    </sheetView>
  </sheetViews>
  <sheetFormatPr defaultColWidth="9.140625" defaultRowHeight="12.75"/>
  <cols>
    <col min="1" max="1" width="6.28515625" style="2" customWidth="1"/>
    <col min="2" max="2" width="8.7109375" style="2" customWidth="1"/>
    <col min="3" max="3" width="6.28515625" style="38" customWidth="1"/>
    <col min="4" max="4" width="10.5703125" style="2" customWidth="1"/>
    <col min="5" max="5" width="3.85546875" style="2" customWidth="1"/>
    <col min="6" max="6" width="27.7109375" style="6" customWidth="1"/>
    <col min="7" max="7" width="20.42578125" style="6" customWidth="1"/>
    <col min="8" max="8" width="7.140625" style="2" customWidth="1"/>
    <col min="9" max="9" width="7.140625" style="45" customWidth="1"/>
    <col min="10" max="13" width="7.140625" style="2" customWidth="1"/>
    <col min="14" max="16" width="7.7109375" style="2" customWidth="1"/>
    <col min="17" max="17" width="10.5703125" style="40" customWidth="1"/>
    <col min="18" max="18" width="11.28515625" style="40" customWidth="1"/>
    <col min="19" max="20" width="5.7109375" style="40" customWidth="1"/>
    <col min="21" max="21" width="14.140625" style="5" customWidth="1"/>
    <col min="22" max="22" width="0" style="5" hidden="1" customWidth="1"/>
    <col min="23" max="16384" width="9.140625" style="5"/>
  </cols>
  <sheetData>
    <row r="1" spans="1:24" ht="53.25" customHeight="1">
      <c r="F1" s="91" t="s">
        <v>0</v>
      </c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24" ht="24.75" customHeight="1">
      <c r="F2" s="92" t="s">
        <v>1</v>
      </c>
      <c r="G2" s="92"/>
      <c r="H2" s="92"/>
      <c r="I2" s="92"/>
      <c r="J2" s="92"/>
      <c r="K2" s="92"/>
      <c r="L2" s="92"/>
      <c r="M2" s="92"/>
      <c r="N2" s="92"/>
      <c r="O2" s="92"/>
      <c r="P2" s="92"/>
    </row>
    <row r="4" spans="1:24" ht="12" customHeight="1"/>
    <row r="5" spans="1:24" s="7" customFormat="1" ht="15.75">
      <c r="A5" s="36"/>
      <c r="B5" s="68" t="s">
        <v>2</v>
      </c>
      <c r="C5" s="94" t="s">
        <v>40</v>
      </c>
      <c r="D5" s="94"/>
      <c r="E5" s="94"/>
      <c r="F5" s="94"/>
      <c r="G5" s="69" t="s">
        <v>4</v>
      </c>
      <c r="H5" s="95"/>
      <c r="I5" s="95"/>
      <c r="J5" s="95"/>
      <c r="K5" s="95"/>
      <c r="L5" s="68" t="s">
        <v>6</v>
      </c>
      <c r="M5" s="96"/>
      <c r="N5" s="96"/>
      <c r="O5" s="96"/>
      <c r="P5" s="96"/>
      <c r="Q5" s="68" t="s">
        <v>8</v>
      </c>
      <c r="R5" s="89"/>
      <c r="S5" s="70" t="s">
        <v>9</v>
      </c>
      <c r="T5" s="85">
        <v>2</v>
      </c>
    </row>
    <row r="7" spans="1:24" s="1" customFormat="1">
      <c r="A7" s="25" t="s">
        <v>10</v>
      </c>
      <c r="B7" s="17" t="s">
        <v>11</v>
      </c>
      <c r="C7" s="37" t="s">
        <v>12</v>
      </c>
      <c r="D7" s="17" t="s">
        <v>13</v>
      </c>
      <c r="E7" s="17" t="s">
        <v>14</v>
      </c>
      <c r="F7" s="17" t="s">
        <v>15</v>
      </c>
      <c r="G7" s="17" t="s">
        <v>16</v>
      </c>
      <c r="H7" s="17"/>
      <c r="I7" s="39" t="s">
        <v>17</v>
      </c>
      <c r="J7" s="12"/>
      <c r="K7" s="17"/>
      <c r="L7" s="12" t="s">
        <v>18</v>
      </c>
      <c r="M7" s="12"/>
      <c r="N7" s="51" t="s">
        <v>19</v>
      </c>
      <c r="O7" s="12"/>
      <c r="P7" s="17" t="s">
        <v>20</v>
      </c>
      <c r="Q7" s="20" t="s">
        <v>21</v>
      </c>
      <c r="R7" s="62" t="s">
        <v>21</v>
      </c>
      <c r="S7" s="20" t="s">
        <v>22</v>
      </c>
      <c r="T7" s="27" t="s">
        <v>23</v>
      </c>
      <c r="U7" s="27" t="s">
        <v>24</v>
      </c>
      <c r="V7" s="11"/>
    </row>
    <row r="8" spans="1:24" s="1" customFormat="1">
      <c r="A8" s="26" t="s">
        <v>25</v>
      </c>
      <c r="B8" s="18" t="s">
        <v>26</v>
      </c>
      <c r="C8" s="19" t="s">
        <v>27</v>
      </c>
      <c r="D8" s="18" t="s">
        <v>28</v>
      </c>
      <c r="E8" s="18" t="s">
        <v>29</v>
      </c>
      <c r="F8" s="18"/>
      <c r="G8" s="18"/>
      <c r="H8" s="23">
        <v>1</v>
      </c>
      <c r="I8" s="50">
        <v>2</v>
      </c>
      <c r="J8" s="22">
        <v>3</v>
      </c>
      <c r="K8" s="23">
        <v>1</v>
      </c>
      <c r="L8" s="24">
        <v>2</v>
      </c>
      <c r="M8" s="22">
        <v>3</v>
      </c>
      <c r="N8" s="52" t="s">
        <v>30</v>
      </c>
      <c r="O8" s="44"/>
      <c r="P8" s="18" t="s">
        <v>31</v>
      </c>
      <c r="Q8" s="21"/>
      <c r="R8" s="21" t="s">
        <v>32</v>
      </c>
      <c r="S8" s="21"/>
      <c r="T8" s="28"/>
      <c r="U8" s="28"/>
    </row>
    <row r="9" spans="1:24" s="10" customFormat="1" ht="20.100000000000001" customHeight="1">
      <c r="A9" s="87"/>
      <c r="B9" s="71"/>
      <c r="C9" s="72"/>
      <c r="D9" s="73"/>
      <c r="E9" s="86"/>
      <c r="F9" s="74"/>
      <c r="G9" s="74"/>
      <c r="H9" s="97"/>
      <c r="I9" s="98"/>
      <c r="J9" s="99"/>
      <c r="K9" s="100"/>
      <c r="L9" s="101"/>
      <c r="M9" s="101"/>
      <c r="N9" s="75">
        <f t="shared" ref="N9:N24" si="0">IF(MAX(H9:J9)&lt;0,0,TRUNC(MAX(H9:J9)/1)*1)</f>
        <v>0</v>
      </c>
      <c r="O9" s="75">
        <f t="shared" ref="O9:O24" si="1">IF(MAX(K9:M9)&lt;0,0,TRUNC(MAX(K9:M9)/1)*1)</f>
        <v>0</v>
      </c>
      <c r="P9" s="75">
        <f t="shared" ref="P9:P23" si="2">IF(N9=0,0,IF(O9=0,0,SUM(N9:O9)))</f>
        <v>0</v>
      </c>
      <c r="Q9" s="76" t="str">
        <f>IF(P9="","",IF(B9="","",IF(OR(C9="UK",C9="JK",C9="SK",C9="K1",C9="K2",C9="K3",C9="K4",C9="K5",C9="K6",C9="K7",C9="K8",C9="K9",C9="K10"),IF(B9&gt;148.026,P9,IF(B9&lt;28,10^(0.89726074*LOG10(28/148.026)^2)*P9,10^(0.89726074*LOG10(B9/148.026)^2)*P9)),IF(B9&gt;174.393,P9,IF(B9&lt;32,10^(0.794358141*LOG10(32/174.393)^2)*P9,10^(0.794358141*LOG10(B9/174.393)^2)*P9)))))</f>
        <v/>
      </c>
      <c r="R9" s="76">
        <f>IF(OR(D9="",B9="",V9=""),0,IF(OR(C9="UM",C9="JM",C9="SM",C9="UK",C9="JK",C9="SK"),"",Q9*(IF(ABS(1900-YEAR((V9+1)-D9))&lt;29,0,(VLOOKUP((YEAR(V9)-YEAR(D9)),'Meltzer-Malone'!$A$3:$B$63,2))))))</f>
        <v>0</v>
      </c>
      <c r="S9" s="77"/>
      <c r="T9" s="78"/>
      <c r="U9" s="79" t="str">
        <f>IF(P9="","",IF(B9="","",IF(OR(C9="UK",C9="JK",C9="SK",C9="K1",C9="K2",C9="K3",C9="K4",C9="K5",C9="K6",C9="K7",C9="K8",C9="K9",C9="K10"),IF(B9&gt;148.026,1,IF(B9&lt;28,10^(0.89726074*LOG10(28/148.026)^2),10^(0.89726074*LOG10(B9/148.026)^2))),IF(B9&gt;174.393,1,IF(B9&lt;32,10^(0.794358141*LOG10(32/174.393)^2),10^(0.794358141*LOG10(B9/174.393)^2))))))</f>
        <v/>
      </c>
      <c r="V9" s="88">
        <f>R5</f>
        <v>0</v>
      </c>
      <c r="W9" s="61"/>
      <c r="X9" s="61"/>
    </row>
    <row r="10" spans="1:24" s="10" customFormat="1" ht="20.100000000000001" customHeight="1">
      <c r="A10" s="87"/>
      <c r="B10" s="71"/>
      <c r="C10" s="72"/>
      <c r="D10" s="73"/>
      <c r="E10" s="86"/>
      <c r="F10" s="74"/>
      <c r="G10" s="74"/>
      <c r="H10" s="102"/>
      <c r="I10" s="103"/>
      <c r="J10" s="104"/>
      <c r="K10" s="100"/>
      <c r="L10" s="101"/>
      <c r="M10" s="101"/>
      <c r="N10" s="75">
        <f t="shared" si="0"/>
        <v>0</v>
      </c>
      <c r="O10" s="75">
        <f t="shared" si="1"/>
        <v>0</v>
      </c>
      <c r="P10" s="75">
        <f t="shared" si="2"/>
        <v>0</v>
      </c>
      <c r="Q10" s="76" t="str">
        <f t="shared" ref="Q10:Q24" si="3">IF(P10="","",IF(B10="","",IF(OR(C10="UK",C10="JK",C10="SK",C10="K1",C10="K2",C10="K3",C10="K4",C10="K5",C10="K6",C10="K7",C10="K8",C10="K9",C10="K10"),IF(B10&gt;148.026,P10,IF(B10&lt;28,10^(0.89726074*LOG10(28/148.026)^2)*P10,10^(0.89726074*LOG10(B10/148.026)^2)*P10)),IF(B10&gt;174.393,P10,IF(B10&lt;32,10^(0.794358141*LOG10(32/174.393)^2)*P10,10^(0.794358141*LOG10(B10/174.393)^2)*P10)))))</f>
        <v/>
      </c>
      <c r="R10" s="76">
        <f>IF(OR(D10="",B10="",V10=""),0,IF(OR(C10="UM",C10="JM",C10="SM",C10="UK",C10="JK",C10="SK"),"",Q10*(IF(ABS(1900-YEAR((V10+1)-D10))&lt;29,0,(VLOOKUP((YEAR(V10)-YEAR(D10)),'Meltzer-Malone'!$A$3:$B$63,2))))))</f>
        <v>0</v>
      </c>
      <c r="S10" s="80"/>
      <c r="T10" s="81"/>
      <c r="U10" s="79" t="str">
        <f t="shared" ref="U10:U24" si="4">IF(P10="","",IF(B10="","",IF(OR(C10="UK",C10="JK",C10="SK",C10="K1",C10="K2",C10="K3",C10="K4",C10="K5",C10="K6",C10="K7",C10="K8",C10="K9",C10="K10"),IF(B10&gt;148.026,1,IF(B10&lt;28,10^(0.89726074*LOG10(28/148.026)^2),10^(0.89726074*LOG10(B10/148.026)^2))),IF(B10&gt;174.393,1,IF(B10&lt;32,10^(0.794358141*LOG10(32/174.393)^2),10^(0.794358141*LOG10(B10/174.393)^2))))))</f>
        <v/>
      </c>
      <c r="V10" s="88">
        <f>R5</f>
        <v>0</v>
      </c>
      <c r="W10" s="61"/>
      <c r="X10" s="61"/>
    </row>
    <row r="11" spans="1:24" s="10" customFormat="1" ht="20.100000000000001" customHeight="1">
      <c r="A11" s="87"/>
      <c r="B11" s="71"/>
      <c r="C11" s="72"/>
      <c r="D11" s="73"/>
      <c r="E11" s="86"/>
      <c r="F11" s="74"/>
      <c r="G11" s="74"/>
      <c r="H11" s="102"/>
      <c r="I11" s="103"/>
      <c r="J11" s="104"/>
      <c r="K11" s="100"/>
      <c r="L11" s="101"/>
      <c r="M11" s="101"/>
      <c r="N11" s="75">
        <f t="shared" si="0"/>
        <v>0</v>
      </c>
      <c r="O11" s="75">
        <f t="shared" si="1"/>
        <v>0</v>
      </c>
      <c r="P11" s="75">
        <f t="shared" si="2"/>
        <v>0</v>
      </c>
      <c r="Q11" s="76" t="str">
        <f t="shared" si="3"/>
        <v/>
      </c>
      <c r="R11" s="76">
        <f>IF(OR(D11="",B11="",V11=""),0,IF(OR(C11="UM",C11="JM",C11="SM",C11="UK",C11="JK",C11="SK"),"",Q11*(IF(ABS(1900-YEAR((V11+1)-D11))&lt;29,0,(VLOOKUP((YEAR(V11)-YEAR(D11)),'Meltzer-Malone'!$A$3:$B$63,2))))))</f>
        <v>0</v>
      </c>
      <c r="S11" s="80"/>
      <c r="T11" s="81"/>
      <c r="U11" s="79" t="str">
        <f t="shared" si="4"/>
        <v/>
      </c>
      <c r="V11" s="88">
        <f>R5</f>
        <v>0</v>
      </c>
      <c r="W11" s="61"/>
      <c r="X11" s="61"/>
    </row>
    <row r="12" spans="1:24" s="10" customFormat="1" ht="20.100000000000001" customHeight="1">
      <c r="A12" s="87"/>
      <c r="B12" s="71"/>
      <c r="C12" s="72"/>
      <c r="D12" s="73"/>
      <c r="E12" s="86"/>
      <c r="F12" s="74"/>
      <c r="G12" s="74"/>
      <c r="H12" s="102"/>
      <c r="I12" s="103"/>
      <c r="J12" s="104"/>
      <c r="K12" s="100"/>
      <c r="L12" s="101"/>
      <c r="M12" s="101"/>
      <c r="N12" s="75">
        <f t="shared" si="0"/>
        <v>0</v>
      </c>
      <c r="O12" s="75">
        <f t="shared" si="1"/>
        <v>0</v>
      </c>
      <c r="P12" s="75">
        <f t="shared" si="2"/>
        <v>0</v>
      </c>
      <c r="Q12" s="76" t="str">
        <f t="shared" si="3"/>
        <v/>
      </c>
      <c r="R12" s="76">
        <f>IF(OR(D12="",B12="",V12=""),0,IF(OR(C12="UM",C12="JM",C12="SM",C12="UK",C12="JK",C12="SK"),"",Q12*(IF(ABS(1900-YEAR((V12+1)-D12))&lt;29,0,(VLOOKUP((YEAR(V12)-YEAR(D12)),'Meltzer-Malone'!$A$3:$B$63,2))))))</f>
        <v>0</v>
      </c>
      <c r="S12" s="80"/>
      <c r="T12" s="81" t="s">
        <v>40</v>
      </c>
      <c r="U12" s="79" t="str">
        <f t="shared" si="4"/>
        <v/>
      </c>
      <c r="V12" s="88">
        <f>R5</f>
        <v>0</v>
      </c>
      <c r="W12" s="61"/>
      <c r="X12" s="61"/>
    </row>
    <row r="13" spans="1:24" s="10" customFormat="1" ht="20.100000000000001" customHeight="1">
      <c r="A13" s="87"/>
      <c r="B13" s="71"/>
      <c r="C13" s="72"/>
      <c r="D13" s="73"/>
      <c r="E13" s="86"/>
      <c r="F13" s="74"/>
      <c r="G13" s="74"/>
      <c r="H13" s="102"/>
      <c r="I13" s="103"/>
      <c r="J13" s="104"/>
      <c r="K13" s="100"/>
      <c r="L13" s="101"/>
      <c r="M13" s="101"/>
      <c r="N13" s="75">
        <f t="shared" si="0"/>
        <v>0</v>
      </c>
      <c r="O13" s="75">
        <f t="shared" si="1"/>
        <v>0</v>
      </c>
      <c r="P13" s="75">
        <f t="shared" si="2"/>
        <v>0</v>
      </c>
      <c r="Q13" s="76" t="str">
        <f t="shared" si="3"/>
        <v/>
      </c>
      <c r="R13" s="76">
        <f>IF(OR(D13="",B13="",V13=""),0,IF(OR(C13="UM",C13="JM",C13="SM",C13="UK",C13="JK",C13="SK"),"",Q13*(IF(ABS(1900-YEAR((V13+1)-D13))&lt;29,0,(VLOOKUP((YEAR(V13)-YEAR(D13)),'Meltzer-Malone'!$A$3:$B$63,2))))))</f>
        <v>0</v>
      </c>
      <c r="S13" s="80"/>
      <c r="T13" s="81" t="s">
        <v>40</v>
      </c>
      <c r="U13" s="79" t="str">
        <f t="shared" si="4"/>
        <v/>
      </c>
      <c r="V13" s="88">
        <f>R5</f>
        <v>0</v>
      </c>
      <c r="W13" s="61"/>
      <c r="X13" s="61"/>
    </row>
    <row r="14" spans="1:24" s="10" customFormat="1" ht="20.100000000000001" customHeight="1">
      <c r="A14" s="87"/>
      <c r="B14" s="71"/>
      <c r="C14" s="72"/>
      <c r="D14" s="73"/>
      <c r="E14" s="86"/>
      <c r="F14" s="74"/>
      <c r="G14" s="74"/>
      <c r="H14" s="102"/>
      <c r="I14" s="103"/>
      <c r="J14" s="104"/>
      <c r="K14" s="100"/>
      <c r="L14" s="101"/>
      <c r="M14" s="101"/>
      <c r="N14" s="75">
        <f t="shared" si="0"/>
        <v>0</v>
      </c>
      <c r="O14" s="75">
        <f t="shared" si="1"/>
        <v>0</v>
      </c>
      <c r="P14" s="75">
        <f t="shared" si="2"/>
        <v>0</v>
      </c>
      <c r="Q14" s="76" t="str">
        <f t="shared" si="3"/>
        <v/>
      </c>
      <c r="R14" s="76">
        <f>IF(OR(D14="",B14="",V14=""),0,IF(OR(C14="UM",C14="JM",C14="SM",C14="UK",C14="JK",C14="SK"),"",Q14*(IF(ABS(1900-YEAR((V14+1)-D14))&lt;29,0,(VLOOKUP((YEAR(V14)-YEAR(D14)),'Meltzer-Malone'!$A$3:$B$63,2))))))</f>
        <v>0</v>
      </c>
      <c r="S14" s="80"/>
      <c r="T14" s="81" t="s">
        <v>40</v>
      </c>
      <c r="U14" s="79" t="str">
        <f t="shared" si="4"/>
        <v/>
      </c>
      <c r="V14" s="88">
        <f>R5</f>
        <v>0</v>
      </c>
      <c r="W14" s="61"/>
      <c r="X14" s="61"/>
    </row>
    <row r="15" spans="1:24" s="10" customFormat="1" ht="20.100000000000001" customHeight="1">
      <c r="A15" s="87"/>
      <c r="B15" s="71"/>
      <c r="C15" s="72"/>
      <c r="D15" s="73"/>
      <c r="E15" s="86"/>
      <c r="F15" s="74"/>
      <c r="G15" s="74"/>
      <c r="H15" s="102"/>
      <c r="I15" s="103"/>
      <c r="J15" s="104"/>
      <c r="K15" s="100"/>
      <c r="L15" s="101"/>
      <c r="M15" s="101"/>
      <c r="N15" s="75">
        <f t="shared" si="0"/>
        <v>0</v>
      </c>
      <c r="O15" s="75">
        <f t="shared" si="1"/>
        <v>0</v>
      </c>
      <c r="P15" s="75">
        <f t="shared" si="2"/>
        <v>0</v>
      </c>
      <c r="Q15" s="76" t="str">
        <f t="shared" si="3"/>
        <v/>
      </c>
      <c r="R15" s="76">
        <f>IF(OR(D15="",B15="",V15=""),0,IF(OR(C15="UM",C15="JM",C15="SM",C15="UK",C15="JK",C15="SK"),"",Q15*(IF(ABS(1900-YEAR((V15+1)-D15))&lt;29,0,(VLOOKUP((YEAR(V15)-YEAR(D15)),'Meltzer-Malone'!$A$3:$B$63,2))))))</f>
        <v>0</v>
      </c>
      <c r="S15" s="80"/>
      <c r="T15" s="81"/>
      <c r="U15" s="79" t="str">
        <f t="shared" si="4"/>
        <v/>
      </c>
      <c r="V15" s="88">
        <f>R5</f>
        <v>0</v>
      </c>
      <c r="W15" s="61"/>
      <c r="X15" s="61"/>
    </row>
    <row r="16" spans="1:24" s="10" customFormat="1" ht="20.100000000000001" customHeight="1">
      <c r="A16" s="87"/>
      <c r="B16" s="71"/>
      <c r="C16" s="72"/>
      <c r="D16" s="73"/>
      <c r="E16" s="86"/>
      <c r="F16" s="74"/>
      <c r="G16" s="74"/>
      <c r="H16" s="102"/>
      <c r="I16" s="103"/>
      <c r="J16" s="104"/>
      <c r="K16" s="100"/>
      <c r="L16" s="101"/>
      <c r="M16" s="101"/>
      <c r="N16" s="75">
        <f t="shared" si="0"/>
        <v>0</v>
      </c>
      <c r="O16" s="75">
        <f t="shared" si="1"/>
        <v>0</v>
      </c>
      <c r="P16" s="75">
        <f t="shared" si="2"/>
        <v>0</v>
      </c>
      <c r="Q16" s="76" t="str">
        <f t="shared" si="3"/>
        <v/>
      </c>
      <c r="R16" s="76">
        <f>IF(OR(D16="",B16="",V16=""),0,IF(OR(C16="UM",C16="JM",C16="SM",C16="UK",C16="JK",C16="SK"),"",Q16*(IF(ABS(1900-YEAR((V16+1)-D16))&lt;29,0,(VLOOKUP((YEAR(V16)-YEAR(D16)),'Meltzer-Malone'!$A$3:$B$63,2))))))</f>
        <v>0</v>
      </c>
      <c r="S16" s="80"/>
      <c r="T16" s="81"/>
      <c r="U16" s="79" t="str">
        <f t="shared" si="4"/>
        <v/>
      </c>
      <c r="V16" s="88">
        <f>R5</f>
        <v>0</v>
      </c>
      <c r="W16" s="61"/>
      <c r="X16" s="61"/>
    </row>
    <row r="17" spans="1:25" s="10" customFormat="1" ht="20.100000000000001" customHeight="1">
      <c r="A17" s="87"/>
      <c r="B17" s="71"/>
      <c r="C17" s="72"/>
      <c r="D17" s="73"/>
      <c r="E17" s="86"/>
      <c r="F17" s="74"/>
      <c r="G17" s="74"/>
      <c r="H17" s="102"/>
      <c r="I17" s="103"/>
      <c r="J17" s="104"/>
      <c r="K17" s="100"/>
      <c r="L17" s="101"/>
      <c r="M17" s="101"/>
      <c r="N17" s="75">
        <f t="shared" si="0"/>
        <v>0</v>
      </c>
      <c r="O17" s="75">
        <f t="shared" si="1"/>
        <v>0</v>
      </c>
      <c r="P17" s="75">
        <f t="shared" si="2"/>
        <v>0</v>
      </c>
      <c r="Q17" s="76" t="str">
        <f t="shared" si="3"/>
        <v/>
      </c>
      <c r="R17" s="76">
        <f>IF(OR(D17="",B17="",V17=""),0,IF(OR(C17="UM",C17="JM",C17="SM",C17="UK",C17="JK",C17="SK"),"",Q17*(IF(ABS(1900-YEAR((V17+1)-D17))&lt;29,0,(VLOOKUP((YEAR(V17)-YEAR(D17)),'Meltzer-Malone'!$A$3:$B$63,2))))))</f>
        <v>0</v>
      </c>
      <c r="S17" s="80"/>
      <c r="T17" s="81"/>
      <c r="U17" s="79" t="str">
        <f t="shared" si="4"/>
        <v/>
      </c>
      <c r="V17" s="88">
        <f>R5</f>
        <v>0</v>
      </c>
      <c r="W17" s="61"/>
      <c r="X17" s="61"/>
    </row>
    <row r="18" spans="1:25" s="10" customFormat="1" ht="20.100000000000001" customHeight="1">
      <c r="A18" s="87"/>
      <c r="B18" s="71"/>
      <c r="C18" s="72"/>
      <c r="D18" s="73"/>
      <c r="E18" s="86"/>
      <c r="F18" s="74"/>
      <c r="G18" s="74"/>
      <c r="H18" s="102"/>
      <c r="I18" s="103"/>
      <c r="J18" s="104"/>
      <c r="K18" s="100"/>
      <c r="L18" s="101"/>
      <c r="M18" s="101"/>
      <c r="N18" s="75">
        <f t="shared" si="0"/>
        <v>0</v>
      </c>
      <c r="O18" s="75">
        <f t="shared" si="1"/>
        <v>0</v>
      </c>
      <c r="P18" s="75">
        <f t="shared" si="2"/>
        <v>0</v>
      </c>
      <c r="Q18" s="76" t="str">
        <f t="shared" si="3"/>
        <v/>
      </c>
      <c r="R18" s="76">
        <f>IF(OR(D18="",B18="",V18=""),0,IF(OR(C18="UM",C18="JM",C18="SM",C18="UK",C18="JK",C18="SK"),"",Q18*(IF(ABS(1900-YEAR((V18+1)-D18))&lt;29,0,(VLOOKUP((YEAR(V18)-YEAR(D18)),'Meltzer-Malone'!$A$3:$B$63,2))))))</f>
        <v>0</v>
      </c>
      <c r="S18" s="80"/>
      <c r="T18" s="81" t="s">
        <v>40</v>
      </c>
      <c r="U18" s="79" t="str">
        <f t="shared" si="4"/>
        <v/>
      </c>
      <c r="V18" s="88">
        <f>R5</f>
        <v>0</v>
      </c>
      <c r="W18" s="61"/>
      <c r="X18" s="61"/>
    </row>
    <row r="19" spans="1:25" s="10" customFormat="1" ht="20.100000000000001" customHeight="1">
      <c r="A19" s="87"/>
      <c r="B19" s="71"/>
      <c r="C19" s="72"/>
      <c r="D19" s="73"/>
      <c r="E19" s="86"/>
      <c r="F19" s="74"/>
      <c r="G19" s="74"/>
      <c r="H19" s="102"/>
      <c r="I19" s="103"/>
      <c r="J19" s="104"/>
      <c r="K19" s="100"/>
      <c r="L19" s="101"/>
      <c r="M19" s="101"/>
      <c r="N19" s="75">
        <f t="shared" si="0"/>
        <v>0</v>
      </c>
      <c r="O19" s="75">
        <f t="shared" si="1"/>
        <v>0</v>
      </c>
      <c r="P19" s="75">
        <f t="shared" si="2"/>
        <v>0</v>
      </c>
      <c r="Q19" s="76" t="str">
        <f t="shared" si="3"/>
        <v/>
      </c>
      <c r="R19" s="76">
        <f>IF(OR(D19="",B19="",V19=""),0,IF(OR(C19="UM",C19="JM",C19="SM",C19="UK",C19="JK",C19="SK"),"",Q19*(IF(ABS(1900-YEAR((V19+1)-D19))&lt;29,0,(VLOOKUP((YEAR(V19)-YEAR(D19)),'Meltzer-Malone'!$A$3:$B$63,2))))))</f>
        <v>0</v>
      </c>
      <c r="S19" s="80"/>
      <c r="T19" s="81"/>
      <c r="U19" s="79" t="str">
        <f t="shared" si="4"/>
        <v/>
      </c>
      <c r="V19" s="88">
        <f>R5</f>
        <v>0</v>
      </c>
      <c r="W19" s="61"/>
      <c r="X19" s="61"/>
    </row>
    <row r="20" spans="1:25" s="10" customFormat="1" ht="20.100000000000001" customHeight="1">
      <c r="A20" s="87"/>
      <c r="B20" s="71"/>
      <c r="C20" s="72"/>
      <c r="D20" s="73"/>
      <c r="E20" s="86"/>
      <c r="F20" s="74"/>
      <c r="G20" s="74"/>
      <c r="H20" s="102"/>
      <c r="I20" s="103"/>
      <c r="J20" s="104"/>
      <c r="K20" s="100"/>
      <c r="L20" s="101"/>
      <c r="M20" s="101"/>
      <c r="N20" s="75">
        <f t="shared" si="0"/>
        <v>0</v>
      </c>
      <c r="O20" s="75">
        <f t="shared" si="1"/>
        <v>0</v>
      </c>
      <c r="P20" s="75">
        <f t="shared" si="2"/>
        <v>0</v>
      </c>
      <c r="Q20" s="76" t="str">
        <f t="shared" si="3"/>
        <v/>
      </c>
      <c r="R20" s="76">
        <f>IF(OR(D20="",B20="",V20=""),0,IF(OR(C20="UM",C20="JM",C20="SM",C20="UK",C20="JK",C20="SK"),"",Q20*(IF(ABS(1900-YEAR((V20+1)-D20))&lt;29,0,(VLOOKUP((YEAR(V20)-YEAR(D20)),'Meltzer-Malone'!$A$3:$B$63,2))))))</f>
        <v>0</v>
      </c>
      <c r="S20" s="80"/>
      <c r="T20" s="81"/>
      <c r="U20" s="79" t="str">
        <f t="shared" si="4"/>
        <v/>
      </c>
      <c r="V20" s="88">
        <f>R5</f>
        <v>0</v>
      </c>
      <c r="W20" s="61"/>
      <c r="X20" s="61"/>
      <c r="Y20" s="1"/>
    </row>
    <row r="21" spans="1:25" s="10" customFormat="1" ht="20.100000000000001" customHeight="1">
      <c r="A21" s="87"/>
      <c r="B21" s="71"/>
      <c r="C21" s="72"/>
      <c r="D21" s="73"/>
      <c r="E21" s="86"/>
      <c r="F21" s="74"/>
      <c r="G21" s="74"/>
      <c r="H21" s="102"/>
      <c r="I21" s="103"/>
      <c r="J21" s="104"/>
      <c r="K21" s="100"/>
      <c r="L21" s="101"/>
      <c r="M21" s="101"/>
      <c r="N21" s="75">
        <f t="shared" si="0"/>
        <v>0</v>
      </c>
      <c r="O21" s="75">
        <f t="shared" si="1"/>
        <v>0</v>
      </c>
      <c r="P21" s="75">
        <f t="shared" si="2"/>
        <v>0</v>
      </c>
      <c r="Q21" s="76" t="str">
        <f t="shared" si="3"/>
        <v/>
      </c>
      <c r="R21" s="76">
        <f>IF(OR(D21="",B21="",V21=""),0,IF(OR(C21="UM",C21="JM",C21="SM",C21="UK",C21="JK",C21="SK"),"",Q21*(IF(ABS(1900-YEAR((V21+1)-D21))&lt;29,0,(VLOOKUP((YEAR(V21)-YEAR(D21)),'Meltzer-Malone'!$A$3:$B$63,2))))))</f>
        <v>0</v>
      </c>
      <c r="S21" s="80"/>
      <c r="T21" s="81"/>
      <c r="U21" s="79" t="str">
        <f t="shared" si="4"/>
        <v/>
      </c>
      <c r="V21" s="88">
        <f>R5</f>
        <v>0</v>
      </c>
      <c r="W21" s="61"/>
      <c r="X21" s="61"/>
      <c r="Y21" s="1"/>
    </row>
    <row r="22" spans="1:25" s="10" customFormat="1" ht="20.100000000000001" customHeight="1">
      <c r="A22" s="87"/>
      <c r="B22" s="71"/>
      <c r="C22" s="72"/>
      <c r="D22" s="73"/>
      <c r="E22" s="86"/>
      <c r="F22" s="74"/>
      <c r="G22" s="74"/>
      <c r="H22" s="102"/>
      <c r="I22" s="103"/>
      <c r="J22" s="104"/>
      <c r="K22" s="100"/>
      <c r="L22" s="101"/>
      <c r="M22" s="101"/>
      <c r="N22" s="75">
        <f t="shared" si="0"/>
        <v>0</v>
      </c>
      <c r="O22" s="75">
        <f t="shared" si="1"/>
        <v>0</v>
      </c>
      <c r="P22" s="75">
        <f t="shared" si="2"/>
        <v>0</v>
      </c>
      <c r="Q22" s="76" t="str">
        <f t="shared" si="3"/>
        <v/>
      </c>
      <c r="R22" s="76">
        <f>IF(OR(D22="",B22="",V22=""),0,IF(OR(C22="UM",C22="JM",C22="SM",C22="UK",C22="JK",C22="SK"),"",Q22*(IF(ABS(1900-YEAR((V22+1)-D22))&lt;29,0,(VLOOKUP((YEAR(V22)-YEAR(D22)),'Meltzer-Malone'!$A$3:$B$63,2))))))</f>
        <v>0</v>
      </c>
      <c r="S22" s="80"/>
      <c r="T22" s="81"/>
      <c r="U22" s="79" t="str">
        <f t="shared" si="4"/>
        <v/>
      </c>
      <c r="V22" s="88">
        <f>R5</f>
        <v>0</v>
      </c>
      <c r="W22" s="61"/>
      <c r="X22" s="61"/>
      <c r="Y22" s="1"/>
    </row>
    <row r="23" spans="1:25" s="10" customFormat="1" ht="20.100000000000001" customHeight="1">
      <c r="A23" s="87"/>
      <c r="B23" s="71"/>
      <c r="C23" s="72"/>
      <c r="D23" s="73"/>
      <c r="E23" s="86"/>
      <c r="F23" s="74"/>
      <c r="G23" s="74"/>
      <c r="H23" s="102"/>
      <c r="I23" s="103"/>
      <c r="J23" s="104"/>
      <c r="K23" s="100"/>
      <c r="L23" s="101"/>
      <c r="M23" s="101"/>
      <c r="N23" s="75">
        <f t="shared" si="0"/>
        <v>0</v>
      </c>
      <c r="O23" s="75">
        <f t="shared" si="1"/>
        <v>0</v>
      </c>
      <c r="P23" s="75">
        <f t="shared" si="2"/>
        <v>0</v>
      </c>
      <c r="Q23" s="76" t="str">
        <f t="shared" si="3"/>
        <v/>
      </c>
      <c r="R23" s="76">
        <f>IF(OR(D23="",B23="",V23=""),0,IF(OR(C23="UM",C23="JM",C23="SM",C23="UK",C23="JK",C23="SK"),"",Q23*(IF(ABS(1900-YEAR((V23+1)-D23))&lt;29,0,(VLOOKUP((YEAR(V23)-YEAR(D23)),'Meltzer-Malone'!$A$3:$B$63,2))))))</f>
        <v>0</v>
      </c>
      <c r="S23" s="80"/>
      <c r="T23" s="81"/>
      <c r="U23" s="79" t="str">
        <f t="shared" si="4"/>
        <v/>
      </c>
      <c r="V23" s="88">
        <f>R5</f>
        <v>0</v>
      </c>
      <c r="W23" s="61"/>
      <c r="X23" s="61"/>
      <c r="Y23" s="1"/>
    </row>
    <row r="24" spans="1:25" s="10" customFormat="1" ht="20.100000000000001" customHeight="1">
      <c r="A24" s="87"/>
      <c r="B24" s="71"/>
      <c r="C24" s="72"/>
      <c r="D24" s="73"/>
      <c r="E24" s="86"/>
      <c r="F24" s="74"/>
      <c r="G24" s="74"/>
      <c r="H24" s="105"/>
      <c r="I24" s="106"/>
      <c r="J24" s="107"/>
      <c r="K24" s="100"/>
      <c r="L24" s="101"/>
      <c r="M24" s="101"/>
      <c r="N24" s="75">
        <f t="shared" si="0"/>
        <v>0</v>
      </c>
      <c r="O24" s="75">
        <f t="shared" si="1"/>
        <v>0</v>
      </c>
      <c r="P24" s="82">
        <f>IF(N24=0,0,IF(O24=0,0,SUM(N24:O24)))</f>
        <v>0</v>
      </c>
      <c r="Q24" s="76" t="str">
        <f t="shared" si="3"/>
        <v/>
      </c>
      <c r="R24" s="76">
        <f>IF(OR(D24="",B24="",V24=""),0,IF(OR(C24="UM",C24="JM",C24="SM",C24="UK",C24="JK",C24="SK"),"",Q24*(IF(ABS(1900-YEAR((V24+1)-D24))&lt;29,0,(VLOOKUP((YEAR(V24)-YEAR(D24)),'Meltzer-Malone'!$A$3:$B$63,2))))))</f>
        <v>0</v>
      </c>
      <c r="S24" s="83"/>
      <c r="T24" s="84"/>
      <c r="U24" s="79" t="str">
        <f t="shared" si="4"/>
        <v/>
      </c>
      <c r="V24" s="88">
        <f>R5</f>
        <v>0</v>
      </c>
      <c r="W24" s="61"/>
      <c r="X24" s="61"/>
      <c r="Y24" s="1"/>
    </row>
    <row r="25" spans="1:25" s="8" customFormat="1" ht="9" customHeight="1">
      <c r="A25" s="13"/>
      <c r="B25" s="14"/>
      <c r="C25" s="15"/>
      <c r="D25" s="16"/>
      <c r="E25" s="16"/>
      <c r="F25" s="13"/>
      <c r="G25" s="13"/>
      <c r="H25" s="46"/>
      <c r="I25" s="47"/>
      <c r="J25" s="46"/>
      <c r="K25" s="46" t="s">
        <v>40</v>
      </c>
      <c r="L25" s="46"/>
      <c r="M25" s="46"/>
      <c r="N25" s="15"/>
      <c r="O25" s="15"/>
      <c r="P25" s="15"/>
      <c r="Q25" s="41"/>
      <c r="R25" s="41"/>
      <c r="S25" s="41"/>
      <c r="T25" s="49"/>
      <c r="U25" s="9"/>
      <c r="V25" s="1"/>
      <c r="W25" s="61"/>
      <c r="X25" s="61"/>
      <c r="Y25" s="1"/>
    </row>
    <row r="26" spans="1:25" customFormat="1">
      <c r="H26" s="36"/>
      <c r="I26" s="48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V26" s="5"/>
      <c r="W26" s="5"/>
      <c r="X26" s="5"/>
      <c r="Y26" s="1"/>
    </row>
    <row r="27" spans="1:25" s="7" customFormat="1" ht="15.75">
      <c r="A27" s="64" t="s">
        <v>46</v>
      </c>
      <c r="B27"/>
      <c r="C27" s="93"/>
      <c r="D27" s="93"/>
      <c r="E27" s="93"/>
      <c r="F27" s="93"/>
      <c r="G27" s="66" t="s">
        <v>48</v>
      </c>
      <c r="H27" s="29">
        <v>1</v>
      </c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Y27" s="1"/>
    </row>
    <row r="28" spans="1:25" s="7" customFormat="1" ht="15">
      <c r="B28"/>
      <c r="C28" s="90" t="s">
        <v>40</v>
      </c>
      <c r="D28" s="90"/>
      <c r="E28" s="90"/>
      <c r="F28" s="90"/>
      <c r="G28" s="57" t="s">
        <v>40</v>
      </c>
      <c r="H28" s="29">
        <v>2</v>
      </c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</row>
    <row r="29" spans="1:25" s="7" customFormat="1" ht="15.75">
      <c r="A29" s="64" t="s">
        <v>51</v>
      </c>
      <c r="B29"/>
      <c r="C29" s="90"/>
      <c r="D29" s="90"/>
      <c r="E29" s="90"/>
      <c r="F29" s="90"/>
      <c r="G29" s="58"/>
      <c r="H29" s="29">
        <v>3</v>
      </c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</row>
    <row r="30" spans="1:25" s="7" customFormat="1" ht="15">
      <c r="B30"/>
      <c r="C30" s="90"/>
      <c r="D30" s="90"/>
      <c r="E30" s="90"/>
      <c r="F30" s="90"/>
      <c r="G30" s="58"/>
      <c r="H30" s="29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</row>
    <row r="31" spans="1:25" s="7" customFormat="1" ht="15">
      <c r="B31"/>
      <c r="C31" s="90"/>
      <c r="D31" s="90"/>
      <c r="E31" s="90"/>
      <c r="F31" s="90"/>
      <c r="G31" s="58"/>
      <c r="H31" s="29"/>
      <c r="I31" s="29"/>
      <c r="J31" s="43"/>
      <c r="K31" s="43"/>
      <c r="L31" s="43"/>
      <c r="M31" s="43"/>
      <c r="N31" s="43"/>
      <c r="O31" s="43"/>
      <c r="P31" s="43"/>
      <c r="Q31" s="42"/>
      <c r="R31" s="42"/>
      <c r="S31" s="42"/>
      <c r="T31" s="42"/>
    </row>
    <row r="32" spans="1:25" ht="15.75">
      <c r="A32" s="7"/>
      <c r="B32"/>
      <c r="C32" s="29"/>
      <c r="D32" s="29"/>
      <c r="E32" s="29"/>
      <c r="F32" s="29"/>
      <c r="G32" s="67" t="s">
        <v>53</v>
      </c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</row>
    <row r="33" spans="1:20" ht="15.75">
      <c r="C33" s="30"/>
      <c r="D33" s="31"/>
      <c r="E33" s="31"/>
      <c r="F33" s="32"/>
      <c r="G33" s="67" t="s">
        <v>54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</row>
    <row r="34" spans="1:20" ht="15.75">
      <c r="A34" s="64" t="s">
        <v>55</v>
      </c>
      <c r="B34"/>
      <c r="C34" s="93"/>
      <c r="D34" s="93"/>
      <c r="E34" s="93"/>
      <c r="F34" s="93"/>
      <c r="G34" s="67" t="s">
        <v>57</v>
      </c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</row>
    <row r="35" spans="1:20" ht="15">
      <c r="C35" s="93"/>
      <c r="D35" s="93"/>
      <c r="E35" s="93"/>
      <c r="F35" s="93"/>
      <c r="G35" s="56"/>
      <c r="H35" s="29"/>
      <c r="I35" s="59"/>
    </row>
    <row r="36" spans="1:20" ht="15.75">
      <c r="A36" s="65" t="s">
        <v>58</v>
      </c>
      <c r="B36" s="53"/>
      <c r="C36" s="93"/>
      <c r="D36" s="93"/>
      <c r="E36" s="93"/>
      <c r="F36" s="93"/>
      <c r="G36" s="67" t="s">
        <v>59</v>
      </c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</row>
    <row r="37" spans="1:20" ht="15">
      <c r="C37" s="93"/>
      <c r="D37" s="93"/>
      <c r="E37" s="93"/>
      <c r="F37" s="93"/>
      <c r="G37" s="56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</row>
    <row r="38" spans="1:20" ht="15">
      <c r="A38" s="53" t="s">
        <v>60</v>
      </c>
      <c r="B38" s="53"/>
      <c r="C38" s="33" t="s">
        <v>61</v>
      </c>
      <c r="D38" s="34"/>
      <c r="E38" s="34"/>
      <c r="F38" s="35"/>
      <c r="G38" s="5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</row>
    <row r="39" spans="1:20" ht="15">
      <c r="A39" s="54"/>
      <c r="B39" s="54"/>
      <c r="C39" s="33"/>
      <c r="D39" s="31"/>
      <c r="E39" s="31"/>
      <c r="F39" s="32"/>
      <c r="G39" s="5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</row>
    <row r="40" spans="1:20" ht="15">
      <c r="C40" s="3"/>
      <c r="D40" s="4"/>
      <c r="E40" s="4"/>
      <c r="F40" s="5"/>
      <c r="G40" s="5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</row>
    <row r="41" spans="1:20">
      <c r="H41" s="55"/>
      <c r="I41" s="60"/>
    </row>
  </sheetData>
  <mergeCells count="26">
    <mergeCell ref="C27:F27"/>
    <mergeCell ref="I27:T27"/>
    <mergeCell ref="F1:P1"/>
    <mergeCell ref="F2:P2"/>
    <mergeCell ref="C5:F5"/>
    <mergeCell ref="H5:K5"/>
    <mergeCell ref="M5:P5"/>
    <mergeCell ref="C35:F35"/>
    <mergeCell ref="C28:F28"/>
    <mergeCell ref="I28:T28"/>
    <mergeCell ref="C29:F29"/>
    <mergeCell ref="I29:T29"/>
    <mergeCell ref="C30:F30"/>
    <mergeCell ref="I30:T30"/>
    <mergeCell ref="C31:F31"/>
    <mergeCell ref="H32:T32"/>
    <mergeCell ref="H33:T33"/>
    <mergeCell ref="C34:F34"/>
    <mergeCell ref="H34:T34"/>
    <mergeCell ref="H40:T40"/>
    <mergeCell ref="C36:F36"/>
    <mergeCell ref="H36:T36"/>
    <mergeCell ref="C37:F37"/>
    <mergeCell ref="H37:T37"/>
    <mergeCell ref="H38:T38"/>
    <mergeCell ref="H39:T39"/>
  </mergeCells>
  <conditionalFormatting sqref="H9:M24">
    <cfRule type="cellIs" dxfId="1" priority="1" stopIfTrue="1" operator="between">
      <formula>1</formula>
      <formula>300</formula>
    </cfRule>
    <cfRule type="cellIs" dxfId="0" priority="2" stopIfTrue="1" operator="lessThanOrEqual">
      <formula>0</formula>
    </cfRule>
  </conditionalFormatting>
  <pageMargins left="0.27559055118110237" right="0.35433070866141736" top="0.27559055118110237" bottom="0.27559055118110237" header="0.5" footer="0.5"/>
  <pageSetup paperSize="9" scale="78" orientation="landscape" copies="2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63"/>
  <sheetViews>
    <sheetView workbookViewId="0">
      <selection activeCell="D49" sqref="D49"/>
    </sheetView>
  </sheetViews>
  <sheetFormatPr defaultColWidth="9.140625" defaultRowHeight="12.75"/>
  <cols>
    <col min="1" max="1" width="11.42578125" customWidth="1"/>
    <col min="2" max="2" width="11.5703125" style="63" customWidth="1"/>
  </cols>
  <sheetData>
    <row r="1" spans="1:2">
      <c r="A1" t="s">
        <v>62</v>
      </c>
    </row>
    <row r="2" spans="1:2">
      <c r="A2" t="s">
        <v>63</v>
      </c>
      <c r="B2" s="63" t="s">
        <v>21</v>
      </c>
    </row>
    <row r="3" spans="1:2">
      <c r="A3">
        <v>30</v>
      </c>
      <c r="B3" s="63">
        <v>1</v>
      </c>
    </row>
    <row r="4" spans="1:2">
      <c r="A4">
        <v>31</v>
      </c>
      <c r="B4" s="63">
        <v>1.016</v>
      </c>
    </row>
    <row r="5" spans="1:2">
      <c r="A5">
        <v>32</v>
      </c>
      <c r="B5" s="63">
        <v>1.0309999999999999</v>
      </c>
    </row>
    <row r="6" spans="1:2">
      <c r="A6">
        <v>33</v>
      </c>
      <c r="B6" s="63">
        <v>1.046</v>
      </c>
    </row>
    <row r="7" spans="1:2">
      <c r="A7">
        <v>34</v>
      </c>
      <c r="B7" s="63">
        <v>1.0589999999999999</v>
      </c>
    </row>
    <row r="8" spans="1:2">
      <c r="A8">
        <v>35</v>
      </c>
      <c r="B8" s="63">
        <v>1.0720000000000001</v>
      </c>
    </row>
    <row r="9" spans="1:2">
      <c r="A9">
        <v>36</v>
      </c>
      <c r="B9" s="63">
        <v>1.083</v>
      </c>
    </row>
    <row r="10" spans="1:2">
      <c r="A10">
        <v>37</v>
      </c>
      <c r="B10" s="63">
        <v>1.0960000000000001</v>
      </c>
    </row>
    <row r="11" spans="1:2">
      <c r="A11">
        <v>38</v>
      </c>
      <c r="B11" s="63">
        <v>1.109</v>
      </c>
    </row>
    <row r="12" spans="1:2">
      <c r="A12">
        <v>39</v>
      </c>
      <c r="B12" s="63">
        <v>1.1220000000000001</v>
      </c>
    </row>
    <row r="13" spans="1:2">
      <c r="A13">
        <v>40</v>
      </c>
      <c r="B13" s="63">
        <v>1.135</v>
      </c>
    </row>
    <row r="14" spans="1:2">
      <c r="A14">
        <v>41</v>
      </c>
      <c r="B14" s="63">
        <v>1.149</v>
      </c>
    </row>
    <row r="15" spans="1:2">
      <c r="A15">
        <v>42</v>
      </c>
      <c r="B15" s="63">
        <v>1.1619999999999999</v>
      </c>
    </row>
    <row r="16" spans="1:2">
      <c r="A16">
        <v>43</v>
      </c>
      <c r="B16" s="63">
        <v>1.1759999999999999</v>
      </c>
    </row>
    <row r="17" spans="1:2">
      <c r="A17">
        <v>44</v>
      </c>
      <c r="B17" s="63">
        <v>1.1890000000000001</v>
      </c>
    </row>
    <row r="18" spans="1:2">
      <c r="A18">
        <v>45</v>
      </c>
      <c r="B18" s="63">
        <v>1.2030000000000001</v>
      </c>
    </row>
    <row r="19" spans="1:2">
      <c r="A19">
        <v>46</v>
      </c>
      <c r="B19" s="63">
        <v>1.218</v>
      </c>
    </row>
    <row r="20" spans="1:2">
      <c r="A20">
        <v>47</v>
      </c>
      <c r="B20" s="63">
        <v>1.2330000000000001</v>
      </c>
    </row>
    <row r="21" spans="1:2">
      <c r="A21">
        <v>48</v>
      </c>
      <c r="B21" s="63">
        <v>1.248</v>
      </c>
    </row>
    <row r="22" spans="1:2">
      <c r="A22">
        <v>49</v>
      </c>
      <c r="B22" s="63">
        <v>1.2629999999999999</v>
      </c>
    </row>
    <row r="23" spans="1:2">
      <c r="A23">
        <v>50</v>
      </c>
      <c r="B23" s="63">
        <v>1.2789999999999999</v>
      </c>
    </row>
    <row r="24" spans="1:2">
      <c r="A24">
        <v>51</v>
      </c>
      <c r="B24" s="63">
        <v>1.2969999999999999</v>
      </c>
    </row>
    <row r="25" spans="1:2">
      <c r="A25">
        <v>52</v>
      </c>
      <c r="B25" s="63">
        <v>1.3160000000000001</v>
      </c>
    </row>
    <row r="26" spans="1:2">
      <c r="A26">
        <v>53</v>
      </c>
      <c r="B26" s="63">
        <v>1.3380000000000001</v>
      </c>
    </row>
    <row r="27" spans="1:2">
      <c r="A27">
        <v>54</v>
      </c>
      <c r="B27" s="63">
        <v>1.361</v>
      </c>
    </row>
    <row r="28" spans="1:2">
      <c r="A28">
        <v>55</v>
      </c>
      <c r="B28" s="63">
        <v>1.385</v>
      </c>
    </row>
    <row r="29" spans="1:2">
      <c r="A29">
        <v>56</v>
      </c>
      <c r="B29" s="63">
        <v>1.411</v>
      </c>
    </row>
    <row r="30" spans="1:2">
      <c r="A30">
        <v>57</v>
      </c>
      <c r="B30" s="63">
        <v>1.4370000000000001</v>
      </c>
    </row>
    <row r="31" spans="1:2">
      <c r="A31">
        <v>58</v>
      </c>
      <c r="B31" s="63">
        <v>1.462</v>
      </c>
    </row>
    <row r="32" spans="1:2">
      <c r="A32">
        <v>59</v>
      </c>
      <c r="B32" s="63">
        <v>1.488</v>
      </c>
    </row>
    <row r="33" spans="1:2">
      <c r="A33">
        <v>60</v>
      </c>
      <c r="B33" s="63">
        <v>1.514</v>
      </c>
    </row>
    <row r="34" spans="1:2">
      <c r="A34">
        <v>61</v>
      </c>
      <c r="B34" s="63">
        <v>1.5409999999999999</v>
      </c>
    </row>
    <row r="35" spans="1:2">
      <c r="A35">
        <v>62</v>
      </c>
      <c r="B35" s="63">
        <v>1.5680000000000001</v>
      </c>
    </row>
    <row r="36" spans="1:2">
      <c r="A36">
        <v>63</v>
      </c>
      <c r="B36" s="63">
        <v>1.5980000000000001</v>
      </c>
    </row>
    <row r="37" spans="1:2">
      <c r="A37">
        <v>64</v>
      </c>
      <c r="B37" s="63">
        <v>1.629</v>
      </c>
    </row>
    <row r="38" spans="1:2">
      <c r="A38">
        <v>65</v>
      </c>
      <c r="B38" s="63">
        <v>1.663</v>
      </c>
    </row>
    <row r="39" spans="1:2">
      <c r="A39">
        <v>66</v>
      </c>
      <c r="B39" s="63">
        <v>1.6990000000000001</v>
      </c>
    </row>
    <row r="40" spans="1:2">
      <c r="A40">
        <v>67</v>
      </c>
      <c r="B40" s="63">
        <v>1.738</v>
      </c>
    </row>
    <row r="41" spans="1:2">
      <c r="A41">
        <v>68</v>
      </c>
      <c r="B41" s="63">
        <v>1.7789999999999999</v>
      </c>
    </row>
    <row r="42" spans="1:2">
      <c r="A42">
        <v>69</v>
      </c>
      <c r="B42" s="63">
        <v>1.823</v>
      </c>
    </row>
    <row r="43" spans="1:2">
      <c r="A43">
        <v>70</v>
      </c>
      <c r="B43" s="63">
        <v>1.867</v>
      </c>
    </row>
    <row r="44" spans="1:2">
      <c r="A44">
        <v>71</v>
      </c>
      <c r="B44" s="63">
        <v>1.91</v>
      </c>
    </row>
    <row r="45" spans="1:2">
      <c r="A45">
        <v>72</v>
      </c>
      <c r="B45" s="63">
        <v>1.9530000000000001</v>
      </c>
    </row>
    <row r="46" spans="1:2">
      <c r="A46">
        <v>73</v>
      </c>
      <c r="B46" s="63">
        <v>2.004</v>
      </c>
    </row>
    <row r="47" spans="1:2">
      <c r="A47">
        <v>74</v>
      </c>
      <c r="B47" s="63">
        <v>2.06</v>
      </c>
    </row>
    <row r="48" spans="1:2">
      <c r="A48">
        <v>75</v>
      </c>
      <c r="B48" s="63">
        <v>2.117</v>
      </c>
    </row>
    <row r="49" spans="1:2">
      <c r="A49">
        <v>76</v>
      </c>
      <c r="B49" s="63">
        <v>2.181</v>
      </c>
    </row>
    <row r="50" spans="1:2">
      <c r="A50">
        <v>77</v>
      </c>
      <c r="B50" s="63">
        <v>2.2549999999999999</v>
      </c>
    </row>
    <row r="51" spans="1:2">
      <c r="A51">
        <v>78</v>
      </c>
      <c r="B51" s="63">
        <v>2.3359999999999999</v>
      </c>
    </row>
    <row r="52" spans="1:2">
      <c r="A52">
        <v>79</v>
      </c>
      <c r="B52" s="63">
        <v>2.419</v>
      </c>
    </row>
    <row r="53" spans="1:2">
      <c r="A53">
        <v>80</v>
      </c>
      <c r="B53" s="63">
        <v>2.504</v>
      </c>
    </row>
    <row r="54" spans="1:2">
      <c r="A54">
        <v>81</v>
      </c>
      <c r="B54" s="63">
        <v>2.597</v>
      </c>
    </row>
    <row r="55" spans="1:2">
      <c r="A55">
        <v>82</v>
      </c>
      <c r="B55" s="63">
        <v>2.702</v>
      </c>
    </row>
    <row r="56" spans="1:2">
      <c r="A56">
        <v>83</v>
      </c>
      <c r="B56" s="63">
        <v>2.831</v>
      </c>
    </row>
    <row r="57" spans="1:2">
      <c r="A57">
        <v>84</v>
      </c>
      <c r="B57" s="63">
        <v>2.9809999999999999</v>
      </c>
    </row>
    <row r="58" spans="1:2">
      <c r="A58">
        <v>85</v>
      </c>
      <c r="B58" s="63">
        <v>3.153</v>
      </c>
    </row>
    <row r="59" spans="1:2">
      <c r="A59">
        <v>86</v>
      </c>
      <c r="B59" s="63">
        <v>3.3519999999999999</v>
      </c>
    </row>
    <row r="60" spans="1:2">
      <c r="A60">
        <v>87</v>
      </c>
      <c r="B60" s="63">
        <v>3.58</v>
      </c>
    </row>
    <row r="61" spans="1:2">
      <c r="A61">
        <v>88</v>
      </c>
      <c r="B61" s="63">
        <v>3.8420000000000001</v>
      </c>
    </row>
    <row r="62" spans="1:2">
      <c r="A62">
        <v>89</v>
      </c>
      <c r="B62" s="63">
        <v>4.1449999999999996</v>
      </c>
    </row>
    <row r="63" spans="1:2">
      <c r="A63">
        <v>90</v>
      </c>
      <c r="B63" s="63">
        <v>4.4930000000000003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894AAE6EF176744940E11D3ADF46EF4" ma:contentTypeVersion="5" ma:contentTypeDescription="Opprett et nytt dokument." ma:contentTypeScope="" ma:versionID="48c6c541181150ef3a929f58bece8365">
  <xsd:schema xmlns:xsd="http://www.w3.org/2001/XMLSchema" xmlns:xs="http://www.w3.org/2001/XMLSchema" xmlns:p="http://schemas.microsoft.com/office/2006/metadata/properties" xmlns:ns1="http://schemas.microsoft.com/sharepoint/v3" xmlns:ns2="ef145d64-a689-4632-996c-4b7808930515" targetNamespace="http://schemas.microsoft.com/office/2006/metadata/properties" ma:root="true" ma:fieldsID="b0958f4e0103e81e7467cf0af4556827" ns1:_="" ns2:_="">
    <xsd:import namespace="http://schemas.microsoft.com/sharepoint/v3"/>
    <xsd:import namespace="ef145d64-a689-4632-996c-4b780893051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fb809ca8e56e4d4a8122c12376747d4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Planlagt startdato" ma:description="Planlagt startdato er en områdekolonne som opprettes av publiseringsfunksjonen. Den brukes til å angi dato og klokkeslett for når denne siden vises for første gang for besøkende på området." ma:hidden="true" ma:internalName="PublishingStartDate">
      <xsd:simpleType>
        <xsd:restriction base="dms:Unknown"/>
      </xsd:simpleType>
    </xsd:element>
    <xsd:element name="PublishingExpirationDate" ma:index="9" nillable="true" ma:displayName="Planlagt utløpsdato" ma:description="Planlagt sluttdato er en områdekolonne som opprettes av publiseringsfunksjonen. Den brukes til å angi dato og klokkeslett for når denne siden ikke lenger vises for besøkende på området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145d64-a689-4632-996c-4b7808930515" elementFormDefault="qualified">
    <xsd:import namespace="http://schemas.microsoft.com/office/2006/documentManagement/types"/>
    <xsd:import namespace="http://schemas.microsoft.com/office/infopath/2007/PartnerControls"/>
    <xsd:element name="fb809ca8e56e4d4a8122c12376747d4f" ma:index="11" nillable="true" ma:taxonomy="true" ma:internalName="fb809ca8e56e4d4a8122c12376747d4f" ma:taxonomyFieldName="arDokumentkategori" ma:displayName="Dokumentkategori" ma:readOnly="false" ma:default="" ma:fieldId="{fb809ca8-e56e-4d4a-8122-c12376747d4f}" ma:taxonomyMulti="true" ma:sspId="3c6efdf4-b4c8-462d-9cab-4be29478ae61" ma:termSetId="b08b7c1c-db5d-467d-8b8c-eb1e0e0d951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bd504c98-4430-457d-a15f-e5fdb6a76afc}" ma:internalName="TaxCatchAll" ma:showField="CatchAllData" ma:web="ef145d64-a689-4632-996c-4b78089305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StartDate xmlns="http://schemas.microsoft.com/sharepoint/v3" xsi:nil="true"/>
    <PublishingExpirationDate xmlns="http://schemas.microsoft.com/sharepoint/v3" xsi:nil="true"/>
    <fb809ca8e56e4d4a8122c12376747d4f xmlns="ef145d64-a689-4632-996c-4b7808930515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Stevneprotokoller</TermName>
          <TermId xmlns="http://schemas.microsoft.com/office/infopath/2007/PartnerControls">62758785-c66c-4e54-854b-2bf1204ae428</TermId>
        </TermInfo>
      </Terms>
    </fb809ca8e56e4d4a8122c12376747d4f>
    <TaxCatchAll xmlns="ef145d64-a689-4632-996c-4b7808930515">
      <Value>32</Value>
    </TaxCatchAll>
  </documentManagement>
</p:properties>
</file>

<file path=customXml/itemProps1.xml><?xml version="1.0" encoding="utf-8"?>
<ds:datastoreItem xmlns:ds="http://schemas.openxmlformats.org/officeDocument/2006/customXml" ds:itemID="{29ED3429-9095-465B-B722-04BCAF8FCD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1F381C-61B4-4A50-8411-5DC277FA5C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f145d64-a689-4632-996c-4b78089305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BDB198-27B2-4E02-91F5-F72092CC5D99}">
  <ds:schemaRefs>
    <ds:schemaRef ds:uri="http://schemas.microsoft.com/office/2006/metadata/properties"/>
    <ds:schemaRef ds:uri="ef145d64-a689-4632-996c-4b7808930515"/>
    <ds:schemaRef ds:uri="http://purl.org/dc/elements/1.1/"/>
    <ds:schemaRef ds:uri="http://schemas.microsoft.com/sharepoint/v3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Bj. Hagenes Vigrestad IK</dc:creator>
  <cp:keywords/>
  <cp:lastModifiedBy>Arne Grostad</cp:lastModifiedBy>
  <dcterms:created xsi:type="dcterms:W3CDTF">2001-08-31T20:44:44Z</dcterms:created>
  <dcterms:modified xsi:type="dcterms:W3CDTF">2017-09-26T12:59:01Z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arDokumentkategori">
    <vt:lpwstr>32;#Stevneprotokoller|62758785-c66c-4e54-854b-2bf1204ae428</vt:lpwstr>
  </property>
  <property fmtid="{D5CDD505-2E9C-101B-9397-08002B2CF9AE}" pid="4" name="ContentTypeId">
    <vt:lpwstr>0x010100D894AAE6EF176744940E11D3ADF46EF4</vt:lpwstr>
  </property>
</Properties>
</file>