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E:\TRABAJOS\VARIOS\2- LABPROF GROUP SRL\IVA\2023\03\"/>
    </mc:Choice>
  </mc:AlternateContent>
  <xr:revisionPtr revIDLastSave="0" documentId="8_{DDAAD1F2-776C-460D-917C-0D9AFE01AD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RAS" sheetId="2" r:id="rId1"/>
    <sheet name="VENTA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44" i="1" s="1"/>
  <c r="J44" i="1"/>
  <c r="J7" i="2"/>
  <c r="H7" i="2" s="1"/>
  <c r="J11" i="2"/>
  <c r="H11" i="2" s="1"/>
  <c r="J12" i="2"/>
  <c r="H12" i="2" s="1"/>
  <c r="J13" i="2"/>
  <c r="H13" i="2" s="1"/>
  <c r="J14" i="2"/>
  <c r="H14" i="2" s="1"/>
  <c r="J16" i="2"/>
  <c r="H16" i="2" s="1"/>
  <c r="J15" i="2"/>
  <c r="H15" i="2" s="1"/>
  <c r="J18" i="2"/>
  <c r="H18" i="2" s="1"/>
  <c r="J19" i="2"/>
  <c r="H19" i="2" s="1"/>
  <c r="J20" i="2"/>
  <c r="H20" i="2" s="1"/>
  <c r="J24" i="2"/>
  <c r="H24" i="2" s="1"/>
  <c r="J25" i="2"/>
  <c r="H25" i="2" s="1"/>
  <c r="J26" i="2"/>
  <c r="H26" i="2" s="1"/>
  <c r="J32" i="2"/>
  <c r="H32" i="2" s="1"/>
  <c r="J35" i="2"/>
  <c r="H35" i="2" s="1"/>
  <c r="J37" i="2"/>
  <c r="H37" i="2" s="1"/>
  <c r="J38" i="2"/>
  <c r="H38" i="2" s="1"/>
  <c r="H21" i="2"/>
  <c r="I21" i="2"/>
  <c r="H22" i="2"/>
  <c r="I22" i="2"/>
  <c r="H23" i="2"/>
  <c r="I23" i="2"/>
  <c r="H17" i="2"/>
  <c r="I17" i="2"/>
  <c r="H10" i="2"/>
  <c r="I10" i="2"/>
  <c r="H8" i="2"/>
  <c r="I8" i="2"/>
  <c r="J9" i="2"/>
  <c r="H9" i="2" s="1"/>
  <c r="H27" i="2"/>
  <c r="I27" i="2"/>
  <c r="H28" i="2"/>
  <c r="I28" i="2"/>
  <c r="H29" i="2"/>
  <c r="I29" i="2"/>
  <c r="H30" i="2"/>
  <c r="I30" i="2"/>
  <c r="H31" i="2"/>
  <c r="I31" i="2"/>
  <c r="H33" i="2"/>
  <c r="I33" i="2"/>
  <c r="J36" i="2"/>
  <c r="H36" i="2" s="1"/>
  <c r="H58" i="2" l="1"/>
  <c r="I58" i="2"/>
  <c r="J58" i="2"/>
  <c r="K58" i="2"/>
  <c r="L58" i="2"/>
  <c r="M58" i="2"/>
  <c r="J12" i="1"/>
  <c r="H11" i="1"/>
  <c r="J11" i="1"/>
  <c r="J9" i="1"/>
  <c r="J8" i="1"/>
  <c r="H8" i="1" s="1"/>
  <c r="J7" i="1"/>
  <c r="H7" i="1" s="1"/>
  <c r="I44" i="1" l="1"/>
  <c r="K44" i="1"/>
  <c r="L44" i="1"/>
  <c r="M44" i="1"/>
  <c r="I61" i="2" l="1"/>
</calcChain>
</file>

<file path=xl/sharedStrings.xml><?xml version="1.0" encoding="utf-8"?>
<sst xmlns="http://schemas.openxmlformats.org/spreadsheetml/2006/main" count="279" uniqueCount="120">
  <si>
    <t>LIBRO VENTAS LEY 125/91</t>
  </si>
  <si>
    <t>FECHA</t>
  </si>
  <si>
    <t>DOCUMENTO</t>
  </si>
  <si>
    <t>Numero</t>
  </si>
  <si>
    <t>TIMB.</t>
  </si>
  <si>
    <t>CLIENTE</t>
  </si>
  <si>
    <t>VALORES DE VENTAS</t>
  </si>
  <si>
    <t>MON.</t>
  </si>
  <si>
    <t>CONDICIÓN</t>
  </si>
  <si>
    <t>CUOTAS</t>
  </si>
  <si>
    <t>OBSERVACION</t>
  </si>
  <si>
    <t>CUENTAS CONTABLES</t>
  </si>
  <si>
    <t>FORMULARIO 145</t>
  </si>
  <si>
    <t>MOTIVOS INCLUSIÓN</t>
  </si>
  <si>
    <t>DETALLES INCLUSIÓN</t>
  </si>
  <si>
    <t>RAZÓN SOCIAL</t>
  </si>
  <si>
    <t>RUC</t>
  </si>
  <si>
    <t>DV</t>
  </si>
  <si>
    <t>GRAV. 10%</t>
  </si>
  <si>
    <t>GRAV. 5%</t>
  </si>
  <si>
    <t>IVA 10%</t>
  </si>
  <si>
    <t>IVA 5%</t>
  </si>
  <si>
    <t>EXENTAS</t>
  </si>
  <si>
    <t>TOTAL</t>
  </si>
  <si>
    <t>LIBRO COMPRAS LEY 125/91</t>
  </si>
  <si>
    <t>CONTRIBUYENTE: LABPROF GROUP S.R.L.</t>
  </si>
  <si>
    <t>VENC.</t>
  </si>
  <si>
    <t>VALORES DE COMPRAS</t>
  </si>
  <si>
    <t>TIPO</t>
  </si>
  <si>
    <t>Gs.</t>
  </si>
  <si>
    <t>TRAZAR SRL</t>
  </si>
  <si>
    <t>LA FAMILIA S.A.</t>
  </si>
  <si>
    <t>PERIODO: 01/03/2023 al 31/03/2023 - ACTIVIDAD: IRACIS</t>
  </si>
  <si>
    <t>Factura</t>
  </si>
  <si>
    <t>001-001-0000883</t>
  </si>
  <si>
    <t>Contado</t>
  </si>
  <si>
    <t>PAPEL ILUSTRACION, IMPRESIÓN LASER</t>
  </si>
  <si>
    <t>001-001-0000884</t>
  </si>
  <si>
    <t>CREDITOS PARANA SA</t>
  </si>
  <si>
    <t>001-001-0000885</t>
  </si>
  <si>
    <t>RADIO ITAPUA SA</t>
  </si>
  <si>
    <t>FOTOCOPIAS 68 CANTIDADES</t>
  </si>
  <si>
    <t>001-001-0000886</t>
  </si>
  <si>
    <t>ANULADO</t>
  </si>
  <si>
    <t>001-001-0000887</t>
  </si>
  <si>
    <t>JOEL GOMEZ</t>
  </si>
  <si>
    <t>PAPEL ILUSTRACION, ADHESIVO E IMPRESIÓN LASER</t>
  </si>
  <si>
    <t>001-001-0000888</t>
  </si>
  <si>
    <t>Gs</t>
  </si>
  <si>
    <t xml:space="preserve">IMPRESIÓN LASER EN PAPEL DE 90 GRAMOS </t>
  </si>
  <si>
    <t>003-001-0116637</t>
  </si>
  <si>
    <t>ALAMO SA</t>
  </si>
  <si>
    <t>PAPEL BOBINA P/ CALCULADORA</t>
  </si>
  <si>
    <t>001-007-0035428</t>
  </si>
  <si>
    <t>Consumicion</t>
  </si>
  <si>
    <t>001-022-0026390</t>
  </si>
  <si>
    <t>006-001-0122781</t>
  </si>
  <si>
    <t xml:space="preserve">Gs. </t>
  </si>
  <si>
    <t>Conatdo</t>
  </si>
  <si>
    <t>Adhesivo semibrillo pegado fuerte</t>
  </si>
  <si>
    <t>001-002-0012260</t>
  </si>
  <si>
    <t>CANILLA DE 1/2</t>
  </si>
  <si>
    <t>001-001-0002593</t>
  </si>
  <si>
    <t>CORTE MDF 3 MMM 50 UNIDADES</t>
  </si>
  <si>
    <t>007-001-0053996</t>
  </si>
  <si>
    <t>MATIZ IMPORTACIONES -EXPORTACIONES</t>
  </si>
  <si>
    <t>001-002-0092161</t>
  </si>
  <si>
    <t>006-001-0123162</t>
  </si>
  <si>
    <t>001-020-0020373</t>
  </si>
  <si>
    <t>003-007-0002472</t>
  </si>
  <si>
    <t>CUTTER</t>
  </si>
  <si>
    <t>001-001-0067963</t>
  </si>
  <si>
    <t>Puntera p/Tornillo</t>
  </si>
  <si>
    <t>003-001-0117007</t>
  </si>
  <si>
    <t>001-022-0029530</t>
  </si>
  <si>
    <t>001-009-0019331</t>
  </si>
  <si>
    <t>factura</t>
  </si>
  <si>
    <t>006-023-0024831</t>
  </si>
  <si>
    <t>007-001-0054169</t>
  </si>
  <si>
    <t>001-001-0002716</t>
  </si>
  <si>
    <t>RECARGA DE AGUA</t>
  </si>
  <si>
    <t>010-001-0272464</t>
  </si>
  <si>
    <t xml:space="preserve">RYSA </t>
  </si>
  <si>
    <t>Gs,</t>
  </si>
  <si>
    <t>envio de encomienda</t>
  </si>
  <si>
    <t>006-023-0025155</t>
  </si>
  <si>
    <t>006-022-0030462</t>
  </si>
  <si>
    <t>006-023-0025756</t>
  </si>
  <si>
    <t>006-022-0031119</t>
  </si>
  <si>
    <t>006-022-0031439</t>
  </si>
  <si>
    <t>001-002-0012390</t>
  </si>
  <si>
    <t>006-020-0023068</t>
  </si>
  <si>
    <t>001-009-0020085</t>
  </si>
  <si>
    <t>001-001-0002634</t>
  </si>
  <si>
    <t>Corte y doblado de acrilico 2 m, corte en mdf y alto impacto</t>
  </si>
  <si>
    <t>004-002-0004583</t>
  </si>
  <si>
    <t>ALTATEC S.A.</t>
  </si>
  <si>
    <t>006-001-0124251</t>
  </si>
  <si>
    <t>Articulos Varios</t>
  </si>
  <si>
    <t>Adhesivo Calandrado Rojo</t>
  </si>
  <si>
    <t>SUPERMERCADO HOLANDES SRL</t>
  </si>
  <si>
    <t>ARTICULOS VARIOS</t>
  </si>
  <si>
    <t>Articulos varios</t>
  </si>
  <si>
    <t>001-021-0020905</t>
  </si>
  <si>
    <t>001-001-0025978</t>
  </si>
  <si>
    <t>CLOTILDE BARRETO - COMEDOR DOÑA CLOTI</t>
  </si>
  <si>
    <t>ESEGE S.A. - IMPAR EXPERTOS EN PAPEL</t>
  </si>
  <si>
    <t>Papel Ilustracion brillo 115 gramos</t>
  </si>
  <si>
    <t>AKIHIRO ISHIBASHI NISHIMOTO - LEDTRONICA</t>
  </si>
  <si>
    <t>FERRETERIA TEBICUARY SRL</t>
  </si>
  <si>
    <t>Rollo de nailon para bordeadora</t>
  </si>
  <si>
    <t>PABLO SANCHEZ - SASA VENTA DE AGUA</t>
  </si>
  <si>
    <t>MATIZ SAE IMPORTACIONES -EXPORTACIONES</t>
  </si>
  <si>
    <t>Adhesivo Oracal Dorado</t>
  </si>
  <si>
    <t>Contratapas DE PVC A4</t>
  </si>
  <si>
    <t xml:space="preserve">DIANA ROMERO - MICA </t>
  </si>
  <si>
    <t>CINTA RASO NARANJA</t>
  </si>
  <si>
    <t>ESEGE SA - IMPAR EXPERTOS EN PAPEL</t>
  </si>
  <si>
    <t>PAPEL ILUSTRACION 90 GRAMOS</t>
  </si>
  <si>
    <t>Alto Impacto 1,5mm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</si>
</sst>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15" x14ac:knownFonts="1">
    <font>
      <sz val="8"/>
      <color rgb="FF000000"/>
      <name val="Arial"/>
      <family val="2"/>
    </font>
    <font>
      <sz val="8"/>
      <color rgb="FF000000"/>
      <name val="Arial"/>
      <family val="2"/>
    </font>
    <font>
      <b/>
      <sz val="14"/>
      <color rgb="FF000000"/>
      <name val="Arial"/>
      <family val="2"/>
    </font>
    <font>
      <b/>
      <sz val="11.5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CECEC"/>
        <bgColor rgb="FF000000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9" fillId="0" borderId="0"/>
    <xf numFmtId="0" fontId="11" fillId="0" borderId="0"/>
  </cellStyleXfs>
  <cellXfs count="42">
    <xf numFmtId="0" fontId="0" fillId="0" borderId="0" xfId="0"/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38" fontId="6" fillId="3" borderId="1" xfId="0" applyNumberFormat="1" applyFont="1" applyFill="1" applyBorder="1" applyAlignment="1">
      <alignment horizontal="right" vertical="center"/>
    </xf>
    <xf numFmtId="38" fontId="5" fillId="3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38" fontId="0" fillId="0" borderId="1" xfId="0" applyNumberFormat="1" applyBorder="1" applyAlignment="1">
      <alignment horizontal="right" vertical="center"/>
    </xf>
    <xf numFmtId="38" fontId="7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38" fontId="0" fillId="0" borderId="0" xfId="0" applyNumberForma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38" fontId="7" fillId="0" borderId="1" xfId="0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 applyProtection="1">
      <alignment vertical="center"/>
      <protection hidden="1"/>
    </xf>
    <xf numFmtId="0" fontId="14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38" fontId="12" fillId="0" borderId="1" xfId="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left" vertical="center"/>
    </xf>
    <xf numFmtId="14" fontId="10" fillId="0" borderId="1" xfId="0" applyNumberFormat="1" applyFont="1" applyBorder="1" applyAlignment="1">
      <alignment horizontal="center" vertical="center"/>
    </xf>
    <xf numFmtId="38" fontId="10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4">
    <cellStyle name="Millares [0]" xfId="1" builtinId="6"/>
    <cellStyle name="Normal" xfId="0" builtinId="0"/>
    <cellStyle name="Normal 2" xfId="2" xr:uid="{563BDDF7-37A4-4F12-856A-CACE6BDC2C6B}"/>
    <cellStyle name="Normal 3" xfId="3" xr:uid="{3EC2D94B-2AB1-45A9-8ABA-F09627FD08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63"/>
  <sheetViews>
    <sheetView tabSelected="1" zoomScaleNormal="100" workbookViewId="0">
      <selection activeCell="A39" sqref="A39:XFD56"/>
    </sheetView>
  </sheetViews>
  <sheetFormatPr baseColWidth="10" defaultColWidth="9.33203125" defaultRowHeight="15" customHeight="1" x14ac:dyDescent="0.2"/>
  <cols>
    <col min="1" max="1" width="12.33203125" style="1" customWidth="1"/>
    <col min="2" max="2" width="17.6640625" style="1" bestFit="1" customWidth="1"/>
    <col min="3" max="3" width="9.1640625" style="1" bestFit="1" customWidth="1"/>
    <col min="4" max="4" width="12.33203125" style="1" customWidth="1"/>
    <col min="5" max="5" width="48.6640625" style="1" bestFit="1" customWidth="1"/>
    <col min="6" max="6" width="13.83203125" style="1" customWidth="1"/>
    <col min="7" max="7" width="3.83203125" style="1" bestFit="1" customWidth="1"/>
    <col min="8" max="8" width="11.33203125" style="1" bestFit="1" customWidth="1"/>
    <col min="9" max="10" width="10.1640625" style="1" bestFit="1" customWidth="1"/>
    <col min="11" max="11" width="7.5" style="1" bestFit="1" customWidth="1"/>
    <col min="12" max="12" width="12.1640625" style="1" bestFit="1" customWidth="1"/>
    <col min="13" max="13" width="11.33203125" style="1" bestFit="1" customWidth="1"/>
    <col min="14" max="14" width="6.33203125" style="1" bestFit="1" customWidth="1"/>
    <col min="15" max="15" width="12.1640625" style="1" bestFit="1" customWidth="1"/>
    <col min="16" max="16" width="19" style="1" bestFit="1" customWidth="1"/>
    <col min="17" max="17" width="10.1640625" style="1" bestFit="1" customWidth="1"/>
    <col min="18" max="18" width="55.83203125" style="1" bestFit="1" customWidth="1"/>
    <col min="19" max="19" width="22.6640625" style="1" bestFit="1" customWidth="1"/>
    <col min="20" max="20" width="18.1640625" style="1" bestFit="1" customWidth="1"/>
    <col min="21" max="21" width="21.5" style="1" bestFit="1" customWidth="1"/>
    <col min="22" max="22" width="22.1640625" style="1" bestFit="1" customWidth="1"/>
    <col min="23" max="16384" width="9.33203125" style="1"/>
  </cols>
  <sheetData>
    <row r="1" spans="1:22" ht="24.95" customHeight="1" x14ac:dyDescent="0.2">
      <c r="A1" s="37" t="s">
        <v>24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14"/>
      <c r="S1" s="14"/>
      <c r="T1" s="14"/>
      <c r="U1" s="14"/>
      <c r="V1" s="14"/>
    </row>
    <row r="2" spans="1:22" ht="18" customHeight="1" x14ac:dyDescent="0.2">
      <c r="A2" s="38" t="s">
        <v>25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14"/>
      <c r="S2" s="14"/>
      <c r="T2" s="14"/>
      <c r="U2" s="14"/>
      <c r="V2" s="14"/>
    </row>
    <row r="3" spans="1:22" ht="18" customHeight="1" x14ac:dyDescent="0.2">
      <c r="A3" s="38" t="s">
        <v>32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14"/>
      <c r="S3" s="14"/>
      <c r="T3" s="14"/>
      <c r="U3" s="14"/>
      <c r="V3" s="14"/>
    </row>
    <row r="5" spans="1:22" ht="12" x14ac:dyDescent="0.2">
      <c r="A5" s="39" t="s">
        <v>1</v>
      </c>
      <c r="B5" s="39" t="s">
        <v>2</v>
      </c>
      <c r="C5" s="39" t="s">
        <v>4</v>
      </c>
      <c r="D5" s="39" t="s">
        <v>26</v>
      </c>
      <c r="E5" s="39" t="s">
        <v>5</v>
      </c>
      <c r="F5" s="39"/>
      <c r="G5" s="39"/>
      <c r="H5" s="39" t="s">
        <v>27</v>
      </c>
      <c r="I5" s="39"/>
      <c r="J5" s="39"/>
      <c r="K5" s="39"/>
      <c r="L5" s="39"/>
      <c r="M5" s="39"/>
      <c r="N5" s="39" t="s">
        <v>7</v>
      </c>
      <c r="O5" s="39" t="s">
        <v>8</v>
      </c>
      <c r="P5" s="39" t="s">
        <v>9</v>
      </c>
      <c r="Q5" s="39" t="s">
        <v>28</v>
      </c>
      <c r="R5" s="39" t="s">
        <v>10</v>
      </c>
      <c r="S5" s="39" t="s">
        <v>11</v>
      </c>
      <c r="T5" s="39" t="s">
        <v>12</v>
      </c>
      <c r="U5" s="39" t="s">
        <v>13</v>
      </c>
      <c r="V5" s="39" t="s">
        <v>14</v>
      </c>
    </row>
    <row r="6" spans="1:22" ht="20.100000000000001" customHeight="1" x14ac:dyDescent="0.2">
      <c r="A6" s="39"/>
      <c r="B6" s="39"/>
      <c r="C6" s="39"/>
      <c r="D6" s="39"/>
      <c r="E6" s="2" t="s">
        <v>15</v>
      </c>
      <c r="F6" s="2" t="s">
        <v>16</v>
      </c>
      <c r="G6" s="2" t="s">
        <v>17</v>
      </c>
      <c r="H6" s="2" t="s">
        <v>18</v>
      </c>
      <c r="I6" s="2" t="s">
        <v>19</v>
      </c>
      <c r="J6" s="2" t="s">
        <v>20</v>
      </c>
      <c r="K6" s="2" t="s">
        <v>21</v>
      </c>
      <c r="L6" s="2" t="s">
        <v>22</v>
      </c>
      <c r="M6" s="2" t="s">
        <v>23</v>
      </c>
      <c r="N6" s="39"/>
      <c r="O6" s="39"/>
      <c r="P6" s="39"/>
      <c r="Q6" s="39"/>
      <c r="R6" s="39"/>
      <c r="S6" s="39"/>
      <c r="T6" s="39"/>
      <c r="U6" s="39"/>
      <c r="V6" s="39"/>
    </row>
    <row r="7" spans="1:22" s="26" customFormat="1" ht="20.100000000000001" customHeight="1" x14ac:dyDescent="0.2">
      <c r="A7" s="30">
        <v>44986</v>
      </c>
      <c r="B7" s="31" t="s">
        <v>50</v>
      </c>
      <c r="C7" s="31">
        <v>15668417</v>
      </c>
      <c r="D7" s="30">
        <v>45107</v>
      </c>
      <c r="E7" s="31" t="s">
        <v>51</v>
      </c>
      <c r="F7" s="31">
        <v>80004161</v>
      </c>
      <c r="G7" s="31">
        <v>5</v>
      </c>
      <c r="H7" s="32">
        <f>+M7-J7</f>
        <v>39000</v>
      </c>
      <c r="I7" s="32"/>
      <c r="J7" s="32">
        <f>+M7/11</f>
        <v>3900</v>
      </c>
      <c r="K7" s="32"/>
      <c r="L7" s="32"/>
      <c r="M7" s="32">
        <v>42900</v>
      </c>
      <c r="N7" s="31" t="s">
        <v>48</v>
      </c>
      <c r="O7" s="31" t="s">
        <v>35</v>
      </c>
      <c r="P7" s="32">
        <v>1</v>
      </c>
      <c r="Q7" s="31" t="s">
        <v>33</v>
      </c>
      <c r="R7" s="31" t="s">
        <v>52</v>
      </c>
      <c r="S7" s="25"/>
      <c r="T7" s="25"/>
      <c r="U7" s="25"/>
    </row>
    <row r="8" spans="1:22" s="26" customFormat="1" ht="20.100000000000001" customHeight="1" x14ac:dyDescent="0.2">
      <c r="A8" s="30">
        <v>44986</v>
      </c>
      <c r="B8" s="31" t="s">
        <v>103</v>
      </c>
      <c r="C8" s="31">
        <v>16036470</v>
      </c>
      <c r="D8" s="30">
        <v>45291</v>
      </c>
      <c r="E8" s="31" t="s">
        <v>31</v>
      </c>
      <c r="F8" s="31">
        <v>80008379</v>
      </c>
      <c r="G8" s="31">
        <v>2</v>
      </c>
      <c r="H8" s="32">
        <f>56626-J8</f>
        <v>51478</v>
      </c>
      <c r="I8" s="32">
        <f>11400-K8</f>
        <v>10857</v>
      </c>
      <c r="J8" s="32">
        <v>5148</v>
      </c>
      <c r="K8" s="32">
        <v>543</v>
      </c>
      <c r="L8" s="32"/>
      <c r="M8" s="32">
        <v>68000</v>
      </c>
      <c r="N8" s="31" t="s">
        <v>48</v>
      </c>
      <c r="O8" s="31" t="s">
        <v>35</v>
      </c>
      <c r="P8" s="32">
        <v>1</v>
      </c>
      <c r="Q8" s="31" t="s">
        <v>33</v>
      </c>
      <c r="R8" s="31" t="s">
        <v>98</v>
      </c>
      <c r="S8" s="25"/>
      <c r="T8" s="25"/>
      <c r="U8" s="25"/>
    </row>
    <row r="9" spans="1:22" s="26" customFormat="1" ht="20.100000000000001" customHeight="1" x14ac:dyDescent="0.2">
      <c r="A9" s="30">
        <v>44986</v>
      </c>
      <c r="B9" s="31" t="s">
        <v>53</v>
      </c>
      <c r="C9" s="31">
        <v>15851211</v>
      </c>
      <c r="D9" s="30">
        <v>45199</v>
      </c>
      <c r="E9" s="31" t="s">
        <v>100</v>
      </c>
      <c r="F9" s="31">
        <v>80003153</v>
      </c>
      <c r="G9" s="31">
        <v>9</v>
      </c>
      <c r="H9" s="32">
        <f>+M9-J9</f>
        <v>20818.181818181816</v>
      </c>
      <c r="I9" s="32"/>
      <c r="J9" s="32">
        <f>+M9/11</f>
        <v>2081.818181818182</v>
      </c>
      <c r="K9" s="32"/>
      <c r="L9" s="32"/>
      <c r="M9" s="32">
        <v>22900</v>
      </c>
      <c r="N9" s="31" t="s">
        <v>29</v>
      </c>
      <c r="O9" s="31" t="s">
        <v>35</v>
      </c>
      <c r="P9" s="32">
        <v>1</v>
      </c>
      <c r="Q9" s="31" t="s">
        <v>33</v>
      </c>
      <c r="R9" s="31" t="s">
        <v>98</v>
      </c>
      <c r="S9" s="25"/>
      <c r="T9" s="25"/>
      <c r="U9" s="25"/>
    </row>
    <row r="10" spans="1:22" s="26" customFormat="1" ht="20.100000000000001" customHeight="1" x14ac:dyDescent="0.2">
      <c r="A10" s="30">
        <v>44986</v>
      </c>
      <c r="B10" s="31" t="s">
        <v>55</v>
      </c>
      <c r="C10" s="31">
        <v>16036470</v>
      </c>
      <c r="D10" s="30">
        <v>45291</v>
      </c>
      <c r="E10" s="31" t="s">
        <v>31</v>
      </c>
      <c r="F10" s="31">
        <v>80008379</v>
      </c>
      <c r="G10" s="31">
        <v>2</v>
      </c>
      <c r="H10" s="32">
        <f>20800-J10</f>
        <v>18909</v>
      </c>
      <c r="I10" s="32">
        <f>32000-K10</f>
        <v>30476</v>
      </c>
      <c r="J10" s="32">
        <v>1891</v>
      </c>
      <c r="K10" s="32">
        <v>1524</v>
      </c>
      <c r="L10" s="32"/>
      <c r="M10" s="32">
        <v>52800</v>
      </c>
      <c r="N10" s="31" t="s">
        <v>29</v>
      </c>
      <c r="O10" s="31" t="s">
        <v>35</v>
      </c>
      <c r="P10" s="32">
        <v>1</v>
      </c>
      <c r="Q10" s="31" t="s">
        <v>33</v>
      </c>
      <c r="R10" s="31" t="s">
        <v>98</v>
      </c>
      <c r="S10" s="25"/>
      <c r="T10" s="25"/>
      <c r="U10" s="25"/>
    </row>
    <row r="11" spans="1:22" s="26" customFormat="1" ht="20.100000000000001" customHeight="1" x14ac:dyDescent="0.2">
      <c r="A11" s="30">
        <v>44987</v>
      </c>
      <c r="B11" s="31" t="s">
        <v>56</v>
      </c>
      <c r="C11" s="31">
        <v>16008531</v>
      </c>
      <c r="D11" s="30">
        <v>45260</v>
      </c>
      <c r="E11" s="31" t="s">
        <v>117</v>
      </c>
      <c r="F11" s="31">
        <v>80051575</v>
      </c>
      <c r="G11" s="31">
        <v>7</v>
      </c>
      <c r="H11" s="32">
        <f t="shared" ref="H11:H16" si="0">+M11-J11</f>
        <v>95836.363636363632</v>
      </c>
      <c r="I11" s="32"/>
      <c r="J11" s="32">
        <f t="shared" ref="J11:J16" si="1">+M11/11</f>
        <v>9583.636363636364</v>
      </c>
      <c r="K11" s="32"/>
      <c r="L11" s="32"/>
      <c r="M11" s="32">
        <v>105420</v>
      </c>
      <c r="N11" s="31" t="s">
        <v>57</v>
      </c>
      <c r="O11" s="31" t="s">
        <v>35</v>
      </c>
      <c r="P11" s="32">
        <v>1</v>
      </c>
      <c r="Q11" s="31" t="s">
        <v>33</v>
      </c>
      <c r="R11" s="31" t="s">
        <v>59</v>
      </c>
      <c r="S11" s="25"/>
      <c r="T11" s="25"/>
      <c r="U11" s="25"/>
    </row>
    <row r="12" spans="1:22" s="26" customFormat="1" ht="20.100000000000001" customHeight="1" x14ac:dyDescent="0.2">
      <c r="A12" s="30">
        <v>44988</v>
      </c>
      <c r="B12" s="31" t="s">
        <v>60</v>
      </c>
      <c r="C12" s="31">
        <v>16098994</v>
      </c>
      <c r="D12" s="30">
        <v>45291</v>
      </c>
      <c r="E12" s="31" t="s">
        <v>109</v>
      </c>
      <c r="F12" s="31">
        <v>80003131</v>
      </c>
      <c r="G12" s="31">
        <v>8</v>
      </c>
      <c r="H12" s="32">
        <f t="shared" si="0"/>
        <v>12727.272727272728</v>
      </c>
      <c r="I12" s="32"/>
      <c r="J12" s="32">
        <f t="shared" si="1"/>
        <v>1272.7272727272727</v>
      </c>
      <c r="K12" s="32"/>
      <c r="L12" s="32"/>
      <c r="M12" s="32">
        <v>14000</v>
      </c>
      <c r="N12" s="31" t="s">
        <v>48</v>
      </c>
      <c r="O12" s="31" t="s">
        <v>35</v>
      </c>
      <c r="P12" s="32">
        <v>1</v>
      </c>
      <c r="Q12" s="31" t="s">
        <v>33</v>
      </c>
      <c r="R12" s="31" t="s">
        <v>61</v>
      </c>
      <c r="S12" s="25"/>
      <c r="T12" s="25"/>
      <c r="U12" s="25"/>
    </row>
    <row r="13" spans="1:22" s="26" customFormat="1" ht="20.100000000000001" customHeight="1" x14ac:dyDescent="0.2">
      <c r="A13" s="30">
        <v>44988</v>
      </c>
      <c r="B13" s="31" t="s">
        <v>62</v>
      </c>
      <c r="C13" s="31">
        <v>16212214</v>
      </c>
      <c r="D13" s="30">
        <v>45351</v>
      </c>
      <c r="E13" s="31" t="s">
        <v>108</v>
      </c>
      <c r="F13" s="31">
        <v>3187493</v>
      </c>
      <c r="G13" s="31">
        <v>2</v>
      </c>
      <c r="H13" s="32">
        <f t="shared" si="0"/>
        <v>90909.090909090912</v>
      </c>
      <c r="I13" s="32"/>
      <c r="J13" s="32">
        <f t="shared" si="1"/>
        <v>9090.9090909090901</v>
      </c>
      <c r="K13" s="32"/>
      <c r="L13" s="32"/>
      <c r="M13" s="32">
        <v>100000</v>
      </c>
      <c r="N13" s="31" t="s">
        <v>29</v>
      </c>
      <c r="O13" s="31" t="s">
        <v>35</v>
      </c>
      <c r="P13" s="32">
        <v>1</v>
      </c>
      <c r="Q13" s="31" t="s">
        <v>33</v>
      </c>
      <c r="R13" s="31" t="s">
        <v>63</v>
      </c>
      <c r="S13" s="25"/>
      <c r="T13" s="25"/>
      <c r="U13" s="25"/>
    </row>
    <row r="14" spans="1:22" s="26" customFormat="1" ht="20.100000000000001" customHeight="1" x14ac:dyDescent="0.2">
      <c r="A14" s="30">
        <v>44989</v>
      </c>
      <c r="B14" s="31" t="s">
        <v>64</v>
      </c>
      <c r="C14" s="31">
        <v>15856489</v>
      </c>
      <c r="D14" s="30">
        <v>45169</v>
      </c>
      <c r="E14" s="31" t="s">
        <v>65</v>
      </c>
      <c r="F14" s="31">
        <v>80022821</v>
      </c>
      <c r="G14" s="31">
        <v>9</v>
      </c>
      <c r="H14" s="32">
        <f t="shared" si="0"/>
        <v>158636.36363636365</v>
      </c>
      <c r="I14" s="32"/>
      <c r="J14" s="32">
        <f t="shared" si="1"/>
        <v>15863.636363636364</v>
      </c>
      <c r="K14" s="32"/>
      <c r="L14" s="32"/>
      <c r="M14" s="32">
        <v>174500</v>
      </c>
      <c r="N14" s="31" t="s">
        <v>48</v>
      </c>
      <c r="O14" s="31" t="s">
        <v>35</v>
      </c>
      <c r="P14" s="32">
        <v>1</v>
      </c>
      <c r="Q14" s="31" t="s">
        <v>33</v>
      </c>
      <c r="R14" s="31" t="s">
        <v>119</v>
      </c>
      <c r="S14" s="25"/>
      <c r="T14" s="25"/>
      <c r="U14" s="25"/>
    </row>
    <row r="15" spans="1:22" s="26" customFormat="1" ht="20.100000000000001" customHeight="1" x14ac:dyDescent="0.2">
      <c r="A15" s="30">
        <v>44991</v>
      </c>
      <c r="B15" s="31" t="s">
        <v>66</v>
      </c>
      <c r="C15" s="31">
        <v>16109431</v>
      </c>
      <c r="D15" s="30">
        <v>45291</v>
      </c>
      <c r="E15" s="31" t="s">
        <v>115</v>
      </c>
      <c r="F15" s="31">
        <v>1865563</v>
      </c>
      <c r="G15" s="31">
        <v>7</v>
      </c>
      <c r="H15" s="32">
        <f t="shared" si="0"/>
        <v>18181.81818181818</v>
      </c>
      <c r="I15" s="32"/>
      <c r="J15" s="32">
        <f t="shared" si="1"/>
        <v>1818.1818181818182</v>
      </c>
      <c r="K15" s="32"/>
      <c r="L15" s="32"/>
      <c r="M15" s="32">
        <v>20000</v>
      </c>
      <c r="N15" s="31" t="s">
        <v>48</v>
      </c>
      <c r="O15" s="31" t="s">
        <v>35</v>
      </c>
      <c r="P15" s="32">
        <v>1</v>
      </c>
      <c r="Q15" s="31" t="s">
        <v>33</v>
      </c>
      <c r="R15" s="31" t="s">
        <v>116</v>
      </c>
      <c r="S15" s="25"/>
      <c r="T15" s="25"/>
      <c r="U15" s="25"/>
    </row>
    <row r="16" spans="1:22" s="26" customFormat="1" ht="20.100000000000001" customHeight="1" x14ac:dyDescent="0.2">
      <c r="A16" s="30">
        <v>44992</v>
      </c>
      <c r="B16" s="31" t="s">
        <v>67</v>
      </c>
      <c r="C16" s="31">
        <v>16008531</v>
      </c>
      <c r="D16" s="30">
        <v>45260</v>
      </c>
      <c r="E16" s="31" t="s">
        <v>117</v>
      </c>
      <c r="F16" s="31">
        <v>80051575</v>
      </c>
      <c r="G16" s="31">
        <v>7</v>
      </c>
      <c r="H16" s="32">
        <f t="shared" si="0"/>
        <v>68945.454545454544</v>
      </c>
      <c r="I16" s="32"/>
      <c r="J16" s="32">
        <f t="shared" si="1"/>
        <v>6894.545454545455</v>
      </c>
      <c r="K16" s="32"/>
      <c r="L16" s="32"/>
      <c r="M16" s="32">
        <v>75840</v>
      </c>
      <c r="N16" s="31" t="s">
        <v>29</v>
      </c>
      <c r="O16" s="31" t="s">
        <v>35</v>
      </c>
      <c r="P16" s="32">
        <v>1</v>
      </c>
      <c r="Q16" s="31" t="s">
        <v>33</v>
      </c>
      <c r="R16" s="31" t="s">
        <v>118</v>
      </c>
      <c r="S16" s="25"/>
      <c r="T16" s="25"/>
      <c r="U16" s="25"/>
    </row>
    <row r="17" spans="1:21" s="26" customFormat="1" ht="20.100000000000001" customHeight="1" x14ac:dyDescent="0.2">
      <c r="A17" s="30">
        <v>44993</v>
      </c>
      <c r="B17" s="31" t="s">
        <v>68</v>
      </c>
      <c r="C17" s="31">
        <v>16036470</v>
      </c>
      <c r="D17" s="30">
        <v>45291</v>
      </c>
      <c r="E17" s="31" t="s">
        <v>31</v>
      </c>
      <c r="F17" s="31">
        <v>80008379</v>
      </c>
      <c r="G17" s="31">
        <v>2</v>
      </c>
      <c r="H17" s="32">
        <f>23011-J17</f>
        <v>20919</v>
      </c>
      <c r="I17" s="32">
        <f>26009-K17</f>
        <v>24770</v>
      </c>
      <c r="J17" s="32">
        <v>2092</v>
      </c>
      <c r="K17" s="32">
        <v>1239</v>
      </c>
      <c r="L17" s="32"/>
      <c r="M17" s="32">
        <v>49000</v>
      </c>
      <c r="N17" s="31" t="s">
        <v>48</v>
      </c>
      <c r="O17" s="31" t="s">
        <v>35</v>
      </c>
      <c r="P17" s="32">
        <v>1</v>
      </c>
      <c r="Q17" s="31" t="s">
        <v>33</v>
      </c>
      <c r="R17" s="31" t="s">
        <v>98</v>
      </c>
      <c r="S17" s="25"/>
      <c r="T17" s="25"/>
      <c r="U17" s="25"/>
    </row>
    <row r="18" spans="1:21" s="26" customFormat="1" ht="20.100000000000001" customHeight="1" x14ac:dyDescent="0.2">
      <c r="A18" s="30">
        <v>44994</v>
      </c>
      <c r="B18" s="31" t="s">
        <v>69</v>
      </c>
      <c r="C18" s="31">
        <v>15929931</v>
      </c>
      <c r="D18" s="30">
        <v>45199</v>
      </c>
      <c r="E18" s="31" t="s">
        <v>51</v>
      </c>
      <c r="F18" s="31">
        <v>80004161</v>
      </c>
      <c r="G18" s="31">
        <v>5</v>
      </c>
      <c r="H18" s="32">
        <f>+M18-J18</f>
        <v>9283.636363636364</v>
      </c>
      <c r="I18" s="32"/>
      <c r="J18" s="32">
        <f>+M18/11</f>
        <v>928.36363636363637</v>
      </c>
      <c r="K18" s="32"/>
      <c r="L18" s="32"/>
      <c r="M18" s="32">
        <v>10212</v>
      </c>
      <c r="N18" s="31" t="s">
        <v>29</v>
      </c>
      <c r="O18" s="31" t="s">
        <v>58</v>
      </c>
      <c r="P18" s="32">
        <v>1</v>
      </c>
      <c r="Q18" s="31" t="s">
        <v>33</v>
      </c>
      <c r="R18" s="31" t="s">
        <v>70</v>
      </c>
      <c r="S18" s="25"/>
      <c r="T18" s="25"/>
      <c r="U18" s="25"/>
    </row>
    <row r="19" spans="1:21" s="26" customFormat="1" ht="20.100000000000001" customHeight="1" x14ac:dyDescent="0.2">
      <c r="A19" s="30">
        <v>44994</v>
      </c>
      <c r="B19" s="31" t="s">
        <v>71</v>
      </c>
      <c r="C19" s="31">
        <v>16173890</v>
      </c>
      <c r="D19" s="30">
        <v>45322</v>
      </c>
      <c r="E19" s="31" t="s">
        <v>109</v>
      </c>
      <c r="F19" s="31">
        <v>80003131</v>
      </c>
      <c r="G19" s="31">
        <v>8</v>
      </c>
      <c r="H19" s="32">
        <f>+M19-J19</f>
        <v>8181.818181818182</v>
      </c>
      <c r="I19" s="32"/>
      <c r="J19" s="32">
        <f>+M19/11</f>
        <v>818.18181818181813</v>
      </c>
      <c r="K19" s="32"/>
      <c r="L19" s="32"/>
      <c r="M19" s="32">
        <v>9000</v>
      </c>
      <c r="N19" s="31" t="s">
        <v>29</v>
      </c>
      <c r="O19" s="31" t="s">
        <v>35</v>
      </c>
      <c r="P19" s="32">
        <v>1</v>
      </c>
      <c r="Q19" s="31" t="s">
        <v>33</v>
      </c>
      <c r="R19" s="31" t="s">
        <v>72</v>
      </c>
      <c r="S19" s="25"/>
      <c r="T19" s="25"/>
      <c r="U19" s="25"/>
    </row>
    <row r="20" spans="1:21" s="26" customFormat="1" ht="20.100000000000001" customHeight="1" x14ac:dyDescent="0.2">
      <c r="A20" s="30">
        <v>44994</v>
      </c>
      <c r="B20" s="31" t="s">
        <v>73</v>
      </c>
      <c r="C20" s="31">
        <v>15668417</v>
      </c>
      <c r="D20" s="30">
        <v>45107</v>
      </c>
      <c r="E20" s="31" t="s">
        <v>51</v>
      </c>
      <c r="F20" s="31">
        <v>80004161</v>
      </c>
      <c r="G20" s="31">
        <v>5</v>
      </c>
      <c r="H20" s="32">
        <f>+M20-J20</f>
        <v>200181.81818181818</v>
      </c>
      <c r="I20" s="32"/>
      <c r="J20" s="32">
        <f>+M20/11</f>
        <v>20018.18181818182</v>
      </c>
      <c r="K20" s="32"/>
      <c r="L20" s="32"/>
      <c r="M20" s="32">
        <v>220200</v>
      </c>
      <c r="N20" s="31" t="s">
        <v>29</v>
      </c>
      <c r="O20" s="31" t="s">
        <v>35</v>
      </c>
      <c r="P20" s="32">
        <v>1</v>
      </c>
      <c r="Q20" s="31" t="s">
        <v>33</v>
      </c>
      <c r="R20" s="31" t="s">
        <v>114</v>
      </c>
      <c r="S20" s="25"/>
      <c r="T20" s="25"/>
      <c r="U20" s="25"/>
    </row>
    <row r="21" spans="1:21" s="26" customFormat="1" ht="20.100000000000001" customHeight="1" x14ac:dyDescent="0.2">
      <c r="A21" s="30">
        <v>44997</v>
      </c>
      <c r="B21" s="31" t="s">
        <v>74</v>
      </c>
      <c r="C21" s="31">
        <v>16036470</v>
      </c>
      <c r="D21" s="30">
        <v>45291</v>
      </c>
      <c r="E21" s="31" t="s">
        <v>31</v>
      </c>
      <c r="F21" s="31">
        <v>80008379</v>
      </c>
      <c r="G21" s="31">
        <v>2</v>
      </c>
      <c r="H21" s="32">
        <f>11049-J21</f>
        <v>10045</v>
      </c>
      <c r="I21" s="32">
        <f>16890-K21</f>
        <v>16086</v>
      </c>
      <c r="J21" s="32">
        <v>1004</v>
      </c>
      <c r="K21" s="32">
        <v>804</v>
      </c>
      <c r="L21" s="32"/>
      <c r="M21" s="32">
        <v>27900</v>
      </c>
      <c r="N21" s="31" t="s">
        <v>48</v>
      </c>
      <c r="O21" s="31" t="s">
        <v>35</v>
      </c>
      <c r="P21" s="32">
        <v>1</v>
      </c>
      <c r="Q21" s="31" t="s">
        <v>33</v>
      </c>
      <c r="R21" s="31" t="s">
        <v>98</v>
      </c>
      <c r="S21" s="25"/>
      <c r="T21" s="25"/>
      <c r="U21" s="25"/>
    </row>
    <row r="22" spans="1:21" s="26" customFormat="1" ht="20.100000000000001" customHeight="1" x14ac:dyDescent="0.2">
      <c r="A22" s="30">
        <v>44997</v>
      </c>
      <c r="B22" s="31" t="s">
        <v>75</v>
      </c>
      <c r="C22" s="31">
        <v>15851211</v>
      </c>
      <c r="D22" s="30">
        <v>45199</v>
      </c>
      <c r="E22" s="31" t="s">
        <v>100</v>
      </c>
      <c r="F22" s="31">
        <v>80003153</v>
      </c>
      <c r="G22" s="31">
        <v>9</v>
      </c>
      <c r="H22" s="32">
        <f>28000-J22</f>
        <v>26496</v>
      </c>
      <c r="I22" s="32">
        <f>31581-K22</f>
        <v>29036</v>
      </c>
      <c r="J22" s="32">
        <v>1504</v>
      </c>
      <c r="K22" s="32">
        <v>2545</v>
      </c>
      <c r="L22" s="32"/>
      <c r="M22" s="32">
        <v>50000</v>
      </c>
      <c r="N22" s="31" t="s">
        <v>29</v>
      </c>
      <c r="O22" s="31" t="s">
        <v>35</v>
      </c>
      <c r="P22" s="32">
        <v>1</v>
      </c>
      <c r="Q22" s="31" t="s">
        <v>76</v>
      </c>
      <c r="R22" s="31" t="s">
        <v>98</v>
      </c>
      <c r="S22" s="25"/>
      <c r="T22" s="25"/>
      <c r="U22" s="25"/>
    </row>
    <row r="23" spans="1:21" s="26" customFormat="1" ht="20.100000000000001" customHeight="1" x14ac:dyDescent="0.2">
      <c r="A23" s="30">
        <v>44998</v>
      </c>
      <c r="B23" s="31" t="s">
        <v>77</v>
      </c>
      <c r="C23" s="31">
        <v>16036470</v>
      </c>
      <c r="D23" s="30">
        <v>45291</v>
      </c>
      <c r="E23" s="31" t="s">
        <v>31</v>
      </c>
      <c r="F23" s="31">
        <v>80008379</v>
      </c>
      <c r="G23" s="31">
        <v>2</v>
      </c>
      <c r="H23" s="32">
        <f>22684-J23</f>
        <v>20622</v>
      </c>
      <c r="I23" s="32">
        <f>33256-K23</f>
        <v>31672</v>
      </c>
      <c r="J23" s="32">
        <v>2062</v>
      </c>
      <c r="K23" s="32">
        <v>1584</v>
      </c>
      <c r="L23" s="32"/>
      <c r="M23" s="32">
        <v>55940</v>
      </c>
      <c r="N23" s="31" t="s">
        <v>48</v>
      </c>
      <c r="O23" s="31" t="s">
        <v>35</v>
      </c>
      <c r="P23" s="32">
        <v>1</v>
      </c>
      <c r="Q23" s="31" t="s">
        <v>76</v>
      </c>
      <c r="R23" s="31" t="s">
        <v>98</v>
      </c>
      <c r="S23" s="25"/>
      <c r="T23" s="25"/>
      <c r="U23" s="25"/>
    </row>
    <row r="24" spans="1:21" s="26" customFormat="1" ht="20.100000000000001" customHeight="1" x14ac:dyDescent="0.2">
      <c r="A24" s="30">
        <v>44998</v>
      </c>
      <c r="B24" s="31" t="s">
        <v>78</v>
      </c>
      <c r="C24" s="31">
        <v>15856489</v>
      </c>
      <c r="D24" s="30">
        <v>45169</v>
      </c>
      <c r="E24" s="31" t="s">
        <v>112</v>
      </c>
      <c r="F24" s="31">
        <v>80022821</v>
      </c>
      <c r="G24" s="31">
        <v>9</v>
      </c>
      <c r="H24" s="32">
        <f>+M24-J24</f>
        <v>15136.363636363636</v>
      </c>
      <c r="I24" s="32"/>
      <c r="J24" s="32">
        <f>+M24/11</f>
        <v>1513.6363636363637</v>
      </c>
      <c r="K24" s="32"/>
      <c r="L24" s="32"/>
      <c r="M24" s="32">
        <v>16650</v>
      </c>
      <c r="N24" s="31" t="s">
        <v>29</v>
      </c>
      <c r="O24" s="31" t="s">
        <v>35</v>
      </c>
      <c r="P24" s="32">
        <v>1</v>
      </c>
      <c r="Q24" s="31" t="s">
        <v>33</v>
      </c>
      <c r="R24" s="31" t="s">
        <v>113</v>
      </c>
      <c r="S24" s="25"/>
      <c r="T24" s="25"/>
      <c r="U24" s="25"/>
    </row>
    <row r="25" spans="1:21" s="26" customFormat="1" ht="20.100000000000001" customHeight="1" x14ac:dyDescent="0.2">
      <c r="A25" s="30">
        <v>44999</v>
      </c>
      <c r="B25" s="31" t="s">
        <v>79</v>
      </c>
      <c r="C25" s="31">
        <v>16160004</v>
      </c>
      <c r="D25" s="30">
        <v>45322</v>
      </c>
      <c r="E25" s="31" t="s">
        <v>111</v>
      </c>
      <c r="F25" s="31">
        <v>2221732</v>
      </c>
      <c r="G25" s="31">
        <v>0</v>
      </c>
      <c r="H25" s="32">
        <f>+M25-J25</f>
        <v>36363.63636363636</v>
      </c>
      <c r="I25" s="32"/>
      <c r="J25" s="32">
        <f>+M25/11</f>
        <v>3636.3636363636365</v>
      </c>
      <c r="K25" s="32"/>
      <c r="L25" s="32"/>
      <c r="M25" s="32">
        <v>40000</v>
      </c>
      <c r="N25" s="31" t="s">
        <v>29</v>
      </c>
      <c r="O25" s="31" t="s">
        <v>35</v>
      </c>
      <c r="P25" s="32">
        <v>1</v>
      </c>
      <c r="Q25" s="31" t="s">
        <v>33</v>
      </c>
      <c r="R25" s="31" t="s">
        <v>80</v>
      </c>
      <c r="S25" s="25"/>
      <c r="T25" s="25"/>
      <c r="U25" s="25"/>
    </row>
    <row r="26" spans="1:21" s="26" customFormat="1" ht="20.100000000000001" customHeight="1" x14ac:dyDescent="0.2">
      <c r="A26" s="30">
        <v>44999</v>
      </c>
      <c r="B26" s="31" t="s">
        <v>81</v>
      </c>
      <c r="C26" s="31">
        <v>16104011</v>
      </c>
      <c r="D26" s="30">
        <v>45291</v>
      </c>
      <c r="E26" s="31" t="s">
        <v>82</v>
      </c>
      <c r="F26" s="31">
        <v>80003063</v>
      </c>
      <c r="G26" s="31">
        <v>0</v>
      </c>
      <c r="H26" s="32">
        <f>+M26-J26</f>
        <v>22727.272727272728</v>
      </c>
      <c r="I26" s="32"/>
      <c r="J26" s="32">
        <f>+M26/11</f>
        <v>2272.7272727272725</v>
      </c>
      <c r="K26" s="32"/>
      <c r="L26" s="32"/>
      <c r="M26" s="32">
        <v>25000</v>
      </c>
      <c r="N26" s="31" t="s">
        <v>83</v>
      </c>
      <c r="O26" s="31" t="s">
        <v>35</v>
      </c>
      <c r="P26" s="32">
        <v>1</v>
      </c>
      <c r="Q26" s="31" t="s">
        <v>33</v>
      </c>
      <c r="R26" s="31" t="s">
        <v>84</v>
      </c>
      <c r="S26" s="25"/>
      <c r="T26" s="25"/>
      <c r="U26" s="25"/>
    </row>
    <row r="27" spans="1:21" s="26" customFormat="1" ht="20.100000000000001" customHeight="1" x14ac:dyDescent="0.2">
      <c r="A27" s="30">
        <v>44999</v>
      </c>
      <c r="B27" s="31" t="s">
        <v>85</v>
      </c>
      <c r="C27" s="31">
        <v>16036470</v>
      </c>
      <c r="D27" s="30">
        <v>45291</v>
      </c>
      <c r="E27" s="31" t="s">
        <v>31</v>
      </c>
      <c r="F27" s="31">
        <v>80008379</v>
      </c>
      <c r="G27" s="31">
        <v>2</v>
      </c>
      <c r="H27" s="32">
        <f>25578-J27</f>
        <v>23253</v>
      </c>
      <c r="I27" s="32">
        <f>11820-K27</f>
        <v>11257</v>
      </c>
      <c r="J27" s="32">
        <v>2325</v>
      </c>
      <c r="K27" s="32">
        <v>563</v>
      </c>
      <c r="L27" s="32"/>
      <c r="M27" s="32">
        <v>37397</v>
      </c>
      <c r="N27" s="31" t="s">
        <v>29</v>
      </c>
      <c r="O27" s="31" t="s">
        <v>35</v>
      </c>
      <c r="P27" s="32">
        <v>1</v>
      </c>
      <c r="Q27" s="31" t="s">
        <v>33</v>
      </c>
      <c r="R27" s="31" t="s">
        <v>98</v>
      </c>
      <c r="S27" s="25"/>
      <c r="T27" s="25"/>
      <c r="U27" s="25"/>
    </row>
    <row r="28" spans="1:21" s="26" customFormat="1" ht="20.100000000000001" customHeight="1" x14ac:dyDescent="0.2">
      <c r="A28" s="30">
        <v>45000</v>
      </c>
      <c r="B28" s="31" t="s">
        <v>86</v>
      </c>
      <c r="C28" s="31">
        <v>16036470</v>
      </c>
      <c r="D28" s="30">
        <v>45291</v>
      </c>
      <c r="E28" s="31" t="s">
        <v>31</v>
      </c>
      <c r="F28" s="31">
        <v>80008379</v>
      </c>
      <c r="G28" s="31">
        <v>2</v>
      </c>
      <c r="H28" s="32">
        <f>8578-J28</f>
        <v>7798</v>
      </c>
      <c r="I28" s="32">
        <f>28955-K28</f>
        <v>27576</v>
      </c>
      <c r="J28" s="32">
        <v>780</v>
      </c>
      <c r="K28" s="32">
        <v>1379</v>
      </c>
      <c r="L28" s="32"/>
      <c r="M28" s="32">
        <v>37533</v>
      </c>
      <c r="N28" s="31" t="s">
        <v>29</v>
      </c>
      <c r="O28" s="31" t="s">
        <v>35</v>
      </c>
      <c r="P28" s="32">
        <v>1</v>
      </c>
      <c r="Q28" s="31" t="s">
        <v>33</v>
      </c>
      <c r="R28" s="31" t="s">
        <v>102</v>
      </c>
      <c r="S28" s="25"/>
      <c r="T28" s="25"/>
      <c r="U28" s="25"/>
    </row>
    <row r="29" spans="1:21" s="26" customFormat="1" ht="20.100000000000001" customHeight="1" x14ac:dyDescent="0.2">
      <c r="A29" s="30">
        <v>45002</v>
      </c>
      <c r="B29" s="31" t="s">
        <v>87</v>
      </c>
      <c r="C29" s="31">
        <v>16036470</v>
      </c>
      <c r="D29" s="30">
        <v>45291</v>
      </c>
      <c r="E29" s="31" t="s">
        <v>31</v>
      </c>
      <c r="F29" s="31">
        <v>80008379</v>
      </c>
      <c r="G29" s="31">
        <v>2</v>
      </c>
      <c r="H29" s="32">
        <f>18500-J29</f>
        <v>16818</v>
      </c>
      <c r="I29" s="32">
        <f>13091-K29</f>
        <v>12468</v>
      </c>
      <c r="J29" s="32">
        <v>1682</v>
      </c>
      <c r="K29" s="32">
        <v>623</v>
      </c>
      <c r="L29" s="32"/>
      <c r="M29" s="32">
        <v>31591</v>
      </c>
      <c r="N29" s="31" t="s">
        <v>48</v>
      </c>
      <c r="O29" s="31" t="s">
        <v>35</v>
      </c>
      <c r="P29" s="32">
        <v>1</v>
      </c>
      <c r="Q29" s="31" t="s">
        <v>76</v>
      </c>
      <c r="R29" s="31" t="s">
        <v>98</v>
      </c>
      <c r="S29" s="25"/>
      <c r="T29" s="25"/>
      <c r="U29" s="25"/>
    </row>
    <row r="30" spans="1:21" s="26" customFormat="1" ht="20.100000000000001" customHeight="1" x14ac:dyDescent="0.2">
      <c r="A30" s="30">
        <v>45002</v>
      </c>
      <c r="B30" s="31" t="s">
        <v>88</v>
      </c>
      <c r="C30" s="31">
        <v>16036470</v>
      </c>
      <c r="D30" s="30">
        <v>45291</v>
      </c>
      <c r="E30" s="31" t="s">
        <v>31</v>
      </c>
      <c r="F30" s="31">
        <v>80008379</v>
      </c>
      <c r="G30" s="31">
        <v>2</v>
      </c>
      <c r="H30" s="32">
        <f>47325-J30</f>
        <v>43023</v>
      </c>
      <c r="I30" s="32">
        <f>12666-K30</f>
        <v>12063</v>
      </c>
      <c r="J30" s="32">
        <v>4302</v>
      </c>
      <c r="K30" s="32">
        <v>603</v>
      </c>
      <c r="L30" s="32"/>
      <c r="M30" s="32">
        <v>59991</v>
      </c>
      <c r="N30" s="31" t="s">
        <v>48</v>
      </c>
      <c r="O30" s="31" t="s">
        <v>35</v>
      </c>
      <c r="P30" s="32">
        <v>1</v>
      </c>
      <c r="Q30" s="31" t="s">
        <v>76</v>
      </c>
      <c r="R30" s="31" t="s">
        <v>98</v>
      </c>
      <c r="S30" s="25"/>
      <c r="T30" s="25"/>
      <c r="U30" s="25"/>
    </row>
    <row r="31" spans="1:21" s="26" customFormat="1" ht="20.100000000000001" customHeight="1" x14ac:dyDescent="0.2">
      <c r="A31" s="30">
        <v>45003</v>
      </c>
      <c r="B31" s="31" t="s">
        <v>89</v>
      </c>
      <c r="C31" s="31">
        <v>16036470</v>
      </c>
      <c r="D31" s="30">
        <v>45291</v>
      </c>
      <c r="E31" s="31" t="s">
        <v>31</v>
      </c>
      <c r="F31" s="31">
        <v>80008379</v>
      </c>
      <c r="G31" s="31">
        <v>2</v>
      </c>
      <c r="H31" s="32">
        <f>17191-J31</f>
        <v>15628</v>
      </c>
      <c r="I31" s="32">
        <f>17300-K31</f>
        <v>16476</v>
      </c>
      <c r="J31" s="32">
        <v>1563</v>
      </c>
      <c r="K31" s="32">
        <v>824</v>
      </c>
      <c r="L31" s="32"/>
      <c r="M31" s="32">
        <v>34491</v>
      </c>
      <c r="N31" s="31" t="s">
        <v>48</v>
      </c>
      <c r="O31" s="31" t="s">
        <v>35</v>
      </c>
      <c r="P31" s="32">
        <v>1</v>
      </c>
      <c r="Q31" s="31" t="s">
        <v>76</v>
      </c>
      <c r="R31" s="31" t="s">
        <v>98</v>
      </c>
      <c r="S31" s="25"/>
      <c r="T31" s="25"/>
      <c r="U31" s="25"/>
    </row>
    <row r="32" spans="1:21" s="26" customFormat="1" ht="20.100000000000001" customHeight="1" x14ac:dyDescent="0.2">
      <c r="A32" s="30">
        <v>45003</v>
      </c>
      <c r="B32" s="31" t="s">
        <v>90</v>
      </c>
      <c r="C32" s="31">
        <v>16098994</v>
      </c>
      <c r="D32" s="30">
        <v>45291</v>
      </c>
      <c r="E32" s="31" t="s">
        <v>109</v>
      </c>
      <c r="F32" s="31">
        <v>80003131</v>
      </c>
      <c r="G32" s="31">
        <v>8</v>
      </c>
      <c r="H32" s="32">
        <f>+M32-J32</f>
        <v>4545.454545454545</v>
      </c>
      <c r="I32" s="32"/>
      <c r="J32" s="32">
        <f>+M32/11</f>
        <v>454.54545454545456</v>
      </c>
      <c r="K32" s="32"/>
      <c r="L32" s="32"/>
      <c r="M32" s="32">
        <v>5000</v>
      </c>
      <c r="N32" s="31" t="s">
        <v>48</v>
      </c>
      <c r="O32" s="31" t="s">
        <v>35</v>
      </c>
      <c r="P32" s="32">
        <v>1</v>
      </c>
      <c r="Q32" s="31" t="s">
        <v>33</v>
      </c>
      <c r="R32" s="31" t="s">
        <v>110</v>
      </c>
      <c r="S32" s="25"/>
      <c r="T32" s="25"/>
      <c r="U32" s="25"/>
    </row>
    <row r="33" spans="1:21" s="26" customFormat="1" ht="20.100000000000001" customHeight="1" x14ac:dyDescent="0.2">
      <c r="A33" s="30">
        <v>45005</v>
      </c>
      <c r="B33" s="31" t="s">
        <v>91</v>
      </c>
      <c r="C33" s="31">
        <v>16036470</v>
      </c>
      <c r="D33" s="30">
        <v>45291</v>
      </c>
      <c r="E33" s="31" t="s">
        <v>31</v>
      </c>
      <c r="F33" s="31">
        <v>80008379</v>
      </c>
      <c r="G33" s="31">
        <v>2</v>
      </c>
      <c r="H33" s="32">
        <f>20270-J33</f>
        <v>18427</v>
      </c>
      <c r="I33" s="32">
        <f>37300-K33</f>
        <v>35524</v>
      </c>
      <c r="J33" s="32">
        <v>1843</v>
      </c>
      <c r="K33" s="32">
        <v>1776</v>
      </c>
      <c r="L33" s="32"/>
      <c r="M33" s="32">
        <v>57570</v>
      </c>
      <c r="N33" s="31" t="s">
        <v>48</v>
      </c>
      <c r="O33" s="31" t="s">
        <v>35</v>
      </c>
      <c r="P33" s="32">
        <v>1</v>
      </c>
      <c r="Q33" s="31" t="s">
        <v>33</v>
      </c>
      <c r="R33" s="31" t="s">
        <v>98</v>
      </c>
      <c r="S33" s="25"/>
      <c r="T33" s="25"/>
      <c r="U33" s="25"/>
    </row>
    <row r="34" spans="1:21" s="26" customFormat="1" ht="20.100000000000001" customHeight="1" x14ac:dyDescent="0.2">
      <c r="A34" s="30">
        <v>45005</v>
      </c>
      <c r="B34" s="31" t="s">
        <v>92</v>
      </c>
      <c r="C34" s="31">
        <v>15851211</v>
      </c>
      <c r="D34" s="30">
        <v>45199</v>
      </c>
      <c r="E34" s="31" t="s">
        <v>100</v>
      </c>
      <c r="F34" s="31">
        <v>80003153</v>
      </c>
      <c r="G34" s="31">
        <v>9</v>
      </c>
      <c r="H34" s="32"/>
      <c r="I34" s="32">
        <v>28476</v>
      </c>
      <c r="J34" s="32"/>
      <c r="K34" s="32">
        <v>1424</v>
      </c>
      <c r="L34" s="32"/>
      <c r="M34" s="32">
        <v>29900</v>
      </c>
      <c r="N34" s="31" t="s">
        <v>48</v>
      </c>
      <c r="O34" s="31" t="s">
        <v>35</v>
      </c>
      <c r="P34" s="32">
        <v>1</v>
      </c>
      <c r="Q34" s="31" t="s">
        <v>33</v>
      </c>
      <c r="R34" s="31" t="s">
        <v>101</v>
      </c>
      <c r="S34" s="25"/>
      <c r="T34" s="25"/>
      <c r="U34" s="25"/>
    </row>
    <row r="35" spans="1:21" s="26" customFormat="1" ht="20.100000000000001" customHeight="1" x14ac:dyDescent="0.2">
      <c r="A35" s="30">
        <v>45005</v>
      </c>
      <c r="B35" s="31" t="s">
        <v>93</v>
      </c>
      <c r="C35" s="31">
        <v>16212214</v>
      </c>
      <c r="D35" s="30">
        <v>45351</v>
      </c>
      <c r="E35" s="31" t="s">
        <v>108</v>
      </c>
      <c r="F35" s="31">
        <v>3187493</v>
      </c>
      <c r="G35" s="31">
        <v>2</v>
      </c>
      <c r="H35" s="32">
        <f>+M35-J35</f>
        <v>563636.36363636365</v>
      </c>
      <c r="I35" s="32"/>
      <c r="J35" s="32">
        <f>+M35/11</f>
        <v>56363.63636363636</v>
      </c>
      <c r="K35" s="32"/>
      <c r="L35" s="32"/>
      <c r="M35" s="32">
        <v>620000</v>
      </c>
      <c r="N35" s="31" t="s">
        <v>29</v>
      </c>
      <c r="O35" s="31" t="s">
        <v>35</v>
      </c>
      <c r="P35" s="32">
        <v>1</v>
      </c>
      <c r="Q35" s="31" t="s">
        <v>33</v>
      </c>
      <c r="R35" s="31" t="s">
        <v>94</v>
      </c>
      <c r="S35" s="25"/>
      <c r="T35" s="25"/>
      <c r="U35" s="25"/>
    </row>
    <row r="36" spans="1:21" s="26" customFormat="1" ht="20.100000000000001" customHeight="1" x14ac:dyDescent="0.2">
      <c r="A36" s="30">
        <v>45008</v>
      </c>
      <c r="B36" s="31" t="s">
        <v>95</v>
      </c>
      <c r="C36" s="31">
        <v>15858378</v>
      </c>
      <c r="D36" s="30">
        <v>45169</v>
      </c>
      <c r="E36" s="31" t="s">
        <v>96</v>
      </c>
      <c r="F36" s="31">
        <v>80031808</v>
      </c>
      <c r="G36" s="31">
        <v>0</v>
      </c>
      <c r="H36" s="32">
        <f>+M36-J36</f>
        <v>670932.72727272729</v>
      </c>
      <c r="I36" s="32"/>
      <c r="J36" s="32">
        <f>+M36/11</f>
        <v>67093.272727272721</v>
      </c>
      <c r="K36" s="32"/>
      <c r="L36" s="32"/>
      <c r="M36" s="32">
        <v>738026</v>
      </c>
      <c r="N36" s="31" t="s">
        <v>48</v>
      </c>
      <c r="O36" s="31" t="s">
        <v>35</v>
      </c>
      <c r="P36" s="32">
        <v>1</v>
      </c>
      <c r="Q36" s="31" t="s">
        <v>33</v>
      </c>
      <c r="R36" s="31" t="s">
        <v>99</v>
      </c>
      <c r="S36" s="25"/>
      <c r="T36" s="25"/>
      <c r="U36" s="25"/>
    </row>
    <row r="37" spans="1:21" s="26" customFormat="1" ht="20.100000000000001" customHeight="1" x14ac:dyDescent="0.2">
      <c r="A37" s="30">
        <v>45009</v>
      </c>
      <c r="B37" s="31" t="s">
        <v>97</v>
      </c>
      <c r="C37" s="31">
        <v>16008531</v>
      </c>
      <c r="D37" s="30">
        <v>45260</v>
      </c>
      <c r="E37" s="31" t="s">
        <v>106</v>
      </c>
      <c r="F37" s="31">
        <v>80051575</v>
      </c>
      <c r="G37" s="31">
        <v>7</v>
      </c>
      <c r="H37" s="32">
        <f>+M37-J37</f>
        <v>46600</v>
      </c>
      <c r="I37" s="32"/>
      <c r="J37" s="32">
        <f>+M37/11</f>
        <v>4660</v>
      </c>
      <c r="K37" s="32"/>
      <c r="L37" s="32"/>
      <c r="M37" s="32">
        <v>51260</v>
      </c>
      <c r="N37" s="31" t="s">
        <v>48</v>
      </c>
      <c r="O37" s="31" t="s">
        <v>35</v>
      </c>
      <c r="P37" s="32">
        <v>1</v>
      </c>
      <c r="Q37" s="31" t="s">
        <v>33</v>
      </c>
      <c r="R37" s="31" t="s">
        <v>107</v>
      </c>
      <c r="S37" s="25"/>
      <c r="T37" s="25"/>
      <c r="U37" s="25"/>
    </row>
    <row r="38" spans="1:21" s="26" customFormat="1" ht="20.100000000000001" customHeight="1" x14ac:dyDescent="0.2">
      <c r="A38" s="30">
        <v>45010</v>
      </c>
      <c r="B38" s="31" t="s">
        <v>104</v>
      </c>
      <c r="C38" s="31">
        <v>15712415</v>
      </c>
      <c r="D38" s="30">
        <v>45107</v>
      </c>
      <c r="E38" s="31" t="s">
        <v>105</v>
      </c>
      <c r="F38" s="31">
        <v>1682287</v>
      </c>
      <c r="G38" s="31">
        <v>0</v>
      </c>
      <c r="H38" s="32">
        <f>+M38-J38</f>
        <v>65454.545454545456</v>
      </c>
      <c r="I38" s="32"/>
      <c r="J38" s="32">
        <f>+M38/11</f>
        <v>6545.454545454545</v>
      </c>
      <c r="K38" s="32"/>
      <c r="L38" s="32"/>
      <c r="M38" s="32">
        <v>72000</v>
      </c>
      <c r="N38" s="31" t="s">
        <v>29</v>
      </c>
      <c r="O38" s="31" t="s">
        <v>35</v>
      </c>
      <c r="P38" s="32">
        <v>1</v>
      </c>
      <c r="Q38" s="31" t="s">
        <v>33</v>
      </c>
      <c r="R38" s="31" t="s">
        <v>54</v>
      </c>
      <c r="S38" s="25"/>
      <c r="T38" s="25"/>
      <c r="U38" s="25"/>
    </row>
    <row r="39" spans="1:21" s="26" customFormat="1" ht="20.100000000000001" customHeight="1" x14ac:dyDescent="0.2">
      <c r="A39" s="30"/>
      <c r="B39" s="31"/>
      <c r="C39" s="31"/>
      <c r="D39" s="30"/>
      <c r="E39" s="31"/>
      <c r="F39" s="31"/>
      <c r="G39" s="31"/>
      <c r="H39" s="32"/>
      <c r="I39" s="32"/>
      <c r="J39" s="32"/>
      <c r="K39" s="32"/>
      <c r="L39" s="32"/>
      <c r="M39" s="32"/>
      <c r="N39" s="31"/>
      <c r="O39" s="31"/>
      <c r="P39" s="32"/>
      <c r="Q39" s="31"/>
      <c r="R39" s="31"/>
      <c r="S39" s="25"/>
      <c r="T39" s="25"/>
      <c r="U39" s="25"/>
    </row>
    <row r="40" spans="1:21" s="26" customFormat="1" ht="20.100000000000001" customHeight="1" x14ac:dyDescent="0.2">
      <c r="A40" s="30"/>
      <c r="B40" s="31"/>
      <c r="C40" s="31"/>
      <c r="D40" s="30"/>
      <c r="E40" s="31"/>
      <c r="F40" s="31"/>
      <c r="G40" s="31"/>
      <c r="H40" s="32"/>
      <c r="I40" s="32"/>
      <c r="J40" s="32"/>
      <c r="K40" s="32"/>
      <c r="L40" s="32"/>
      <c r="M40" s="32"/>
      <c r="N40" s="31"/>
      <c r="O40" s="31"/>
      <c r="P40" s="32"/>
      <c r="Q40" s="31"/>
      <c r="R40" s="31"/>
      <c r="S40" s="25"/>
      <c r="T40" s="25"/>
      <c r="U40" s="25"/>
    </row>
    <row r="41" spans="1:21" s="26" customFormat="1" ht="20.100000000000001" customHeight="1" x14ac:dyDescent="0.2">
      <c r="A41" s="30"/>
      <c r="B41" s="31"/>
      <c r="C41" s="31"/>
      <c r="D41" s="30"/>
      <c r="E41" s="31"/>
      <c r="F41" s="31"/>
      <c r="G41" s="31"/>
      <c r="H41" s="32"/>
      <c r="I41" s="32"/>
      <c r="J41" s="32"/>
      <c r="K41" s="32"/>
      <c r="L41" s="32"/>
      <c r="M41" s="32"/>
      <c r="N41" s="31"/>
      <c r="O41" s="31"/>
      <c r="P41" s="32"/>
      <c r="Q41" s="31"/>
      <c r="R41" s="31"/>
      <c r="S41" s="25"/>
      <c r="T41" s="25"/>
      <c r="U41" s="25"/>
    </row>
    <row r="42" spans="1:21" s="26" customFormat="1" ht="20.100000000000001" customHeight="1" x14ac:dyDescent="0.2">
      <c r="A42" s="30"/>
      <c r="B42" s="31"/>
      <c r="C42" s="31"/>
      <c r="D42" s="30"/>
      <c r="E42" s="31"/>
      <c r="F42" s="31"/>
      <c r="G42" s="31"/>
      <c r="H42" s="32"/>
      <c r="I42" s="32"/>
      <c r="J42" s="32"/>
      <c r="K42" s="32"/>
      <c r="L42" s="32"/>
      <c r="M42" s="32"/>
      <c r="N42" s="31"/>
      <c r="O42" s="31"/>
      <c r="P42" s="32"/>
      <c r="Q42" s="31"/>
      <c r="R42" s="31"/>
      <c r="S42" s="25"/>
      <c r="T42" s="25"/>
      <c r="U42" s="25"/>
    </row>
    <row r="43" spans="1:21" s="26" customFormat="1" ht="20.100000000000001" customHeight="1" x14ac:dyDescent="0.2">
      <c r="A43" s="30"/>
      <c r="B43" s="31"/>
      <c r="C43" s="31"/>
      <c r="D43" s="30"/>
      <c r="E43" s="31"/>
      <c r="F43" s="31"/>
      <c r="G43" s="31"/>
      <c r="H43" s="32"/>
      <c r="I43" s="32"/>
      <c r="J43" s="32"/>
      <c r="K43" s="32"/>
      <c r="L43" s="32"/>
      <c r="M43" s="32"/>
      <c r="N43" s="31"/>
      <c r="O43" s="31"/>
      <c r="P43" s="32"/>
      <c r="Q43" s="31"/>
      <c r="R43" s="31"/>
      <c r="S43" s="25"/>
      <c r="T43" s="25"/>
      <c r="U43" s="25"/>
    </row>
    <row r="44" spans="1:21" s="26" customFormat="1" ht="20.100000000000001" customHeight="1" x14ac:dyDescent="0.2">
      <c r="A44" s="30"/>
      <c r="B44" s="31"/>
      <c r="C44" s="31"/>
      <c r="D44" s="30"/>
      <c r="E44" s="31"/>
      <c r="F44" s="31"/>
      <c r="G44" s="31"/>
      <c r="H44" s="32"/>
      <c r="I44" s="32"/>
      <c r="J44" s="32"/>
      <c r="K44" s="32"/>
      <c r="L44" s="32"/>
      <c r="M44" s="32"/>
      <c r="N44" s="31"/>
      <c r="O44" s="31"/>
      <c r="P44" s="32"/>
      <c r="Q44" s="31"/>
      <c r="R44" s="31"/>
      <c r="S44" s="25"/>
      <c r="T44" s="25"/>
      <c r="U44" s="25"/>
    </row>
    <row r="45" spans="1:21" s="26" customFormat="1" ht="20.100000000000001" customHeight="1" x14ac:dyDescent="0.2">
      <c r="A45" s="30"/>
      <c r="B45" s="31"/>
      <c r="C45" s="31"/>
      <c r="D45" s="30"/>
      <c r="E45" s="31"/>
      <c r="F45" s="31"/>
      <c r="G45" s="31"/>
      <c r="H45" s="32"/>
      <c r="I45" s="32"/>
      <c r="J45" s="32"/>
      <c r="K45" s="32"/>
      <c r="L45" s="32"/>
      <c r="M45" s="32"/>
      <c r="N45" s="31"/>
      <c r="O45" s="31"/>
      <c r="P45" s="32"/>
      <c r="Q45" s="31"/>
      <c r="R45" s="31"/>
      <c r="S45" s="25"/>
      <c r="T45" s="25"/>
      <c r="U45" s="25"/>
    </row>
    <row r="46" spans="1:21" s="26" customFormat="1" ht="20.100000000000001" customHeight="1" x14ac:dyDescent="0.2">
      <c r="A46" s="30"/>
      <c r="B46" s="31"/>
      <c r="C46" s="31"/>
      <c r="D46" s="30"/>
      <c r="E46" s="31"/>
      <c r="F46" s="31"/>
      <c r="G46" s="31"/>
      <c r="H46" s="32"/>
      <c r="I46" s="32"/>
      <c r="J46" s="32"/>
      <c r="K46" s="32"/>
      <c r="L46" s="32"/>
      <c r="M46" s="32"/>
      <c r="N46" s="31"/>
      <c r="O46" s="31"/>
      <c r="P46" s="32"/>
      <c r="Q46" s="31"/>
      <c r="R46" s="31"/>
      <c r="S46" s="25"/>
      <c r="T46" s="25"/>
      <c r="U46" s="25"/>
    </row>
    <row r="47" spans="1:21" s="26" customFormat="1" ht="20.100000000000001" customHeight="1" x14ac:dyDescent="0.2">
      <c r="A47" s="30"/>
      <c r="B47" s="31"/>
      <c r="C47" s="31"/>
      <c r="D47" s="30"/>
      <c r="E47" s="31"/>
      <c r="F47" s="31"/>
      <c r="G47" s="31"/>
      <c r="H47" s="32"/>
      <c r="I47" s="32"/>
      <c r="J47" s="32"/>
      <c r="K47" s="32"/>
      <c r="L47" s="32"/>
      <c r="M47" s="32"/>
      <c r="N47" s="31"/>
      <c r="O47" s="31"/>
      <c r="P47" s="32"/>
      <c r="Q47" s="31"/>
      <c r="R47" s="31"/>
      <c r="S47" s="25"/>
      <c r="T47" s="25"/>
      <c r="U47" s="25"/>
    </row>
    <row r="48" spans="1:21" s="26" customFormat="1" ht="20.100000000000001" customHeight="1" x14ac:dyDescent="0.2">
      <c r="A48" s="30"/>
      <c r="B48" s="31"/>
      <c r="C48" s="31"/>
      <c r="D48" s="30"/>
      <c r="E48" s="31"/>
      <c r="F48" s="31"/>
      <c r="G48" s="31"/>
      <c r="H48" s="32"/>
      <c r="I48" s="32"/>
      <c r="J48" s="32"/>
      <c r="K48" s="32"/>
      <c r="L48" s="32"/>
      <c r="M48" s="32"/>
      <c r="N48" s="31"/>
      <c r="O48" s="31"/>
      <c r="P48" s="32"/>
      <c r="Q48" s="31"/>
      <c r="R48" s="31"/>
      <c r="S48" s="25"/>
      <c r="T48" s="25"/>
      <c r="U48" s="25"/>
    </row>
    <row r="49" spans="1:21" s="26" customFormat="1" ht="20.100000000000001" customHeight="1" x14ac:dyDescent="0.2">
      <c r="A49" s="30"/>
      <c r="B49" s="31"/>
      <c r="C49" s="31"/>
      <c r="D49" s="30"/>
      <c r="E49" s="31"/>
      <c r="F49" s="31"/>
      <c r="G49" s="31"/>
      <c r="H49" s="32"/>
      <c r="I49" s="32"/>
      <c r="J49" s="32"/>
      <c r="K49" s="32"/>
      <c r="L49" s="32"/>
      <c r="M49" s="32"/>
      <c r="N49" s="31"/>
      <c r="O49" s="31"/>
      <c r="P49" s="32"/>
      <c r="Q49" s="31"/>
      <c r="R49" s="31"/>
      <c r="S49" s="25"/>
      <c r="T49" s="25"/>
      <c r="U49" s="25"/>
    </row>
    <row r="50" spans="1:21" s="26" customFormat="1" ht="20.100000000000001" customHeight="1" x14ac:dyDescent="0.2">
      <c r="A50" s="30"/>
      <c r="B50" s="31"/>
      <c r="C50" s="31"/>
      <c r="D50" s="30"/>
      <c r="E50" s="31"/>
      <c r="F50" s="31"/>
      <c r="G50" s="31"/>
      <c r="H50" s="32"/>
      <c r="I50" s="32"/>
      <c r="J50" s="32"/>
      <c r="K50" s="32"/>
      <c r="L50" s="32"/>
      <c r="M50" s="32"/>
      <c r="N50" s="31"/>
      <c r="O50" s="31"/>
      <c r="P50" s="32"/>
      <c r="Q50" s="31"/>
      <c r="R50" s="31"/>
      <c r="S50" s="25"/>
      <c r="T50" s="25"/>
      <c r="U50" s="25"/>
    </row>
    <row r="51" spans="1:21" s="26" customFormat="1" ht="20.100000000000001" customHeight="1" x14ac:dyDescent="0.2">
      <c r="A51" s="30"/>
      <c r="B51" s="31"/>
      <c r="C51" s="31"/>
      <c r="D51" s="30"/>
      <c r="E51" s="31"/>
      <c r="F51" s="31"/>
      <c r="G51" s="31"/>
      <c r="H51" s="32"/>
      <c r="I51" s="32"/>
      <c r="J51" s="32"/>
      <c r="K51" s="32"/>
      <c r="L51" s="32"/>
      <c r="M51" s="32"/>
      <c r="N51" s="31"/>
      <c r="O51" s="31"/>
      <c r="P51" s="32"/>
      <c r="Q51" s="31"/>
      <c r="R51" s="31"/>
      <c r="S51" s="25"/>
      <c r="T51" s="25"/>
      <c r="U51" s="25"/>
    </row>
    <row r="52" spans="1:21" s="26" customFormat="1" ht="20.100000000000001" customHeight="1" x14ac:dyDescent="0.2">
      <c r="A52" s="30"/>
      <c r="B52" s="31"/>
      <c r="C52" s="31"/>
      <c r="D52" s="30"/>
      <c r="E52" s="31"/>
      <c r="F52" s="31"/>
      <c r="G52" s="31"/>
      <c r="H52" s="32"/>
      <c r="I52" s="32"/>
      <c r="J52" s="32"/>
      <c r="K52" s="32"/>
      <c r="L52" s="32"/>
      <c r="M52" s="32"/>
      <c r="N52" s="31"/>
      <c r="O52" s="31"/>
      <c r="P52" s="32"/>
      <c r="Q52" s="31"/>
      <c r="R52" s="31"/>
      <c r="S52" s="25"/>
      <c r="T52" s="25"/>
      <c r="U52" s="25"/>
    </row>
    <row r="53" spans="1:21" s="26" customFormat="1" ht="20.100000000000001" customHeight="1" x14ac:dyDescent="0.2">
      <c r="A53" s="30"/>
      <c r="B53" s="31"/>
      <c r="C53" s="31"/>
      <c r="D53" s="30"/>
      <c r="E53" s="31"/>
      <c r="F53" s="31"/>
      <c r="G53" s="31"/>
      <c r="H53" s="32"/>
      <c r="I53" s="32"/>
      <c r="J53" s="32"/>
      <c r="K53" s="32"/>
      <c r="L53" s="32"/>
      <c r="M53" s="32"/>
      <c r="N53" s="31"/>
      <c r="O53" s="31"/>
      <c r="P53" s="32"/>
      <c r="Q53" s="31"/>
      <c r="R53" s="31"/>
      <c r="S53" s="25"/>
      <c r="T53" s="25"/>
      <c r="U53" s="25"/>
    </row>
    <row r="54" spans="1:21" s="26" customFormat="1" ht="19.5" customHeight="1" x14ac:dyDescent="0.2">
      <c r="A54" s="30"/>
      <c r="B54" s="31"/>
      <c r="C54" s="31"/>
      <c r="D54" s="30"/>
      <c r="E54" s="31"/>
      <c r="F54" s="31"/>
      <c r="G54" s="31"/>
      <c r="H54" s="32"/>
      <c r="I54" s="32"/>
      <c r="J54" s="32"/>
      <c r="K54" s="32"/>
      <c r="L54" s="32"/>
      <c r="M54" s="32"/>
      <c r="N54" s="31"/>
      <c r="O54" s="31"/>
      <c r="P54" s="32"/>
      <c r="Q54" s="31"/>
      <c r="R54" s="31"/>
      <c r="S54" s="25"/>
      <c r="T54" s="25"/>
      <c r="U54" s="25"/>
    </row>
    <row r="55" spans="1:21" s="29" customFormat="1" ht="19.5" customHeight="1" x14ac:dyDescent="0.2">
      <c r="A55" s="34"/>
      <c r="B55" s="33"/>
      <c r="C55" s="33"/>
      <c r="D55" s="34"/>
      <c r="E55" s="33"/>
      <c r="F55" s="33"/>
      <c r="G55" s="33"/>
      <c r="H55" s="35"/>
      <c r="I55" s="35"/>
      <c r="J55" s="35"/>
      <c r="K55" s="35"/>
      <c r="L55" s="35"/>
      <c r="M55" s="35"/>
      <c r="N55" s="33"/>
      <c r="O55" s="33"/>
      <c r="P55" s="32"/>
      <c r="Q55" s="33"/>
      <c r="R55" s="33"/>
      <c r="S55" s="28"/>
      <c r="T55" s="28"/>
      <c r="U55" s="28"/>
    </row>
    <row r="56" spans="1:21" s="29" customFormat="1" ht="19.5" customHeight="1" x14ac:dyDescent="0.2">
      <c r="A56" s="34"/>
      <c r="B56" s="33"/>
      <c r="C56" s="33"/>
      <c r="D56" s="34"/>
      <c r="E56" s="33"/>
      <c r="F56" s="33"/>
      <c r="G56" s="33"/>
      <c r="H56" s="35"/>
      <c r="I56" s="35"/>
      <c r="J56" s="35"/>
      <c r="K56" s="35"/>
      <c r="L56" s="35"/>
      <c r="M56" s="35"/>
      <c r="N56" s="33"/>
      <c r="O56" s="33"/>
      <c r="P56" s="32"/>
      <c r="Q56" s="33"/>
      <c r="R56" s="33"/>
      <c r="S56" s="28"/>
      <c r="T56" s="28"/>
      <c r="U56" s="28"/>
    </row>
    <row r="57" spans="1:21" s="20" customFormat="1" ht="20.100000000000001" customHeight="1" x14ac:dyDescent="0.2">
      <c r="A57" s="18"/>
      <c r="B57" s="19"/>
      <c r="C57" s="19"/>
      <c r="D57" s="18"/>
      <c r="E57" s="19"/>
      <c r="F57" s="19"/>
      <c r="G57" s="19"/>
      <c r="H57" s="24"/>
      <c r="I57" s="24"/>
      <c r="J57" s="24"/>
      <c r="K57" s="24"/>
      <c r="L57" s="24"/>
      <c r="M57" s="24"/>
      <c r="N57" s="19"/>
      <c r="O57" s="19"/>
      <c r="P57" s="24"/>
      <c r="Q57" s="19"/>
      <c r="R57" s="19"/>
      <c r="S57" s="17"/>
      <c r="T57" s="17"/>
      <c r="U57" s="17"/>
    </row>
    <row r="58" spans="1:21" ht="18" customHeight="1" x14ac:dyDescent="0.2">
      <c r="A58" s="10"/>
      <c r="B58" s="11"/>
      <c r="C58" s="11"/>
      <c r="D58" s="10"/>
      <c r="E58" s="11"/>
      <c r="F58" s="11"/>
      <c r="G58" s="11"/>
      <c r="H58" s="13">
        <f t="shared" ref="H58:M58" si="2">+SUM(H7:H57)</f>
        <v>2421514.1818181821</v>
      </c>
      <c r="I58" s="13">
        <f t="shared" si="2"/>
        <v>286737</v>
      </c>
      <c r="J58" s="13">
        <f t="shared" si="2"/>
        <v>241005.81818181821</v>
      </c>
      <c r="K58" s="13">
        <f t="shared" si="2"/>
        <v>15431</v>
      </c>
      <c r="L58" s="13">
        <f t="shared" si="2"/>
        <v>0</v>
      </c>
      <c r="M58" s="13">
        <f t="shared" si="2"/>
        <v>2955021</v>
      </c>
      <c r="N58" s="11"/>
      <c r="O58" s="11"/>
      <c r="P58" s="12"/>
      <c r="Q58" s="11"/>
      <c r="R58" s="11"/>
    </row>
    <row r="59" spans="1:21" ht="8.1" customHeight="1" x14ac:dyDescent="0.2"/>
    <row r="61" spans="1:21" ht="15" customHeight="1" x14ac:dyDescent="0.2">
      <c r="I61" s="15">
        <f>+VENTAS!J44-(COMPRAS!J58+K58)</f>
        <v>-154364.09090909094</v>
      </c>
      <c r="P61" s="36"/>
    </row>
    <row r="62" spans="1:21" ht="15" customHeight="1" x14ac:dyDescent="0.2">
      <c r="J62" s="15"/>
      <c r="P62" s="36"/>
      <c r="R62" s="15"/>
    </row>
    <row r="63" spans="1:21" ht="15" customHeight="1" x14ac:dyDescent="0.2">
      <c r="I63" s="15"/>
      <c r="P63" s="36"/>
      <c r="R63" s="15"/>
    </row>
  </sheetData>
  <sheetProtection formatCells="0" formatColumns="0" formatRows="0" insertColumns="0" insertRows="0" insertHyperlinks="0" deleteColumns="0" deleteRows="0" sort="0" autoFilter="0" pivotTables="0"/>
  <mergeCells count="18">
    <mergeCell ref="U5:U6"/>
    <mergeCell ref="V5:V6"/>
    <mergeCell ref="R5:R6"/>
    <mergeCell ref="S5:S6"/>
    <mergeCell ref="T5:T6"/>
    <mergeCell ref="A1:Q1"/>
    <mergeCell ref="A2:Q2"/>
    <mergeCell ref="A3:Q3"/>
    <mergeCell ref="O5:O6"/>
    <mergeCell ref="P5:P6"/>
    <mergeCell ref="Q5:Q6"/>
    <mergeCell ref="A5:A6"/>
    <mergeCell ref="B5:B6"/>
    <mergeCell ref="C5:C6"/>
    <mergeCell ref="D5:D6"/>
    <mergeCell ref="E5:G5"/>
    <mergeCell ref="H5:M5"/>
    <mergeCell ref="N5:N6"/>
  </mergeCells>
  <pageMargins left="0.39370078740157483" right="0.39370078740157483" top="0.39370078740157483" bottom="0.39370078740157483" header="0.3" footer="0.3"/>
  <pageSetup paperSize="14" scale="5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46"/>
  <sheetViews>
    <sheetView topLeftCell="B16" workbookViewId="0">
      <selection activeCell="B13" sqref="A13:XFD42"/>
    </sheetView>
  </sheetViews>
  <sheetFormatPr baseColWidth="10" defaultColWidth="9.33203125" defaultRowHeight="15" customHeight="1" x14ac:dyDescent="0.2"/>
  <cols>
    <col min="1" max="1" width="12.33203125" style="1" customWidth="1"/>
    <col min="2" max="2" width="19" style="1" bestFit="1" customWidth="1"/>
    <col min="3" max="3" width="17.83203125" style="1" bestFit="1" customWidth="1"/>
    <col min="4" max="4" width="10.83203125" style="1" customWidth="1"/>
    <col min="5" max="5" width="36.1640625" style="1" bestFit="1" customWidth="1"/>
    <col min="6" max="6" width="10.5" style="1" bestFit="1" customWidth="1"/>
    <col min="7" max="7" width="3.83203125" style="1" bestFit="1" customWidth="1"/>
    <col min="8" max="8" width="13" style="1" bestFit="1" customWidth="1"/>
    <col min="9" max="9" width="10.1640625" style="1" bestFit="1" customWidth="1"/>
    <col min="10" max="10" width="12.1640625" style="1" customWidth="1"/>
    <col min="11" max="11" width="7.5" style="1" bestFit="1" customWidth="1"/>
    <col min="12" max="12" width="10" style="1" bestFit="1" customWidth="1"/>
    <col min="13" max="13" width="13.5" style="1" customWidth="1"/>
    <col min="14" max="14" width="7" style="1" customWidth="1"/>
    <col min="15" max="15" width="11.83203125" style="1" bestFit="1" customWidth="1"/>
    <col min="16" max="16" width="9.1640625" style="1" bestFit="1" customWidth="1"/>
    <col min="17" max="17" width="118.6640625" style="1" bestFit="1" customWidth="1"/>
    <col min="18" max="18" width="22.6640625" style="1" bestFit="1" customWidth="1"/>
    <col min="19" max="19" width="26.33203125" style="1" customWidth="1"/>
    <col min="20" max="20" width="21.1640625" style="1" bestFit="1" customWidth="1"/>
    <col min="21" max="21" width="22.1640625" style="1" bestFit="1" customWidth="1"/>
    <col min="22" max="16384" width="9.33203125" style="1"/>
  </cols>
  <sheetData>
    <row r="1" spans="1:21" ht="24.95" customHeight="1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8"/>
      <c r="S1" s="8"/>
      <c r="T1" s="8"/>
      <c r="U1" s="8"/>
    </row>
    <row r="2" spans="1:21" ht="18" customHeight="1" x14ac:dyDescent="0.2">
      <c r="A2" s="38" t="s">
        <v>25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9"/>
      <c r="S2" s="9"/>
      <c r="T2" s="9"/>
      <c r="U2" s="9"/>
    </row>
    <row r="3" spans="1:21" ht="18" customHeight="1" x14ac:dyDescent="0.2">
      <c r="A3" s="38" t="s">
        <v>32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9"/>
      <c r="S3" s="9"/>
      <c r="T3" s="9"/>
      <c r="U3" s="9"/>
    </row>
    <row r="5" spans="1:21" ht="12" x14ac:dyDescent="0.2">
      <c r="A5" s="39" t="s">
        <v>1</v>
      </c>
      <c r="B5" s="39" t="s">
        <v>2</v>
      </c>
      <c r="C5" s="40" t="s">
        <v>3</v>
      </c>
      <c r="D5" s="39" t="s">
        <v>4</v>
      </c>
      <c r="E5" s="39" t="s">
        <v>5</v>
      </c>
      <c r="F5" s="39"/>
      <c r="G5" s="39"/>
      <c r="H5" s="39" t="s">
        <v>6</v>
      </c>
      <c r="I5" s="39"/>
      <c r="J5" s="39"/>
      <c r="K5" s="39"/>
      <c r="L5" s="39"/>
      <c r="M5" s="39"/>
      <c r="N5" s="39" t="s">
        <v>7</v>
      </c>
      <c r="O5" s="39" t="s">
        <v>8</v>
      </c>
      <c r="P5" s="39" t="s">
        <v>9</v>
      </c>
      <c r="Q5" s="39" t="s">
        <v>10</v>
      </c>
      <c r="R5" s="39" t="s">
        <v>11</v>
      </c>
      <c r="S5" s="39" t="s">
        <v>12</v>
      </c>
      <c r="T5" s="39" t="s">
        <v>13</v>
      </c>
      <c r="U5" s="39" t="s">
        <v>14</v>
      </c>
    </row>
    <row r="6" spans="1:21" ht="20.100000000000001" customHeight="1" x14ac:dyDescent="0.2">
      <c r="A6" s="39"/>
      <c r="B6" s="39"/>
      <c r="C6" s="41"/>
      <c r="D6" s="39"/>
      <c r="E6" s="2" t="s">
        <v>15</v>
      </c>
      <c r="F6" s="2" t="s">
        <v>16</v>
      </c>
      <c r="G6" s="2" t="s">
        <v>17</v>
      </c>
      <c r="H6" s="2" t="s">
        <v>18</v>
      </c>
      <c r="I6" s="2" t="s">
        <v>19</v>
      </c>
      <c r="J6" s="2" t="s">
        <v>20</v>
      </c>
      <c r="K6" s="2" t="s">
        <v>21</v>
      </c>
      <c r="L6" s="2" t="s">
        <v>22</v>
      </c>
      <c r="M6" s="2" t="s">
        <v>23</v>
      </c>
      <c r="N6" s="39"/>
      <c r="O6" s="39"/>
      <c r="P6" s="39"/>
      <c r="Q6" s="39"/>
      <c r="R6" s="39"/>
      <c r="S6" s="39"/>
      <c r="T6" s="39"/>
      <c r="U6" s="39"/>
    </row>
    <row r="7" spans="1:21" s="20" customFormat="1" ht="20.100000000000001" customHeight="1" x14ac:dyDescent="0.2">
      <c r="A7" s="22">
        <v>44987</v>
      </c>
      <c r="B7" s="17" t="s">
        <v>33</v>
      </c>
      <c r="C7" s="17" t="s">
        <v>34</v>
      </c>
      <c r="D7" s="17">
        <v>15677168</v>
      </c>
      <c r="E7" s="21" t="s">
        <v>30</v>
      </c>
      <c r="F7" s="17">
        <v>80101749</v>
      </c>
      <c r="G7" s="17">
        <v>1</v>
      </c>
      <c r="H7" s="23">
        <f>+M7-J7</f>
        <v>50909.090909090912</v>
      </c>
      <c r="I7" s="23"/>
      <c r="J7" s="23">
        <f>+M7/11</f>
        <v>5090.909090909091</v>
      </c>
      <c r="K7" s="23"/>
      <c r="L7" s="23"/>
      <c r="M7" s="23">
        <v>56000</v>
      </c>
      <c r="N7" s="17" t="s">
        <v>29</v>
      </c>
      <c r="O7" s="17" t="s">
        <v>35</v>
      </c>
      <c r="P7" s="17">
        <v>1</v>
      </c>
      <c r="Q7" s="21" t="s">
        <v>36</v>
      </c>
      <c r="R7" s="17"/>
      <c r="S7" s="21"/>
      <c r="T7" s="17"/>
      <c r="U7" s="17"/>
    </row>
    <row r="8" spans="1:21" s="20" customFormat="1" ht="20.100000000000001" customHeight="1" x14ac:dyDescent="0.2">
      <c r="A8" s="22">
        <v>44988</v>
      </c>
      <c r="B8" s="17" t="s">
        <v>33</v>
      </c>
      <c r="C8" s="17" t="s">
        <v>37</v>
      </c>
      <c r="D8" s="17">
        <v>15677168</v>
      </c>
      <c r="E8" s="21" t="s">
        <v>38</v>
      </c>
      <c r="F8" s="17">
        <v>80054423</v>
      </c>
      <c r="G8" s="17">
        <v>4</v>
      </c>
      <c r="H8" s="23">
        <f>+M8-J8</f>
        <v>431818.18181818182</v>
      </c>
      <c r="I8" s="23"/>
      <c r="J8" s="23">
        <f>+M8/11</f>
        <v>43181.818181818184</v>
      </c>
      <c r="K8" s="23"/>
      <c r="L8" s="23"/>
      <c r="M8" s="23">
        <v>475000</v>
      </c>
      <c r="N8" s="17" t="s">
        <v>29</v>
      </c>
      <c r="O8" s="17" t="s">
        <v>35</v>
      </c>
      <c r="P8" s="17">
        <v>1</v>
      </c>
      <c r="Q8" s="21" t="s">
        <v>49</v>
      </c>
      <c r="R8" s="17"/>
      <c r="S8" s="21"/>
      <c r="T8" s="17"/>
      <c r="U8" s="17"/>
    </row>
    <row r="9" spans="1:21" s="20" customFormat="1" ht="20.100000000000001" customHeight="1" x14ac:dyDescent="0.2">
      <c r="A9" s="22">
        <v>44991</v>
      </c>
      <c r="B9" s="17" t="s">
        <v>33</v>
      </c>
      <c r="C9" s="17" t="s">
        <v>39</v>
      </c>
      <c r="D9" s="17">
        <v>15677168</v>
      </c>
      <c r="E9" s="21" t="s">
        <v>40</v>
      </c>
      <c r="F9" s="17">
        <v>80021262</v>
      </c>
      <c r="G9" s="17">
        <v>2</v>
      </c>
      <c r="H9" s="23">
        <f>+M9-J9</f>
        <v>21636.363636363636</v>
      </c>
      <c r="I9" s="23"/>
      <c r="J9" s="23">
        <f>+M9/11</f>
        <v>2163.6363636363635</v>
      </c>
      <c r="K9" s="23"/>
      <c r="L9" s="23"/>
      <c r="M9" s="23">
        <v>23800</v>
      </c>
      <c r="N9" s="17" t="s">
        <v>29</v>
      </c>
      <c r="O9" s="17" t="s">
        <v>35</v>
      </c>
      <c r="P9" s="17">
        <v>1</v>
      </c>
      <c r="Q9" s="21" t="s">
        <v>41</v>
      </c>
      <c r="R9" s="17"/>
      <c r="S9" s="21"/>
      <c r="T9" s="17"/>
      <c r="U9" s="17"/>
    </row>
    <row r="10" spans="1:21" s="20" customFormat="1" ht="20.100000000000001" customHeight="1" x14ac:dyDescent="0.2">
      <c r="A10" s="22"/>
      <c r="B10" s="17" t="s">
        <v>33</v>
      </c>
      <c r="C10" s="17" t="s">
        <v>42</v>
      </c>
      <c r="D10" s="17">
        <v>15677168</v>
      </c>
      <c r="E10" s="21" t="s">
        <v>43</v>
      </c>
      <c r="F10" s="17"/>
      <c r="G10" s="17"/>
      <c r="H10" s="23"/>
      <c r="I10" s="23"/>
      <c r="J10" s="23"/>
      <c r="K10" s="23"/>
      <c r="L10" s="23"/>
      <c r="M10" s="23">
        <v>0</v>
      </c>
      <c r="N10" s="17" t="s">
        <v>29</v>
      </c>
      <c r="O10" s="17" t="s">
        <v>35</v>
      </c>
      <c r="P10" s="17">
        <v>1</v>
      </c>
      <c r="Q10" s="21"/>
      <c r="R10" s="17"/>
      <c r="S10" s="21"/>
      <c r="T10" s="17"/>
      <c r="U10" s="17"/>
    </row>
    <row r="11" spans="1:21" s="20" customFormat="1" ht="20.100000000000001" customHeight="1" x14ac:dyDescent="0.2">
      <c r="A11" s="22">
        <v>44992</v>
      </c>
      <c r="B11" s="17" t="s">
        <v>33</v>
      </c>
      <c r="C11" s="17" t="s">
        <v>44</v>
      </c>
      <c r="D11" s="17">
        <v>15677168</v>
      </c>
      <c r="E11" s="21" t="s">
        <v>45</v>
      </c>
      <c r="F11" s="17">
        <v>6924362</v>
      </c>
      <c r="G11" s="17">
        <v>0</v>
      </c>
      <c r="H11" s="23">
        <f>+M11-J11</f>
        <v>516363.63636363635</v>
      </c>
      <c r="I11" s="23"/>
      <c r="J11" s="23">
        <f t="shared" ref="J11:J17" si="0">+M11/11</f>
        <v>51636.36363636364</v>
      </c>
      <c r="K11" s="23"/>
      <c r="L11" s="23"/>
      <c r="M11" s="23">
        <v>568000</v>
      </c>
      <c r="N11" s="17" t="s">
        <v>29</v>
      </c>
      <c r="O11" s="17" t="s">
        <v>35</v>
      </c>
      <c r="P11" s="17">
        <v>1</v>
      </c>
      <c r="Q11" s="21" t="s">
        <v>46</v>
      </c>
      <c r="R11" s="17"/>
      <c r="S11" s="21"/>
      <c r="T11" s="17"/>
      <c r="U11" s="17"/>
    </row>
    <row r="12" spans="1:21" s="20" customFormat="1" ht="20.100000000000001" customHeight="1" x14ac:dyDescent="0.2">
      <c r="A12" s="22"/>
      <c r="B12" s="17" t="s">
        <v>33</v>
      </c>
      <c r="C12" s="17" t="s">
        <v>47</v>
      </c>
      <c r="D12" s="17">
        <v>15677168</v>
      </c>
      <c r="E12" s="21" t="s">
        <v>43</v>
      </c>
      <c r="F12" s="17">
        <v>80054423</v>
      </c>
      <c r="G12" s="17">
        <v>4</v>
      </c>
      <c r="H12" s="23"/>
      <c r="I12" s="23"/>
      <c r="J12" s="23">
        <f t="shared" si="0"/>
        <v>0</v>
      </c>
      <c r="K12" s="23"/>
      <c r="L12" s="23"/>
      <c r="M12" s="23">
        <v>0</v>
      </c>
      <c r="N12" s="17" t="s">
        <v>29</v>
      </c>
      <c r="O12" s="17" t="s">
        <v>35</v>
      </c>
      <c r="P12" s="17">
        <v>1</v>
      </c>
      <c r="Q12" s="21"/>
      <c r="R12" s="17"/>
      <c r="S12" s="21"/>
      <c r="T12" s="17"/>
      <c r="U12" s="17"/>
    </row>
    <row r="13" spans="1:21" s="20" customFormat="1" ht="20.100000000000001" customHeight="1" x14ac:dyDescent="0.2">
      <c r="A13" s="22"/>
      <c r="B13" s="17"/>
      <c r="C13" s="17"/>
      <c r="D13" s="17"/>
      <c r="E13" s="21"/>
      <c r="F13" s="17"/>
      <c r="G13" s="17"/>
      <c r="H13" s="23"/>
      <c r="I13" s="23"/>
      <c r="J13" s="23"/>
      <c r="K13" s="23"/>
      <c r="L13" s="23"/>
      <c r="M13" s="23"/>
      <c r="N13" s="17"/>
      <c r="O13" s="17"/>
      <c r="P13" s="17"/>
      <c r="Q13" s="21"/>
      <c r="R13" s="17"/>
      <c r="S13" s="21"/>
      <c r="T13" s="17"/>
      <c r="U13" s="17"/>
    </row>
    <row r="14" spans="1:21" s="20" customFormat="1" ht="20.100000000000001" customHeight="1" x14ac:dyDescent="0.2">
      <c r="A14" s="22"/>
      <c r="B14" s="17"/>
      <c r="C14" s="17"/>
      <c r="D14" s="17"/>
      <c r="E14" s="21"/>
      <c r="F14" s="17"/>
      <c r="G14" s="17"/>
      <c r="H14" s="23"/>
      <c r="I14" s="23"/>
      <c r="J14" s="23"/>
      <c r="K14" s="23"/>
      <c r="L14" s="23"/>
      <c r="M14" s="23"/>
      <c r="N14" s="17"/>
      <c r="O14" s="17"/>
      <c r="P14" s="17"/>
      <c r="Q14" s="21"/>
      <c r="R14" s="17"/>
      <c r="S14" s="21"/>
      <c r="T14" s="17"/>
      <c r="U14" s="17"/>
    </row>
    <row r="15" spans="1:21" s="20" customFormat="1" ht="20.100000000000001" customHeight="1" x14ac:dyDescent="0.2">
      <c r="A15" s="22"/>
      <c r="B15" s="17"/>
      <c r="C15" s="17"/>
      <c r="D15" s="17"/>
      <c r="E15" s="21"/>
      <c r="F15" s="17"/>
      <c r="G15" s="17"/>
      <c r="H15" s="23"/>
      <c r="I15" s="23"/>
      <c r="J15" s="23"/>
      <c r="K15" s="23"/>
      <c r="L15" s="23"/>
      <c r="M15" s="23"/>
      <c r="N15" s="17"/>
      <c r="O15" s="17"/>
      <c r="P15" s="17"/>
      <c r="Q15" s="21"/>
      <c r="R15" s="17"/>
      <c r="S15" s="21"/>
      <c r="T15" s="17"/>
      <c r="U15" s="17"/>
    </row>
    <row r="16" spans="1:21" s="20" customFormat="1" ht="20.100000000000001" customHeight="1" x14ac:dyDescent="0.2">
      <c r="A16" s="22"/>
      <c r="B16" s="17"/>
      <c r="C16" s="17"/>
      <c r="D16" s="17"/>
      <c r="E16" s="21"/>
      <c r="F16" s="17"/>
      <c r="G16" s="17"/>
      <c r="H16" s="23"/>
      <c r="I16" s="23"/>
      <c r="J16" s="23"/>
      <c r="K16" s="23"/>
      <c r="L16" s="23"/>
      <c r="M16" s="23"/>
      <c r="N16" s="17"/>
      <c r="O16" s="17"/>
      <c r="P16" s="17"/>
      <c r="Q16" s="21"/>
      <c r="R16" s="17"/>
      <c r="S16" s="21"/>
      <c r="T16" s="17"/>
      <c r="U16" s="17"/>
    </row>
    <row r="17" spans="1:21" s="20" customFormat="1" ht="20.100000000000001" customHeight="1" x14ac:dyDescent="0.2">
      <c r="A17" s="22"/>
      <c r="B17" s="17"/>
      <c r="C17" s="17"/>
      <c r="D17" s="17"/>
      <c r="E17" s="21"/>
      <c r="F17" s="17"/>
      <c r="G17" s="17"/>
      <c r="H17" s="23"/>
      <c r="I17" s="23"/>
      <c r="J17" s="23"/>
      <c r="K17" s="23"/>
      <c r="L17" s="23"/>
      <c r="M17" s="23"/>
      <c r="N17" s="17"/>
      <c r="O17" s="17"/>
      <c r="P17" s="17"/>
      <c r="Q17" s="21"/>
      <c r="R17" s="17"/>
      <c r="S17" s="21"/>
      <c r="T17" s="17"/>
      <c r="U17" s="17"/>
    </row>
    <row r="18" spans="1:21" s="20" customFormat="1" ht="20.100000000000001" customHeight="1" x14ac:dyDescent="0.2">
      <c r="A18" s="22"/>
      <c r="B18" s="17"/>
      <c r="C18" s="17"/>
      <c r="D18" s="17"/>
      <c r="E18" s="21"/>
      <c r="F18" s="17"/>
      <c r="G18" s="17"/>
      <c r="H18" s="23"/>
      <c r="I18" s="23"/>
      <c r="J18" s="23"/>
      <c r="K18" s="23"/>
      <c r="L18" s="23"/>
      <c r="M18" s="23"/>
      <c r="N18" s="17"/>
      <c r="O18" s="17"/>
      <c r="P18" s="17"/>
      <c r="Q18" s="21"/>
      <c r="R18" s="17"/>
      <c r="S18" s="21"/>
      <c r="T18" s="17"/>
      <c r="U18" s="17"/>
    </row>
    <row r="19" spans="1:21" s="20" customFormat="1" ht="20.100000000000001" customHeight="1" x14ac:dyDescent="0.2">
      <c r="A19" s="22"/>
      <c r="B19" s="17"/>
      <c r="C19" s="17"/>
      <c r="D19" s="17"/>
      <c r="E19" s="21"/>
      <c r="F19" s="17"/>
      <c r="G19" s="17"/>
      <c r="H19" s="23"/>
      <c r="I19" s="23"/>
      <c r="J19" s="23"/>
      <c r="K19" s="23"/>
      <c r="L19" s="23"/>
      <c r="M19" s="23"/>
      <c r="N19" s="17"/>
      <c r="O19" s="17"/>
      <c r="P19" s="17"/>
      <c r="Q19" s="21"/>
      <c r="R19" s="17"/>
      <c r="S19" s="21"/>
      <c r="T19" s="17"/>
      <c r="U19" s="17"/>
    </row>
    <row r="20" spans="1:21" s="20" customFormat="1" ht="20.100000000000001" customHeight="1" x14ac:dyDescent="0.2">
      <c r="A20" s="22"/>
      <c r="B20" s="17"/>
      <c r="C20" s="17"/>
      <c r="D20" s="17"/>
      <c r="E20" s="21"/>
      <c r="F20" s="17"/>
      <c r="G20" s="17"/>
      <c r="H20" s="23"/>
      <c r="I20" s="23"/>
      <c r="J20" s="23"/>
      <c r="K20" s="23"/>
      <c r="L20" s="23"/>
      <c r="M20" s="23"/>
      <c r="N20" s="17"/>
      <c r="O20" s="17"/>
      <c r="P20" s="17"/>
      <c r="Q20" s="21"/>
      <c r="R20" s="17"/>
      <c r="S20" s="21"/>
      <c r="T20" s="17"/>
      <c r="U20" s="17"/>
    </row>
    <row r="21" spans="1:21" s="20" customFormat="1" ht="20.100000000000001" customHeight="1" x14ac:dyDescent="0.2">
      <c r="A21" s="22"/>
      <c r="B21" s="17"/>
      <c r="C21" s="17"/>
      <c r="D21" s="17"/>
      <c r="E21" s="21"/>
      <c r="F21" s="17"/>
      <c r="G21" s="17"/>
      <c r="H21" s="23"/>
      <c r="I21" s="23"/>
      <c r="J21" s="23"/>
      <c r="K21" s="23"/>
      <c r="L21" s="23"/>
      <c r="M21" s="23"/>
      <c r="N21" s="17"/>
      <c r="O21" s="17"/>
      <c r="P21" s="17"/>
      <c r="Q21" s="21"/>
      <c r="R21" s="17"/>
      <c r="S21" s="21"/>
      <c r="T21" s="17"/>
      <c r="U21" s="17"/>
    </row>
    <row r="22" spans="1:21" s="20" customFormat="1" ht="20.100000000000001" customHeight="1" x14ac:dyDescent="0.2">
      <c r="A22" s="22"/>
      <c r="B22" s="17"/>
      <c r="C22" s="17"/>
      <c r="D22" s="17"/>
      <c r="E22" s="21"/>
      <c r="F22" s="17"/>
      <c r="G22" s="17"/>
      <c r="H22" s="23"/>
      <c r="I22" s="23"/>
      <c r="J22" s="23"/>
      <c r="K22" s="23"/>
      <c r="L22" s="23"/>
      <c r="M22" s="23"/>
      <c r="N22" s="17"/>
      <c r="O22" s="17"/>
      <c r="P22" s="17"/>
      <c r="Q22" s="21"/>
      <c r="R22" s="17"/>
      <c r="S22" s="21"/>
      <c r="T22" s="17"/>
      <c r="U22" s="17"/>
    </row>
    <row r="23" spans="1:21" s="20" customFormat="1" ht="20.100000000000001" customHeight="1" x14ac:dyDescent="0.2">
      <c r="A23" s="22"/>
      <c r="B23" s="17"/>
      <c r="C23" s="17"/>
      <c r="D23" s="17"/>
      <c r="E23" s="21"/>
      <c r="F23" s="17"/>
      <c r="G23" s="17"/>
      <c r="H23" s="23"/>
      <c r="I23" s="23"/>
      <c r="J23" s="23"/>
      <c r="K23" s="23"/>
      <c r="L23" s="23"/>
      <c r="M23" s="23"/>
      <c r="N23" s="17"/>
      <c r="O23" s="17"/>
      <c r="P23" s="17"/>
      <c r="Q23" s="21"/>
      <c r="R23" s="17"/>
      <c r="S23" s="21"/>
      <c r="T23" s="17"/>
      <c r="U23" s="17"/>
    </row>
    <row r="24" spans="1:21" s="20" customFormat="1" ht="20.100000000000001" customHeight="1" x14ac:dyDescent="0.2">
      <c r="A24" s="22"/>
      <c r="B24" s="17"/>
      <c r="C24" s="17"/>
      <c r="D24" s="17"/>
      <c r="E24" s="21"/>
      <c r="F24" s="17"/>
      <c r="G24" s="17"/>
      <c r="H24" s="23"/>
      <c r="I24" s="23"/>
      <c r="J24" s="23"/>
      <c r="K24" s="23"/>
      <c r="L24" s="23"/>
      <c r="M24" s="23"/>
      <c r="N24" s="17"/>
      <c r="O24" s="17"/>
      <c r="P24" s="17"/>
      <c r="Q24" s="21"/>
      <c r="R24" s="17"/>
      <c r="S24" s="21"/>
      <c r="T24" s="17"/>
      <c r="U24" s="17"/>
    </row>
    <row r="25" spans="1:21" s="20" customFormat="1" ht="20.100000000000001" customHeight="1" x14ac:dyDescent="0.2">
      <c r="A25" s="22"/>
      <c r="B25" s="17"/>
      <c r="C25" s="17"/>
      <c r="D25" s="17"/>
      <c r="E25" s="21"/>
      <c r="F25" s="17"/>
      <c r="G25" s="17"/>
      <c r="H25" s="23"/>
      <c r="I25" s="23"/>
      <c r="J25" s="23"/>
      <c r="K25" s="23"/>
      <c r="L25" s="23"/>
      <c r="M25" s="23"/>
      <c r="N25" s="17"/>
      <c r="O25" s="17"/>
      <c r="P25" s="17"/>
      <c r="Q25" s="21"/>
      <c r="R25" s="17"/>
      <c r="S25" s="21"/>
      <c r="T25" s="17"/>
      <c r="U25" s="17"/>
    </row>
    <row r="26" spans="1:21" s="20" customFormat="1" ht="20.100000000000001" customHeight="1" x14ac:dyDescent="0.2">
      <c r="A26" s="22"/>
      <c r="B26" s="17"/>
      <c r="C26" s="17"/>
      <c r="D26" s="17"/>
      <c r="E26" s="21"/>
      <c r="F26" s="17"/>
      <c r="G26" s="17"/>
      <c r="H26" s="23"/>
      <c r="I26" s="23"/>
      <c r="J26" s="23"/>
      <c r="K26" s="23"/>
      <c r="L26" s="23"/>
      <c r="M26" s="23"/>
      <c r="N26" s="17"/>
      <c r="O26" s="17"/>
      <c r="P26" s="17"/>
      <c r="Q26" s="21"/>
      <c r="R26" s="17"/>
      <c r="S26" s="21"/>
      <c r="T26" s="17"/>
      <c r="U26" s="17"/>
    </row>
    <row r="27" spans="1:21" s="20" customFormat="1" ht="20.100000000000001" customHeight="1" x14ac:dyDescent="0.2">
      <c r="A27" s="22"/>
      <c r="B27" s="17"/>
      <c r="C27" s="17"/>
      <c r="D27" s="17"/>
      <c r="E27" s="21"/>
      <c r="F27" s="17"/>
      <c r="G27" s="17"/>
      <c r="H27" s="23"/>
      <c r="I27" s="23"/>
      <c r="J27" s="23"/>
      <c r="K27" s="23"/>
      <c r="L27" s="23"/>
      <c r="M27" s="23"/>
      <c r="N27" s="17"/>
      <c r="O27" s="17"/>
      <c r="P27" s="17"/>
      <c r="Q27" s="21"/>
      <c r="R27" s="17"/>
      <c r="S27" s="21"/>
      <c r="T27" s="17"/>
      <c r="U27" s="17"/>
    </row>
    <row r="28" spans="1:21" s="20" customFormat="1" ht="20.100000000000001" customHeight="1" x14ac:dyDescent="0.2">
      <c r="A28" s="22"/>
      <c r="B28" s="17"/>
      <c r="C28" s="17"/>
      <c r="D28" s="17"/>
      <c r="E28" s="21"/>
      <c r="F28" s="17"/>
      <c r="G28" s="17"/>
      <c r="H28" s="23"/>
      <c r="I28" s="23"/>
      <c r="J28" s="23"/>
      <c r="K28" s="23"/>
      <c r="L28" s="23"/>
      <c r="M28" s="23"/>
      <c r="N28" s="17"/>
      <c r="O28" s="17"/>
      <c r="P28" s="17"/>
      <c r="Q28" s="21"/>
      <c r="R28" s="17"/>
      <c r="S28" s="21"/>
      <c r="T28" s="17"/>
      <c r="U28" s="17"/>
    </row>
    <row r="29" spans="1:21" s="20" customFormat="1" ht="20.100000000000001" customHeight="1" x14ac:dyDescent="0.2">
      <c r="A29" s="22"/>
      <c r="B29" s="17"/>
      <c r="C29" s="17"/>
      <c r="D29" s="17"/>
      <c r="E29" s="21"/>
      <c r="F29" s="17"/>
      <c r="G29" s="17"/>
      <c r="H29" s="23"/>
      <c r="I29" s="23"/>
      <c r="J29" s="23"/>
      <c r="K29" s="23"/>
      <c r="L29" s="23"/>
      <c r="M29" s="23"/>
      <c r="N29" s="17"/>
      <c r="O29" s="17"/>
      <c r="P29" s="17"/>
      <c r="Q29" s="21"/>
      <c r="R29" s="17"/>
      <c r="S29" s="21"/>
      <c r="T29" s="17"/>
      <c r="U29" s="17"/>
    </row>
    <row r="30" spans="1:21" s="20" customFormat="1" ht="20.100000000000001" customHeight="1" x14ac:dyDescent="0.2">
      <c r="A30" s="22"/>
      <c r="B30" s="17"/>
      <c r="C30" s="17"/>
      <c r="D30" s="17"/>
      <c r="E30" s="21"/>
      <c r="F30" s="17"/>
      <c r="G30" s="17"/>
      <c r="H30" s="23"/>
      <c r="I30" s="23"/>
      <c r="J30" s="23"/>
      <c r="K30" s="23"/>
      <c r="L30" s="23"/>
      <c r="M30" s="23"/>
      <c r="N30" s="17"/>
      <c r="O30" s="17"/>
      <c r="P30" s="17"/>
      <c r="Q30" s="21"/>
      <c r="R30" s="17"/>
      <c r="S30" s="21"/>
      <c r="T30" s="17"/>
      <c r="U30" s="17"/>
    </row>
    <row r="31" spans="1:21" s="20" customFormat="1" ht="20.100000000000001" customHeight="1" x14ac:dyDescent="0.2">
      <c r="A31" s="22"/>
      <c r="B31" s="17"/>
      <c r="C31" s="17"/>
      <c r="D31" s="17"/>
      <c r="E31" s="21"/>
      <c r="F31" s="17"/>
      <c r="G31" s="17"/>
      <c r="H31" s="23"/>
      <c r="I31" s="23"/>
      <c r="J31" s="23"/>
      <c r="K31" s="23"/>
      <c r="L31" s="23"/>
      <c r="M31" s="23"/>
      <c r="N31" s="17"/>
      <c r="O31" s="17"/>
      <c r="P31" s="17"/>
      <c r="Q31" s="21"/>
      <c r="R31" s="17"/>
      <c r="S31" s="21"/>
      <c r="T31" s="17"/>
      <c r="U31" s="17"/>
    </row>
    <row r="32" spans="1:21" s="20" customFormat="1" ht="20.100000000000001" customHeight="1" x14ac:dyDescent="0.2">
      <c r="A32" s="22"/>
      <c r="B32" s="17"/>
      <c r="C32" s="17"/>
      <c r="D32" s="17"/>
      <c r="E32" s="21"/>
      <c r="F32" s="17"/>
      <c r="G32" s="17"/>
      <c r="H32" s="23"/>
      <c r="I32" s="23"/>
      <c r="J32" s="23"/>
      <c r="K32" s="23"/>
      <c r="L32" s="23"/>
      <c r="M32" s="23"/>
      <c r="N32" s="17"/>
      <c r="O32" s="17"/>
      <c r="P32" s="17"/>
      <c r="Q32" s="21"/>
      <c r="R32" s="17"/>
      <c r="S32" s="21"/>
      <c r="T32" s="17"/>
      <c r="U32" s="17"/>
    </row>
    <row r="33" spans="1:21" s="20" customFormat="1" ht="20.100000000000001" customHeight="1" x14ac:dyDescent="0.2">
      <c r="A33" s="22"/>
      <c r="B33" s="17"/>
      <c r="C33" s="17"/>
      <c r="D33" s="17"/>
      <c r="E33" s="21"/>
      <c r="F33" s="17"/>
      <c r="G33" s="17"/>
      <c r="H33" s="23"/>
      <c r="I33" s="23"/>
      <c r="J33" s="23"/>
      <c r="K33" s="23"/>
      <c r="L33" s="23"/>
      <c r="M33" s="23"/>
      <c r="N33" s="17"/>
      <c r="O33" s="17"/>
      <c r="P33" s="17"/>
      <c r="Q33" s="21"/>
      <c r="R33" s="17"/>
      <c r="S33" s="21"/>
      <c r="T33" s="17"/>
      <c r="U33" s="17"/>
    </row>
    <row r="34" spans="1:21" s="20" customFormat="1" ht="20.100000000000001" customHeight="1" x14ac:dyDescent="0.2">
      <c r="A34" s="22"/>
      <c r="B34" s="17"/>
      <c r="C34" s="17"/>
      <c r="D34" s="17"/>
      <c r="E34" s="21"/>
      <c r="F34" s="17"/>
      <c r="G34" s="17"/>
      <c r="H34" s="23"/>
      <c r="I34" s="23"/>
      <c r="J34" s="23"/>
      <c r="K34" s="23"/>
      <c r="L34" s="23"/>
      <c r="M34" s="23"/>
      <c r="N34" s="17"/>
      <c r="O34" s="17"/>
      <c r="P34" s="17"/>
      <c r="Q34" s="21"/>
      <c r="R34" s="17"/>
      <c r="S34" s="21"/>
      <c r="T34" s="17"/>
      <c r="U34" s="17"/>
    </row>
    <row r="35" spans="1:21" s="20" customFormat="1" ht="20.100000000000001" customHeight="1" x14ac:dyDescent="0.2">
      <c r="A35" s="22"/>
      <c r="B35" s="17"/>
      <c r="C35" s="17"/>
      <c r="D35" s="17"/>
      <c r="E35" s="21"/>
      <c r="F35" s="17"/>
      <c r="G35" s="17"/>
      <c r="H35" s="23"/>
      <c r="I35" s="23"/>
      <c r="J35" s="23"/>
      <c r="K35" s="23"/>
      <c r="L35" s="23"/>
      <c r="M35" s="23"/>
      <c r="N35" s="17"/>
      <c r="O35" s="17"/>
      <c r="P35" s="17"/>
      <c r="Q35" s="21"/>
      <c r="R35" s="17"/>
      <c r="S35" s="21"/>
      <c r="T35" s="17"/>
      <c r="U35" s="17"/>
    </row>
    <row r="36" spans="1:21" s="20" customFormat="1" ht="20.100000000000001" customHeight="1" x14ac:dyDescent="0.2">
      <c r="A36" s="22"/>
      <c r="B36" s="17"/>
      <c r="C36" s="17"/>
      <c r="D36" s="17"/>
      <c r="E36" s="21"/>
      <c r="F36" s="17"/>
      <c r="G36" s="17"/>
      <c r="H36" s="23"/>
      <c r="I36" s="23"/>
      <c r="J36" s="23"/>
      <c r="K36" s="23"/>
      <c r="L36" s="23"/>
      <c r="M36" s="23"/>
      <c r="N36" s="17"/>
      <c r="O36" s="17"/>
      <c r="P36" s="17"/>
      <c r="Q36" s="21"/>
      <c r="R36" s="17"/>
      <c r="S36" s="21"/>
      <c r="T36" s="17"/>
      <c r="U36" s="17"/>
    </row>
    <row r="37" spans="1:21" s="20" customFormat="1" ht="20.100000000000001" customHeight="1" x14ac:dyDescent="0.2">
      <c r="A37" s="22"/>
      <c r="B37" s="17"/>
      <c r="C37" s="17"/>
      <c r="D37" s="17"/>
      <c r="E37" s="21"/>
      <c r="F37" s="17"/>
      <c r="G37" s="17"/>
      <c r="H37" s="23"/>
      <c r="I37" s="23"/>
      <c r="J37" s="23"/>
      <c r="K37" s="23"/>
      <c r="L37" s="23"/>
      <c r="M37" s="23"/>
      <c r="N37" s="17"/>
      <c r="O37" s="17"/>
      <c r="P37" s="17"/>
      <c r="Q37" s="21"/>
      <c r="R37" s="17"/>
      <c r="S37" s="21"/>
      <c r="T37" s="17"/>
      <c r="U37" s="17"/>
    </row>
    <row r="38" spans="1:21" s="20" customFormat="1" ht="20.100000000000001" customHeight="1" x14ac:dyDescent="0.2">
      <c r="A38" s="22"/>
      <c r="B38" s="17"/>
      <c r="C38" s="17"/>
      <c r="D38" s="17"/>
      <c r="E38" s="21"/>
      <c r="F38" s="17"/>
      <c r="G38" s="17"/>
      <c r="H38" s="23"/>
      <c r="I38" s="23"/>
      <c r="J38" s="23"/>
      <c r="K38" s="23"/>
      <c r="L38" s="23"/>
      <c r="M38" s="23"/>
      <c r="N38" s="17"/>
      <c r="O38" s="17"/>
      <c r="P38" s="17"/>
      <c r="Q38" s="21"/>
      <c r="R38" s="17"/>
      <c r="S38" s="21"/>
      <c r="T38" s="17"/>
      <c r="U38" s="17"/>
    </row>
    <row r="39" spans="1:21" s="20" customFormat="1" ht="20.100000000000001" customHeight="1" x14ac:dyDescent="0.2">
      <c r="A39" s="22"/>
      <c r="B39" s="17"/>
      <c r="C39" s="17"/>
      <c r="D39" s="17"/>
      <c r="E39" s="21"/>
      <c r="F39" s="17"/>
      <c r="G39" s="17"/>
      <c r="H39" s="23"/>
      <c r="I39" s="23"/>
      <c r="J39" s="23"/>
      <c r="K39" s="23"/>
      <c r="L39" s="23"/>
      <c r="M39" s="23"/>
      <c r="N39" s="17"/>
      <c r="O39" s="17"/>
      <c r="P39" s="17"/>
      <c r="Q39" s="21"/>
      <c r="R39" s="17"/>
      <c r="S39" s="21"/>
      <c r="T39" s="17"/>
      <c r="U39" s="17"/>
    </row>
    <row r="40" spans="1:21" s="20" customFormat="1" ht="20.100000000000001" customHeight="1" x14ac:dyDescent="0.2">
      <c r="A40" s="22"/>
      <c r="B40" s="17"/>
      <c r="C40" s="17"/>
      <c r="D40" s="17"/>
      <c r="E40" s="21"/>
      <c r="F40" s="17"/>
      <c r="G40" s="17"/>
      <c r="H40" s="23"/>
      <c r="I40" s="23"/>
      <c r="J40" s="23"/>
      <c r="K40" s="23"/>
      <c r="L40" s="23"/>
      <c r="M40" s="23"/>
      <c r="N40" s="17"/>
      <c r="O40" s="17"/>
      <c r="P40" s="17"/>
      <c r="Q40" s="21"/>
      <c r="R40" s="17"/>
      <c r="S40" s="21"/>
      <c r="T40" s="17"/>
      <c r="U40" s="17"/>
    </row>
    <row r="41" spans="1:21" s="20" customFormat="1" ht="20.100000000000001" customHeight="1" x14ac:dyDescent="0.2">
      <c r="A41" s="22"/>
      <c r="B41" s="17"/>
      <c r="C41" s="17"/>
      <c r="D41" s="17"/>
      <c r="E41" s="21"/>
      <c r="F41" s="17"/>
      <c r="G41" s="17"/>
      <c r="H41" s="23"/>
      <c r="I41" s="23"/>
      <c r="J41" s="23"/>
      <c r="K41" s="23"/>
      <c r="L41" s="23"/>
      <c r="M41" s="23"/>
      <c r="N41" s="17"/>
      <c r="O41" s="17"/>
      <c r="P41" s="17"/>
      <c r="Q41" s="21"/>
      <c r="R41" s="17"/>
      <c r="S41" s="21"/>
      <c r="T41" s="17"/>
      <c r="U41" s="17"/>
    </row>
    <row r="42" spans="1:21" s="20" customFormat="1" ht="20.100000000000001" customHeight="1" x14ac:dyDescent="0.2">
      <c r="A42" s="22"/>
      <c r="B42" s="17"/>
      <c r="C42" s="17"/>
      <c r="D42" s="17"/>
      <c r="E42" s="21"/>
      <c r="F42" s="17"/>
      <c r="G42" s="17"/>
      <c r="H42" s="23"/>
      <c r="I42" s="23"/>
      <c r="J42" s="23"/>
      <c r="K42" s="23"/>
      <c r="L42" s="23"/>
      <c r="M42" s="23"/>
      <c r="N42" s="17"/>
      <c r="O42" s="17"/>
      <c r="P42" s="17"/>
      <c r="Q42" s="21"/>
      <c r="R42" s="17"/>
      <c r="S42" s="21"/>
      <c r="T42" s="17"/>
      <c r="U42" s="17"/>
    </row>
    <row r="43" spans="1:21" ht="20.100000000000001" customHeight="1" x14ac:dyDescent="0.2">
      <c r="A43" s="22"/>
      <c r="B43" s="17"/>
      <c r="C43" s="17"/>
      <c r="D43" s="17"/>
      <c r="E43" s="21"/>
      <c r="F43" s="17"/>
      <c r="G43" s="17"/>
      <c r="H43" s="23"/>
      <c r="I43" s="23"/>
      <c r="J43" s="23"/>
      <c r="K43" s="23"/>
      <c r="L43" s="23"/>
      <c r="M43" s="23"/>
      <c r="N43" s="17"/>
      <c r="O43" s="17"/>
      <c r="P43" s="17"/>
      <c r="Q43" s="21"/>
      <c r="R43" s="16"/>
      <c r="S43" s="16"/>
      <c r="T43" s="16"/>
      <c r="U43" s="16"/>
    </row>
    <row r="44" spans="1:21" s="7" customFormat="1" ht="20.100000000000001" customHeight="1" x14ac:dyDescent="0.2">
      <c r="A44" s="3"/>
      <c r="B44" s="4"/>
      <c r="C44" s="4"/>
      <c r="D44" s="4"/>
      <c r="E44" s="4"/>
      <c r="F44" s="4"/>
      <c r="G44" s="4"/>
      <c r="H44" s="5">
        <f>SUM(H7:H43)</f>
        <v>1020727.2727272727</v>
      </c>
      <c r="I44" s="5">
        <f t="shared" ref="I44:M44" si="1">SUM(I7:I43)</f>
        <v>0</v>
      </c>
      <c r="J44" s="5">
        <f>SUM(J7:J43)</f>
        <v>102072.72727272726</v>
      </c>
      <c r="K44" s="5">
        <f t="shared" si="1"/>
        <v>0</v>
      </c>
      <c r="L44" s="5">
        <f t="shared" si="1"/>
        <v>0</v>
      </c>
      <c r="M44" s="5">
        <f t="shared" si="1"/>
        <v>1122800</v>
      </c>
      <c r="N44" s="4"/>
      <c r="O44" s="4"/>
      <c r="P44" s="6"/>
      <c r="Q44" s="4"/>
      <c r="R44" s="4"/>
      <c r="S44" s="4"/>
      <c r="T44" s="4"/>
      <c r="U44" s="4"/>
    </row>
    <row r="45" spans="1:21" ht="20.100000000000001" customHeight="1" x14ac:dyDescent="0.2"/>
    <row r="46" spans="1:21" ht="11.25" customHeight="1" x14ac:dyDescent="0.2">
      <c r="A46" s="27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</row>
  </sheetData>
  <sheetProtection formatCells="0" formatColumns="0" formatRows="0" insertColumns="0" insertRows="0" insertHyperlinks="0" deleteColumns="0" deleteRows="0" sort="0" autoFilter="0" pivotTables="0"/>
  <mergeCells count="17">
    <mergeCell ref="N5:N6"/>
    <mergeCell ref="U5:U6"/>
    <mergeCell ref="R5:R6"/>
    <mergeCell ref="S5:S6"/>
    <mergeCell ref="T5:T6"/>
    <mergeCell ref="A1:Q1"/>
    <mergeCell ref="A2:Q2"/>
    <mergeCell ref="A3:Q3"/>
    <mergeCell ref="O5:O6"/>
    <mergeCell ref="P5:P6"/>
    <mergeCell ref="Q5:Q6"/>
    <mergeCell ref="A5:A6"/>
    <mergeCell ref="B5:B6"/>
    <mergeCell ref="C5:C6"/>
    <mergeCell ref="D5:D6"/>
    <mergeCell ref="E5:G5"/>
    <mergeCell ref="H5:M5"/>
  </mergeCells>
  <phoneticPr fontId="10" type="noConversion"/>
  <pageMargins left="0.39370078740157483" right="0.39370078740157483" top="0.39370078740157483" bottom="0.39370078740157483" header="0.3" footer="0.3"/>
  <pageSetup paperSize="14" scale="4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CREDIPAR</dc:creator>
  <cp:lastModifiedBy>USUARIO</cp:lastModifiedBy>
  <cp:lastPrinted>2021-04-19T21:07:31Z</cp:lastPrinted>
  <dcterms:created xsi:type="dcterms:W3CDTF">2021-01-13T21:05:40Z</dcterms:created>
  <dcterms:modified xsi:type="dcterms:W3CDTF">2023-06-13T12:51:43Z</dcterms:modified>
</cp:coreProperties>
</file>