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19" i="5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18" i="5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17" i="5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16" i="5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11" i="1" l="1"/>
</calcChain>
</file>

<file path=xl/sharedStrings.xml><?xml version="1.0" encoding="utf-8"?>
<sst xmlns="http://schemas.openxmlformats.org/spreadsheetml/2006/main" count="245" uniqueCount="148">
  <si>
    <t>SEDE</t>
  </si>
  <si>
    <t xml:space="preserve">EQUIPO </t>
  </si>
  <si>
    <t>MARCA</t>
  </si>
  <si>
    <t>MODELO</t>
  </si>
  <si>
    <t>SERIE</t>
  </si>
  <si>
    <t>UBICACIÓN</t>
  </si>
  <si>
    <t>ACTIVO FIJO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</si>
  <si>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</si>
  <si>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</si>
  <si>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</si>
  <si>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</si>
  <si>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</si>
  <si>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</si>
  <si>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</si>
  <si>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</si>
  <si>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</si>
  <si>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</si>
  <si>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</si>
  <si>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</si>
  <si>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</si>
  <si>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</si>
  <si>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</si>
  <si>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</si>
  <si>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</si>
  <si>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</si>
  <si>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</si>
  <si>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</si>
  <si>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 xml:space="preserve">BUCARAMANGA </t>
  </si>
  <si>
    <t>CALI NORTE</t>
  </si>
  <si>
    <t>CALI PD</t>
  </si>
  <si>
    <t>CALI SUR</t>
  </si>
  <si>
    <t>MANIZALES</t>
  </si>
  <si>
    <t>POPAYAN</t>
  </si>
  <si>
    <t>AUTOPISTA</t>
  </si>
  <si>
    <t xml:space="preserve"> </t>
  </si>
  <si>
    <t>CHAPINERO</t>
  </si>
  <si>
    <t>CALLE 26</t>
  </si>
  <si>
    <t>CKD MEDELLIN</t>
  </si>
  <si>
    <t>SANTA MARGARITA</t>
  </si>
  <si>
    <t>EXTRAMURAL</t>
  </si>
  <si>
    <t>SAN CARLOS</t>
  </si>
  <si>
    <t>ITAGUI</t>
  </si>
  <si>
    <t>Medellín PD</t>
  </si>
  <si>
    <t>SANTA MARIA DEL LAGO</t>
  </si>
  <si>
    <t xml:space="preserve">VILAVICENCIO </t>
  </si>
  <si>
    <t>BARRANQUILLA</t>
  </si>
  <si>
    <t>CORDIALIDAD</t>
  </si>
  <si>
    <t>CARTAGENA</t>
  </si>
  <si>
    <t>MONTERIA</t>
  </si>
  <si>
    <t>RIOHACHA</t>
  </si>
  <si>
    <t xml:space="preserve">MONTELIBANO </t>
  </si>
  <si>
    <t>SANTA MARTA</t>
  </si>
  <si>
    <t>SINCELEJO</t>
  </si>
  <si>
    <t>Soledad</t>
  </si>
  <si>
    <t>FLORENCIA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</si>
  <si>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</si>
  <si>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</si>
  <si>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</si>
  <si>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</si>
  <si>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</si>
  <si>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</si>
  <si>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</si>
  <si>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</si>
  <si>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</si>
  <si>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</si>
  <si>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</si>
  <si>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</si>
  <si>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</si>
  <si>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</si>
  <si>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</si>
  <si>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</si>
  <si>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</si>
  <si>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</si>
  <si>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</si>
  <si>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</si>
  <si>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</si>
  <si>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</si>
  <si>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</si>
  <si>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</si>
  <si>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</si>
  <si>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</si>
  <si>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</si>
  <si>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</si>
  <si>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</si>
  <si>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</si>
  <si>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</si>
  <si>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</si>
  <si>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</si>
  <si>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</si>
  <si>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</si>
  <si>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</si>
  <si>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</si>
  <si>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</si>
  <si>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</si>
  <si>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</si>
  <si>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</si>
  <si>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</si>
  <si>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</si>
  <si>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</si>
  <si>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</si>
  <si>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</si>
  <si>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</si>
  <si>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</si>
  <si>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</si>
  <si>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</si>
  <si>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</si>
  <si>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</si>
  <si>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</si>
  <si>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</si>
  <si>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</si>
  <si>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</si>
  <si>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</si>
  <si>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</si>
  <si>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</si>
  <si>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</si>
  <si>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</si>
  <si>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</si>
  <si>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</si>
  <si>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</si>
  <si>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</si>
  <si>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</si>
  <si>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</si>
  <si>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</si>
  <si>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</si>
  <si>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</si>
  <si>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</si>
  <si>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</si>
  <si>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</si>
  <si>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</si>
  <si>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</si>
  <si>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</si>
  <si>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</si>
  <si>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</si>
  <si>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</si>
  <si>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</si>
  <si>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</si>
  <si>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</si>
  <si>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jorge garcia</t>
  </si>
  <si>
    <t>no</t>
  </si>
  <si>
    <t>JJ</t>
  </si>
  <si>
    <t>77</t>
  </si>
  <si>
    <t>66</t>
  </si>
  <si>
    <t>C</t>
  </si>
  <si>
    <t>H</t>
  </si>
  <si>
    <t>AA</t>
  </si>
  <si>
    <t>PROVISION ABRIL</t>
  </si>
  <si>
    <t>PROVISION MAYO</t>
  </si>
  <si>
    <t>hhhh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</si>
</sst>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6" formatCode="_(&quot;$&quot;\ * #,##0.00_);_(&quot;$&quot;\ * \(#,##0.00\);_(&quot;$&quot;\ * &quot;-&quot;??_);_(@_)"/>
    <numFmt numFmtId="167" formatCode="0.0%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0" fillId="3" borderId="2" xfId="0" applyFont="1" applyFill="1" applyBorder="1" applyAlignment="1">
      <alignment horizontal="center" vertical="center" wrapText="1"/>
    </xf>
    <xf numFmtId="164" fontId="10" fillId="0" borderId="2" xfId="0" applyNumberFormat="1" applyFont="1" applyBorder="1"/>
    <xf numFmtId="164" fontId="3" fillId="2" borderId="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4" fontId="0" fillId="0" borderId="0" xfId="0" applyNumberForma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66" fontId="0" fillId="0" borderId="21" xfId="2" applyFont="1" applyBorder="1" applyAlignment="1">
      <alignment horizontal="center"/>
    </xf>
    <xf numFmtId="166" fontId="0" fillId="0" borderId="6" xfId="2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166" fontId="0" fillId="0" borderId="24" xfId="2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66" fontId="0" fillId="5" borderId="24" xfId="2" applyFont="1" applyFill="1" applyBorder="1" applyAlignment="1">
      <alignment horizontal="center"/>
    </xf>
    <xf numFmtId="166" fontId="0" fillId="5" borderId="6" xfId="2" applyFont="1" applyFill="1" applyBorder="1" applyAlignment="1">
      <alignment horizontal="center"/>
    </xf>
    <xf numFmtId="10" fontId="0" fillId="5" borderId="22" xfId="2" applyNumberFormat="1" applyFont="1" applyFill="1" applyBorder="1" applyAlignment="1">
      <alignment horizontal="center"/>
    </xf>
    <xf numFmtId="166" fontId="0" fillId="6" borderId="21" xfId="2" applyFont="1" applyFill="1" applyBorder="1" applyAlignment="1">
      <alignment horizontal="center"/>
    </xf>
    <xf numFmtId="166" fontId="0" fillId="6" borderId="6" xfId="2" applyFont="1" applyFill="1" applyBorder="1" applyAlignment="1">
      <alignment horizontal="center"/>
    </xf>
    <xf numFmtId="10" fontId="0" fillId="6" borderId="23" xfId="2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6" fontId="0" fillId="0" borderId="25" xfId="2" applyFont="1" applyBorder="1" applyAlignment="1">
      <alignment horizontal="center"/>
    </xf>
    <xf numFmtId="166" fontId="0" fillId="0" borderId="2" xfId="2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6" fontId="0" fillId="0" borderId="5" xfId="2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66" fontId="0" fillId="5" borderId="5" xfId="2" applyFont="1" applyFill="1" applyBorder="1" applyAlignment="1">
      <alignment horizontal="center"/>
    </xf>
    <xf numFmtId="166" fontId="0" fillId="5" borderId="2" xfId="2" applyFont="1" applyFill="1" applyBorder="1" applyAlignment="1">
      <alignment horizontal="center"/>
    </xf>
    <xf numFmtId="10" fontId="0" fillId="5" borderId="4" xfId="2" applyNumberFormat="1" applyFont="1" applyFill="1" applyBorder="1" applyAlignment="1">
      <alignment horizontal="center"/>
    </xf>
    <xf numFmtId="166" fontId="0" fillId="6" borderId="25" xfId="2" applyFont="1" applyFill="1" applyBorder="1" applyAlignment="1">
      <alignment horizontal="center"/>
    </xf>
    <xf numFmtId="166" fontId="0" fillId="6" borderId="2" xfId="2" applyFont="1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166" fontId="9" fillId="0" borderId="26" xfId="2" applyFont="1" applyBorder="1" applyAlignment="1">
      <alignment horizontal="center"/>
    </xf>
    <xf numFmtId="166" fontId="9" fillId="0" borderId="1" xfId="2" applyFont="1" applyBorder="1" applyAlignment="1">
      <alignment horizontal="center"/>
    </xf>
    <xf numFmtId="167" fontId="9" fillId="0" borderId="27" xfId="2" applyNumberFormat="1" applyFont="1" applyBorder="1" applyAlignment="1">
      <alignment horizontal="center" vertical="center"/>
    </xf>
    <xf numFmtId="166" fontId="9" fillId="0" borderId="28" xfId="2" applyFont="1" applyBorder="1" applyAlignment="1">
      <alignment horizontal="center"/>
    </xf>
    <xf numFmtId="10" fontId="9" fillId="0" borderId="9" xfId="2" applyNumberFormat="1" applyFont="1" applyBorder="1" applyAlignment="1">
      <alignment horizontal="center"/>
    </xf>
    <xf numFmtId="10" fontId="9" fillId="0" borderId="29" xfId="2" applyNumberFormat="1" applyFont="1" applyBorder="1" applyAlignment="1">
      <alignment horizontal="center"/>
    </xf>
    <xf numFmtId="166" fontId="9" fillId="5" borderId="28" xfId="2" applyFont="1" applyFill="1" applyBorder="1" applyAlignment="1">
      <alignment horizontal="center"/>
    </xf>
    <xf numFmtId="166" fontId="9" fillId="5" borderId="1" xfId="2" applyFont="1" applyFill="1" applyBorder="1" applyAlignment="1">
      <alignment horizontal="center"/>
    </xf>
    <xf numFmtId="10" fontId="9" fillId="5" borderId="9" xfId="2" applyNumberFormat="1" applyFont="1" applyFill="1" applyBorder="1" applyAlignment="1">
      <alignment horizontal="center"/>
    </xf>
    <xf numFmtId="166" fontId="9" fillId="6" borderId="26" xfId="2" applyFont="1" applyFill="1" applyBorder="1" applyAlignment="1">
      <alignment horizontal="center"/>
    </xf>
    <xf numFmtId="166" fontId="9" fillId="6" borderId="1" xfId="2" applyFont="1" applyFill="1" applyBorder="1" applyAlignment="1">
      <alignment horizontal="center"/>
    </xf>
    <xf numFmtId="10" fontId="9" fillId="6" borderId="29" xfId="2" applyNumberFormat="1" applyFont="1" applyFill="1" applyBorder="1" applyAlignment="1">
      <alignment horizontal="center"/>
    </xf>
    <xf numFmtId="0" fontId="9" fillId="0" borderId="0" xfId="0" applyFont="1"/>
    <xf numFmtId="168" fontId="0" fillId="0" borderId="21" xfId="2" applyNumberFormat="1" applyFont="1" applyBorder="1" applyAlignment="1">
      <alignment horizontal="center"/>
    </xf>
    <xf numFmtId="168" fontId="0" fillId="0" borderId="6" xfId="2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68" fontId="0" fillId="0" borderId="24" xfId="2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68" fontId="0" fillId="5" borderId="24" xfId="2" applyNumberFormat="1" applyFont="1" applyFill="1" applyBorder="1" applyAlignment="1">
      <alignment horizontal="center"/>
    </xf>
    <xf numFmtId="168" fontId="0" fillId="5" borderId="6" xfId="2" applyNumberFormat="1" applyFont="1" applyFill="1" applyBorder="1" applyAlignment="1">
      <alignment horizontal="center"/>
    </xf>
    <xf numFmtId="10" fontId="0" fillId="5" borderId="22" xfId="1" applyNumberFormat="1" applyFont="1" applyFill="1" applyBorder="1" applyAlignment="1">
      <alignment horizontal="center"/>
    </xf>
    <xf numFmtId="168" fontId="0" fillId="6" borderId="21" xfId="2" applyNumberFormat="1" applyFont="1" applyFill="1" applyBorder="1" applyAlignment="1">
      <alignment horizontal="center"/>
    </xf>
    <xf numFmtId="168" fontId="0" fillId="6" borderId="6" xfId="2" applyNumberFormat="1" applyFont="1" applyFill="1" applyBorder="1" applyAlignment="1">
      <alignment horizontal="center"/>
    </xf>
    <xf numFmtId="10" fontId="0" fillId="6" borderId="23" xfId="1" applyNumberFormat="1" applyFont="1" applyFill="1" applyBorder="1" applyAlignment="1">
      <alignment horizontal="center"/>
    </xf>
    <xf numFmtId="168" fontId="0" fillId="0" borderId="25" xfId="2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8" fontId="0" fillId="5" borderId="5" xfId="2" applyNumberFormat="1" applyFont="1" applyFill="1" applyBorder="1" applyAlignment="1">
      <alignment horizontal="center"/>
    </xf>
    <xf numFmtId="168" fontId="0" fillId="5" borderId="2" xfId="2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68" fontId="0" fillId="6" borderId="25" xfId="2" applyNumberFormat="1" applyFont="1" applyFill="1" applyBorder="1" applyAlignment="1">
      <alignment horizontal="center"/>
    </xf>
    <xf numFmtId="168" fontId="0" fillId="6" borderId="2" xfId="2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168" fontId="9" fillId="0" borderId="30" xfId="2" applyNumberFormat="1" applyFont="1" applyBorder="1" applyAlignment="1">
      <alignment horizontal="center"/>
    </xf>
    <xf numFmtId="168" fontId="9" fillId="0" borderId="3" xfId="2" applyNumberFormat="1" applyFont="1" applyBorder="1" applyAlignment="1">
      <alignment horizontal="center"/>
    </xf>
    <xf numFmtId="168" fontId="9" fillId="0" borderId="32" xfId="2" applyNumberFormat="1" applyFont="1" applyBorder="1" applyAlignment="1">
      <alignment horizontal="center"/>
    </xf>
    <xf numFmtId="10" fontId="9" fillId="0" borderId="31" xfId="1" applyNumberFormat="1" applyFont="1" applyBorder="1" applyAlignment="1">
      <alignment horizontal="center"/>
    </xf>
    <xf numFmtId="10" fontId="9" fillId="0" borderId="27" xfId="1" applyNumberFormat="1" applyFont="1" applyBorder="1" applyAlignment="1">
      <alignment horizontal="center"/>
    </xf>
    <xf numFmtId="168" fontId="9" fillId="5" borderId="32" xfId="2" applyNumberFormat="1" applyFont="1" applyFill="1" applyBorder="1" applyAlignment="1">
      <alignment horizontal="center"/>
    </xf>
    <xf numFmtId="168" fontId="9" fillId="5" borderId="3" xfId="2" applyNumberFormat="1" applyFont="1" applyFill="1" applyBorder="1" applyAlignment="1">
      <alignment horizontal="center"/>
    </xf>
    <xf numFmtId="10" fontId="9" fillId="5" borderId="31" xfId="1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168" fontId="9" fillId="6" borderId="3" xfId="2" applyNumberFormat="1" applyFont="1" applyFill="1" applyBorder="1" applyAlignment="1">
      <alignment horizontal="center"/>
    </xf>
    <xf numFmtId="10" fontId="9" fillId="6" borderId="27" xfId="1" applyNumberFormat="1" applyFont="1" applyFill="1" applyBorder="1" applyAlignment="1">
      <alignment horizontal="center"/>
    </xf>
    <xf numFmtId="0" fontId="0" fillId="0" borderId="0" xfId="0" applyBorder="1"/>
    <xf numFmtId="44" fontId="0" fillId="0" borderId="21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7" fontId="0" fillId="0" borderId="23" xfId="2" applyNumberFormat="1" applyFont="1" applyBorder="1" applyAlignment="1">
      <alignment horizontal="center" vertical="center"/>
    </xf>
    <xf numFmtId="44" fontId="0" fillId="7" borderId="24" xfId="0" applyNumberFormat="1" applyFill="1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167" fontId="0" fillId="0" borderId="22" xfId="2" applyNumberFormat="1" applyFont="1" applyBorder="1" applyAlignment="1">
      <alignment horizontal="center" vertical="center"/>
    </xf>
    <xf numFmtId="44" fontId="0" fillId="5" borderId="24" xfId="0" applyNumberFormat="1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167" fontId="0" fillId="5" borderId="22" xfId="2" applyNumberFormat="1" applyFont="1" applyFill="1" applyBorder="1" applyAlignment="1">
      <alignment horizontal="center" vertical="center"/>
    </xf>
    <xf numFmtId="44" fontId="0" fillId="0" borderId="24" xfId="0" applyNumberFormat="1" applyBorder="1" applyAlignment="1">
      <alignment horizontal="center"/>
    </xf>
    <xf numFmtId="44" fontId="0" fillId="6" borderId="21" xfId="0" applyNumberForma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167" fontId="0" fillId="6" borderId="23" xfId="2" applyNumberFormat="1" applyFont="1" applyFill="1" applyBorder="1" applyAlignment="1">
      <alignment horizontal="center" vertical="center"/>
    </xf>
    <xf numFmtId="44" fontId="0" fillId="0" borderId="2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7" fontId="0" fillId="0" borderId="7" xfId="2" applyNumberFormat="1" applyFont="1" applyBorder="1" applyAlignment="1">
      <alignment horizontal="center" vertical="center"/>
    </xf>
    <xf numFmtId="44" fontId="0" fillId="7" borderId="5" xfId="0" applyNumberFormat="1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167" fontId="0" fillId="5" borderId="4" xfId="2" applyNumberFormat="1" applyFont="1" applyFill="1" applyBorder="1" applyAlignment="1">
      <alignment horizontal="center" vertical="center"/>
    </xf>
    <xf numFmtId="44" fontId="0" fillId="0" borderId="5" xfId="0" applyNumberFormat="1" applyBorder="1" applyAlignment="1">
      <alignment horizontal="center"/>
    </xf>
    <xf numFmtId="44" fontId="0" fillId="6" borderId="25" xfId="0" applyNumberFormat="1" applyFill="1" applyBorder="1" applyAlignment="1">
      <alignment horizontal="center"/>
    </xf>
    <xf numFmtId="44" fontId="0" fillId="6" borderId="2" xfId="0" applyNumberFormat="1" applyFill="1" applyBorder="1" applyAlignment="1">
      <alignment horizontal="center"/>
    </xf>
    <xf numFmtId="167" fontId="0" fillId="6" borderId="7" xfId="2" applyNumberFormat="1" applyFont="1" applyFill="1" applyBorder="1" applyAlignment="1">
      <alignment horizontal="center" vertical="center"/>
    </xf>
    <xf numFmtId="44" fontId="9" fillId="0" borderId="30" xfId="0" applyNumberFormat="1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44" fontId="9" fillId="0" borderId="32" xfId="0" applyNumberFormat="1" applyFont="1" applyBorder="1" applyAlignment="1">
      <alignment horizontal="center"/>
    </xf>
    <xf numFmtId="167" fontId="9" fillId="0" borderId="31" xfId="2" applyNumberFormat="1" applyFont="1" applyBorder="1" applyAlignment="1">
      <alignment horizontal="center" vertical="center"/>
    </xf>
    <xf numFmtId="44" fontId="9" fillId="5" borderId="32" xfId="0" applyNumberFormat="1" applyFont="1" applyFill="1" applyBorder="1" applyAlignment="1">
      <alignment horizontal="center"/>
    </xf>
    <xf numFmtId="44" fontId="9" fillId="5" borderId="3" xfId="0" applyNumberFormat="1" applyFont="1" applyFill="1" applyBorder="1" applyAlignment="1">
      <alignment horizontal="center"/>
    </xf>
    <xf numFmtId="167" fontId="9" fillId="5" borderId="31" xfId="2" applyNumberFormat="1" applyFont="1" applyFill="1" applyBorder="1" applyAlignment="1">
      <alignment horizontal="center" vertical="center"/>
    </xf>
    <xf numFmtId="44" fontId="9" fillId="6" borderId="30" xfId="0" applyNumberFormat="1" applyFont="1" applyFill="1" applyBorder="1" applyAlignment="1">
      <alignment horizontal="center"/>
    </xf>
    <xf numFmtId="44" fontId="9" fillId="6" borderId="3" xfId="0" applyNumberFormat="1" applyFont="1" applyFill="1" applyBorder="1" applyAlignment="1">
      <alignment horizontal="center"/>
    </xf>
    <xf numFmtId="167" fontId="9" fillId="6" borderId="27" xfId="2" applyNumberFormat="1" applyFont="1" applyFill="1" applyBorder="1" applyAlignment="1">
      <alignment horizontal="center" vertical="center"/>
    </xf>
    <xf numFmtId="168" fontId="0" fillId="0" borderId="0" xfId="2" applyNumberFormat="1" applyFont="1"/>
    <xf numFmtId="166" fontId="0" fillId="0" borderId="0" xfId="2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68" fontId="0" fillId="0" borderId="2" xfId="2" applyNumberFormat="1" applyFont="1" applyBorder="1"/>
    <xf numFmtId="0" fontId="2" fillId="0" borderId="2" xfId="0" applyFont="1" applyBorder="1"/>
    <xf numFmtId="168" fontId="2" fillId="0" borderId="2" xfId="2" applyNumberFormat="1" applyFont="1" applyBorder="1"/>
    <xf numFmtId="168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8" borderId="2" xfId="0" applyFill="1" applyBorder="1" applyAlignment="1">
      <alignment wrapText="1"/>
    </xf>
    <xf numFmtId="0" fontId="0" fillId="8" borderId="2" xfId="0" applyFill="1" applyBorder="1"/>
    <xf numFmtId="168" fontId="0" fillId="8" borderId="2" xfId="2" applyNumberFormat="1" applyFont="1" applyFill="1" applyBorder="1"/>
    <xf numFmtId="0" fontId="7" fillId="0" borderId="2" xfId="0" applyFont="1" applyBorder="1" applyAlignment="1">
      <alignment horizontal="center" vertical="center"/>
    </xf>
    <xf numFmtId="0" fontId="0" fillId="4" borderId="33" xfId="0" applyFont="1" applyFill="1" applyBorder="1" applyAlignment="1">
      <alignment vertical="center"/>
    </xf>
    <xf numFmtId="168" fontId="0" fillId="0" borderId="2" xfId="0" applyNumberFormat="1" applyBorder="1"/>
    <xf numFmtId="0" fontId="9" fillId="3" borderId="2" xfId="0" applyFont="1" applyFill="1" applyBorder="1" applyAlignment="1">
      <alignment horizontal="center" vertical="center"/>
    </xf>
    <xf numFmtId="9" fontId="0" fillId="0" borderId="0" xfId="1" applyFont="1"/>
    <xf numFmtId="0" fontId="0" fillId="3" borderId="0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165" fontId="0" fillId="0" borderId="0" xfId="3" applyNumberFormat="1" applyFont="1"/>
    <xf numFmtId="0" fontId="0" fillId="8" borderId="0" xfId="0" applyFill="1"/>
    <xf numFmtId="0" fontId="0" fillId="8" borderId="11" xfId="0" applyFill="1" applyBorder="1"/>
    <xf numFmtId="0" fontId="0" fillId="8" borderId="13" xfId="0" applyFill="1" applyBorder="1"/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 wrapText="1"/>
    </xf>
  </cellXfs>
  <cellStyles count="4">
    <cellStyle name="Moneda" xfId="3" builtinId="4"/>
    <cellStyle name="Moneda 2" xfId="2"/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'Invent equipos, precios mantto'!$G$3:$G$9</c:f>
              <c:strCache>
                <c:ptCount val="7"/>
                <c:pt idx="0">
                  <c:v>AF-006377</c:v>
                </c:pt>
                <c:pt idx="1">
                  <c:v>AF-006389</c:v>
                </c:pt>
                <c:pt idx="2">
                  <c:v>AF-006388</c:v>
                </c:pt>
                <c:pt idx="3">
                  <c:v>AF-006399</c:v>
                </c:pt>
                <c:pt idx="4">
                  <c:v>AA</c:v>
                </c:pt>
                <c:pt idx="5">
                  <c:v>AA</c:v>
                </c:pt>
                <c:pt idx="6">
                  <c:v>AF-006420</c:v>
                </c:pt>
              </c:strCache>
            </c:strRef>
          </c:cat>
          <c:val>
            <c:numRef>
              <c:f>'Invent equipos, precios mantto'!$H$3:$H$9</c:f>
              <c:numCache>
                <c:formatCode>"$"\ #,##0</c:formatCode>
                <c:ptCount val="7"/>
                <c:pt idx="0">
                  <c:v>38023</c:v>
                </c:pt>
                <c:pt idx="1">
                  <c:v>38023</c:v>
                </c:pt>
                <c:pt idx="2">
                  <c:v>38023</c:v>
                </c:pt>
                <c:pt idx="3">
                  <c:v>38023</c:v>
                </c:pt>
                <c:pt idx="4">
                  <c:v>100000</c:v>
                </c:pt>
                <c:pt idx="5">
                  <c:v>234560000</c:v>
                </c:pt>
                <c:pt idx="6">
                  <c:v>38023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B-4FF0-8737-672647E17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495583"/>
        <c:axId val="1413495999"/>
      </c:barChart>
      <c:catAx>
        <c:axId val="14134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3495999"/>
        <c:crosses val="autoZero"/>
        <c:auto val="1"/>
        <c:lblAlgn val="ctr"/>
        <c:lblOffset val="100"/>
        <c:noMultiLvlLbl val="0"/>
      </c:catAx>
      <c:valAx>
        <c:axId val="14134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349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13</xdr:row>
      <xdr:rowOff>68586</xdr:rowOff>
    </xdr:from>
    <xdr:to>
      <xdr:col>8</xdr:col>
      <xdr:colOff>205740</xdr:colOff>
      <xdr:row>30</xdr:row>
      <xdr:rowOff>99060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O95">
            <v>0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O96">
            <v>0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O97">
            <v>0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O98">
            <v>0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O99">
            <v>0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9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4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Normal="100" workbookViewId="0">
      <pane ySplit="2" topLeftCell="A3" activePane="bottomLeft" state="frozen"/>
      <selection activeCell="B1" sqref="B1"/>
      <selection pane="bottomLeft" activeCell="C15" sqref="C15"/>
    </sheetView>
  </sheetViews>
  <sheetFormatPr baseColWidth="10" defaultRowHeight="14.4" x14ac:dyDescent="0.3"/>
  <cols>
    <col min="1" max="1" width="22.5546875" style="6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4" customFormat="1" ht="111" customHeight="1" x14ac:dyDescent="0.3">
      <c r="A1" s="161" t="s">
        <v>147</v>
      </c>
      <c r="B1" s="162"/>
      <c r="C1" s="162"/>
      <c r="D1" s="162"/>
      <c r="E1" s="162"/>
      <c r="F1" s="162"/>
      <c r="G1" s="162"/>
      <c r="H1" s="162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3" t="s">
        <v>56</v>
      </c>
    </row>
    <row r="3" spans="1:8" x14ac:dyDescent="0.3">
      <c r="A3" s="2" t="s">
        <v>7</v>
      </c>
      <c r="B3" s="2" t="s">
        <v>137</v>
      </c>
      <c r="C3" s="2" t="s">
        <v>9</v>
      </c>
      <c r="D3" s="2" t="s">
        <v>10</v>
      </c>
      <c r="E3" s="2" t="s">
        <v>11</v>
      </c>
      <c r="F3" s="2" t="s">
        <v>12</v>
      </c>
      <c r="G3" s="3" t="s">
        <v>13</v>
      </c>
      <c r="H3" s="7">
        <v>38023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14</v>
      </c>
      <c r="F4" s="2" t="s">
        <v>15</v>
      </c>
      <c r="G4" s="3" t="s">
        <v>16</v>
      </c>
      <c r="H4" s="7">
        <v>38023</v>
      </c>
    </row>
    <row r="5" spans="1:8" x14ac:dyDescent="0.3">
      <c r="A5" s="2" t="s">
        <v>7</v>
      </c>
      <c r="B5" s="2" t="s">
        <v>138</v>
      </c>
      <c r="C5" s="2" t="s">
        <v>9</v>
      </c>
      <c r="D5" s="2" t="s">
        <v>17</v>
      </c>
      <c r="E5" s="2" t="s">
        <v>18</v>
      </c>
      <c r="F5" s="2" t="s">
        <v>19</v>
      </c>
      <c r="G5" s="3" t="s">
        <v>20</v>
      </c>
      <c r="H5" s="7">
        <v>38023</v>
      </c>
    </row>
    <row r="6" spans="1:8" x14ac:dyDescent="0.3">
      <c r="A6" s="2" t="s">
        <v>7</v>
      </c>
      <c r="B6" s="2" t="s">
        <v>138</v>
      </c>
      <c r="C6" s="2" t="s">
        <v>9</v>
      </c>
      <c r="D6" s="2" t="s">
        <v>10</v>
      </c>
      <c r="E6" s="2" t="s">
        <v>21</v>
      </c>
      <c r="F6" s="2" t="s">
        <v>22</v>
      </c>
      <c r="G6" s="3" t="s">
        <v>23</v>
      </c>
      <c r="H6" s="7">
        <v>38023</v>
      </c>
    </row>
    <row r="7" spans="1:8" s="4" customFormat="1" x14ac:dyDescent="0.3">
      <c r="A7" s="2" t="s">
        <v>7</v>
      </c>
      <c r="B7" s="2" t="s">
        <v>138</v>
      </c>
      <c r="C7" s="2" t="s">
        <v>139</v>
      </c>
      <c r="D7" s="2" t="s">
        <v>139</v>
      </c>
      <c r="E7" s="2" t="s">
        <v>140</v>
      </c>
      <c r="F7" s="2" t="s">
        <v>142</v>
      </c>
      <c r="G7" s="3" t="s">
        <v>144</v>
      </c>
      <c r="H7" s="7">
        <v>100000</v>
      </c>
    </row>
    <row r="8" spans="1:8" s="4" customFormat="1" x14ac:dyDescent="0.3">
      <c r="A8" s="2" t="s">
        <v>7</v>
      </c>
      <c r="B8" s="2" t="s">
        <v>138</v>
      </c>
      <c r="C8" s="2" t="s">
        <v>139</v>
      </c>
      <c r="D8" s="2" t="s">
        <v>139</v>
      </c>
      <c r="E8" s="2" t="s">
        <v>141</v>
      </c>
      <c r="F8" s="2" t="s">
        <v>143</v>
      </c>
      <c r="G8" s="3" t="s">
        <v>144</v>
      </c>
      <c r="H8" s="7">
        <v>234560000</v>
      </c>
    </row>
    <row r="9" spans="1:8" x14ac:dyDescent="0.3">
      <c r="A9" s="2" t="s">
        <v>7</v>
      </c>
      <c r="B9" s="2" t="s">
        <v>138</v>
      </c>
      <c r="C9" s="2" t="s">
        <v>9</v>
      </c>
      <c r="D9" s="2" t="s">
        <v>10</v>
      </c>
      <c r="E9" s="2" t="s">
        <v>24</v>
      </c>
      <c r="F9" s="2" t="s">
        <v>25</v>
      </c>
      <c r="G9" s="3" t="s">
        <v>26</v>
      </c>
      <c r="H9" s="7">
        <v>38023</v>
      </c>
    </row>
    <row r="11" spans="1:8" ht="18" x14ac:dyDescent="0.35">
      <c r="G11" s="11" t="s">
        <v>62</v>
      </c>
      <c r="H11" s="12">
        <f>SUM(H3:H10)</f>
        <v>234850115</v>
      </c>
    </row>
    <row r="12" spans="1:8" ht="18" x14ac:dyDescent="0.35">
      <c r="G12" s="10"/>
      <c r="H12" s="10"/>
    </row>
    <row r="17" spans="1:4" s="4" customFormat="1" x14ac:dyDescent="0.3">
      <c r="A17" s="6"/>
    </row>
    <row r="18" spans="1:4" s="4" customFormat="1" x14ac:dyDescent="0.3">
      <c r="A18" s="6"/>
    </row>
    <row r="20" spans="1:4" x14ac:dyDescent="0.3">
      <c r="C20" s="158" t="s">
        <v>145</v>
      </c>
      <c r="D20" s="157">
        <v>6000000</v>
      </c>
    </row>
    <row r="21" spans="1:4" x14ac:dyDescent="0.3">
      <c r="C21" s="158" t="s">
        <v>146</v>
      </c>
      <c r="D21" s="157">
        <v>70000000</v>
      </c>
    </row>
  </sheetData>
  <mergeCells count="1">
    <mergeCell ref="A1:H1"/>
  </mergeCells>
  <phoneticPr fontId="6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8" t="s">
        <v>57</v>
      </c>
      <c r="B3" t="s">
        <v>58</v>
      </c>
    </row>
    <row r="4" spans="1:2" x14ac:dyDescent="0.3">
      <c r="A4" s="9" t="s">
        <v>34</v>
      </c>
      <c r="B4" s="14">
        <v>152093</v>
      </c>
    </row>
    <row r="5" spans="1:2" x14ac:dyDescent="0.3">
      <c r="A5" s="9" t="s">
        <v>33</v>
      </c>
      <c r="B5" s="14">
        <v>3357385</v>
      </c>
    </row>
    <row r="6" spans="1:2" x14ac:dyDescent="0.3">
      <c r="A6" s="9" t="s">
        <v>45</v>
      </c>
      <c r="B6" s="14">
        <v>2954388</v>
      </c>
    </row>
    <row r="7" spans="1:2" x14ac:dyDescent="0.3">
      <c r="A7" s="9" t="s">
        <v>27</v>
      </c>
      <c r="B7" s="14">
        <v>3221394</v>
      </c>
    </row>
    <row r="8" spans="1:2" x14ac:dyDescent="0.3">
      <c r="A8" s="9" t="s">
        <v>28</v>
      </c>
      <c r="B8" s="14">
        <v>4607048</v>
      </c>
    </row>
    <row r="9" spans="1:2" x14ac:dyDescent="0.3">
      <c r="A9" s="9" t="s">
        <v>29</v>
      </c>
      <c r="B9" s="14">
        <v>1828856</v>
      </c>
    </row>
    <row r="10" spans="1:2" x14ac:dyDescent="0.3">
      <c r="A10" s="9" t="s">
        <v>30</v>
      </c>
      <c r="B10" s="14">
        <v>2062027</v>
      </c>
    </row>
    <row r="11" spans="1:2" x14ac:dyDescent="0.3">
      <c r="A11" s="9" t="s">
        <v>36</v>
      </c>
      <c r="B11" s="14">
        <v>3307164</v>
      </c>
    </row>
    <row r="12" spans="1:2" x14ac:dyDescent="0.3">
      <c r="A12" s="9" t="s">
        <v>47</v>
      </c>
      <c r="B12" s="14">
        <v>5312033</v>
      </c>
    </row>
    <row r="13" spans="1:2" x14ac:dyDescent="0.3">
      <c r="A13" s="9" t="s">
        <v>35</v>
      </c>
      <c r="B13" s="14">
        <v>3788956</v>
      </c>
    </row>
    <row r="14" spans="1:2" x14ac:dyDescent="0.3">
      <c r="A14" s="9" t="s">
        <v>37</v>
      </c>
      <c r="B14" s="14">
        <v>998103</v>
      </c>
    </row>
    <row r="15" spans="1:2" x14ac:dyDescent="0.3">
      <c r="A15" s="9" t="s">
        <v>46</v>
      </c>
      <c r="B15" s="14">
        <v>3599368</v>
      </c>
    </row>
    <row r="16" spans="1:2" x14ac:dyDescent="0.3">
      <c r="A16" s="9" t="s">
        <v>7</v>
      </c>
      <c r="B16" s="14">
        <v>2940903</v>
      </c>
    </row>
    <row r="17" spans="1:2" x14ac:dyDescent="0.3">
      <c r="A17" s="9" t="s">
        <v>39</v>
      </c>
      <c r="B17" s="14">
        <v>742085</v>
      </c>
    </row>
    <row r="18" spans="1:2" x14ac:dyDescent="0.3">
      <c r="A18" s="9" t="s">
        <v>54</v>
      </c>
      <c r="B18" s="14">
        <v>1979733</v>
      </c>
    </row>
    <row r="19" spans="1:2" x14ac:dyDescent="0.3">
      <c r="A19" s="9" t="s">
        <v>41</v>
      </c>
      <c r="B19" s="14">
        <v>2706607</v>
      </c>
    </row>
    <row r="20" spans="1:2" x14ac:dyDescent="0.3">
      <c r="A20" s="9" t="s">
        <v>31</v>
      </c>
      <c r="B20" s="14">
        <v>2301134</v>
      </c>
    </row>
    <row r="21" spans="1:2" x14ac:dyDescent="0.3">
      <c r="A21" s="9" t="s">
        <v>42</v>
      </c>
      <c r="B21" s="14">
        <v>2532583</v>
      </c>
    </row>
    <row r="22" spans="1:2" x14ac:dyDescent="0.3">
      <c r="A22" s="9" t="s">
        <v>50</v>
      </c>
      <c r="B22" s="14">
        <v>2847756</v>
      </c>
    </row>
    <row r="23" spans="1:2" x14ac:dyDescent="0.3">
      <c r="A23" s="9" t="s">
        <v>48</v>
      </c>
      <c r="B23" s="14">
        <v>2502705</v>
      </c>
    </row>
    <row r="24" spans="1:2" x14ac:dyDescent="0.3">
      <c r="A24" s="9" t="s">
        <v>55</v>
      </c>
      <c r="B24" s="14">
        <v>1882139</v>
      </c>
    </row>
    <row r="25" spans="1:2" x14ac:dyDescent="0.3">
      <c r="A25" s="9" t="s">
        <v>32</v>
      </c>
      <c r="B25" s="14">
        <v>2292819</v>
      </c>
    </row>
    <row r="26" spans="1:2" x14ac:dyDescent="0.3">
      <c r="A26" s="9" t="s">
        <v>61</v>
      </c>
      <c r="B26" s="14">
        <v>3220398</v>
      </c>
    </row>
    <row r="27" spans="1:2" x14ac:dyDescent="0.3">
      <c r="A27" s="9" t="s">
        <v>49</v>
      </c>
      <c r="B27" s="14">
        <v>2611832</v>
      </c>
    </row>
    <row r="28" spans="1:2" x14ac:dyDescent="0.3">
      <c r="A28" s="9" t="s">
        <v>40</v>
      </c>
      <c r="B28" s="14">
        <v>2212731</v>
      </c>
    </row>
    <row r="29" spans="1:2" x14ac:dyDescent="0.3">
      <c r="A29" s="9" t="s">
        <v>38</v>
      </c>
      <c r="B29" s="14">
        <v>2462202</v>
      </c>
    </row>
    <row r="30" spans="1:2" x14ac:dyDescent="0.3">
      <c r="A30" s="9" t="s">
        <v>43</v>
      </c>
      <c r="B30" s="14">
        <v>3056273</v>
      </c>
    </row>
    <row r="31" spans="1:2" x14ac:dyDescent="0.3">
      <c r="A31" s="9" t="s">
        <v>51</v>
      </c>
      <c r="B31" s="14">
        <v>2036384</v>
      </c>
    </row>
    <row r="32" spans="1:2" x14ac:dyDescent="0.3">
      <c r="A32" s="9" t="s">
        <v>0</v>
      </c>
      <c r="B32" s="14"/>
    </row>
    <row r="33" spans="1:2" x14ac:dyDescent="0.3">
      <c r="A33" s="9" t="s">
        <v>52</v>
      </c>
      <c r="B33" s="14">
        <v>3477605</v>
      </c>
    </row>
    <row r="34" spans="1:2" x14ac:dyDescent="0.3">
      <c r="A34" s="9" t="s">
        <v>53</v>
      </c>
      <c r="B34" s="14">
        <v>3595782</v>
      </c>
    </row>
    <row r="35" spans="1:2" x14ac:dyDescent="0.3">
      <c r="A35" s="9" t="s">
        <v>44</v>
      </c>
      <c r="B35" s="14">
        <v>2135877</v>
      </c>
    </row>
    <row r="36" spans="1:2" x14ac:dyDescent="0.3">
      <c r="A36" s="9" t="s">
        <v>59</v>
      </c>
      <c r="B36" s="14">
        <v>38023</v>
      </c>
    </row>
    <row r="37" spans="1:2" x14ac:dyDescent="0.3">
      <c r="A37" s="9" t="s">
        <v>60</v>
      </c>
      <c r="B37" s="14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B12" sqref="B12"/>
    </sheetView>
  </sheetViews>
  <sheetFormatPr baseColWidth="10" defaultRowHeight="14.4" x14ac:dyDescent="0.3"/>
  <cols>
    <col min="1" max="1" width="18.33203125" style="4" customWidth="1"/>
    <col min="2" max="2" width="52.33203125" style="4" customWidth="1"/>
    <col min="3" max="3" width="18.44140625" style="4" customWidth="1"/>
    <col min="4" max="4" width="21.33203125" style="4" bestFit="1" customWidth="1"/>
    <col min="5" max="5" width="16.88671875" style="4" customWidth="1"/>
    <col min="6" max="6" width="18.33203125" style="4" customWidth="1"/>
    <col min="7" max="7" width="20.88671875" style="4" customWidth="1"/>
    <col min="8" max="8" width="16.6640625" style="4" bestFit="1" customWidth="1"/>
    <col min="9" max="9" width="11.77734375" style="4" bestFit="1" customWidth="1"/>
    <col min="10" max="10" width="21.44140625" style="4" bestFit="1" customWidth="1"/>
    <col min="11" max="11" width="11.77734375" style="4" bestFit="1" customWidth="1"/>
    <col min="12" max="12" width="17.88671875" style="4" customWidth="1"/>
    <col min="13" max="13" width="23.33203125" style="4" bestFit="1" customWidth="1"/>
    <col min="14" max="15" width="11.77734375" style="4" bestFit="1" customWidth="1"/>
    <col min="16" max="16" width="21.44140625" style="4" bestFit="1" customWidth="1"/>
    <col min="17" max="18" width="11.77734375" style="4" bestFit="1" customWidth="1"/>
    <col min="19" max="19" width="21.44140625" style="4" bestFit="1" customWidth="1"/>
    <col min="20" max="21" width="11.77734375" style="4" bestFit="1" customWidth="1"/>
    <col min="22" max="22" width="21.44140625" style="4" bestFit="1" customWidth="1"/>
    <col min="23" max="24" width="11.77734375" style="4" bestFit="1" customWidth="1"/>
    <col min="25" max="25" width="23.33203125" style="4" bestFit="1" customWidth="1"/>
    <col min="26" max="27" width="11.77734375" style="4" bestFit="1" customWidth="1"/>
    <col min="28" max="28" width="21.44140625" style="4" bestFit="1" customWidth="1"/>
    <col min="29" max="30" width="11.77734375" style="4" bestFit="1" customWidth="1"/>
    <col min="31" max="31" width="21.44140625" style="4" bestFit="1" customWidth="1"/>
    <col min="32" max="33" width="11.77734375" style="4" bestFit="1" customWidth="1"/>
    <col min="34" max="34" width="21.44140625" style="4" bestFit="1" customWidth="1"/>
    <col min="35" max="36" width="11.77734375" style="4" bestFit="1" customWidth="1"/>
    <col min="37" max="37" width="23.33203125" style="4" bestFit="1" customWidth="1"/>
    <col min="38" max="39" width="11.77734375" style="4" bestFit="1" customWidth="1"/>
    <col min="40" max="40" width="21.33203125" style="4" bestFit="1" customWidth="1"/>
    <col min="41" max="42" width="11.77734375" style="4" bestFit="1" customWidth="1"/>
    <col min="43" max="43" width="21.44140625" style="4" bestFit="1" customWidth="1"/>
    <col min="44" max="45" width="11.77734375" style="4" bestFit="1" customWidth="1"/>
    <col min="46" max="46" width="21.33203125" style="4" bestFit="1" customWidth="1"/>
    <col min="47" max="48" width="11.77734375" style="4" bestFit="1" customWidth="1"/>
    <col min="49" max="49" width="21.44140625" style="4" bestFit="1" customWidth="1"/>
    <col min="50" max="51" width="11.77734375" style="4" bestFit="1" customWidth="1"/>
    <col min="52" max="52" width="23.44140625" style="4" bestFit="1" customWidth="1"/>
    <col min="53" max="53" width="11.77734375" style="4" bestFit="1" customWidth="1"/>
    <col min="54" max="16384" width="11.5546875" style="4"/>
  </cols>
  <sheetData>
    <row r="1" spans="1:53" x14ac:dyDescent="0.3">
      <c r="F1" s="15">
        <f>G5-F5</f>
        <v>9770269.2199999988</v>
      </c>
    </row>
    <row r="2" spans="1:53" ht="15" thickBot="1" x14ac:dyDescent="0.35"/>
    <row r="3" spans="1:53" ht="18.600000000000001" thickBot="1" x14ac:dyDescent="0.35">
      <c r="C3" s="167" t="s">
        <v>63</v>
      </c>
      <c r="D3" s="168"/>
      <c r="E3" s="169"/>
      <c r="F3" s="168" t="s">
        <v>64</v>
      </c>
      <c r="G3" s="168"/>
      <c r="H3" s="168"/>
      <c r="I3" s="167" t="s">
        <v>65</v>
      </c>
      <c r="J3" s="168"/>
      <c r="K3" s="169"/>
      <c r="L3" s="173" t="s">
        <v>66</v>
      </c>
      <c r="M3" s="173"/>
      <c r="N3" s="173"/>
      <c r="O3" s="167" t="s">
        <v>67</v>
      </c>
      <c r="P3" s="168"/>
      <c r="Q3" s="169"/>
      <c r="R3" s="168" t="s">
        <v>68</v>
      </c>
      <c r="S3" s="168"/>
      <c r="T3" s="168"/>
      <c r="U3" s="170" t="s">
        <v>69</v>
      </c>
      <c r="V3" s="171"/>
      <c r="W3" s="172"/>
      <c r="X3" s="173" t="s">
        <v>70</v>
      </c>
      <c r="Y3" s="173"/>
      <c r="Z3" s="173"/>
      <c r="AA3" s="167" t="s">
        <v>71</v>
      </c>
      <c r="AB3" s="168"/>
      <c r="AC3" s="169"/>
      <c r="AD3" s="168" t="s">
        <v>72</v>
      </c>
      <c r="AE3" s="168"/>
      <c r="AF3" s="168"/>
      <c r="AG3" s="167" t="s">
        <v>73</v>
      </c>
      <c r="AH3" s="168"/>
      <c r="AI3" s="169"/>
      <c r="AJ3" s="173" t="s">
        <v>74</v>
      </c>
      <c r="AK3" s="173"/>
      <c r="AL3" s="173"/>
      <c r="AM3" s="167" t="s">
        <v>75</v>
      </c>
      <c r="AN3" s="168"/>
      <c r="AO3" s="169"/>
      <c r="AP3" s="168" t="s">
        <v>76</v>
      </c>
      <c r="AQ3" s="168"/>
      <c r="AR3" s="168"/>
      <c r="AS3" s="170" t="s">
        <v>77</v>
      </c>
      <c r="AT3" s="171"/>
      <c r="AU3" s="172"/>
      <c r="AV3" s="173" t="s">
        <v>78</v>
      </c>
      <c r="AW3" s="173"/>
      <c r="AX3" s="173"/>
      <c r="AY3" s="174" t="s">
        <v>79</v>
      </c>
      <c r="AZ3" s="175"/>
      <c r="BA3" s="176"/>
    </row>
    <row r="4" spans="1:53" ht="15" thickBot="1" x14ac:dyDescent="0.35">
      <c r="C4" s="16" t="s">
        <v>80</v>
      </c>
      <c r="D4" s="17" t="s">
        <v>81</v>
      </c>
      <c r="E4" s="18" t="s">
        <v>82</v>
      </c>
      <c r="F4" s="19" t="s">
        <v>80</v>
      </c>
      <c r="G4" s="17" t="s">
        <v>81</v>
      </c>
      <c r="H4" s="19" t="s">
        <v>82</v>
      </c>
      <c r="I4" s="16" t="s">
        <v>80</v>
      </c>
      <c r="J4" s="17" t="s">
        <v>81</v>
      </c>
      <c r="K4" s="18" t="s">
        <v>82</v>
      </c>
      <c r="L4" s="20" t="s">
        <v>83</v>
      </c>
      <c r="M4" s="21" t="s">
        <v>84</v>
      </c>
      <c r="N4" s="20" t="s">
        <v>85</v>
      </c>
      <c r="O4" s="16" t="s">
        <v>80</v>
      </c>
      <c r="P4" s="17" t="s">
        <v>81</v>
      </c>
      <c r="Q4" s="18" t="s">
        <v>82</v>
      </c>
      <c r="R4" s="19" t="s">
        <v>80</v>
      </c>
      <c r="S4" s="17" t="s">
        <v>81</v>
      </c>
      <c r="T4" s="19" t="s">
        <v>82</v>
      </c>
      <c r="U4" s="16" t="s">
        <v>80</v>
      </c>
      <c r="V4" s="17" t="s">
        <v>81</v>
      </c>
      <c r="W4" s="18" t="s">
        <v>82</v>
      </c>
      <c r="X4" s="20" t="s">
        <v>86</v>
      </c>
      <c r="Y4" s="21" t="s">
        <v>87</v>
      </c>
      <c r="Z4" s="20" t="s">
        <v>88</v>
      </c>
      <c r="AA4" s="16" t="s">
        <v>80</v>
      </c>
      <c r="AB4" s="17" t="s">
        <v>81</v>
      </c>
      <c r="AC4" s="18" t="s">
        <v>82</v>
      </c>
      <c r="AD4" s="19" t="s">
        <v>80</v>
      </c>
      <c r="AE4" s="17" t="s">
        <v>81</v>
      </c>
      <c r="AF4" s="19" t="s">
        <v>82</v>
      </c>
      <c r="AG4" s="16" t="s">
        <v>80</v>
      </c>
      <c r="AH4" s="17" t="s">
        <v>81</v>
      </c>
      <c r="AI4" s="18" t="s">
        <v>82</v>
      </c>
      <c r="AJ4" s="20" t="s">
        <v>89</v>
      </c>
      <c r="AK4" s="21" t="s">
        <v>90</v>
      </c>
      <c r="AL4" s="20" t="s">
        <v>91</v>
      </c>
      <c r="AM4" s="16" t="s">
        <v>80</v>
      </c>
      <c r="AN4" s="17" t="s">
        <v>81</v>
      </c>
      <c r="AO4" s="18" t="s">
        <v>82</v>
      </c>
      <c r="AP4" s="19" t="s">
        <v>80</v>
      </c>
      <c r="AQ4" s="17" t="s">
        <v>81</v>
      </c>
      <c r="AR4" s="19" t="s">
        <v>82</v>
      </c>
      <c r="AS4" s="16" t="s">
        <v>80</v>
      </c>
      <c r="AT4" s="17" t="s">
        <v>81</v>
      </c>
      <c r="AU4" s="18" t="s">
        <v>82</v>
      </c>
      <c r="AV4" s="20" t="s">
        <v>92</v>
      </c>
      <c r="AW4" s="21" t="s">
        <v>93</v>
      </c>
      <c r="AX4" s="20" t="s">
        <v>94</v>
      </c>
      <c r="AY4" s="22" t="s">
        <v>95</v>
      </c>
      <c r="AZ4" s="23" t="s">
        <v>96</v>
      </c>
      <c r="BA4" s="24" t="s">
        <v>97</v>
      </c>
    </row>
    <row r="5" spans="1:53" x14ac:dyDescent="0.3">
      <c r="A5" s="163" t="s">
        <v>98</v>
      </c>
      <c r="B5" s="25" t="s">
        <v>99</v>
      </c>
      <c r="C5" s="26">
        <f>'[1]Budget ZONA NORTE'!C80</f>
        <v>9584270</v>
      </c>
      <c r="D5" s="27">
        <f>'[1]Budget ZONA NORTE'!D80</f>
        <v>12302674.560000001</v>
      </c>
      <c r="E5" s="28">
        <f>'[1]Budget ZONA NORTE'!E80</f>
        <v>0.77903954569046163</v>
      </c>
      <c r="F5" s="29">
        <f>'[1]Budget ZONA NORTE'!F80</f>
        <v>29372226</v>
      </c>
      <c r="G5" s="27">
        <f>'[1]Budget ZONA NORTE'!G80</f>
        <v>39142495.219999999</v>
      </c>
      <c r="H5" s="30">
        <f>'[1]Budget ZONA NORTE'!H80</f>
        <v>0.75039227404675402</v>
      </c>
      <c r="I5" s="26">
        <v>121</v>
      </c>
      <c r="J5" s="27">
        <f>'[1]Budget ZONA NORTE'!J80</f>
        <v>21228346.809999999</v>
      </c>
      <c r="K5" s="28">
        <f>'[1]Budget ZONA NORTE'!K80</f>
        <v>0</v>
      </c>
      <c r="L5" s="31">
        <f>'[1]Budget ZONA NORTE'!L80</f>
        <v>38956496</v>
      </c>
      <c r="M5" s="32">
        <f>'[1]Budget ZONA NORTE'!M80</f>
        <v>72673516.590000004</v>
      </c>
      <c r="N5" s="33">
        <f>'[1]Budget ZONA NORTE'!N80</f>
        <v>0.53604803823901481</v>
      </c>
      <c r="O5" s="26">
        <v>3232</v>
      </c>
      <c r="P5" s="27">
        <f>'[1]Budget ZONA NORTE'!P80</f>
        <v>39030605.210000001</v>
      </c>
      <c r="Q5" s="28">
        <f>'[1]Budget ZONA NORTE'!Q80</f>
        <v>0</v>
      </c>
      <c r="R5" s="29">
        <f>'[1]Budget ZONA NORTE'!R80</f>
        <v>0</v>
      </c>
      <c r="S5" s="27">
        <f>'[1]Budget ZONA NORTE'!S80</f>
        <v>46446380.990000002</v>
      </c>
      <c r="T5" s="30">
        <f>'[1]Budget ZONA NORTE'!T80</f>
        <v>0</v>
      </c>
      <c r="U5" s="26">
        <f>'[1]Budget ZONA NORTE'!U80</f>
        <v>0</v>
      </c>
      <c r="V5" s="27">
        <f>'[1]Budget ZONA NORTE'!V80</f>
        <v>17034271.829999998</v>
      </c>
      <c r="W5" s="28">
        <f>'[1]Budget ZONA NORTE'!W80</f>
        <v>0</v>
      </c>
      <c r="X5" s="31">
        <f>'[1]Budget ZONA NORTE'!X80</f>
        <v>0</v>
      </c>
      <c r="Y5" s="32">
        <f>'[1]Budget ZONA NORTE'!Y80</f>
        <v>102511258.03</v>
      </c>
      <c r="Z5" s="33">
        <f>'[1]Budget ZONA NORTE'!Z80</f>
        <v>0</v>
      </c>
      <c r="AA5" s="26">
        <f>'[1]Budget ZONA NORTE'!AA80</f>
        <v>0</v>
      </c>
      <c r="AB5" s="27">
        <f>'[1]Budget ZONA NORTE'!AB80</f>
        <v>16254360.560000001</v>
      </c>
      <c r="AC5" s="28">
        <f>'[1]Budget ZONA NORTE'!AC80</f>
        <v>0</v>
      </c>
      <c r="AD5" s="29">
        <f>'[1]Budget ZONA NORTE'!AD80</f>
        <v>0</v>
      </c>
      <c r="AE5" s="27">
        <f>'[1]Budget ZONA NORTE'!AE80</f>
        <v>39891825.219999999</v>
      </c>
      <c r="AF5" s="30">
        <f>'[1]Budget ZONA NORTE'!AF80</f>
        <v>0</v>
      </c>
      <c r="AG5" s="26">
        <f>'[1]Budget ZONA NORTE'!AG80</f>
        <v>0</v>
      </c>
      <c r="AH5" s="27">
        <f>'[1]Budget ZONA NORTE'!AH80</f>
        <v>24334912.719999999</v>
      </c>
      <c r="AI5" s="28">
        <f>'[1]Budget ZONA NORTE'!AI80</f>
        <v>0</v>
      </c>
      <c r="AJ5" s="31">
        <f>'[1]Budget ZONA NORTE'!AJ80</f>
        <v>0</v>
      </c>
      <c r="AK5" s="32">
        <f>'[1]Budget ZONA NORTE'!AK80</f>
        <v>80481098.5</v>
      </c>
      <c r="AL5" s="33">
        <f>'[1]Budget ZONA NORTE'!AL80</f>
        <v>0</v>
      </c>
      <c r="AM5" s="26">
        <f>'[1]Budget ZONA NORTE'!AM80</f>
        <v>0</v>
      </c>
      <c r="AN5" s="27">
        <f>'[1]Budget ZONA NORTE'!AN80</f>
        <v>23965153.829999998</v>
      </c>
      <c r="AO5" s="28">
        <f>'[1]Budget ZONA NORTE'!AO80</f>
        <v>0</v>
      </c>
      <c r="AP5" s="29">
        <f>'[1]Budget ZONA NORTE'!AP80</f>
        <v>0</v>
      </c>
      <c r="AQ5" s="27">
        <f>'[1]Budget ZONA NORTE'!AQ80</f>
        <v>33108469.949999999</v>
      </c>
      <c r="AR5" s="30">
        <f>'[1]Budget ZONA NORTE'!AR80</f>
        <v>0</v>
      </c>
      <c r="AS5" s="26">
        <f>'[1]Budget ZONA NORTE'!AS80</f>
        <v>0</v>
      </c>
      <c r="AT5" s="27">
        <f>'[1]Budget ZONA NORTE'!AT80</f>
        <v>18279199.829999998</v>
      </c>
      <c r="AU5" s="28">
        <f>'[1]Budget ZONA NORTE'!AU80</f>
        <v>0</v>
      </c>
      <c r="AV5" s="31">
        <f>'[1]Budget ZONA NORTE'!AV80</f>
        <v>0</v>
      </c>
      <c r="AW5" s="32">
        <f>'[1]Budget ZONA NORTE'!AW80</f>
        <v>75352823.609999999</v>
      </c>
      <c r="AX5" s="33">
        <f>'[1]Budget ZONA NORTE'!AX80</f>
        <v>0</v>
      </c>
      <c r="AY5" s="34">
        <f>'[1]Budget ZONA NORTE'!AY80</f>
        <v>38956496</v>
      </c>
      <c r="AZ5" s="35">
        <f>'[1]Budget ZONA NORTE'!AZ80</f>
        <v>331018696.73000002</v>
      </c>
      <c r="BA5" s="36">
        <f>'[1]Budget ZONA NORTE'!BA80</f>
        <v>0.11768669378749747</v>
      </c>
    </row>
    <row r="6" spans="1:53" x14ac:dyDescent="0.3">
      <c r="A6" s="164"/>
      <c r="B6" s="37" t="s">
        <v>100</v>
      </c>
      <c r="C6" s="38">
        <f>'[1]Budget ZONA NORTE'!C81</f>
        <v>24773457</v>
      </c>
      <c r="D6" s="39">
        <f>'[1]Budget ZONA NORTE'!D81</f>
        <v>23392912</v>
      </c>
      <c r="E6" s="40">
        <f>'[1]Budget ZONA NORTE'!E81</f>
        <v>1.059015525728477</v>
      </c>
      <c r="F6" s="41">
        <f>'[1]Budget ZONA NORTE'!F81</f>
        <v>27656504</v>
      </c>
      <c r="G6" s="39">
        <f>'[1]Budget ZONA NORTE'!G81</f>
        <v>112794448</v>
      </c>
      <c r="H6" s="42">
        <f>'[1]Budget ZONA NORTE'!H81</f>
        <v>0.24519384145574258</v>
      </c>
      <c r="I6" s="38">
        <v>212</v>
      </c>
      <c r="J6" s="39">
        <f>'[1]Budget ZONA NORTE'!J81</f>
        <v>205891072</v>
      </c>
      <c r="K6" s="40">
        <f>'[1]Budget ZONA NORTE'!K81</f>
        <v>0</v>
      </c>
      <c r="L6" s="43">
        <f>'[1]Budget ZONA NORTE'!L81</f>
        <v>52429961</v>
      </c>
      <c r="M6" s="44">
        <f>'[1]Budget ZONA NORTE'!M81</f>
        <v>342078432</v>
      </c>
      <c r="N6" s="45">
        <f>'[1]Budget ZONA NORTE'!N81</f>
        <v>0.15326882988051116</v>
      </c>
      <c r="O6" s="38">
        <v>3232</v>
      </c>
      <c r="P6" s="39">
        <f>'[1]Budget ZONA NORTE'!P81</f>
        <v>199505248</v>
      </c>
      <c r="Q6" s="40">
        <f>'[1]Budget ZONA NORTE'!Q81</f>
        <v>0</v>
      </c>
      <c r="R6" s="41">
        <f>'[1]Budget ZONA NORTE'!R81</f>
        <v>0</v>
      </c>
      <c r="S6" s="39">
        <f>'[1]Budget ZONA NORTE'!S81</f>
        <v>196312336</v>
      </c>
      <c r="T6" s="42">
        <f>'[1]Budget ZONA NORTE'!T81</f>
        <v>0</v>
      </c>
      <c r="U6" s="38">
        <f>'[1]Budget ZONA NORTE'!U81</f>
        <v>0</v>
      </c>
      <c r="V6" s="39">
        <f>'[1]Budget ZONA NORTE'!V81</f>
        <v>123875360</v>
      </c>
      <c r="W6" s="40">
        <f>'[1]Budget ZONA NORTE'!W81</f>
        <v>0</v>
      </c>
      <c r="X6" s="43">
        <f>'[1]Budget ZONA NORTE'!X81</f>
        <v>0</v>
      </c>
      <c r="Y6" s="44">
        <f>'[1]Budget ZONA NORTE'!Y81</f>
        <v>519692944</v>
      </c>
      <c r="Z6" s="45">
        <f>'[1]Budget ZONA NORTE'!Z81</f>
        <v>0</v>
      </c>
      <c r="AA6" s="38">
        <f>'[1]Budget ZONA NORTE'!AA81</f>
        <v>0</v>
      </c>
      <c r="AB6" s="39">
        <f>'[1]Budget ZONA NORTE'!AB81</f>
        <v>142530656</v>
      </c>
      <c r="AC6" s="40">
        <f>'[1]Budget ZONA NORTE'!AC81</f>
        <v>0</v>
      </c>
      <c r="AD6" s="41">
        <f>'[1]Budget ZONA NORTE'!AD81</f>
        <v>0</v>
      </c>
      <c r="AE6" s="39">
        <f>'[1]Budget ZONA NORTE'!AE81</f>
        <v>85058240</v>
      </c>
      <c r="AF6" s="42">
        <f>'[1]Budget ZONA NORTE'!AF81</f>
        <v>0</v>
      </c>
      <c r="AG6" s="38">
        <f>'[1]Budget ZONA NORTE'!AG81</f>
        <v>0</v>
      </c>
      <c r="AH6" s="39">
        <f>'[1]Budget ZONA NORTE'!AH81</f>
        <v>21200000</v>
      </c>
      <c r="AI6" s="40">
        <f>'[1]Budget ZONA NORTE'!AI81</f>
        <v>0</v>
      </c>
      <c r="AJ6" s="43">
        <f>'[1]Budget ZONA NORTE'!AJ81</f>
        <v>0</v>
      </c>
      <c r="AK6" s="44">
        <f>'[1]Budget ZONA NORTE'!AK81</f>
        <v>248788896</v>
      </c>
      <c r="AL6" s="45">
        <f>'[1]Budget ZONA NORTE'!AL81</f>
        <v>0</v>
      </c>
      <c r="AM6" s="38">
        <f>'[1]Budget ZONA NORTE'!AM81</f>
        <v>0</v>
      </c>
      <c r="AN6" s="39">
        <f>'[1]Budget ZONA NORTE'!AN81</f>
        <v>21200000</v>
      </c>
      <c r="AO6" s="40">
        <f>'[1]Budget ZONA NORTE'!AO81</f>
        <v>0</v>
      </c>
      <c r="AP6" s="41">
        <f>'[1]Budget ZONA NORTE'!AP81</f>
        <v>0</v>
      </c>
      <c r="AQ6" s="39">
        <f>'[1]Budget ZONA NORTE'!AQ81</f>
        <v>21200000</v>
      </c>
      <c r="AR6" s="42">
        <f>'[1]Budget ZONA NORTE'!AR81</f>
        <v>0</v>
      </c>
      <c r="AS6" s="38">
        <f>'[1]Budget ZONA NORTE'!AS81</f>
        <v>0</v>
      </c>
      <c r="AT6" s="39">
        <f>'[1]Budget ZONA NORTE'!AT81</f>
        <v>21200000</v>
      </c>
      <c r="AU6" s="40">
        <f>'[1]Budget ZONA NORTE'!AU81</f>
        <v>0</v>
      </c>
      <c r="AV6" s="43">
        <f>'[1]Budget ZONA NORTE'!AV81</f>
        <v>0</v>
      </c>
      <c r="AW6" s="44">
        <f>'[1]Budget ZONA NORTE'!AW81</f>
        <v>63600000</v>
      </c>
      <c r="AX6" s="45">
        <f>'[1]Budget ZONA NORTE'!AX81</f>
        <v>0</v>
      </c>
      <c r="AY6" s="46">
        <f>'[1]Budget ZONA NORTE'!AY81</f>
        <v>52429961</v>
      </c>
      <c r="AZ6" s="47">
        <f>'[1]Budget ZONA NORTE'!AZ81</f>
        <v>1174160272</v>
      </c>
      <c r="BA6" s="48">
        <f>'[1]Budget ZONA NORTE'!BA81</f>
        <v>4.465315532324534E-2</v>
      </c>
    </row>
    <row r="7" spans="1:53" x14ac:dyDescent="0.3">
      <c r="A7" s="164"/>
      <c r="B7" s="37" t="s">
        <v>101</v>
      </c>
      <c r="C7" s="38">
        <f>'[1]Budget ZONA NORTE'!C82</f>
        <v>24254075</v>
      </c>
      <c r="D7" s="39">
        <f>'[1]Budget ZONA NORTE'!D82</f>
        <v>26580000</v>
      </c>
      <c r="E7" s="40">
        <f>'[1]Budget ZONA NORTE'!E82</f>
        <v>0.91249341610233259</v>
      </c>
      <c r="F7" s="41">
        <f>'[1]Budget ZONA NORTE'!F82</f>
        <v>24052395</v>
      </c>
      <c r="G7" s="39">
        <f>'[1]Budget ZONA NORTE'!G82</f>
        <v>30774000</v>
      </c>
      <c r="H7" s="42">
        <f>'[1]Budget ZONA NORTE'!H82</f>
        <v>0.78158169233768771</v>
      </c>
      <c r="I7" s="38">
        <v>323</v>
      </c>
      <c r="J7" s="39">
        <f>'[1]Budget ZONA NORTE'!J82</f>
        <v>31275000</v>
      </c>
      <c r="K7" s="40">
        <f>'[1]Budget ZONA NORTE'!K82</f>
        <v>0</v>
      </c>
      <c r="L7" s="43">
        <f>'[1]Budget ZONA NORTE'!L82</f>
        <v>48306470</v>
      </c>
      <c r="M7" s="44">
        <f>'[1]Budget ZONA NORTE'!M82</f>
        <v>88629000</v>
      </c>
      <c r="N7" s="45">
        <f>'[1]Budget ZONA NORTE'!N82</f>
        <v>0.54504135215335836</v>
      </c>
      <c r="O7" s="38">
        <v>3232</v>
      </c>
      <c r="P7" s="39">
        <f>'[1]Budget ZONA NORTE'!P82</f>
        <v>34968000</v>
      </c>
      <c r="Q7" s="40">
        <f>'[1]Budget ZONA NORTE'!Q82</f>
        <v>0</v>
      </c>
      <c r="R7" s="41">
        <f>'[1]Budget ZONA NORTE'!R82</f>
        <v>0</v>
      </c>
      <c r="S7" s="39">
        <f>'[1]Budget ZONA NORTE'!S82</f>
        <v>37861000</v>
      </c>
      <c r="T7" s="42">
        <f>'[1]Budget ZONA NORTE'!T82</f>
        <v>0</v>
      </c>
      <c r="U7" s="38">
        <f>'[1]Budget ZONA NORTE'!U82</f>
        <v>0</v>
      </c>
      <c r="V7" s="39">
        <f>'[1]Budget ZONA NORTE'!V82</f>
        <v>35081500</v>
      </c>
      <c r="W7" s="40">
        <f>'[1]Budget ZONA NORTE'!W82</f>
        <v>0</v>
      </c>
      <c r="X7" s="43">
        <f>'[1]Budget ZONA NORTE'!X82</f>
        <v>0</v>
      </c>
      <c r="Y7" s="44">
        <f>'[1]Budget ZONA NORTE'!Y82</f>
        <v>107910500</v>
      </c>
      <c r="Z7" s="45">
        <f>'[1]Budget ZONA NORTE'!Z82</f>
        <v>0</v>
      </c>
      <c r="AA7" s="38">
        <f>'[1]Budget ZONA NORTE'!AA82</f>
        <v>0</v>
      </c>
      <c r="AB7" s="39">
        <f>'[1]Budget ZONA NORTE'!AB82</f>
        <v>37697500</v>
      </c>
      <c r="AC7" s="40">
        <f>'[1]Budget ZONA NORTE'!AC82</f>
        <v>0</v>
      </c>
      <c r="AD7" s="41">
        <f>'[1]Budget ZONA NORTE'!AD82</f>
        <v>0</v>
      </c>
      <c r="AE7" s="39">
        <f>'[1]Budget ZONA NORTE'!AE82</f>
        <v>34356500</v>
      </c>
      <c r="AF7" s="42">
        <f>'[1]Budget ZONA NORTE'!AF82</f>
        <v>0</v>
      </c>
      <c r="AG7" s="38">
        <f>'[1]Budget ZONA NORTE'!AG82</f>
        <v>0</v>
      </c>
      <c r="AH7" s="39">
        <f>'[1]Budget ZONA NORTE'!AH82</f>
        <v>25712500</v>
      </c>
      <c r="AI7" s="40">
        <f>'[1]Budget ZONA NORTE'!AI82</f>
        <v>0</v>
      </c>
      <c r="AJ7" s="43">
        <f>'[1]Budget ZONA NORTE'!AJ82</f>
        <v>0</v>
      </c>
      <c r="AK7" s="44">
        <f>'[1]Budget ZONA NORTE'!AK82</f>
        <v>97766500</v>
      </c>
      <c r="AL7" s="45">
        <f>'[1]Budget ZONA NORTE'!AL82</f>
        <v>0</v>
      </c>
      <c r="AM7" s="38">
        <f>'[1]Budget ZONA NORTE'!AM82</f>
        <v>0</v>
      </c>
      <c r="AN7" s="39">
        <f>'[1]Budget ZONA NORTE'!AN82</f>
        <v>27045500</v>
      </c>
      <c r="AO7" s="40">
        <f>'[1]Budget ZONA NORTE'!AO82</f>
        <v>0</v>
      </c>
      <c r="AP7" s="41">
        <f>'[1]Budget ZONA NORTE'!AP82</f>
        <v>0</v>
      </c>
      <c r="AQ7" s="39">
        <f>'[1]Budget ZONA NORTE'!AQ82</f>
        <v>26391500</v>
      </c>
      <c r="AR7" s="42">
        <f>'[1]Budget ZONA NORTE'!AR82</f>
        <v>0</v>
      </c>
      <c r="AS7" s="38">
        <f>'[1]Budget ZONA NORTE'!AS82</f>
        <v>0</v>
      </c>
      <c r="AT7" s="39">
        <f>'[1]Budget ZONA NORTE'!AT82</f>
        <v>30923000</v>
      </c>
      <c r="AU7" s="40">
        <f>'[1]Budget ZONA NORTE'!AU82</f>
        <v>0</v>
      </c>
      <c r="AV7" s="43">
        <f>'[1]Budget ZONA NORTE'!AV82</f>
        <v>0</v>
      </c>
      <c r="AW7" s="44">
        <f>'[1]Budget ZONA NORTE'!AW82</f>
        <v>84360000</v>
      </c>
      <c r="AX7" s="45">
        <f>'[1]Budget ZONA NORTE'!AX82</f>
        <v>0</v>
      </c>
      <c r="AY7" s="46">
        <f>'[1]Budget ZONA NORTE'!AY82</f>
        <v>48306470</v>
      </c>
      <c r="AZ7" s="47">
        <f>'[1]Budget ZONA NORTE'!AZ82</f>
        <v>378666000</v>
      </c>
      <c r="BA7" s="48">
        <f>'[1]Budget ZONA NORTE'!BA82</f>
        <v>0.12757012776430945</v>
      </c>
    </row>
    <row r="8" spans="1:53" x14ac:dyDescent="0.3">
      <c r="A8" s="164"/>
      <c r="B8" s="37" t="s">
        <v>102</v>
      </c>
      <c r="C8" s="38">
        <f>'[1]Budget ZONA NORTE'!C83</f>
        <v>8655465</v>
      </c>
      <c r="D8" s="39">
        <f>'[1]Budget ZONA NORTE'!D83</f>
        <v>100213.0978676923</v>
      </c>
      <c r="E8" s="40">
        <f>'[1]Budget ZONA NORTE'!E83</f>
        <v>86.370596101394796</v>
      </c>
      <c r="F8" s="41">
        <f>'[1]Budget ZONA NORTE'!F83</f>
        <v>3969295</v>
      </c>
      <c r="G8" s="39">
        <f>'[1]Budget ZONA NORTE'!G83</f>
        <v>59551247.19573538</v>
      </c>
      <c r="H8" s="42">
        <f>'[1]Budget ZONA NORTE'!H83</f>
        <v>6.6653431908043251E-2</v>
      </c>
      <c r="I8" s="38">
        <v>34</v>
      </c>
      <c r="J8" s="39">
        <f>'[1]Budget ZONA NORTE'!J83</f>
        <v>112696294.90706992</v>
      </c>
      <c r="K8" s="40">
        <f>'[1]Budget ZONA NORTE'!K83</f>
        <v>0</v>
      </c>
      <c r="L8" s="43">
        <f>'[1]Budget ZONA NORTE'!L83</f>
        <v>12624760</v>
      </c>
      <c r="M8" s="44">
        <f>'[1]Budget ZONA NORTE'!M83</f>
        <v>172347755.20067298</v>
      </c>
      <c r="N8" s="45">
        <f>'[1]Budget ZONA NORTE'!N83</f>
        <v>7.3251664840661077E-2</v>
      </c>
      <c r="O8" s="38">
        <v>444</v>
      </c>
      <c r="P8" s="39">
        <f>'[1]Budget ZONA NORTE'!P83</f>
        <v>14267424.404937617</v>
      </c>
      <c r="Q8" s="40">
        <f>'[1]Budget ZONA NORTE'!Q83</f>
        <v>0</v>
      </c>
      <c r="R8" s="41">
        <f>'[1]Budget ZONA NORTE'!R83</f>
        <v>0</v>
      </c>
      <c r="S8" s="39">
        <f>'[1]Budget ZONA NORTE'!S83</f>
        <v>12072251.764937617</v>
      </c>
      <c r="T8" s="42">
        <f>'[1]Budget ZONA NORTE'!T83</f>
        <v>0</v>
      </c>
      <c r="U8" s="38">
        <f>'[1]Budget ZONA NORTE'!U83</f>
        <v>0</v>
      </c>
      <c r="V8" s="39">
        <f>'[1]Budget ZONA NORTE'!V83</f>
        <v>21794859.830770958</v>
      </c>
      <c r="W8" s="40">
        <f>'[1]Budget ZONA NORTE'!W83</f>
        <v>0</v>
      </c>
      <c r="X8" s="43">
        <f>'[1]Budget ZONA NORTE'!X83</f>
        <v>0</v>
      </c>
      <c r="Y8" s="44">
        <f>'[1]Budget ZONA NORTE'!Y83</f>
        <v>48134536.000646189</v>
      </c>
      <c r="Z8" s="45">
        <f>'[1]Budget ZONA NORTE'!Z83</f>
        <v>0</v>
      </c>
      <c r="AA8" s="38">
        <f>'[1]Budget ZONA NORTE'!AA83</f>
        <v>0</v>
      </c>
      <c r="AB8" s="39">
        <f>'[1]Budget ZONA NORTE'!AB83</f>
        <v>2149518.830770954</v>
      </c>
      <c r="AC8" s="40">
        <f>'[1]Budget ZONA NORTE'!AC83</f>
        <v>0</v>
      </c>
      <c r="AD8" s="41">
        <f>'[1]Budget ZONA NORTE'!AD83</f>
        <v>0</v>
      </c>
      <c r="AE8" s="39">
        <f>'[1]Budget ZONA NORTE'!AE83</f>
        <v>31066047.830770954</v>
      </c>
      <c r="AF8" s="42">
        <f>'[1]Budget ZONA NORTE'!AF83</f>
        <v>0</v>
      </c>
      <c r="AG8" s="38">
        <f>'[1]Budget ZONA NORTE'!AG83</f>
        <v>0</v>
      </c>
      <c r="AH8" s="39">
        <f>'[1]Budget ZONA NORTE'!AH83</f>
        <v>48010308.884937614</v>
      </c>
      <c r="AI8" s="40">
        <f>'[1]Budget ZONA NORTE'!AI83</f>
        <v>0</v>
      </c>
      <c r="AJ8" s="43">
        <f>'[1]Budget ZONA NORTE'!AJ83</f>
        <v>0</v>
      </c>
      <c r="AK8" s="44">
        <f>'[1]Budget ZONA NORTE'!AK83</f>
        <v>81225875.546479523</v>
      </c>
      <c r="AL8" s="45">
        <f>'[1]Budget ZONA NORTE'!AL83</f>
        <v>0</v>
      </c>
      <c r="AM8" s="38">
        <f>'[1]Budget ZONA NORTE'!AM83</f>
        <v>0</v>
      </c>
      <c r="AN8" s="39">
        <f>'[1]Budget ZONA NORTE'!AN83</f>
        <v>969151.76493762003</v>
      </c>
      <c r="AO8" s="40">
        <f>'[1]Budget ZONA NORTE'!AO83</f>
        <v>0</v>
      </c>
      <c r="AP8" s="41">
        <f>'[1]Budget ZONA NORTE'!AP83</f>
        <v>0</v>
      </c>
      <c r="AQ8" s="39">
        <f>'[1]Budget ZONA NORTE'!AQ83</f>
        <v>22891807.764937624</v>
      </c>
      <c r="AR8" s="42">
        <f>'[1]Budget ZONA NORTE'!AR83</f>
        <v>0</v>
      </c>
      <c r="AS8" s="38">
        <f>'[1]Budget ZONA NORTE'!AS83</f>
        <v>0</v>
      </c>
      <c r="AT8" s="39">
        <f>'[1]Budget ZONA NORTE'!AT83</f>
        <v>609295.6350355692</v>
      </c>
      <c r="AU8" s="40">
        <f>'[1]Budget ZONA NORTE'!AU83</f>
        <v>0</v>
      </c>
      <c r="AV8" s="43">
        <f>'[1]Budget ZONA NORTE'!AV83</f>
        <v>0</v>
      </c>
      <c r="AW8" s="44">
        <f>'[1]Budget ZONA NORTE'!AW83</f>
        <v>24470255.164910816</v>
      </c>
      <c r="AX8" s="45">
        <f>'[1]Budget ZONA NORTE'!AX83</f>
        <v>0</v>
      </c>
      <c r="AY8" s="46">
        <f>'[1]Budget ZONA NORTE'!AY83</f>
        <v>12624760</v>
      </c>
      <c r="AZ8" s="47">
        <f>'[1]Budget ZONA NORTE'!AZ83</f>
        <v>326178421.91270947</v>
      </c>
      <c r="BA8" s="48">
        <f>'[1]Budget ZONA NORTE'!BA83</f>
        <v>3.8705074130803742E-2</v>
      </c>
    </row>
    <row r="9" spans="1:53" s="62" customFormat="1" ht="16.2" thickBot="1" x14ac:dyDescent="0.35">
      <c r="A9" s="177"/>
      <c r="B9" s="49" t="s">
        <v>103</v>
      </c>
      <c r="C9" s="50">
        <f>'[1]Budget ZONA NORTE'!C84</f>
        <v>67267267</v>
      </c>
      <c r="D9" s="51">
        <f>'[1]Budget ZONA NORTE'!D84</f>
        <v>62375799.657867692</v>
      </c>
      <c r="E9" s="52">
        <f t="shared" ref="E9" si="0">+C9/D9</f>
        <v>1.0784193127617134</v>
      </c>
      <c r="F9" s="53">
        <f>'[1]Budget ZONA NORTE'!F84</f>
        <v>85050420</v>
      </c>
      <c r="G9" s="51">
        <f>'[1]Budget ZONA NORTE'!G84</f>
        <v>242262190.41573539</v>
      </c>
      <c r="H9" s="54">
        <f>'[1]Budget ZONA NORTE'!H84</f>
        <v>0.35106765877931156</v>
      </c>
      <c r="I9" s="50">
        <v>545</v>
      </c>
      <c r="J9" s="51">
        <f>'[1]Budget ZONA NORTE'!J84</f>
        <v>371090713.71706992</v>
      </c>
      <c r="K9" s="55">
        <f>'[1]Budget ZONA NORTE'!K84</f>
        <v>0</v>
      </c>
      <c r="L9" s="56">
        <f>'[1]Budget ZONA NORTE'!L84</f>
        <v>152317687</v>
      </c>
      <c r="M9" s="57">
        <f>'[1]Budget ZONA NORTE'!M84</f>
        <v>675728703.79067302</v>
      </c>
      <c r="N9" s="58">
        <f>'[1]Budget ZONA NORTE'!N84</f>
        <v>0.22541248602513844</v>
      </c>
      <c r="O9" s="50">
        <f>'[1]Budget ZONA NORTE'!O84</f>
        <v>0</v>
      </c>
      <c r="P9" s="51">
        <f>'[1]Budget ZONA NORTE'!P84</f>
        <v>287771277.61493754</v>
      </c>
      <c r="Q9" s="55">
        <f>'[1]Budget ZONA NORTE'!Q84</f>
        <v>0</v>
      </c>
      <c r="R9" s="53">
        <f>'[1]Budget ZONA NORTE'!R84</f>
        <v>0</v>
      </c>
      <c r="S9" s="51">
        <f>'[1]Budget ZONA NORTE'!S84</f>
        <v>292691968.75493759</v>
      </c>
      <c r="T9" s="54">
        <f>'[1]Budget ZONA NORTE'!T84</f>
        <v>0</v>
      </c>
      <c r="U9" s="50">
        <f>'[1]Budget ZONA NORTE'!U84</f>
        <v>0</v>
      </c>
      <c r="V9" s="51">
        <f>'[1]Budget ZONA NORTE'!V84</f>
        <v>197785991.66077095</v>
      </c>
      <c r="W9" s="55">
        <f>'[1]Budget ZONA NORTE'!W84</f>
        <v>0</v>
      </c>
      <c r="X9" s="56">
        <f>'[1]Budget ZONA NORTE'!X84</f>
        <v>0</v>
      </c>
      <c r="Y9" s="57">
        <f>'[1]Budget ZONA NORTE'!Y84</f>
        <v>778249238.0306462</v>
      </c>
      <c r="Z9" s="58">
        <f>'[1]Budget ZONA NORTE'!Z84</f>
        <v>0</v>
      </c>
      <c r="AA9" s="50">
        <f>'[1]Budget ZONA NORTE'!AA84</f>
        <v>0</v>
      </c>
      <c r="AB9" s="51">
        <f>'[1]Budget ZONA NORTE'!AB84</f>
        <v>198632035.39077097</v>
      </c>
      <c r="AC9" s="55">
        <f>'[1]Budget ZONA NORTE'!AC84</f>
        <v>0</v>
      </c>
      <c r="AD9" s="53">
        <f>'[1]Budget ZONA NORTE'!AD84</f>
        <v>0</v>
      </c>
      <c r="AE9" s="51">
        <f>'[1]Budget ZONA NORTE'!AE84</f>
        <v>190372613.05077097</v>
      </c>
      <c r="AF9" s="54">
        <f>'[1]Budget ZONA NORTE'!AF84</f>
        <v>0</v>
      </c>
      <c r="AG9" s="50">
        <f>'[1]Budget ZONA NORTE'!AG84</f>
        <v>0</v>
      </c>
      <c r="AH9" s="51">
        <f>'[1]Budget ZONA NORTE'!AH84</f>
        <v>119257721.60493763</v>
      </c>
      <c r="AI9" s="55">
        <f>'[1]Budget ZONA NORTE'!AI84</f>
        <v>0</v>
      </c>
      <c r="AJ9" s="56">
        <f>'[1]Budget ZONA NORTE'!AJ84</f>
        <v>0</v>
      </c>
      <c r="AK9" s="57">
        <f>'[1]Budget ZONA NORTE'!AK84</f>
        <v>508262370.04647952</v>
      </c>
      <c r="AL9" s="58">
        <f>'[1]Budget ZONA NORTE'!AL84</f>
        <v>0</v>
      </c>
      <c r="AM9" s="50">
        <f>'[1]Budget ZONA NORTE'!AM84</f>
        <v>0</v>
      </c>
      <c r="AN9" s="51">
        <f>'[1]Budget ZONA NORTE'!AN84</f>
        <v>73179805.594937593</v>
      </c>
      <c r="AO9" s="55">
        <f>'[1]Budget ZONA NORTE'!AO84</f>
        <v>0</v>
      </c>
      <c r="AP9" s="53">
        <f>'[1]Budget ZONA NORTE'!AP84</f>
        <v>0</v>
      </c>
      <c r="AQ9" s="51">
        <f>'[1]Budget ZONA NORTE'!AQ84</f>
        <v>103591777.71493761</v>
      </c>
      <c r="AR9" s="54">
        <f>'[1]Budget ZONA NORTE'!AR84</f>
        <v>0</v>
      </c>
      <c r="AS9" s="50">
        <f>'[1]Budget ZONA NORTE'!AS84</f>
        <v>0</v>
      </c>
      <c r="AT9" s="51">
        <f>'[1]Budget ZONA NORTE'!AT84</f>
        <v>71011495.465035558</v>
      </c>
      <c r="AU9" s="55">
        <f>'[1]Budget ZONA NORTE'!AU84</f>
        <v>0</v>
      </c>
      <c r="AV9" s="56">
        <f>'[1]Budget ZONA NORTE'!AV84</f>
        <v>0</v>
      </c>
      <c r="AW9" s="57">
        <f>'[1]Budget ZONA NORTE'!AW84</f>
        <v>247783078.77491084</v>
      </c>
      <c r="AX9" s="58">
        <f>'[1]Budget ZONA NORTE'!AX84</f>
        <v>0</v>
      </c>
      <c r="AY9" s="59">
        <f>'[1]Budget ZONA NORTE'!AY84</f>
        <v>152317687</v>
      </c>
      <c r="AZ9" s="60">
        <f>'[1]Budget ZONA NORTE'!AZ84</f>
        <v>2210023390.6427093</v>
      </c>
      <c r="BA9" s="61">
        <f>'[1]Budget ZONA NORTE'!BA84</f>
        <v>6.8921300853609355E-2</v>
      </c>
    </row>
    <row r="10" spans="1:53" x14ac:dyDescent="0.3">
      <c r="A10" s="163" t="s">
        <v>104</v>
      </c>
      <c r="B10" s="25" t="s">
        <v>99</v>
      </c>
      <c r="C10" s="63">
        <f>'[1]Budget ZONA CENTRO'!C95</f>
        <v>9586503</v>
      </c>
      <c r="D10" s="64">
        <f>'[1]Budget ZONA CENTRO'!D95</f>
        <v>9469172</v>
      </c>
      <c r="E10" s="65">
        <f>'[1]Budget ZONA CENTRO'!E95</f>
        <v>1.0123908405085471</v>
      </c>
      <c r="F10" s="66">
        <f>'[1]Budget ZONA CENTRO'!F95</f>
        <v>27076558</v>
      </c>
      <c r="G10" s="64">
        <f>'[1]Budget ZONA CENTRO'!G95</f>
        <v>25403837</v>
      </c>
      <c r="H10" s="67">
        <f>'[1]Budget ZONA CENTRO'!H95</f>
        <v>1.0658452107057685</v>
      </c>
      <c r="I10" s="63">
        <v>343</v>
      </c>
      <c r="J10" s="64">
        <f>'[1]Budget ZONA CENTRO'!J95</f>
        <v>10103335</v>
      </c>
      <c r="K10" s="65">
        <f>'[1]Budget ZONA CENTRO'!K95</f>
        <v>0</v>
      </c>
      <c r="L10" s="68">
        <f>'[1]Budget ZONA CENTRO'!L95</f>
        <v>36663061</v>
      </c>
      <c r="M10" s="69">
        <f>'[1]Budget ZONA CENTRO'!M95</f>
        <v>44976344</v>
      </c>
      <c r="N10" s="70">
        <f>'[1]Budget ZONA CENTRO'!N95</f>
        <v>0.81516321113161172</v>
      </c>
      <c r="O10" s="63">
        <f>'[1]Budget ZONA CENTRO'!O95</f>
        <v>0</v>
      </c>
      <c r="P10" s="64">
        <f>'[1]Budget ZONA CENTRO'!P95</f>
        <v>17739149</v>
      </c>
      <c r="Q10" s="65">
        <f>'[1]Budget ZONA CENTRO'!Q95</f>
        <v>0</v>
      </c>
      <c r="R10" s="66">
        <f>'[1]Budget ZONA CENTRO'!R95</f>
        <v>0</v>
      </c>
      <c r="S10" s="64">
        <f>'[1]Budget ZONA CENTRO'!S95</f>
        <v>25982177</v>
      </c>
      <c r="T10" s="67">
        <f>'[1]Budget ZONA CENTRO'!T95</f>
        <v>0</v>
      </c>
      <c r="U10" s="63">
        <f>'[1]Budget ZONA CENTRO'!U95</f>
        <v>0</v>
      </c>
      <c r="V10" s="64">
        <f>'[1]Budget ZONA CENTRO'!V95</f>
        <v>13374379</v>
      </c>
      <c r="W10" s="65">
        <f>'[1]Budget ZONA CENTRO'!W95</f>
        <v>0</v>
      </c>
      <c r="X10" s="68">
        <f>'[1]Budget ZONA CENTRO'!X95</f>
        <v>0</v>
      </c>
      <c r="Y10" s="69">
        <f>'[1]Budget ZONA CENTRO'!Y95</f>
        <v>57095705</v>
      </c>
      <c r="Z10" s="70">
        <f>'[1]Budget ZONA CENTRO'!Z95</f>
        <v>0</v>
      </c>
      <c r="AA10" s="63">
        <f>'[1]Budget ZONA CENTRO'!AA95</f>
        <v>0</v>
      </c>
      <c r="AB10" s="64">
        <f>'[1]Budget ZONA CENTRO'!AB95</f>
        <v>34294626</v>
      </c>
      <c r="AC10" s="65">
        <f>'[1]Budget ZONA CENTRO'!AC95</f>
        <v>0</v>
      </c>
      <c r="AD10" s="66">
        <f>'[1]Budget ZONA CENTRO'!AD95</f>
        <v>0</v>
      </c>
      <c r="AE10" s="64">
        <f>'[1]Budget ZONA CENTRO'!AE95</f>
        <v>25403837</v>
      </c>
      <c r="AF10" s="67">
        <f>'[1]Budget ZONA CENTRO'!AF95</f>
        <v>0</v>
      </c>
      <c r="AG10" s="63">
        <f>'[1]Budget ZONA CENTRO'!AG95</f>
        <v>0</v>
      </c>
      <c r="AH10" s="64">
        <f>'[1]Budget ZONA CENTRO'!AH95</f>
        <v>28283373</v>
      </c>
      <c r="AI10" s="65">
        <f>'[1]Budget ZONA CENTRO'!AI95</f>
        <v>0</v>
      </c>
      <c r="AJ10" s="68">
        <f>'[1]Budget ZONA CENTRO'!AJ95</f>
        <v>0</v>
      </c>
      <c r="AK10" s="69">
        <f>'[1]Budget ZONA CENTRO'!AK95</f>
        <v>87981836</v>
      </c>
      <c r="AL10" s="70">
        <f>'[1]Budget ZONA CENTRO'!AL95</f>
        <v>0</v>
      </c>
      <c r="AM10" s="63">
        <f>'[1]Budget ZONA CENTRO'!AM95</f>
        <v>0</v>
      </c>
      <c r="AN10" s="64">
        <f>'[1]Budget ZONA CENTRO'!AN95</f>
        <v>19682797</v>
      </c>
      <c r="AO10" s="65">
        <f>'[1]Budget ZONA CENTRO'!AO95</f>
        <v>0</v>
      </c>
      <c r="AP10" s="66">
        <f>'[1]Budget ZONA CENTRO'!AP95</f>
        <v>0</v>
      </c>
      <c r="AQ10" s="64">
        <f>'[1]Budget ZONA CENTRO'!AQ95</f>
        <v>20120561</v>
      </c>
      <c r="AR10" s="67">
        <f>'[1]Budget ZONA CENTRO'!AR95</f>
        <v>0</v>
      </c>
      <c r="AS10" s="63">
        <f>'[1]Budget ZONA CENTRO'!AS95</f>
        <v>0</v>
      </c>
      <c r="AT10" s="64">
        <f>'[1]Budget ZONA CENTRO'!AT95</f>
        <v>13896843</v>
      </c>
      <c r="AU10" s="65">
        <f>'[1]Budget ZONA CENTRO'!AU95</f>
        <v>0</v>
      </c>
      <c r="AV10" s="68">
        <f>'[1]Budget ZONA CENTRO'!AV95</f>
        <v>0</v>
      </c>
      <c r="AW10" s="69">
        <f>'[1]Budget ZONA CENTRO'!AW95</f>
        <v>53700201</v>
      </c>
      <c r="AX10" s="70">
        <f>'[1]Budget ZONA CENTRO'!AX95</f>
        <v>0</v>
      </c>
      <c r="AY10" s="71">
        <f>'[1]Budget ZONA CENTRO'!AY95</f>
        <v>36663061</v>
      </c>
      <c r="AZ10" s="72">
        <f>'[1]Budget ZONA CENTRO'!AZ95</f>
        <v>243754086</v>
      </c>
      <c r="BA10" s="73">
        <f>'[1]Budget ZONA CENTRO'!BA95</f>
        <v>0.1504100366137042</v>
      </c>
    </row>
    <row r="11" spans="1:53" x14ac:dyDescent="0.3">
      <c r="A11" s="164"/>
      <c r="B11" s="37" t="s">
        <v>100</v>
      </c>
      <c r="C11" s="74">
        <f>'[1]Budget ZONA CENTRO'!C96</f>
        <v>12212464</v>
      </c>
      <c r="D11" s="75">
        <f>'[1]Budget ZONA CENTRO'!D96</f>
        <v>20900000</v>
      </c>
      <c r="E11" s="76">
        <f>'[1]Budget ZONA CENTRO'!E96</f>
        <v>0.58432842105263161</v>
      </c>
      <c r="F11" s="77">
        <f>'[1]Budget ZONA CENTRO'!F96</f>
        <v>68769389</v>
      </c>
      <c r="G11" s="75">
        <f>'[1]Budget ZONA CENTRO'!G96</f>
        <v>127053680</v>
      </c>
      <c r="H11" s="78">
        <f>'[1]Budget ZONA CENTRO'!H96</f>
        <v>0.54126247268083849</v>
      </c>
      <c r="I11" s="74">
        <v>545</v>
      </c>
      <c r="J11" s="75">
        <f>'[1]Budget ZONA CENTRO'!J96</f>
        <v>183808448</v>
      </c>
      <c r="K11" s="76">
        <f>'[1]Budget ZONA CENTRO'!K96</f>
        <v>0</v>
      </c>
      <c r="L11" s="79">
        <f>'[1]Budget ZONA CENTRO'!L96</f>
        <v>80981853</v>
      </c>
      <c r="M11" s="80">
        <f>'[1]Budget ZONA CENTRO'!M96</f>
        <v>331762128</v>
      </c>
      <c r="N11" s="81">
        <f>'[1]Budget ZONA CENTRO'!N96</f>
        <v>0.24409613444485742</v>
      </c>
      <c r="O11" s="74">
        <f>'[1]Budget ZONA CENTRO'!O96</f>
        <v>0</v>
      </c>
      <c r="P11" s="75">
        <f>'[1]Budget ZONA CENTRO'!P96</f>
        <v>199210448</v>
      </c>
      <c r="Q11" s="76">
        <f>'[1]Budget ZONA CENTRO'!Q96</f>
        <v>0</v>
      </c>
      <c r="R11" s="77">
        <f>'[1]Budget ZONA CENTRO'!R96</f>
        <v>0</v>
      </c>
      <c r="S11" s="75">
        <f>'[1]Budget ZONA CENTRO'!S96</f>
        <v>229942448</v>
      </c>
      <c r="T11" s="78">
        <f>'[1]Budget ZONA CENTRO'!T96</f>
        <v>0</v>
      </c>
      <c r="U11" s="74">
        <f>'[1]Budget ZONA CENTRO'!U96</f>
        <v>0</v>
      </c>
      <c r="V11" s="75">
        <f>'[1]Budget ZONA CENTRO'!V96</f>
        <v>188072064</v>
      </c>
      <c r="W11" s="76">
        <f>'[1]Budget ZONA CENTRO'!W96</f>
        <v>0</v>
      </c>
      <c r="X11" s="79">
        <f>'[1]Budget ZONA CENTRO'!X96</f>
        <v>0</v>
      </c>
      <c r="Y11" s="80">
        <f>'[1]Budget ZONA CENTRO'!Y96</f>
        <v>617224960</v>
      </c>
      <c r="Z11" s="81">
        <f>'[1]Budget ZONA CENTRO'!Z96</f>
        <v>0</v>
      </c>
      <c r="AA11" s="74">
        <f>'[1]Budget ZONA CENTRO'!AA96</f>
        <v>0</v>
      </c>
      <c r="AB11" s="75">
        <f>'[1]Budget ZONA CENTRO'!AB96</f>
        <v>195856800</v>
      </c>
      <c r="AC11" s="76">
        <f>'[1]Budget ZONA CENTRO'!AC96</f>
        <v>0</v>
      </c>
      <c r="AD11" s="77">
        <f>'[1]Budget ZONA CENTRO'!AD96</f>
        <v>0</v>
      </c>
      <c r="AE11" s="75">
        <f>'[1]Budget ZONA CENTRO'!AE96</f>
        <v>123975120</v>
      </c>
      <c r="AF11" s="78">
        <f>'[1]Budget ZONA CENTRO'!AF96</f>
        <v>0</v>
      </c>
      <c r="AG11" s="74">
        <f>'[1]Budget ZONA CENTRO'!AG96</f>
        <v>0</v>
      </c>
      <c r="AH11" s="75">
        <f>'[1]Budget ZONA CENTRO'!AH96</f>
        <v>77887824</v>
      </c>
      <c r="AI11" s="76">
        <f>'[1]Budget ZONA CENTRO'!AI96</f>
        <v>0</v>
      </c>
      <c r="AJ11" s="79">
        <f>'[1]Budget ZONA CENTRO'!AJ96</f>
        <v>0</v>
      </c>
      <c r="AK11" s="80">
        <f>'[1]Budget ZONA CENTRO'!AK96</f>
        <v>397719744</v>
      </c>
      <c r="AL11" s="81">
        <f>'[1]Budget ZONA CENTRO'!AL96</f>
        <v>0</v>
      </c>
      <c r="AM11" s="74">
        <f>'[1]Budget ZONA CENTRO'!AM96</f>
        <v>0</v>
      </c>
      <c r="AN11" s="75">
        <f>'[1]Budget ZONA CENTRO'!AN96</f>
        <v>69780000</v>
      </c>
      <c r="AO11" s="76">
        <f>'[1]Budget ZONA CENTRO'!AO96</f>
        <v>0</v>
      </c>
      <c r="AP11" s="77">
        <f>'[1]Budget ZONA CENTRO'!AP96</f>
        <v>0</v>
      </c>
      <c r="AQ11" s="75">
        <f>'[1]Budget ZONA CENTRO'!AQ96</f>
        <v>54402000</v>
      </c>
      <c r="AR11" s="78">
        <f>'[1]Budget ZONA CENTRO'!AR96</f>
        <v>0</v>
      </c>
      <c r="AS11" s="74">
        <f>'[1]Budget ZONA CENTRO'!AS96</f>
        <v>0</v>
      </c>
      <c r="AT11" s="75">
        <f>'[1]Budget ZONA CENTRO'!AT96</f>
        <v>37302000</v>
      </c>
      <c r="AU11" s="76">
        <f>'[1]Budget ZONA CENTRO'!AU96</f>
        <v>0</v>
      </c>
      <c r="AV11" s="79">
        <f>'[1]Budget ZONA CENTRO'!AV96</f>
        <v>0</v>
      </c>
      <c r="AW11" s="80">
        <f>'[1]Budget ZONA CENTRO'!AW96</f>
        <v>161484000</v>
      </c>
      <c r="AX11" s="81">
        <f>'[1]Budget ZONA CENTRO'!AX96</f>
        <v>0</v>
      </c>
      <c r="AY11" s="82">
        <f>'[1]Budget ZONA CENTRO'!AY96</f>
        <v>80981853</v>
      </c>
      <c r="AZ11" s="83">
        <f>'[1]Budget ZONA CENTRO'!AZ96</f>
        <v>1508190832</v>
      </c>
      <c r="BA11" s="84">
        <f>'[1]Budget ZONA CENTRO'!BA96</f>
        <v>5.3694699159927001E-2</v>
      </c>
    </row>
    <row r="12" spans="1:53" x14ac:dyDescent="0.3">
      <c r="A12" s="164"/>
      <c r="B12" s="37" t="s">
        <v>101</v>
      </c>
      <c r="C12" s="74">
        <f>'[1]Budget ZONA CENTRO'!C97</f>
        <v>32880880</v>
      </c>
      <c r="D12" s="75">
        <f>'[1]Budget ZONA CENTRO'!D97</f>
        <v>35673500</v>
      </c>
      <c r="E12" s="76">
        <f>'[1]Budget ZONA CENTRO'!E97</f>
        <v>0.92171724108932396</v>
      </c>
      <c r="F12" s="77">
        <f>'[1]Budget ZONA CENTRO'!F97</f>
        <v>15762185</v>
      </c>
      <c r="G12" s="75">
        <f>'[1]Budget ZONA CENTRO'!G97</f>
        <v>39469000</v>
      </c>
      <c r="H12" s="78">
        <f>'[1]Budget ZONA CENTRO'!H97</f>
        <v>0.39935607692112796</v>
      </c>
      <c r="I12" s="74">
        <v>65</v>
      </c>
      <c r="J12" s="75">
        <f>'[1]Budget ZONA CENTRO'!J97</f>
        <v>28476000</v>
      </c>
      <c r="K12" s="76">
        <f>'[1]Budget ZONA CENTRO'!K97</f>
        <v>0</v>
      </c>
      <c r="L12" s="79">
        <f>'[1]Budget ZONA CENTRO'!L97</f>
        <v>48643065</v>
      </c>
      <c r="M12" s="80">
        <f>'[1]Budget ZONA CENTRO'!M97</f>
        <v>103618500</v>
      </c>
      <c r="N12" s="81">
        <f>'[1]Budget ZONA CENTRO'!N97</f>
        <v>0.46944382518565703</v>
      </c>
      <c r="O12" s="74">
        <f>'[1]Budget ZONA CENTRO'!O97</f>
        <v>0</v>
      </c>
      <c r="P12" s="75">
        <f>'[1]Budget ZONA CENTRO'!P97</f>
        <v>27587500</v>
      </c>
      <c r="Q12" s="76">
        <f>'[1]Budget ZONA CENTRO'!Q97</f>
        <v>0</v>
      </c>
      <c r="R12" s="77">
        <f>'[1]Budget ZONA CENTRO'!R97</f>
        <v>0</v>
      </c>
      <c r="S12" s="75">
        <f>'[1]Budget ZONA CENTRO'!S97</f>
        <v>22921000</v>
      </c>
      <c r="T12" s="78">
        <f>'[1]Budget ZONA CENTRO'!T97</f>
        <v>0</v>
      </c>
      <c r="U12" s="74">
        <f>'[1]Budget ZONA CENTRO'!U97</f>
        <v>0</v>
      </c>
      <c r="V12" s="75">
        <f>'[1]Budget ZONA CENTRO'!V97</f>
        <v>20607000</v>
      </c>
      <c r="W12" s="76">
        <f>'[1]Budget ZONA CENTRO'!W97</f>
        <v>0</v>
      </c>
      <c r="X12" s="79">
        <f>'[1]Budget ZONA CENTRO'!X97</f>
        <v>0</v>
      </c>
      <c r="Y12" s="80">
        <f>'[1]Budget ZONA CENTRO'!Y97</f>
        <v>71115500</v>
      </c>
      <c r="Z12" s="81">
        <f>'[1]Budget ZONA CENTRO'!Z97</f>
        <v>0</v>
      </c>
      <c r="AA12" s="74">
        <f>'[1]Budget ZONA CENTRO'!AA97</f>
        <v>0</v>
      </c>
      <c r="AB12" s="75">
        <f>'[1]Budget ZONA CENTRO'!AB97</f>
        <v>21613000</v>
      </c>
      <c r="AC12" s="76">
        <f>'[1]Budget ZONA CENTRO'!AC97</f>
        <v>0</v>
      </c>
      <c r="AD12" s="77">
        <f>'[1]Budget ZONA CENTRO'!AD97</f>
        <v>0</v>
      </c>
      <c r="AE12" s="75">
        <f>'[1]Budget ZONA CENTRO'!AE97</f>
        <v>25160000</v>
      </c>
      <c r="AF12" s="78">
        <f>'[1]Budget ZONA CENTRO'!AF97</f>
        <v>0</v>
      </c>
      <c r="AG12" s="74">
        <f>'[1]Budget ZONA CENTRO'!AG97</f>
        <v>0</v>
      </c>
      <c r="AH12" s="75">
        <f>'[1]Budget ZONA CENTRO'!AH97</f>
        <v>30267000</v>
      </c>
      <c r="AI12" s="76">
        <f>'[1]Budget ZONA CENTRO'!AI97</f>
        <v>0</v>
      </c>
      <c r="AJ12" s="79">
        <f>'[1]Budget ZONA CENTRO'!AJ97</f>
        <v>0</v>
      </c>
      <c r="AK12" s="80">
        <f>'[1]Budget ZONA CENTRO'!AK97</f>
        <v>77040000</v>
      </c>
      <c r="AL12" s="81">
        <f>'[1]Budget ZONA CENTRO'!AL97</f>
        <v>0</v>
      </c>
      <c r="AM12" s="74">
        <f>'[1]Budget ZONA CENTRO'!AM97</f>
        <v>0</v>
      </c>
      <c r="AN12" s="75">
        <f>'[1]Budget ZONA CENTRO'!AN97</f>
        <v>32719500</v>
      </c>
      <c r="AO12" s="76">
        <f>'[1]Budget ZONA CENTRO'!AO97</f>
        <v>0</v>
      </c>
      <c r="AP12" s="77">
        <f>'[1]Budget ZONA CENTRO'!AP97</f>
        <v>0</v>
      </c>
      <c r="AQ12" s="75">
        <f>'[1]Budget ZONA CENTRO'!AQ97</f>
        <v>33046500</v>
      </c>
      <c r="AR12" s="78">
        <f>'[1]Budget ZONA CENTRO'!AR97</f>
        <v>0</v>
      </c>
      <c r="AS12" s="74">
        <f>'[1]Budget ZONA CENTRO'!AS97</f>
        <v>0</v>
      </c>
      <c r="AT12" s="75">
        <f>'[1]Budget ZONA CENTRO'!AT97</f>
        <v>24111500</v>
      </c>
      <c r="AU12" s="76">
        <f>'[1]Budget ZONA CENTRO'!AU97</f>
        <v>0</v>
      </c>
      <c r="AV12" s="79">
        <f>'[1]Budget ZONA CENTRO'!AV97</f>
        <v>0</v>
      </c>
      <c r="AW12" s="80">
        <f>'[1]Budget ZONA CENTRO'!AW97</f>
        <v>89877500</v>
      </c>
      <c r="AX12" s="81">
        <f>'[1]Budget ZONA CENTRO'!AX97</f>
        <v>0</v>
      </c>
      <c r="AY12" s="82">
        <f>'[1]Budget ZONA CENTRO'!AY97</f>
        <v>48643065</v>
      </c>
      <c r="AZ12" s="83">
        <f>'[1]Budget ZONA CENTRO'!AZ97</f>
        <v>341651500</v>
      </c>
      <c r="BA12" s="84">
        <f>'[1]Budget ZONA CENTRO'!BA97</f>
        <v>0.14237626645865745</v>
      </c>
    </row>
    <row r="13" spans="1:53" x14ac:dyDescent="0.3">
      <c r="A13" s="164"/>
      <c r="B13" s="37" t="s">
        <v>102</v>
      </c>
      <c r="C13" s="74">
        <f>'[1]Budget ZONA CENTRO'!C98</f>
        <v>6924372</v>
      </c>
      <c r="D13" s="75">
        <f>'[1]Budget ZONA CENTRO'!D98</f>
        <v>0</v>
      </c>
      <c r="E13" s="76" t="e">
        <f>'[1]Budget ZONA CENTRO'!E98</f>
        <v>#DIV/0!</v>
      </c>
      <c r="F13" s="77">
        <f>'[1]Budget ZONA CENTRO'!F98</f>
        <v>55924053</v>
      </c>
      <c r="G13" s="75">
        <f>'[1]Budget ZONA CENTRO'!G98</f>
        <v>47111419.5</v>
      </c>
      <c r="H13" s="78">
        <f>'[1]Budget ZONA CENTRO'!H98</f>
        <v>1.187059392256266</v>
      </c>
      <c r="I13" s="74">
        <v>54</v>
      </c>
      <c r="J13" s="75">
        <f>'[1]Budget ZONA CENTRO'!J98</f>
        <v>30502627.391470771</v>
      </c>
      <c r="K13" s="76">
        <f>'[1]Budget ZONA CENTRO'!K98</f>
        <v>0</v>
      </c>
      <c r="L13" s="79">
        <f>'[1]Budget ZONA CENTRO'!L98</f>
        <v>62848425</v>
      </c>
      <c r="M13" s="80">
        <f>'[1]Budget ZONA CENTRO'!M98</f>
        <v>77614046.89147076</v>
      </c>
      <c r="N13" s="81">
        <f>'[1]Budget ZONA CENTRO'!N98</f>
        <v>0.80975580474346587</v>
      </c>
      <c r="O13" s="74">
        <f>'[1]Budget ZONA CENTRO'!O98</f>
        <v>0</v>
      </c>
      <c r="P13" s="75">
        <f>'[1]Budget ZONA CENTRO'!P98</f>
        <v>40652905.801470771</v>
      </c>
      <c r="Q13" s="76">
        <f>'[1]Budget ZONA CENTRO'!Q98</f>
        <v>0</v>
      </c>
      <c r="R13" s="77">
        <f>'[1]Budget ZONA CENTRO'!R98</f>
        <v>0</v>
      </c>
      <c r="S13" s="75">
        <f>'[1]Budget ZONA CENTRO'!S98</f>
        <v>4506352.3914707694</v>
      </c>
      <c r="T13" s="78">
        <f>'[1]Budget ZONA CENTRO'!T98</f>
        <v>0</v>
      </c>
      <c r="U13" s="74">
        <f>'[1]Budget ZONA CENTRO'!U98</f>
        <v>0</v>
      </c>
      <c r="V13" s="75">
        <f>'[1]Budget ZONA CENTRO'!V98</f>
        <v>23644694.391470768</v>
      </c>
      <c r="W13" s="76">
        <f>'[1]Budget ZONA CENTRO'!W98</f>
        <v>0</v>
      </c>
      <c r="X13" s="79">
        <f>'[1]Budget ZONA CENTRO'!X98</f>
        <v>0</v>
      </c>
      <c r="Y13" s="80">
        <f>'[1]Budget ZONA CENTRO'!Y98</f>
        <v>68803952.584412307</v>
      </c>
      <c r="Z13" s="81">
        <f>'[1]Budget ZONA CENTRO'!Z98</f>
        <v>0</v>
      </c>
      <c r="AA13" s="74">
        <f>'[1]Budget ZONA CENTRO'!AA98</f>
        <v>0</v>
      </c>
      <c r="AB13" s="75">
        <f>'[1]Budget ZONA CENTRO'!AB98</f>
        <v>1740649.3914707692</v>
      </c>
      <c r="AC13" s="76">
        <f>'[1]Budget ZONA CENTRO'!AC98</f>
        <v>0</v>
      </c>
      <c r="AD13" s="77">
        <f>'[1]Budget ZONA CENTRO'!AD98</f>
        <v>0</v>
      </c>
      <c r="AE13" s="75">
        <f>'[1]Budget ZONA CENTRO'!AE98</f>
        <v>62107130.891470768</v>
      </c>
      <c r="AF13" s="78">
        <f>'[1]Budget ZONA CENTRO'!AF98</f>
        <v>0</v>
      </c>
      <c r="AG13" s="74">
        <f>'[1]Budget ZONA CENTRO'!AG98</f>
        <v>0</v>
      </c>
      <c r="AH13" s="75">
        <f>'[1]Budget ZONA CENTRO'!AH98</f>
        <v>16220513.391470769</v>
      </c>
      <c r="AI13" s="76">
        <f>'[1]Budget ZONA CENTRO'!AI98</f>
        <v>0</v>
      </c>
      <c r="AJ13" s="79">
        <f>'[1]Budget ZONA CENTRO'!AJ98</f>
        <v>0</v>
      </c>
      <c r="AK13" s="80">
        <f>'[1]Budget ZONA CENTRO'!AK98</f>
        <v>80068293.67441231</v>
      </c>
      <c r="AL13" s="81">
        <f>'[1]Budget ZONA CENTRO'!AL98</f>
        <v>0</v>
      </c>
      <c r="AM13" s="74">
        <f>'[1]Budget ZONA CENTRO'!AM98</f>
        <v>0</v>
      </c>
      <c r="AN13" s="75">
        <f>'[1]Budget ZONA CENTRO'!AN98</f>
        <v>41861364.891470768</v>
      </c>
      <c r="AO13" s="76">
        <f>'[1]Budget ZONA CENTRO'!AO98</f>
        <v>0</v>
      </c>
      <c r="AP13" s="77">
        <f>'[1]Budget ZONA CENTRO'!AP98</f>
        <v>0</v>
      </c>
      <c r="AQ13" s="75">
        <f>'[1]Budget ZONA CENTRO'!AQ98</f>
        <v>18715352.391470768</v>
      </c>
      <c r="AR13" s="78">
        <f>'[1]Budget ZONA CENTRO'!AR98</f>
        <v>0</v>
      </c>
      <c r="AS13" s="74">
        <f>'[1]Budget ZONA CENTRO'!AS98</f>
        <v>0</v>
      </c>
      <c r="AT13" s="75">
        <f>'[1]Budget ZONA CENTRO'!AT98</f>
        <v>400852.39147076919</v>
      </c>
      <c r="AU13" s="76">
        <f>'[1]Budget ZONA CENTRO'!AU98</f>
        <v>0</v>
      </c>
      <c r="AV13" s="79">
        <f>'[1]Budget ZONA CENTRO'!AV98</f>
        <v>0</v>
      </c>
      <c r="AW13" s="80">
        <f>'[1]Budget ZONA CENTRO'!AW98</f>
        <v>60977569.67441231</v>
      </c>
      <c r="AX13" s="81">
        <f>'[1]Budget ZONA CENTRO'!AX98</f>
        <v>0</v>
      </c>
      <c r="AY13" s="82">
        <f>'[1]Budget ZONA CENTRO'!AY98</f>
        <v>62848425</v>
      </c>
      <c r="AZ13" s="83">
        <f>'[1]Budget ZONA CENTRO'!AZ98</f>
        <v>287463862.82470769</v>
      </c>
      <c r="BA13" s="84">
        <f>'[1]Budget ZONA CENTRO'!BA98</f>
        <v>0.21863069807255836</v>
      </c>
    </row>
    <row r="14" spans="1:53" s="62" customFormat="1" ht="16.2" thickBot="1" x14ac:dyDescent="0.35">
      <c r="A14" s="165"/>
      <c r="B14" s="85" t="s">
        <v>105</v>
      </c>
      <c r="C14" s="86">
        <f>'[1]Budget ZONA CENTRO'!C99</f>
        <v>61604219</v>
      </c>
      <c r="D14" s="87">
        <f>'[1]Budget ZONA CENTRO'!D99</f>
        <v>66042672</v>
      </c>
      <c r="E14" s="52">
        <f t="shared" ref="E14" si="1">+C14/D14</f>
        <v>0.93279416374915902</v>
      </c>
      <c r="F14" s="88">
        <f>'[1]Budget ZONA CENTRO'!F99</f>
        <v>167532185</v>
      </c>
      <c r="G14" s="87">
        <f>'[1]Budget ZONA CENTRO'!G99</f>
        <v>239037936.5</v>
      </c>
      <c r="H14" s="89">
        <f>'[1]Budget ZONA CENTRO'!H99</f>
        <v>0.70086023772214079</v>
      </c>
      <c r="I14" s="86">
        <v>34</v>
      </c>
      <c r="J14" s="87">
        <f>'[1]Budget ZONA CENTRO'!J99</f>
        <v>252890410.39147079</v>
      </c>
      <c r="K14" s="90">
        <f>'[1]Budget ZONA CENTRO'!K99</f>
        <v>0</v>
      </c>
      <c r="L14" s="91">
        <f>'[1]Budget ZONA CENTRO'!L99</f>
        <v>229136404</v>
      </c>
      <c r="M14" s="92">
        <f>'[1]Budget ZONA CENTRO'!M99</f>
        <v>557971018.89147067</v>
      </c>
      <c r="N14" s="93">
        <f>'[1]Budget ZONA CENTRO'!N99</f>
        <v>0.41066004548986917</v>
      </c>
      <c r="O14" s="86">
        <f>'[1]Budget ZONA CENTRO'!O99</f>
        <v>0</v>
      </c>
      <c r="P14" s="87">
        <f>'[1]Budget ZONA CENTRO'!P99</f>
        <v>285190002.80147082</v>
      </c>
      <c r="Q14" s="90">
        <f>'[1]Budget ZONA CENTRO'!Q99</f>
        <v>0</v>
      </c>
      <c r="R14" s="88">
        <f>'[1]Budget ZONA CENTRO'!R99</f>
        <v>0</v>
      </c>
      <c r="S14" s="87">
        <f>'[1]Budget ZONA CENTRO'!S99</f>
        <v>283351977.39147079</v>
      </c>
      <c r="T14" s="89">
        <f>'[1]Budget ZONA CENTRO'!T99</f>
        <v>0</v>
      </c>
      <c r="U14" s="86">
        <f>'[1]Budget ZONA CENTRO'!U99</f>
        <v>0</v>
      </c>
      <c r="V14" s="87">
        <f>'[1]Budget ZONA CENTRO'!V99</f>
        <v>245698137.39147079</v>
      </c>
      <c r="W14" s="90">
        <f>'[1]Budget ZONA CENTRO'!W99</f>
        <v>0</v>
      </c>
      <c r="X14" s="91">
        <f>'[1]Budget ZONA CENTRO'!X99</f>
        <v>0</v>
      </c>
      <c r="Y14" s="92">
        <f>'[1]Budget ZONA CENTRO'!Y99</f>
        <v>814240117.58441222</v>
      </c>
      <c r="Z14" s="93">
        <f>'[1]Budget ZONA CENTRO'!Z99</f>
        <v>0</v>
      </c>
      <c r="AA14" s="86">
        <f>'[1]Budget ZONA CENTRO'!AA99</f>
        <v>0</v>
      </c>
      <c r="AB14" s="87">
        <f>'[1]Budget ZONA CENTRO'!AB99</f>
        <v>253505075.39147076</v>
      </c>
      <c r="AC14" s="90">
        <f>'[1]Budget ZONA CENTRO'!AC99</f>
        <v>0</v>
      </c>
      <c r="AD14" s="88">
        <f>'[1]Budget ZONA CENTRO'!AD99</f>
        <v>0</v>
      </c>
      <c r="AE14" s="87">
        <f>'[1]Budget ZONA CENTRO'!AE99</f>
        <v>236646087.89147076</v>
      </c>
      <c r="AF14" s="89">
        <f>'[1]Budget ZONA CENTRO'!AF99</f>
        <v>0</v>
      </c>
      <c r="AG14" s="86">
        <f>'[1]Budget ZONA CENTRO'!AG99</f>
        <v>0</v>
      </c>
      <c r="AH14" s="87">
        <f>'[1]Budget ZONA CENTRO'!AH99</f>
        <v>152658710.39147076</v>
      </c>
      <c r="AI14" s="90">
        <f>'[1]Budget ZONA CENTRO'!AI99</f>
        <v>0</v>
      </c>
      <c r="AJ14" s="91">
        <f>'[1]Budget ZONA CENTRO'!AJ99</f>
        <v>0</v>
      </c>
      <c r="AK14" s="92">
        <f>'[1]Budget ZONA CENTRO'!AK99</f>
        <v>642809873.67441225</v>
      </c>
      <c r="AL14" s="93">
        <f>'[1]Budget ZONA CENTRO'!AL99</f>
        <v>0</v>
      </c>
      <c r="AM14" s="86">
        <f>'[1]Budget ZONA CENTRO'!AM99</f>
        <v>0</v>
      </c>
      <c r="AN14" s="87">
        <f>'[1]Budget ZONA CENTRO'!AN99</f>
        <v>164043661.89147079</v>
      </c>
      <c r="AO14" s="90">
        <f>'[1]Budget ZONA CENTRO'!AO99</f>
        <v>0</v>
      </c>
      <c r="AP14" s="88">
        <f>'[1]Budget ZONA CENTRO'!AP99</f>
        <v>0</v>
      </c>
      <c r="AQ14" s="87">
        <f>'[1]Budget ZONA CENTRO'!AQ99</f>
        <v>126284413.39147076</v>
      </c>
      <c r="AR14" s="89">
        <f>'[1]Budget ZONA CENTRO'!AR99</f>
        <v>0</v>
      </c>
      <c r="AS14" s="86">
        <f>'[1]Budget ZONA CENTRO'!AS99</f>
        <v>0</v>
      </c>
      <c r="AT14" s="87">
        <f>'[1]Budget ZONA CENTRO'!AT99</f>
        <v>75711195.39147076</v>
      </c>
      <c r="AU14" s="90">
        <f>'[1]Budget ZONA CENTRO'!AU99</f>
        <v>0</v>
      </c>
      <c r="AV14" s="91">
        <f>'[1]Budget ZONA CENTRO'!AV99</f>
        <v>0</v>
      </c>
      <c r="AW14" s="92">
        <f>'[1]Budget ZONA CENTRO'!AW99</f>
        <v>366039270.67441231</v>
      </c>
      <c r="AX14" s="93">
        <f>'[1]Budget ZONA CENTRO'!AX99</f>
        <v>0</v>
      </c>
      <c r="AY14" s="94">
        <f>'[1]Budget ZONA CENTRO'!AY99</f>
        <v>229136404</v>
      </c>
      <c r="AZ14" s="95">
        <f>'[1]Budget ZONA CENTRO'!AZ99</f>
        <v>2381060280.8247075</v>
      </c>
      <c r="BA14" s="96">
        <f>'[1]Budget ZONA CENTRO'!BA99</f>
        <v>9.6232928601301934E-2</v>
      </c>
    </row>
    <row r="15" spans="1:53" s="97" customFormat="1" ht="15" thickBot="1" x14ac:dyDescent="0.35"/>
    <row r="16" spans="1:53" x14ac:dyDescent="0.3">
      <c r="A16" s="163" t="s">
        <v>106</v>
      </c>
      <c r="B16" s="25" t="s">
        <v>99</v>
      </c>
      <c r="C16" s="98">
        <f>C5+C10</f>
        <v>19170773</v>
      </c>
      <c r="D16" s="99">
        <f>D5+D10</f>
        <v>21771846.560000002</v>
      </c>
      <c r="E16" s="100">
        <f>+C16/D16</f>
        <v>0.8805304110135157</v>
      </c>
      <c r="F16" s="101">
        <f>F5+F10</f>
        <v>56448784</v>
      </c>
      <c r="G16" s="102">
        <f>G5+G10</f>
        <v>64546332.219999999</v>
      </c>
      <c r="H16" s="103">
        <f>+F16/G16</f>
        <v>0.87454673346271206</v>
      </c>
      <c r="I16" s="98">
        <f>I5+I10</f>
        <v>464</v>
      </c>
      <c r="J16" s="99">
        <f>J5+J10</f>
        <v>31331681.809999999</v>
      </c>
      <c r="K16" s="100">
        <f>+I16/J16</f>
        <v>1.4809291209254752E-5</v>
      </c>
      <c r="L16" s="104">
        <f>L5+L10</f>
        <v>75619557</v>
      </c>
      <c r="M16" s="105">
        <f>M5+M10</f>
        <v>117649860.59</v>
      </c>
      <c r="N16" s="106">
        <f>+L16/M16</f>
        <v>0.64275092737702322</v>
      </c>
      <c r="O16" s="98">
        <f>O5+O10</f>
        <v>3232</v>
      </c>
      <c r="P16" s="99">
        <f>P5+P10</f>
        <v>56769754.210000001</v>
      </c>
      <c r="Q16" s="100">
        <f>+O16/P16</f>
        <v>5.6931724383451403E-5</v>
      </c>
      <c r="R16" s="107">
        <f>R5+R10</f>
        <v>0</v>
      </c>
      <c r="S16" s="99">
        <f>S5+S10</f>
        <v>72428557.99000001</v>
      </c>
      <c r="T16" s="103">
        <f>+R16/S16</f>
        <v>0</v>
      </c>
      <c r="U16" s="98">
        <f>U5+U10</f>
        <v>0</v>
      </c>
      <c r="V16" s="99">
        <f>V5+V10</f>
        <v>30408650.829999998</v>
      </c>
      <c r="W16" s="100">
        <f>+U16/V16</f>
        <v>0</v>
      </c>
      <c r="X16" s="104">
        <f>X5+X10</f>
        <v>0</v>
      </c>
      <c r="Y16" s="105">
        <f>Y5+Y10</f>
        <v>159606963.03</v>
      </c>
      <c r="Z16" s="106">
        <f>+X16/Y16</f>
        <v>0</v>
      </c>
      <c r="AA16" s="98">
        <f>AA5+AA10</f>
        <v>0</v>
      </c>
      <c r="AB16" s="99">
        <f>AB5+AB10</f>
        <v>50548986.560000002</v>
      </c>
      <c r="AC16" s="100">
        <f>+AA16/AB16</f>
        <v>0</v>
      </c>
      <c r="AD16" s="107">
        <f>AD5+AD10</f>
        <v>0</v>
      </c>
      <c r="AE16" s="99">
        <f>AE5+AE10</f>
        <v>65295662.219999999</v>
      </c>
      <c r="AF16" s="103">
        <f>+AD16/AE16</f>
        <v>0</v>
      </c>
      <c r="AG16" s="98">
        <f>AG5+AG10</f>
        <v>0</v>
      </c>
      <c r="AH16" s="99">
        <f>AH5+AH10</f>
        <v>52618285.719999999</v>
      </c>
      <c r="AI16" s="100">
        <f>+AG16/AH16</f>
        <v>0</v>
      </c>
      <c r="AJ16" s="104">
        <f>AJ5+AJ10</f>
        <v>0</v>
      </c>
      <c r="AK16" s="105">
        <f>AK5+AK10</f>
        <v>168462934.5</v>
      </c>
      <c r="AL16" s="106">
        <f>+AJ16/AK16</f>
        <v>0</v>
      </c>
      <c r="AM16" s="98">
        <f>AM5+AM10</f>
        <v>0</v>
      </c>
      <c r="AN16" s="99">
        <f>AN5+AN10</f>
        <v>43647950.829999998</v>
      </c>
      <c r="AO16" s="100">
        <f>+AM16/AN16</f>
        <v>0</v>
      </c>
      <c r="AP16" s="107">
        <f>AP5+AP10</f>
        <v>0</v>
      </c>
      <c r="AQ16" s="99">
        <f>AQ5+AQ10</f>
        <v>53229030.950000003</v>
      </c>
      <c r="AR16" s="103">
        <f>+AP16/AQ16</f>
        <v>0</v>
      </c>
      <c r="AS16" s="98">
        <f>AS5+AS10</f>
        <v>0</v>
      </c>
      <c r="AT16" s="99">
        <f>AT5+AT10</f>
        <v>32176042.829999998</v>
      </c>
      <c r="AU16" s="100">
        <f>+AS16/AT16</f>
        <v>0</v>
      </c>
      <c r="AV16" s="104">
        <f>AV5+AV10</f>
        <v>0</v>
      </c>
      <c r="AW16" s="105">
        <f>AW5+AW10</f>
        <v>129053024.61</v>
      </c>
      <c r="AX16" s="106">
        <f>+AV16/AW16</f>
        <v>0</v>
      </c>
      <c r="AY16" s="108">
        <f>AY5+AY10</f>
        <v>75619557</v>
      </c>
      <c r="AZ16" s="109">
        <f>AZ5+AZ10</f>
        <v>574772782.73000002</v>
      </c>
      <c r="BA16" s="110">
        <f>+AY16/AZ16</f>
        <v>0.13156426203904362</v>
      </c>
    </row>
    <row r="17" spans="1:53" x14ac:dyDescent="0.3">
      <c r="A17" s="164"/>
      <c r="B17" s="37" t="s">
        <v>100</v>
      </c>
      <c r="C17" s="111">
        <f t="shared" ref="C17:D20" si="2">C6+C11</f>
        <v>36985921</v>
      </c>
      <c r="D17" s="112">
        <f t="shared" si="2"/>
        <v>44292912</v>
      </c>
      <c r="E17" s="113">
        <f t="shared" ref="E17:E21" si="3">+C17/D17</f>
        <v>0.83503024140747395</v>
      </c>
      <c r="F17" s="114">
        <f t="shared" ref="F17:G19" si="4">F6+F11</f>
        <v>96425893</v>
      </c>
      <c r="G17" s="115">
        <f t="shared" si="4"/>
        <v>239848128</v>
      </c>
      <c r="H17" s="116">
        <f t="shared" ref="H17:H20" si="5">+F17/G17</f>
        <v>0.40202895809134687</v>
      </c>
      <c r="I17" s="111">
        <f t="shared" ref="I17:J20" si="6">I6+I11</f>
        <v>757</v>
      </c>
      <c r="J17" s="112">
        <f t="shared" si="6"/>
        <v>389699520</v>
      </c>
      <c r="K17" s="113">
        <f t="shared" ref="K17:K20" si="7">+I17/J17</f>
        <v>1.9425222797297774E-6</v>
      </c>
      <c r="L17" s="117">
        <f t="shared" ref="L17:M20" si="8">L6+L11</f>
        <v>133411814</v>
      </c>
      <c r="M17" s="118">
        <f t="shared" si="8"/>
        <v>673840560</v>
      </c>
      <c r="N17" s="119">
        <f t="shared" ref="N17:N20" si="9">+L17/M17</f>
        <v>0.19798721228653854</v>
      </c>
      <c r="O17" s="111">
        <f t="shared" ref="O17:P20" si="10">O6+O11</f>
        <v>3232</v>
      </c>
      <c r="P17" s="112">
        <f t="shared" si="10"/>
        <v>398715696</v>
      </c>
      <c r="Q17" s="113">
        <f t="shared" ref="Q17:Q20" si="11">+O17/P17</f>
        <v>8.1060265056633241E-6</v>
      </c>
      <c r="R17" s="120">
        <f t="shared" ref="R17:S20" si="12">R6+R11</f>
        <v>0</v>
      </c>
      <c r="S17" s="112">
        <f t="shared" si="12"/>
        <v>426254784</v>
      </c>
      <c r="T17" s="116">
        <f t="shared" ref="T17:T20" si="13">+R17/S17</f>
        <v>0</v>
      </c>
      <c r="U17" s="111">
        <f t="shared" ref="U17:V20" si="14">U6+U11</f>
        <v>0</v>
      </c>
      <c r="V17" s="112">
        <f t="shared" si="14"/>
        <v>311947424</v>
      </c>
      <c r="W17" s="113">
        <f t="shared" ref="W17:W20" si="15">+U17/V17</f>
        <v>0</v>
      </c>
      <c r="X17" s="117">
        <f t="shared" ref="X17:Y20" si="16">X6+X11</f>
        <v>0</v>
      </c>
      <c r="Y17" s="118">
        <f t="shared" si="16"/>
        <v>1136917904</v>
      </c>
      <c r="Z17" s="119">
        <f t="shared" ref="Z17:Z20" si="17">+X17/Y17</f>
        <v>0</v>
      </c>
      <c r="AA17" s="111">
        <f t="shared" ref="AA17:AB20" si="18">AA6+AA11</f>
        <v>0</v>
      </c>
      <c r="AB17" s="112">
        <f t="shared" si="18"/>
        <v>338387456</v>
      </c>
      <c r="AC17" s="113">
        <f t="shared" ref="AC17:AC20" si="19">+AA17/AB17</f>
        <v>0</v>
      </c>
      <c r="AD17" s="120">
        <f t="shared" ref="AD17:AE20" si="20">AD6+AD11</f>
        <v>0</v>
      </c>
      <c r="AE17" s="112">
        <f t="shared" si="20"/>
        <v>209033360</v>
      </c>
      <c r="AF17" s="116">
        <f t="shared" ref="AF17:AF20" si="21">+AD17/AE17</f>
        <v>0</v>
      </c>
      <c r="AG17" s="111">
        <f t="shared" ref="AG17:AH20" si="22">AG6+AG11</f>
        <v>0</v>
      </c>
      <c r="AH17" s="112">
        <f t="shared" si="22"/>
        <v>99087824</v>
      </c>
      <c r="AI17" s="113">
        <f t="shared" ref="AI17:AI20" si="23">+AG17/AH17</f>
        <v>0</v>
      </c>
      <c r="AJ17" s="117">
        <f t="shared" ref="AJ17:AK20" si="24">AJ6+AJ11</f>
        <v>0</v>
      </c>
      <c r="AK17" s="118">
        <f t="shared" si="24"/>
        <v>646508640</v>
      </c>
      <c r="AL17" s="119">
        <f t="shared" ref="AL17:AL20" si="25">+AJ17/AK17</f>
        <v>0</v>
      </c>
      <c r="AM17" s="111">
        <f t="shared" ref="AM17:AN20" si="26">AM6+AM11</f>
        <v>0</v>
      </c>
      <c r="AN17" s="112">
        <f t="shared" si="26"/>
        <v>90980000</v>
      </c>
      <c r="AO17" s="113">
        <f t="shared" ref="AO17:AO20" si="27">+AM17/AN17</f>
        <v>0</v>
      </c>
      <c r="AP17" s="120">
        <f t="shared" ref="AP17:AQ20" si="28">AP6+AP11</f>
        <v>0</v>
      </c>
      <c r="AQ17" s="112">
        <f t="shared" si="28"/>
        <v>75602000</v>
      </c>
      <c r="AR17" s="116">
        <f t="shared" ref="AR17:AR20" si="29">+AP17/AQ17</f>
        <v>0</v>
      </c>
      <c r="AS17" s="111">
        <f t="shared" ref="AS17:AT20" si="30">AS6+AS11</f>
        <v>0</v>
      </c>
      <c r="AT17" s="112">
        <f t="shared" si="30"/>
        <v>58502000</v>
      </c>
      <c r="AU17" s="113">
        <f t="shared" ref="AU17:AU20" si="31">+AS17/AT17</f>
        <v>0</v>
      </c>
      <c r="AV17" s="117">
        <f t="shared" ref="AV17:AW20" si="32">AV6+AV11</f>
        <v>0</v>
      </c>
      <c r="AW17" s="118">
        <f t="shared" si="32"/>
        <v>225084000</v>
      </c>
      <c r="AX17" s="119">
        <f t="shared" ref="AX17:AX20" si="33">+AV17/AW17</f>
        <v>0</v>
      </c>
      <c r="AY17" s="121">
        <f t="shared" ref="AY17:AZ20" si="34">AY6+AY11</f>
        <v>133411814</v>
      </c>
      <c r="AZ17" s="122">
        <f t="shared" si="34"/>
        <v>2682351104</v>
      </c>
      <c r="BA17" s="123">
        <f t="shared" ref="BA17:BA20" si="35">+AY17/AZ17</f>
        <v>4.973689454786602E-2</v>
      </c>
    </row>
    <row r="18" spans="1:53" x14ac:dyDescent="0.3">
      <c r="A18" s="164"/>
      <c r="B18" s="37" t="s">
        <v>101</v>
      </c>
      <c r="C18" s="111">
        <f t="shared" si="2"/>
        <v>57134955</v>
      </c>
      <c r="D18" s="112">
        <f t="shared" si="2"/>
        <v>62253500</v>
      </c>
      <c r="E18" s="113">
        <f t="shared" si="3"/>
        <v>0.91777900037748883</v>
      </c>
      <c r="F18" s="120">
        <f t="shared" si="4"/>
        <v>39814580</v>
      </c>
      <c r="G18" s="112">
        <f t="shared" si="4"/>
        <v>70243000</v>
      </c>
      <c r="H18" s="116">
        <f t="shared" si="5"/>
        <v>0.56681206668280115</v>
      </c>
      <c r="I18" s="111">
        <f t="shared" si="6"/>
        <v>388</v>
      </c>
      <c r="J18" s="112">
        <f t="shared" si="6"/>
        <v>59751000</v>
      </c>
      <c r="K18" s="113">
        <f t="shared" si="7"/>
        <v>6.4936151696205925E-6</v>
      </c>
      <c r="L18" s="117">
        <f t="shared" si="8"/>
        <v>96949535</v>
      </c>
      <c r="M18" s="118">
        <f t="shared" si="8"/>
        <v>192247500</v>
      </c>
      <c r="N18" s="119">
        <f t="shared" si="9"/>
        <v>0.50429542646848469</v>
      </c>
      <c r="O18" s="111">
        <f t="shared" si="10"/>
        <v>3232</v>
      </c>
      <c r="P18" s="112">
        <f t="shared" si="10"/>
        <v>62555500</v>
      </c>
      <c r="Q18" s="113">
        <f t="shared" si="11"/>
        <v>5.1666120485009308E-5</v>
      </c>
      <c r="R18" s="120">
        <f t="shared" si="12"/>
        <v>0</v>
      </c>
      <c r="S18" s="112">
        <f t="shared" si="12"/>
        <v>60782000</v>
      </c>
      <c r="T18" s="116">
        <f t="shared" si="13"/>
        <v>0</v>
      </c>
      <c r="U18" s="111">
        <f t="shared" si="14"/>
        <v>0</v>
      </c>
      <c r="V18" s="112">
        <f t="shared" si="14"/>
        <v>55688500</v>
      </c>
      <c r="W18" s="113">
        <f t="shared" si="15"/>
        <v>0</v>
      </c>
      <c r="X18" s="117">
        <f t="shared" si="16"/>
        <v>0</v>
      </c>
      <c r="Y18" s="118">
        <f t="shared" si="16"/>
        <v>179026000</v>
      </c>
      <c r="Z18" s="119">
        <f t="shared" si="17"/>
        <v>0</v>
      </c>
      <c r="AA18" s="111">
        <f t="shared" si="18"/>
        <v>0</v>
      </c>
      <c r="AB18" s="112">
        <f t="shared" si="18"/>
        <v>59310500</v>
      </c>
      <c r="AC18" s="113">
        <f t="shared" si="19"/>
        <v>0</v>
      </c>
      <c r="AD18" s="120">
        <f t="shared" si="20"/>
        <v>0</v>
      </c>
      <c r="AE18" s="112">
        <f t="shared" si="20"/>
        <v>59516500</v>
      </c>
      <c r="AF18" s="116">
        <f t="shared" si="21"/>
        <v>0</v>
      </c>
      <c r="AG18" s="111">
        <f t="shared" si="22"/>
        <v>0</v>
      </c>
      <c r="AH18" s="112">
        <f t="shared" si="22"/>
        <v>55979500</v>
      </c>
      <c r="AI18" s="113">
        <f t="shared" si="23"/>
        <v>0</v>
      </c>
      <c r="AJ18" s="117">
        <f t="shared" si="24"/>
        <v>0</v>
      </c>
      <c r="AK18" s="118">
        <f t="shared" si="24"/>
        <v>174806500</v>
      </c>
      <c r="AL18" s="119">
        <f t="shared" si="25"/>
        <v>0</v>
      </c>
      <c r="AM18" s="111">
        <f t="shared" si="26"/>
        <v>0</v>
      </c>
      <c r="AN18" s="112">
        <f t="shared" si="26"/>
        <v>59765000</v>
      </c>
      <c r="AO18" s="113">
        <f t="shared" si="27"/>
        <v>0</v>
      </c>
      <c r="AP18" s="120">
        <f t="shared" si="28"/>
        <v>0</v>
      </c>
      <c r="AQ18" s="112">
        <f t="shared" si="28"/>
        <v>59438000</v>
      </c>
      <c r="AR18" s="116">
        <f t="shared" si="29"/>
        <v>0</v>
      </c>
      <c r="AS18" s="111">
        <f t="shared" si="30"/>
        <v>0</v>
      </c>
      <c r="AT18" s="112">
        <f t="shared" si="30"/>
        <v>55034500</v>
      </c>
      <c r="AU18" s="113">
        <f t="shared" si="31"/>
        <v>0</v>
      </c>
      <c r="AV18" s="117">
        <f t="shared" si="32"/>
        <v>0</v>
      </c>
      <c r="AW18" s="118">
        <f t="shared" si="32"/>
        <v>174237500</v>
      </c>
      <c r="AX18" s="119">
        <f t="shared" si="33"/>
        <v>0</v>
      </c>
      <c r="AY18" s="121">
        <f t="shared" si="34"/>
        <v>96949535</v>
      </c>
      <c r="AZ18" s="122">
        <f t="shared" si="34"/>
        <v>720317500</v>
      </c>
      <c r="BA18" s="123">
        <f t="shared" si="35"/>
        <v>0.13459278026703503</v>
      </c>
    </row>
    <row r="19" spans="1:53" x14ac:dyDescent="0.3">
      <c r="A19" s="164"/>
      <c r="B19" s="37" t="s">
        <v>102</v>
      </c>
      <c r="C19" s="111">
        <f t="shared" si="2"/>
        <v>15579837</v>
      </c>
      <c r="D19" s="112">
        <f t="shared" si="2"/>
        <v>100213.0978676923</v>
      </c>
      <c r="E19" s="113">
        <f t="shared" si="3"/>
        <v>155.46707298251064</v>
      </c>
      <c r="F19" s="120">
        <f>F8+F13+3085483+10386558</f>
        <v>73365389</v>
      </c>
      <c r="G19" s="112">
        <f t="shared" si="4"/>
        <v>106662666.69573538</v>
      </c>
      <c r="H19" s="116">
        <f t="shared" si="5"/>
        <v>0.6878263151743732</v>
      </c>
      <c r="I19" s="111">
        <f t="shared" si="6"/>
        <v>88</v>
      </c>
      <c r="J19" s="112">
        <f t="shared" si="6"/>
        <v>143198922.29854068</v>
      </c>
      <c r="K19" s="113">
        <f t="shared" si="7"/>
        <v>6.1452976452251406E-7</v>
      </c>
      <c r="L19" s="117">
        <f t="shared" si="8"/>
        <v>75473185</v>
      </c>
      <c r="M19" s="118">
        <f t="shared" si="8"/>
        <v>249961802.09214374</v>
      </c>
      <c r="N19" s="119">
        <f t="shared" si="9"/>
        <v>0.30193887373310829</v>
      </c>
      <c r="O19" s="111">
        <f t="shared" si="10"/>
        <v>444</v>
      </c>
      <c r="P19" s="112">
        <f t="shared" si="10"/>
        <v>54920330.206408389</v>
      </c>
      <c r="Q19" s="113">
        <f t="shared" si="11"/>
        <v>8.0844379181862928E-6</v>
      </c>
      <c r="R19" s="120">
        <f t="shared" si="12"/>
        <v>0</v>
      </c>
      <c r="S19" s="112">
        <f t="shared" si="12"/>
        <v>16578604.156408386</v>
      </c>
      <c r="T19" s="116">
        <f t="shared" si="13"/>
        <v>0</v>
      </c>
      <c r="U19" s="111">
        <f t="shared" si="14"/>
        <v>0</v>
      </c>
      <c r="V19" s="112">
        <f t="shared" si="14"/>
        <v>45439554.222241729</v>
      </c>
      <c r="W19" s="113">
        <f t="shared" si="15"/>
        <v>0</v>
      </c>
      <c r="X19" s="117">
        <f t="shared" si="16"/>
        <v>0</v>
      </c>
      <c r="Y19" s="118">
        <f t="shared" si="16"/>
        <v>116938488.5850585</v>
      </c>
      <c r="Z19" s="119">
        <f t="shared" si="17"/>
        <v>0</v>
      </c>
      <c r="AA19" s="111">
        <f t="shared" si="18"/>
        <v>0</v>
      </c>
      <c r="AB19" s="112">
        <f t="shared" si="18"/>
        <v>3890168.222241723</v>
      </c>
      <c r="AC19" s="113">
        <f t="shared" si="19"/>
        <v>0</v>
      </c>
      <c r="AD19" s="120">
        <f t="shared" si="20"/>
        <v>0</v>
      </c>
      <c r="AE19" s="112">
        <f t="shared" si="20"/>
        <v>93173178.722241729</v>
      </c>
      <c r="AF19" s="116">
        <f t="shared" si="21"/>
        <v>0</v>
      </c>
      <c r="AG19" s="111">
        <f t="shared" si="22"/>
        <v>0</v>
      </c>
      <c r="AH19" s="112">
        <f t="shared" si="22"/>
        <v>64230822.276408382</v>
      </c>
      <c r="AI19" s="113">
        <f t="shared" si="23"/>
        <v>0</v>
      </c>
      <c r="AJ19" s="117">
        <f t="shared" si="24"/>
        <v>0</v>
      </c>
      <c r="AK19" s="118">
        <f t="shared" si="24"/>
        <v>161294169.22089183</v>
      </c>
      <c r="AL19" s="119">
        <f t="shared" si="25"/>
        <v>0</v>
      </c>
      <c r="AM19" s="111">
        <f t="shared" si="26"/>
        <v>0</v>
      </c>
      <c r="AN19" s="112">
        <f t="shared" si="26"/>
        <v>42830516.656408384</v>
      </c>
      <c r="AO19" s="113">
        <f t="shared" si="27"/>
        <v>0</v>
      </c>
      <c r="AP19" s="120">
        <f t="shared" si="28"/>
        <v>0</v>
      </c>
      <c r="AQ19" s="112">
        <f t="shared" si="28"/>
        <v>41607160.156408392</v>
      </c>
      <c r="AR19" s="116">
        <f t="shared" si="29"/>
        <v>0</v>
      </c>
      <c r="AS19" s="111">
        <f t="shared" si="30"/>
        <v>0</v>
      </c>
      <c r="AT19" s="112">
        <f t="shared" si="30"/>
        <v>1010148.0265063384</v>
      </c>
      <c r="AU19" s="113">
        <f t="shared" si="31"/>
        <v>0</v>
      </c>
      <c r="AV19" s="117">
        <f t="shared" si="32"/>
        <v>0</v>
      </c>
      <c r="AW19" s="118">
        <f t="shared" si="32"/>
        <v>85447824.839323133</v>
      </c>
      <c r="AX19" s="119">
        <f t="shared" si="33"/>
        <v>0</v>
      </c>
      <c r="AY19" s="121">
        <f t="shared" si="34"/>
        <v>75473185</v>
      </c>
      <c r="AZ19" s="122">
        <f t="shared" si="34"/>
        <v>613642284.73741722</v>
      </c>
      <c r="BA19" s="123">
        <f t="shared" si="35"/>
        <v>0.12299215174243676</v>
      </c>
    </row>
    <row r="20" spans="1:53" s="62" customFormat="1" ht="16.2" thickBot="1" x14ac:dyDescent="0.35">
      <c r="A20" s="165"/>
      <c r="B20" s="85" t="s">
        <v>107</v>
      </c>
      <c r="C20" s="124">
        <f t="shared" si="2"/>
        <v>128871486</v>
      </c>
      <c r="D20" s="125">
        <f t="shared" si="2"/>
        <v>128418471.6578677</v>
      </c>
      <c r="E20" s="52">
        <f t="shared" si="3"/>
        <v>1.0035276415945771</v>
      </c>
      <c r="F20" s="126">
        <f t="shared" ref="F20:G20" si="36">F9+F14</f>
        <v>252582605</v>
      </c>
      <c r="G20" s="125">
        <f t="shared" si="36"/>
        <v>481300126.91573536</v>
      </c>
      <c r="H20" s="127">
        <f t="shared" si="5"/>
        <v>0.52479230915353869</v>
      </c>
      <c r="I20" s="124">
        <f t="shared" si="6"/>
        <v>579</v>
      </c>
      <c r="J20" s="125">
        <f t="shared" si="6"/>
        <v>623981124.10854077</v>
      </c>
      <c r="K20" s="52">
        <f t="shared" si="7"/>
        <v>9.2791268458191957E-7</v>
      </c>
      <c r="L20" s="128">
        <f t="shared" si="8"/>
        <v>381454091</v>
      </c>
      <c r="M20" s="129">
        <f t="shared" si="8"/>
        <v>1233699722.6821437</v>
      </c>
      <c r="N20" s="130">
        <f t="shared" si="9"/>
        <v>0.30919524742268234</v>
      </c>
      <c r="O20" s="124">
        <f t="shared" si="10"/>
        <v>0</v>
      </c>
      <c r="P20" s="125">
        <f t="shared" si="10"/>
        <v>572961280.4164083</v>
      </c>
      <c r="Q20" s="52">
        <f t="shared" si="11"/>
        <v>0</v>
      </c>
      <c r="R20" s="126">
        <f t="shared" si="12"/>
        <v>0</v>
      </c>
      <c r="S20" s="125">
        <f t="shared" si="12"/>
        <v>576043946.14640832</v>
      </c>
      <c r="T20" s="127">
        <f t="shared" si="13"/>
        <v>0</v>
      </c>
      <c r="U20" s="124">
        <f t="shared" si="14"/>
        <v>0</v>
      </c>
      <c r="V20" s="125">
        <f t="shared" si="14"/>
        <v>443484129.05224174</v>
      </c>
      <c r="W20" s="52">
        <f t="shared" si="15"/>
        <v>0</v>
      </c>
      <c r="X20" s="128">
        <f t="shared" si="16"/>
        <v>0</v>
      </c>
      <c r="Y20" s="129">
        <f t="shared" si="16"/>
        <v>1592489355.6150584</v>
      </c>
      <c r="Z20" s="130">
        <f t="shared" si="17"/>
        <v>0</v>
      </c>
      <c r="AA20" s="124">
        <f t="shared" si="18"/>
        <v>0</v>
      </c>
      <c r="AB20" s="125">
        <f t="shared" si="18"/>
        <v>452137110.7822417</v>
      </c>
      <c r="AC20" s="52">
        <f t="shared" si="19"/>
        <v>0</v>
      </c>
      <c r="AD20" s="126">
        <f t="shared" si="20"/>
        <v>0</v>
      </c>
      <c r="AE20" s="125">
        <f t="shared" si="20"/>
        <v>427018700.94224173</v>
      </c>
      <c r="AF20" s="127">
        <f t="shared" si="21"/>
        <v>0</v>
      </c>
      <c r="AG20" s="124">
        <f t="shared" si="22"/>
        <v>0</v>
      </c>
      <c r="AH20" s="125">
        <f t="shared" si="22"/>
        <v>271916431.9964084</v>
      </c>
      <c r="AI20" s="52">
        <f t="shared" si="23"/>
        <v>0</v>
      </c>
      <c r="AJ20" s="128">
        <f t="shared" si="24"/>
        <v>0</v>
      </c>
      <c r="AK20" s="129">
        <f t="shared" si="24"/>
        <v>1151072243.7208917</v>
      </c>
      <c r="AL20" s="130">
        <f t="shared" si="25"/>
        <v>0</v>
      </c>
      <c r="AM20" s="124">
        <f t="shared" si="26"/>
        <v>0</v>
      </c>
      <c r="AN20" s="125">
        <f t="shared" si="26"/>
        <v>237223467.48640838</v>
      </c>
      <c r="AO20" s="52">
        <f t="shared" si="27"/>
        <v>0</v>
      </c>
      <c r="AP20" s="126">
        <f t="shared" si="28"/>
        <v>0</v>
      </c>
      <c r="AQ20" s="125">
        <f t="shared" si="28"/>
        <v>229876191.10640836</v>
      </c>
      <c r="AR20" s="127">
        <f t="shared" si="29"/>
        <v>0</v>
      </c>
      <c r="AS20" s="124">
        <f t="shared" si="30"/>
        <v>0</v>
      </c>
      <c r="AT20" s="125">
        <f t="shared" si="30"/>
        <v>146722690.85650632</v>
      </c>
      <c r="AU20" s="52">
        <f t="shared" si="31"/>
        <v>0</v>
      </c>
      <c r="AV20" s="128">
        <f t="shared" si="32"/>
        <v>0</v>
      </c>
      <c r="AW20" s="129">
        <f t="shared" si="32"/>
        <v>613822349.44932318</v>
      </c>
      <c r="AX20" s="130">
        <f t="shared" si="33"/>
        <v>0</v>
      </c>
      <c r="AY20" s="131">
        <f t="shared" si="34"/>
        <v>381454091</v>
      </c>
      <c r="AZ20" s="132">
        <f t="shared" si="34"/>
        <v>4591083671.4674168</v>
      </c>
      <c r="BA20" s="133">
        <f t="shared" si="35"/>
        <v>8.308585037790836E-2</v>
      </c>
    </row>
    <row r="21" spans="1:53" ht="16.2" thickBot="1" x14ac:dyDescent="0.35">
      <c r="C21" s="134">
        <v>145090962</v>
      </c>
      <c r="D21" s="134">
        <v>128418471.6578677</v>
      </c>
      <c r="E21" s="52">
        <f t="shared" si="3"/>
        <v>1.1298293783354714</v>
      </c>
      <c r="AZ21" s="135"/>
    </row>
    <row r="22" spans="1:53" ht="15" thickBot="1" x14ac:dyDescent="0.35">
      <c r="L22" s="159" t="s">
        <v>146</v>
      </c>
      <c r="M22" s="160">
        <v>600000</v>
      </c>
    </row>
    <row r="23" spans="1:53" x14ac:dyDescent="0.3">
      <c r="C23" s="4" t="s">
        <v>108</v>
      </c>
    </row>
    <row r="24" spans="1:53" x14ac:dyDescent="0.3">
      <c r="C24" s="4" t="s">
        <v>109</v>
      </c>
    </row>
    <row r="26" spans="1:53" x14ac:dyDescent="0.3">
      <c r="B26" s="136" t="s">
        <v>99</v>
      </c>
      <c r="C26" s="137">
        <f>D16-C16</f>
        <v>2601073.5600000024</v>
      </c>
    </row>
    <row r="27" spans="1:53" x14ac:dyDescent="0.3">
      <c r="B27" s="136" t="s">
        <v>100</v>
      </c>
      <c r="C27" s="137">
        <f t="shared" ref="C27:C29" si="37">D17-C17</f>
        <v>7306991</v>
      </c>
    </row>
    <row r="28" spans="1:53" x14ac:dyDescent="0.3">
      <c r="B28" s="136" t="s">
        <v>101</v>
      </c>
      <c r="C28" s="137">
        <f t="shared" si="37"/>
        <v>5118545</v>
      </c>
      <c r="E28" s="15">
        <f>C19/9</f>
        <v>1731093</v>
      </c>
    </row>
    <row r="29" spans="1:53" x14ac:dyDescent="0.3">
      <c r="B29" s="136" t="s">
        <v>102</v>
      </c>
      <c r="C29" s="137">
        <f t="shared" si="37"/>
        <v>-15479623.902132308</v>
      </c>
    </row>
    <row r="30" spans="1:53" x14ac:dyDescent="0.3">
      <c r="B30" s="136" t="s">
        <v>110</v>
      </c>
      <c r="C30" s="137">
        <f>SUM(C26:C29)</f>
        <v>-453014.34213230573</v>
      </c>
    </row>
    <row r="33" spans="1:4" x14ac:dyDescent="0.3">
      <c r="B33" s="136" t="s">
        <v>111</v>
      </c>
      <c r="C33" s="138">
        <v>12000000</v>
      </c>
      <c r="D33" s="4" t="s">
        <v>112</v>
      </c>
    </row>
    <row r="34" spans="1:4" x14ac:dyDescent="0.3">
      <c r="B34" s="136" t="s">
        <v>113</v>
      </c>
      <c r="C34" s="138">
        <f>9*E28</f>
        <v>15579837</v>
      </c>
    </row>
    <row r="35" spans="1:4" x14ac:dyDescent="0.3">
      <c r="C35" s="134"/>
    </row>
    <row r="36" spans="1:4" x14ac:dyDescent="0.3">
      <c r="C36" s="4">
        <v>130000000</v>
      </c>
    </row>
    <row r="38" spans="1:4" x14ac:dyDescent="0.3">
      <c r="B38" s="166" t="s">
        <v>114</v>
      </c>
      <c r="C38" s="166"/>
    </row>
    <row r="39" spans="1:4" x14ac:dyDescent="0.3">
      <c r="B39" s="139" t="s">
        <v>115</v>
      </c>
      <c r="C39" s="140">
        <v>6800000</v>
      </c>
    </row>
    <row r="40" spans="1:4" x14ac:dyDescent="0.3">
      <c r="B40" s="139" t="s">
        <v>116</v>
      </c>
      <c r="C40" s="140">
        <v>3400000</v>
      </c>
    </row>
    <row r="41" spans="1:4" x14ac:dyDescent="0.3">
      <c r="B41" s="139" t="s">
        <v>117</v>
      </c>
      <c r="C41" s="140">
        <v>1700000</v>
      </c>
      <c r="D41" s="141">
        <f>C41-1700000</f>
        <v>0</v>
      </c>
    </row>
    <row r="44" spans="1:4" x14ac:dyDescent="0.3">
      <c r="A44" s="5"/>
      <c r="B44" s="166" t="s">
        <v>118</v>
      </c>
      <c r="C44" s="166"/>
      <c r="D44" s="5"/>
    </row>
    <row r="45" spans="1:4" ht="28.8" x14ac:dyDescent="0.3">
      <c r="A45" s="142" t="s">
        <v>119</v>
      </c>
      <c r="B45" s="5" t="s">
        <v>120</v>
      </c>
      <c r="C45" s="138">
        <v>3808000</v>
      </c>
      <c r="D45" s="5" t="s">
        <v>121</v>
      </c>
    </row>
    <row r="46" spans="1:4" ht="28.8" x14ac:dyDescent="0.3">
      <c r="A46" s="142" t="s">
        <v>122</v>
      </c>
      <c r="B46" s="5" t="s">
        <v>123</v>
      </c>
      <c r="C46" s="143">
        <v>394220</v>
      </c>
      <c r="D46" s="5" t="s">
        <v>121</v>
      </c>
    </row>
    <row r="47" spans="1:4" x14ac:dyDescent="0.3">
      <c r="A47" s="144" t="s">
        <v>124</v>
      </c>
      <c r="B47" s="145" t="s">
        <v>125</v>
      </c>
      <c r="C47" s="146">
        <v>1998665</v>
      </c>
      <c r="D47" s="5"/>
    </row>
    <row r="48" spans="1:4" ht="28.8" x14ac:dyDescent="0.3">
      <c r="A48" s="142" t="s">
        <v>126</v>
      </c>
      <c r="B48" s="5" t="s">
        <v>127</v>
      </c>
      <c r="C48" s="138">
        <v>3085483</v>
      </c>
      <c r="D48" s="5" t="s">
        <v>121</v>
      </c>
    </row>
    <row r="49" spans="1:9" ht="28.8" x14ac:dyDescent="0.3">
      <c r="A49" s="142" t="s">
        <v>126</v>
      </c>
      <c r="B49" s="142" t="s">
        <v>128</v>
      </c>
      <c r="C49" s="138">
        <f>(1454700*1.19*6)</f>
        <v>10386558</v>
      </c>
      <c r="D49" s="5" t="s">
        <v>121</v>
      </c>
    </row>
    <row r="52" spans="1:9" x14ac:dyDescent="0.3">
      <c r="B52" s="4" t="s">
        <v>129</v>
      </c>
      <c r="C52" s="147" t="s">
        <v>80</v>
      </c>
      <c r="D52" s="147" t="s">
        <v>81</v>
      </c>
      <c r="E52" s="5" t="s">
        <v>130</v>
      </c>
    </row>
    <row r="53" spans="1:9" x14ac:dyDescent="0.3">
      <c r="B53" s="148" t="s">
        <v>30</v>
      </c>
      <c r="C53" s="138">
        <v>1109130</v>
      </c>
      <c r="D53" s="138">
        <v>7815500</v>
      </c>
      <c r="E53" s="149">
        <f>D53-C53</f>
        <v>6706370</v>
      </c>
    </row>
    <row r="54" spans="1:9" x14ac:dyDescent="0.3">
      <c r="B54" s="148" t="s">
        <v>36</v>
      </c>
      <c r="C54" s="138"/>
      <c r="D54" s="138">
        <v>1308000</v>
      </c>
      <c r="E54" s="149">
        <f t="shared" ref="E54:E60" si="38">D54-C54</f>
        <v>1308000</v>
      </c>
      <c r="F54" s="136" t="s">
        <v>99</v>
      </c>
      <c r="G54" s="138">
        <v>56448784</v>
      </c>
      <c r="H54" s="138">
        <v>64546332.219999999</v>
      </c>
    </row>
    <row r="55" spans="1:9" x14ac:dyDescent="0.3">
      <c r="B55" s="148" t="s">
        <v>131</v>
      </c>
      <c r="C55" s="138"/>
      <c r="D55" s="138">
        <v>5171500</v>
      </c>
      <c r="E55" s="149">
        <f t="shared" si="38"/>
        <v>5171500</v>
      </c>
      <c r="F55" s="136" t="s">
        <v>100</v>
      </c>
      <c r="G55" s="138">
        <v>96425893</v>
      </c>
      <c r="H55" s="138">
        <v>239848128</v>
      </c>
    </row>
    <row r="56" spans="1:9" x14ac:dyDescent="0.3">
      <c r="B56" s="148" t="s">
        <v>41</v>
      </c>
      <c r="C56" s="138"/>
      <c r="D56" s="138">
        <v>981000</v>
      </c>
      <c r="E56" s="149">
        <f t="shared" si="38"/>
        <v>981000</v>
      </c>
      <c r="F56" s="136" t="s">
        <v>101</v>
      </c>
      <c r="G56" s="138">
        <f>39814580+E61</f>
        <v>61392800</v>
      </c>
      <c r="H56" s="138">
        <v>70243000</v>
      </c>
    </row>
    <row r="57" spans="1:9" x14ac:dyDescent="0.3">
      <c r="B57" s="148" t="s">
        <v>40</v>
      </c>
      <c r="C57" s="138">
        <v>2117250</v>
      </c>
      <c r="D57" s="138">
        <v>3874000</v>
      </c>
      <c r="E57" s="149">
        <f t="shared" si="38"/>
        <v>1756750</v>
      </c>
      <c r="F57" s="136" t="s">
        <v>102</v>
      </c>
      <c r="G57" s="138">
        <f>73365389+E75</f>
        <v>99710572.097867697</v>
      </c>
      <c r="H57" s="138">
        <v>106662666.69573538</v>
      </c>
    </row>
    <row r="58" spans="1:9" ht="15.6" x14ac:dyDescent="0.3">
      <c r="B58" s="148" t="s">
        <v>132</v>
      </c>
      <c r="C58" s="138">
        <v>1574400</v>
      </c>
      <c r="D58" s="138">
        <v>5430500</v>
      </c>
      <c r="E58" s="149">
        <f t="shared" si="38"/>
        <v>3856100</v>
      </c>
      <c r="F58" s="150" t="s">
        <v>107</v>
      </c>
      <c r="G58" s="149">
        <f>SUM(G54,G56:G57)</f>
        <v>217552156.0978677</v>
      </c>
      <c r="H58" s="149">
        <f>SUM(H54,H56:H57)</f>
        <v>241451998.91573536</v>
      </c>
      <c r="I58" s="151">
        <f>G58/H58</f>
        <v>0.90101617329658756</v>
      </c>
    </row>
    <row r="59" spans="1:9" x14ac:dyDescent="0.3">
      <c r="B59" s="148" t="s">
        <v>35</v>
      </c>
      <c r="C59" s="138"/>
      <c r="D59" s="138">
        <v>981000</v>
      </c>
      <c r="E59" s="149">
        <f t="shared" si="38"/>
        <v>981000</v>
      </c>
    </row>
    <row r="60" spans="1:9" x14ac:dyDescent="0.3">
      <c r="B60" s="148" t="s">
        <v>133</v>
      </c>
      <c r="C60" s="138"/>
      <c r="D60" s="138">
        <v>817500</v>
      </c>
      <c r="E60" s="149">
        <f t="shared" si="38"/>
        <v>817500</v>
      </c>
    </row>
    <row r="61" spans="1:9" ht="15" thickBot="1" x14ac:dyDescent="0.35">
      <c r="E61" s="141">
        <f>SUM(E53:E60)</f>
        <v>21578220</v>
      </c>
    </row>
    <row r="62" spans="1:9" x14ac:dyDescent="0.3">
      <c r="B62" s="152" t="s">
        <v>134</v>
      </c>
      <c r="C62" s="19" t="s">
        <v>80</v>
      </c>
      <c r="D62" s="17" t="s">
        <v>81</v>
      </c>
      <c r="E62" s="4" t="s">
        <v>130</v>
      </c>
    </row>
    <row r="63" spans="1:9" x14ac:dyDescent="0.3">
      <c r="B63" s="153" t="s">
        <v>135</v>
      </c>
      <c r="C63" s="134"/>
      <c r="D63" s="134">
        <v>4150213.0978676924</v>
      </c>
      <c r="E63" s="141">
        <f t="shared" ref="E63:E73" si="39">D63-C63</f>
        <v>4150213.0978676924</v>
      </c>
    </row>
    <row r="64" spans="1:9" x14ac:dyDescent="0.3">
      <c r="B64" s="153" t="s">
        <v>48</v>
      </c>
      <c r="C64" s="134">
        <v>404950</v>
      </c>
      <c r="D64" s="134">
        <v>9707592</v>
      </c>
      <c r="E64" s="141">
        <f t="shared" si="39"/>
        <v>9302642</v>
      </c>
    </row>
    <row r="65" spans="2:5" x14ac:dyDescent="0.3">
      <c r="B65" s="153" t="s">
        <v>52</v>
      </c>
      <c r="C65" s="134"/>
      <c r="D65" s="134">
        <v>12892328</v>
      </c>
      <c r="E65" s="141">
        <f t="shared" si="39"/>
        <v>12892328</v>
      </c>
    </row>
    <row r="66" spans="2:5" x14ac:dyDescent="0.3">
      <c r="B66" s="154" t="s">
        <v>31</v>
      </c>
      <c r="C66" s="134"/>
      <c r="D66" s="134">
        <v>3240000</v>
      </c>
      <c r="E66" s="141">
        <f t="shared" si="39"/>
        <v>3240000</v>
      </c>
    </row>
    <row r="67" spans="2:5" x14ac:dyDescent="0.3">
      <c r="B67" s="153" t="s">
        <v>136</v>
      </c>
      <c r="C67" s="134">
        <v>3564345</v>
      </c>
      <c r="D67" s="134">
        <v>10679563.097867692</v>
      </c>
      <c r="E67" s="141">
        <f t="shared" si="39"/>
        <v>7115218.0978676919</v>
      </c>
    </row>
    <row r="68" spans="2:5" x14ac:dyDescent="0.3">
      <c r="B68" s="154" t="s">
        <v>55</v>
      </c>
      <c r="C68" s="134"/>
      <c r="D68" s="134">
        <v>8475535</v>
      </c>
      <c r="E68" s="141">
        <f t="shared" si="39"/>
        <v>8475535</v>
      </c>
    </row>
    <row r="69" spans="2:5" x14ac:dyDescent="0.3">
      <c r="B69" s="154" t="s">
        <v>54</v>
      </c>
      <c r="C69" s="134"/>
      <c r="D69" s="134">
        <v>10406016</v>
      </c>
      <c r="E69" s="141">
        <f t="shared" si="39"/>
        <v>10406016</v>
      </c>
    </row>
    <row r="70" spans="2:5" x14ac:dyDescent="0.3">
      <c r="B70" s="155" t="s">
        <v>28</v>
      </c>
      <c r="C70" s="134"/>
      <c r="D70" s="134">
        <v>4050000</v>
      </c>
      <c r="E70" s="141">
        <f t="shared" si="39"/>
        <v>4050000</v>
      </c>
    </row>
    <row r="71" spans="2:5" x14ac:dyDescent="0.3">
      <c r="B71" s="155" t="s">
        <v>131</v>
      </c>
      <c r="C71" s="134"/>
      <c r="D71" s="134">
        <v>1898221.5</v>
      </c>
      <c r="E71" s="141">
        <f t="shared" si="39"/>
        <v>1898221.5</v>
      </c>
    </row>
    <row r="72" spans="2:5" x14ac:dyDescent="0.3">
      <c r="B72" s="155" t="s">
        <v>32</v>
      </c>
      <c r="C72" s="134"/>
      <c r="D72" s="134">
        <v>3240000</v>
      </c>
      <c r="E72" s="141">
        <f t="shared" si="39"/>
        <v>3240000</v>
      </c>
    </row>
    <row r="73" spans="2:5" x14ac:dyDescent="0.3">
      <c r="B73" s="156" t="s">
        <v>132</v>
      </c>
      <c r="C73" s="134">
        <v>4189677</v>
      </c>
      <c r="D73" s="134">
        <v>9389770</v>
      </c>
      <c r="E73" s="141">
        <f t="shared" si="39"/>
        <v>5200093</v>
      </c>
    </row>
    <row r="74" spans="2:5" x14ac:dyDescent="0.3">
      <c r="E74" s="141">
        <f>SUM(E63:E73)</f>
        <v>69970266.69573538</v>
      </c>
    </row>
    <row r="75" spans="2:5" x14ac:dyDescent="0.3">
      <c r="E75" s="141">
        <f>E63+E64+E65</f>
        <v>26345183.09786769</v>
      </c>
    </row>
  </sheetData>
  <mergeCells count="22"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  <mergeCell ref="A10:A14"/>
    <mergeCell ref="A16:A20"/>
    <mergeCell ref="B38:C38"/>
    <mergeCell ref="B44:C44"/>
    <mergeCell ref="AM3:AO3"/>
    <mergeCell ref="R3:T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2022-04-15T18:32:49Z</dcterms:modified>
</cp:coreProperties>
</file>