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FG\"/>
    </mc:Choice>
  </mc:AlternateContent>
  <xr:revisionPtr revIDLastSave="0" documentId="13_ncr:1_{7277233A-B7A1-4DD7-BCA5-47012F190242}" xr6:coauthVersionLast="46" xr6:coauthVersionMax="46" xr10:uidLastSave="{00000000-0000-0000-0000-000000000000}"/>
  <bookViews>
    <workbookView xWindow="-108" yWindow="-108" windowWidth="23256" windowHeight="12576" activeTab="1" xr2:uid="{1E7EC265-6B9F-41F8-A70B-0F0B5DBD2512}"/>
  </bookViews>
  <sheets>
    <sheet name="pendulo" sheetId="1" r:id="rId1"/>
    <sheet name="cilind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O7" i="2"/>
  <c r="R4" i="2"/>
  <c r="N4" i="2"/>
  <c r="Q4" i="2"/>
  <c r="M4" i="2"/>
  <c r="K5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" i="2"/>
  <c r="J5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" i="2"/>
  <c r="I5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" i="2"/>
  <c r="H5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" i="2"/>
  <c r="E7" i="2"/>
  <c r="E4" i="2"/>
  <c r="C7" i="2"/>
  <c r="C4" i="2"/>
  <c r="G4" i="1"/>
  <c r="F13" i="1"/>
  <c r="D8" i="1"/>
  <c r="B8" i="1"/>
  <c r="F4" i="1" s="1"/>
  <c r="G8" i="1" s="1"/>
  <c r="D4" i="1"/>
  <c r="B4" i="1"/>
  <c r="F12" i="1" l="1"/>
  <c r="G9" i="1"/>
  <c r="O4" i="2" l="1"/>
  <c r="S4" i="2"/>
</calcChain>
</file>

<file path=xl/sharedStrings.xml><?xml version="1.0" encoding="utf-8"?>
<sst xmlns="http://schemas.openxmlformats.org/spreadsheetml/2006/main" count="32" uniqueCount="30">
  <si>
    <t>PÉNDULO g</t>
  </si>
  <si>
    <t>l (m)</t>
  </si>
  <si>
    <t>T (s)</t>
  </si>
  <si>
    <t>ε(T)</t>
  </si>
  <si>
    <t>ε(l)</t>
  </si>
  <si>
    <t>g</t>
  </si>
  <si>
    <t>ε(g)</t>
  </si>
  <si>
    <t>R</t>
  </si>
  <si>
    <t>h</t>
  </si>
  <si>
    <t>ε(R)</t>
  </si>
  <si>
    <t>ε(h)</t>
  </si>
  <si>
    <t>σij</t>
  </si>
  <si>
    <t>xx</t>
  </si>
  <si>
    <t>xy</t>
  </si>
  <si>
    <t>yx</t>
  </si>
  <si>
    <t>yy</t>
  </si>
  <si>
    <t>N</t>
  </si>
  <si>
    <t>μ</t>
  </si>
  <si>
    <t>V</t>
  </si>
  <si>
    <t>σ2(V)</t>
  </si>
  <si>
    <t>σ(V)</t>
  </si>
  <si>
    <t>S</t>
  </si>
  <si>
    <t>σ2(S)</t>
  </si>
  <si>
    <t>σ(S)</t>
  </si>
  <si>
    <t>promedio</t>
  </si>
  <si>
    <t>Montecarlo</t>
  </si>
  <si>
    <t>Discrepancia</t>
  </si>
  <si>
    <t>intervalo confianza</t>
  </si>
  <si>
    <t>En Montecarlo se ha empleado una matriz 250x250</t>
  </si>
  <si>
    <r>
      <t xml:space="preserve">CILINDRO </t>
    </r>
    <r>
      <rPr>
        <b/>
        <sz val="15"/>
        <color theme="3"/>
        <rFont val="Calibri"/>
        <family val="2"/>
      </rPr>
      <t>ρ</t>
    </r>
    <r>
      <rPr>
        <b/>
        <sz val="16"/>
        <color theme="3"/>
        <rFont val="Calibri"/>
        <family val="2"/>
      </rPr>
      <t>=0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</si>
</sst>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theme="3"/>
      <name val="Calibri"/>
      <family val="2"/>
    </font>
    <font>
      <b/>
      <sz val="16"/>
      <color theme="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">
    <xf numFmtId="0" fontId="0" fillId="0" borderId="0" xfId="0"/>
    <xf numFmtId="0" fontId="1" fillId="3" borderId="0" xfId="3"/>
    <xf numFmtId="0" fontId="1" fillId="4" borderId="0" xfId="4"/>
    <xf numFmtId="0" fontId="4" fillId="5" borderId="0" xfId="5"/>
    <xf numFmtId="0" fontId="0" fillId="4" borderId="0" xfId="4" applyFont="1"/>
    <xf numFmtId="2" fontId="1" fillId="3" borderId="0" xfId="3" applyNumberFormat="1"/>
    <xf numFmtId="166" fontId="1" fillId="3" borderId="0" xfId="3" applyNumberFormat="1"/>
    <xf numFmtId="0" fontId="5" fillId="6" borderId="0" xfId="6"/>
    <xf numFmtId="1" fontId="5" fillId="6" borderId="0" xfId="6" applyNumberFormat="1"/>
    <xf numFmtId="0" fontId="1" fillId="8" borderId="0" xfId="8"/>
    <xf numFmtId="1" fontId="1" fillId="9" borderId="0" xfId="9" applyNumberFormat="1"/>
    <xf numFmtId="164" fontId="4" fillId="7" borderId="0" xfId="7" applyNumberFormat="1"/>
    <xf numFmtId="165" fontId="3" fillId="2" borderId="0" xfId="2" applyNumberFormat="1"/>
    <xf numFmtId="0" fontId="4" fillId="11" borderId="0" xfId="11"/>
    <xf numFmtId="165" fontId="1" fillId="12" borderId="0" xfId="12" applyNumberFormat="1" applyAlignment="1">
      <alignment horizontal="center"/>
    </xf>
    <xf numFmtId="2" fontId="1" fillId="12" borderId="0" xfId="12" applyNumberFormat="1" applyAlignment="1">
      <alignment horizontal="center"/>
    </xf>
    <xf numFmtId="0" fontId="6" fillId="10" borderId="0" xfId="10" applyAlignment="1">
      <alignment horizontal="center"/>
    </xf>
    <xf numFmtId="0" fontId="2" fillId="0" borderId="1" xfId="1" applyAlignment="1">
      <alignment horizontal="center"/>
    </xf>
    <xf numFmtId="1" fontId="1" fillId="3" borderId="0" xfId="3" applyNumberFormat="1"/>
    <xf numFmtId="164" fontId="1" fillId="3" borderId="0" xfId="3" applyNumberFormat="1"/>
    <xf numFmtId="165" fontId="1" fillId="3" borderId="0" xfId="3" applyNumberFormat="1"/>
    <xf numFmtId="0" fontId="2" fillId="0" borderId="0" xfId="1" applyBorder="1" applyAlignment="1">
      <alignment horizontal="center"/>
    </xf>
  </cellXfs>
  <cellStyles count="13">
    <cellStyle name="20% - Énfasis1" xfId="3" builtinId="30"/>
    <cellStyle name="20% - Énfasis4" xfId="12" builtinId="42"/>
    <cellStyle name="40% - Énfasis1" xfId="9" builtinId="31"/>
    <cellStyle name="60% - Énfasis1" xfId="4" builtinId="32"/>
    <cellStyle name="60% - Énfasis5" xfId="8" builtinId="48"/>
    <cellStyle name="Bueno" xfId="2" builtinId="26"/>
    <cellStyle name="Encabezado 1" xfId="1" builtinId="16"/>
    <cellStyle name="Énfasis1" xfId="7" builtinId="29"/>
    <cellStyle name="Énfasis3" xfId="11" builtinId="37"/>
    <cellStyle name="Énfasis6" xfId="5" builtinId="49"/>
    <cellStyle name="Incorrecto" xfId="6" builtinId="27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93DD-852D-4C8A-A93F-5E29865F2B65}">
  <dimension ref="A1:H53"/>
  <sheetViews>
    <sheetView workbookViewId="0">
      <selection activeCell="G5" sqref="G5"/>
    </sheetView>
  </sheetViews>
  <sheetFormatPr baseColWidth="10" defaultRowHeight="14.4" x14ac:dyDescent="0.3"/>
  <cols>
    <col min="1" max="2" width="11.5546875" customWidth="1"/>
    <col min="4" max="4" width="11.5546875" customWidth="1"/>
  </cols>
  <sheetData>
    <row r="1" spans="1:8" ht="20.399999999999999" thickBot="1" x14ac:dyDescent="0.45">
      <c r="A1" s="17" t="s">
        <v>0</v>
      </c>
      <c r="B1" s="17"/>
      <c r="C1" s="17"/>
      <c r="D1" s="17"/>
      <c r="E1" s="17"/>
      <c r="F1" s="17"/>
      <c r="G1" s="17"/>
    </row>
    <row r="2" spans="1:8" ht="15" thickTop="1" x14ac:dyDescent="0.3"/>
    <row r="3" spans="1:8" x14ac:dyDescent="0.3">
      <c r="A3" s="2" t="s">
        <v>1</v>
      </c>
      <c r="B3" s="2" t="s">
        <v>4</v>
      </c>
      <c r="C3" s="2" t="s">
        <v>2</v>
      </c>
      <c r="D3" s="4" t="s">
        <v>3</v>
      </c>
      <c r="F3" s="3" t="s">
        <v>5</v>
      </c>
      <c r="G3" s="3" t="s">
        <v>6</v>
      </c>
    </row>
    <row r="4" spans="1:8" x14ac:dyDescent="0.3">
      <c r="A4" s="1">
        <v>1.5944</v>
      </c>
      <c r="B4" s="1">
        <f>_xlfn.STDEV.S(A4:A53)</f>
        <v>4.5396826284826407E-3</v>
      </c>
      <c r="C4" s="1">
        <v>2.5063</v>
      </c>
      <c r="D4" s="1">
        <f>_xlfn.STDEV.S(C4:C53)</f>
        <v>8.2847782722537695E-3</v>
      </c>
      <c r="F4" s="12">
        <f>(4*(PI()^2)*$B$8)/(D8^2)</f>
        <v>9.9371284369099406</v>
      </c>
      <c r="G4" s="12">
        <f>SQRT((B4*4*(PI()^2))/(D8^2)^2+(D4*8*(PI()^2)*$B$8)/(D8^3)^2)</f>
        <v>9.2750588368771009E-2</v>
      </c>
    </row>
    <row r="5" spans="1:8" x14ac:dyDescent="0.3">
      <c r="A5" s="1">
        <v>1.5913999999999999</v>
      </c>
      <c r="B5" s="1"/>
      <c r="C5" s="1">
        <v>2.5074000000000001</v>
      </c>
      <c r="D5" s="1"/>
    </row>
    <row r="6" spans="1:8" x14ac:dyDescent="0.3">
      <c r="A6" s="1">
        <v>1.5905</v>
      </c>
      <c r="B6" s="1"/>
      <c r="C6" s="1">
        <v>2.5143</v>
      </c>
      <c r="D6" s="1"/>
    </row>
    <row r="7" spans="1:8" x14ac:dyDescent="0.3">
      <c r="A7" s="1">
        <v>1.5914999999999999</v>
      </c>
      <c r="B7" s="2" t="s">
        <v>24</v>
      </c>
      <c r="C7" s="1">
        <v>2.5106999999999999</v>
      </c>
      <c r="D7" s="2" t="s">
        <v>24</v>
      </c>
      <c r="F7" s="13" t="s">
        <v>25</v>
      </c>
      <c r="G7" s="13" t="s">
        <v>26</v>
      </c>
    </row>
    <row r="8" spans="1:8" x14ac:dyDescent="0.3">
      <c r="A8" s="1">
        <v>1.5952</v>
      </c>
      <c r="B8" s="1">
        <f>AVERAGE(A4:A53)</f>
        <v>1.5914159999999997</v>
      </c>
      <c r="C8" s="1">
        <v>2.5232999999999999</v>
      </c>
      <c r="D8" s="1">
        <f>AVERAGE(C4:C53)</f>
        <v>2.51444</v>
      </c>
      <c r="F8" s="13">
        <v>9.9410000000000007</v>
      </c>
      <c r="G8" s="13">
        <f>100*(F8-F4)/F4</f>
        <v>3.8960582170597342E-2</v>
      </c>
    </row>
    <row r="9" spans="1:8" x14ac:dyDescent="0.3">
      <c r="A9" s="1">
        <v>1.5891999999999999</v>
      </c>
      <c r="B9" s="1"/>
      <c r="C9" s="1">
        <v>2.5105</v>
      </c>
      <c r="D9" s="1"/>
      <c r="F9" s="13">
        <v>7.6300000000000007E-2</v>
      </c>
      <c r="G9" s="13">
        <f>100*ABS(F9-G4)/G4</f>
        <v>17.736370904046893</v>
      </c>
    </row>
    <row r="10" spans="1:8" x14ac:dyDescent="0.3">
      <c r="A10" s="1">
        <v>1.5906</v>
      </c>
      <c r="B10" s="1"/>
      <c r="C10" s="1">
        <v>2.5206</v>
      </c>
      <c r="D10" s="1"/>
    </row>
    <row r="11" spans="1:8" x14ac:dyDescent="0.3">
      <c r="A11" s="1">
        <v>1.5940000000000001</v>
      </c>
      <c r="B11" s="1"/>
      <c r="C11" s="1">
        <v>2.5222000000000002</v>
      </c>
      <c r="D11" s="1"/>
      <c r="F11" s="16" t="s">
        <v>27</v>
      </c>
      <c r="G11" s="16"/>
    </row>
    <row r="12" spans="1:8" x14ac:dyDescent="0.3">
      <c r="A12" s="1">
        <v>1.5882000000000001</v>
      </c>
      <c r="B12" s="1"/>
      <c r="C12" s="1">
        <v>2.5032000000000001</v>
      </c>
      <c r="D12" s="1"/>
      <c r="F12" s="15">
        <f>1.96*G4/SQRT(50)</f>
        <v>2.570915143788324E-2</v>
      </c>
      <c r="G12" s="15"/>
    </row>
    <row r="13" spans="1:8" x14ac:dyDescent="0.3">
      <c r="A13" s="1">
        <v>1.5884</v>
      </c>
      <c r="B13" s="1"/>
      <c r="C13" s="1">
        <v>2.5211999999999999</v>
      </c>
      <c r="D13" s="1"/>
      <c r="F13" s="14">
        <f>1.96*F9/250</f>
        <v>5.981920000000001E-4</v>
      </c>
      <c r="G13" s="14"/>
      <c r="H13" t="s">
        <v>28</v>
      </c>
    </row>
    <row r="14" spans="1:8" x14ac:dyDescent="0.3">
      <c r="A14" s="1">
        <v>1.5889</v>
      </c>
      <c r="B14" s="1"/>
      <c r="C14" s="1">
        <v>2.5285000000000002</v>
      </c>
      <c r="D14" s="1"/>
    </row>
    <row r="15" spans="1:8" x14ac:dyDescent="0.3">
      <c r="A15" s="1">
        <v>1.5834999999999999</v>
      </c>
      <c r="B15" s="1"/>
      <c r="C15" s="1">
        <v>2.5133000000000001</v>
      </c>
      <c r="D15" s="1"/>
    </row>
    <row r="16" spans="1:8" x14ac:dyDescent="0.3">
      <c r="A16" s="1">
        <v>1.6063000000000001</v>
      </c>
      <c r="B16" s="1"/>
      <c r="C16" s="1">
        <v>2.5190000000000001</v>
      </c>
      <c r="D16" s="1"/>
    </row>
    <row r="17" spans="1:4" x14ac:dyDescent="0.3">
      <c r="A17" s="1">
        <v>1.5926</v>
      </c>
      <c r="B17" s="1"/>
      <c r="C17" s="1">
        <v>2.5207000000000002</v>
      </c>
      <c r="D17" s="1"/>
    </row>
    <row r="18" spans="1:4" x14ac:dyDescent="0.3">
      <c r="A18" s="1">
        <v>1.5882000000000001</v>
      </c>
      <c r="B18" s="1"/>
      <c r="C18" s="1">
        <v>2.5084</v>
      </c>
      <c r="D18" s="1"/>
    </row>
    <row r="19" spans="1:4" x14ac:dyDescent="0.3">
      <c r="A19" s="1">
        <v>1.5958000000000001</v>
      </c>
      <c r="B19" s="1"/>
      <c r="C19" s="1">
        <v>2.5053000000000001</v>
      </c>
      <c r="D19" s="1"/>
    </row>
    <row r="20" spans="1:4" x14ac:dyDescent="0.3">
      <c r="A20" s="1">
        <v>1.5972</v>
      </c>
      <c r="B20" s="1"/>
      <c r="C20" s="1">
        <v>2.5106999999999999</v>
      </c>
      <c r="D20" s="1"/>
    </row>
    <row r="21" spans="1:4" x14ac:dyDescent="0.3">
      <c r="A21" s="1">
        <v>1.5960000000000001</v>
      </c>
      <c r="B21" s="1"/>
      <c r="C21" s="1">
        <v>2.5099</v>
      </c>
      <c r="D21" s="1"/>
    </row>
    <row r="22" spans="1:4" x14ac:dyDescent="0.3">
      <c r="A22" s="1">
        <v>1.5876999999999999</v>
      </c>
      <c r="B22" s="1"/>
      <c r="C22" s="1">
        <v>2.5274999999999999</v>
      </c>
      <c r="D22" s="1"/>
    </row>
    <row r="23" spans="1:4" x14ac:dyDescent="0.3">
      <c r="A23" s="1">
        <v>1.5929</v>
      </c>
      <c r="B23" s="1"/>
      <c r="C23" s="1">
        <v>2.5106000000000002</v>
      </c>
      <c r="D23" s="1"/>
    </row>
    <row r="24" spans="1:4" x14ac:dyDescent="0.3">
      <c r="A24" s="1">
        <v>1.5883</v>
      </c>
      <c r="B24" s="1"/>
      <c r="C24" s="1">
        <v>2.5099</v>
      </c>
      <c r="D24" s="1"/>
    </row>
    <row r="25" spans="1:4" x14ac:dyDescent="0.3">
      <c r="A25" s="1">
        <v>1.5907</v>
      </c>
      <c r="B25" s="1"/>
      <c r="C25" s="1">
        <v>2.5255999999999998</v>
      </c>
      <c r="D25" s="1"/>
    </row>
    <row r="26" spans="1:4" x14ac:dyDescent="0.3">
      <c r="A26" s="1">
        <v>1.5861000000000001</v>
      </c>
      <c r="B26" s="1"/>
      <c r="C26" s="1">
        <v>2.5276999999999998</v>
      </c>
      <c r="D26" s="1"/>
    </row>
    <row r="27" spans="1:4" x14ac:dyDescent="0.3">
      <c r="A27" s="1">
        <v>1.5933999999999999</v>
      </c>
      <c r="B27" s="1"/>
      <c r="C27" s="1">
        <v>2.4994999999999998</v>
      </c>
      <c r="D27" s="1"/>
    </row>
    <row r="28" spans="1:4" x14ac:dyDescent="0.3">
      <c r="A28" s="1">
        <v>1.5882000000000001</v>
      </c>
      <c r="B28" s="1"/>
      <c r="C28" s="1">
        <v>2.5148999999999999</v>
      </c>
      <c r="D28" s="1"/>
    </row>
    <row r="29" spans="1:4" x14ac:dyDescent="0.3">
      <c r="A29" s="1">
        <v>1.5921000000000001</v>
      </c>
      <c r="B29" s="1"/>
      <c r="C29" s="1">
        <v>2.5154999999999998</v>
      </c>
      <c r="D29" s="1"/>
    </row>
    <row r="30" spans="1:4" x14ac:dyDescent="0.3">
      <c r="A30" s="1">
        <v>1.5983000000000001</v>
      </c>
      <c r="B30" s="1"/>
      <c r="C30" s="1">
        <v>2.5043000000000002</v>
      </c>
      <c r="D30" s="1"/>
    </row>
    <row r="31" spans="1:4" x14ac:dyDescent="0.3">
      <c r="A31" s="1">
        <v>1.5961000000000001</v>
      </c>
      <c r="B31" s="1"/>
      <c r="C31" s="1">
        <v>2.5082</v>
      </c>
      <c r="D31" s="1"/>
    </row>
    <row r="32" spans="1:4" x14ac:dyDescent="0.3">
      <c r="A32" s="1">
        <v>1.5931</v>
      </c>
      <c r="B32" s="1"/>
      <c r="C32" s="1">
        <v>2.5316000000000001</v>
      </c>
      <c r="D32" s="1"/>
    </row>
    <row r="33" spans="1:4" x14ac:dyDescent="0.3">
      <c r="A33" s="1">
        <v>1.5913999999999999</v>
      </c>
      <c r="B33" s="1"/>
      <c r="C33" s="1">
        <v>2.5259999999999998</v>
      </c>
      <c r="D33" s="1"/>
    </row>
    <row r="34" spans="1:4" x14ac:dyDescent="0.3">
      <c r="A34" s="1">
        <v>1.5980000000000001</v>
      </c>
      <c r="B34" s="1"/>
      <c r="C34" s="1">
        <v>2.5045999999999999</v>
      </c>
      <c r="D34" s="1"/>
    </row>
    <row r="35" spans="1:4" x14ac:dyDescent="0.3">
      <c r="A35" s="1">
        <v>1.5853999999999999</v>
      </c>
      <c r="B35" s="1"/>
      <c r="C35" s="1">
        <v>2.5074000000000001</v>
      </c>
      <c r="D35" s="1"/>
    </row>
    <row r="36" spans="1:4" x14ac:dyDescent="0.3">
      <c r="A36" s="1">
        <v>1.5813999999999999</v>
      </c>
      <c r="B36" s="1"/>
      <c r="C36" s="1">
        <v>2.5019999999999998</v>
      </c>
      <c r="D36" s="1"/>
    </row>
    <row r="37" spans="1:4" x14ac:dyDescent="0.3">
      <c r="A37" s="1">
        <v>1.5938000000000001</v>
      </c>
      <c r="B37" s="1"/>
      <c r="C37" s="1">
        <v>2.5093999999999999</v>
      </c>
      <c r="D37" s="1"/>
    </row>
    <row r="38" spans="1:4" x14ac:dyDescent="0.3">
      <c r="A38" s="1">
        <v>1.5898000000000001</v>
      </c>
      <c r="B38" s="1"/>
      <c r="C38" s="1">
        <v>2.5196999999999998</v>
      </c>
      <c r="D38" s="1"/>
    </row>
    <row r="39" spans="1:4" x14ac:dyDescent="0.3">
      <c r="A39" s="1">
        <v>1.5845</v>
      </c>
      <c r="B39" s="1"/>
      <c r="C39" s="1">
        <v>2.5224000000000002</v>
      </c>
      <c r="D39" s="1"/>
    </row>
    <row r="40" spans="1:4" x14ac:dyDescent="0.3">
      <c r="A40" s="1">
        <v>1.5904</v>
      </c>
      <c r="B40" s="1"/>
      <c r="C40" s="1">
        <v>2.5240999999999998</v>
      </c>
      <c r="D40" s="1"/>
    </row>
    <row r="41" spans="1:4" x14ac:dyDescent="0.3">
      <c r="A41" s="1">
        <v>1.5938000000000001</v>
      </c>
      <c r="B41" s="1"/>
      <c r="C41" s="1">
        <v>2.5114999999999998</v>
      </c>
      <c r="D41" s="1"/>
    </row>
    <row r="42" spans="1:4" x14ac:dyDescent="0.3">
      <c r="A42" s="1">
        <v>1.5903</v>
      </c>
      <c r="B42" s="1"/>
      <c r="C42" s="1">
        <v>2.5169999999999999</v>
      </c>
      <c r="D42" s="1"/>
    </row>
    <row r="43" spans="1:4" x14ac:dyDescent="0.3">
      <c r="A43" s="1">
        <v>1.5879000000000001</v>
      </c>
      <c r="B43" s="1"/>
      <c r="C43" s="1">
        <v>2.5185</v>
      </c>
      <c r="D43" s="1"/>
    </row>
    <row r="44" spans="1:4" x14ac:dyDescent="0.3">
      <c r="A44" s="1">
        <v>1.5837000000000001</v>
      </c>
      <c r="B44" s="1"/>
      <c r="C44" s="1">
        <v>2.5154999999999998</v>
      </c>
      <c r="D44" s="1"/>
    </row>
    <row r="45" spans="1:4" x14ac:dyDescent="0.3">
      <c r="A45" s="1">
        <v>1.597</v>
      </c>
      <c r="B45" s="1"/>
      <c r="C45" s="1">
        <v>2.5141</v>
      </c>
      <c r="D45" s="1"/>
    </row>
    <row r="46" spans="1:4" x14ac:dyDescent="0.3">
      <c r="A46" s="1">
        <v>1.5963000000000001</v>
      </c>
      <c r="B46" s="1"/>
      <c r="C46" s="1">
        <v>2.5030999999999999</v>
      </c>
      <c r="D46" s="1"/>
    </row>
    <row r="47" spans="1:4" x14ac:dyDescent="0.3">
      <c r="A47" s="1">
        <v>1.5905</v>
      </c>
      <c r="B47" s="1"/>
      <c r="C47" s="1">
        <v>2.5036999999999998</v>
      </c>
      <c r="D47" s="1"/>
    </row>
    <row r="48" spans="1:4" x14ac:dyDescent="0.3">
      <c r="A48" s="1">
        <v>1.589</v>
      </c>
      <c r="B48" s="1"/>
      <c r="C48" s="1">
        <v>2.5223</v>
      </c>
      <c r="D48" s="1"/>
    </row>
    <row r="49" spans="1:4" x14ac:dyDescent="0.3">
      <c r="A49" s="1">
        <v>1.5925</v>
      </c>
      <c r="B49" s="1"/>
      <c r="C49" s="1">
        <v>2.5085999999999999</v>
      </c>
      <c r="D49" s="1"/>
    </row>
    <row r="50" spans="1:4" x14ac:dyDescent="0.3">
      <c r="A50" s="1">
        <v>1.5974999999999999</v>
      </c>
      <c r="B50" s="1"/>
      <c r="C50" s="1">
        <v>2.5295000000000001</v>
      </c>
      <c r="D50" s="1"/>
    </row>
    <row r="51" spans="1:4" x14ac:dyDescent="0.3">
      <c r="A51" s="1">
        <v>1.5869</v>
      </c>
      <c r="B51" s="1"/>
      <c r="C51" s="1">
        <v>2.5104000000000002</v>
      </c>
      <c r="D51" s="1"/>
    </row>
    <row r="52" spans="1:4" x14ac:dyDescent="0.3">
      <c r="A52" s="1">
        <v>1.5911999999999999</v>
      </c>
      <c r="B52" s="1"/>
      <c r="C52" s="1">
        <v>2.5110000000000001</v>
      </c>
      <c r="D52" s="1"/>
    </row>
    <row r="53" spans="1:4" x14ac:dyDescent="0.3">
      <c r="A53" s="1">
        <v>1.5907</v>
      </c>
      <c r="B53" s="1"/>
      <c r="C53" s="1">
        <v>2.5104000000000002</v>
      </c>
      <c r="D53" s="1"/>
    </row>
  </sheetData>
  <mergeCells count="4">
    <mergeCell ref="F13:G13"/>
    <mergeCell ref="F12:G12"/>
    <mergeCell ref="F11:G1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09BD-386A-4953-987F-BEFB38E5D0CB}">
  <dimension ref="A1:S54"/>
  <sheetViews>
    <sheetView tabSelected="1" zoomScale="70" zoomScaleNormal="70" workbookViewId="0">
      <selection activeCell="Q8" sqref="Q8"/>
    </sheetView>
  </sheetViews>
  <sheetFormatPr baseColWidth="10" defaultRowHeight="14.4" x14ac:dyDescent="0.3"/>
  <sheetData>
    <row r="1" spans="1:19" ht="21" x14ac:dyDescent="0.4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3" spans="1:19" x14ac:dyDescent="0.3">
      <c r="B3" s="2" t="s">
        <v>7</v>
      </c>
      <c r="C3" s="2" t="s">
        <v>9</v>
      </c>
      <c r="D3" s="2" t="s">
        <v>8</v>
      </c>
      <c r="E3" s="2" t="s">
        <v>10</v>
      </c>
      <c r="H3" s="2" t="s">
        <v>11</v>
      </c>
      <c r="M3" s="2" t="s">
        <v>18</v>
      </c>
      <c r="N3" s="2" t="s">
        <v>19</v>
      </c>
      <c r="O3" s="2" t="s">
        <v>20</v>
      </c>
      <c r="Q3" s="2" t="s">
        <v>21</v>
      </c>
      <c r="R3" s="2" t="s">
        <v>22</v>
      </c>
      <c r="S3" s="2" t="s">
        <v>23</v>
      </c>
    </row>
    <row r="4" spans="1:19" x14ac:dyDescent="0.3">
      <c r="B4" s="20">
        <v>2.2688000000000001</v>
      </c>
      <c r="C4" s="6">
        <f>_xlfn.STDEV.S(B4:B53)</f>
        <v>0.63125173790506595</v>
      </c>
      <c r="D4" s="20">
        <v>7.0603999999999996</v>
      </c>
      <c r="E4" s="5">
        <f>_xlfn.STDEV.S(D4:D53)</f>
        <v>1.1537269065254576</v>
      </c>
      <c r="H4" s="2" t="s">
        <v>12</v>
      </c>
      <c r="I4" s="2" t="s">
        <v>13</v>
      </c>
      <c r="J4" s="2" t="s">
        <v>14</v>
      </c>
      <c r="K4" s="2" t="s">
        <v>15</v>
      </c>
      <c r="M4" s="10">
        <f>PI()*E7*C7^2</f>
        <v>91.138059959590507</v>
      </c>
      <c r="N4" s="18">
        <f>((2*PI()*C7*E7*C4)^2)+(E4*PI()*C7^2)^(2)+(2*(PI()^2)*(C7^3)*E7*$I$54)</f>
        <v>3219.7491579800235</v>
      </c>
      <c r="O4" s="10">
        <f t="shared" ref="O4:O13" si="0">SQRT(N4)</f>
        <v>56.742833538518532</v>
      </c>
      <c r="Q4" s="10">
        <f>2*PI()*C7*E7+2*PI()*C7^2</f>
        <v>113.92428184114198</v>
      </c>
      <c r="R4" s="18">
        <f>(((2*PI()*E7+4*PI()*C7)*C4)^2)+((2*PI()*C7*E4)^2)+($I$54*4*(PI()^2)*C7*(E7+2*C7))</f>
        <v>2053.1241266562079</v>
      </c>
      <c r="S4" s="10">
        <f t="shared" ref="S4:S13" si="1">SQRT(R4)</f>
        <v>45.311412763852417</v>
      </c>
    </row>
    <row r="5" spans="1:19" x14ac:dyDescent="0.3">
      <c r="B5" s="20">
        <v>2.9169</v>
      </c>
      <c r="C5" s="6"/>
      <c r="D5" s="20">
        <v>4.1577999999999999</v>
      </c>
      <c r="E5" s="6"/>
      <c r="H5" s="19">
        <f>(B4-$C$7)*(B4-$C$7)</f>
        <v>1.6073675524000214E-2</v>
      </c>
      <c r="I5" s="5">
        <f>(B4-$C$7)*(D4-$E$7)</f>
        <v>9.3525052888000365E-2</v>
      </c>
      <c r="J5" s="5">
        <f>(D4-$E$7)*(B4-$C$7)</f>
        <v>9.3525052888000365E-2</v>
      </c>
      <c r="K5" s="5">
        <f>(D4-$E$7)*(D4-$E$7)</f>
        <v>0.54417768385599707</v>
      </c>
    </row>
    <row r="6" spans="1:19" x14ac:dyDescent="0.3">
      <c r="B6" s="20">
        <v>0.87060000000000004</v>
      </c>
      <c r="C6" s="9" t="s">
        <v>17</v>
      </c>
      <c r="D6" s="20">
        <v>5.9790000000000001</v>
      </c>
      <c r="E6" s="9" t="s">
        <v>17</v>
      </c>
      <c r="H6" s="19">
        <f t="shared" ref="H6:H53" si="2">(B5-$C$7)*(B5-$C$7)</f>
        <v>0.60044211392400115</v>
      </c>
      <c r="I6" s="5">
        <f t="shared" ref="I6:I53" si="3">(B5-$C$7)*(D5-$E$7)</f>
        <v>-1.6775544399120028</v>
      </c>
      <c r="J6" s="5">
        <f t="shared" ref="J6:J53" si="4">(D5-$E$7)*(B5-$C$7)</f>
        <v>-1.6775544399120028</v>
      </c>
      <c r="K6" s="5">
        <f t="shared" ref="K6:K53" si="5">(D5-$E$7)*(D5-$E$7)</f>
        <v>4.6868612870560069</v>
      </c>
    </row>
    <row r="7" spans="1:19" x14ac:dyDescent="0.3">
      <c r="B7" s="20">
        <v>2.4310999999999998</v>
      </c>
      <c r="C7" s="6">
        <f>AVERAGE(B4:B53)</f>
        <v>2.1420179999999993</v>
      </c>
      <c r="D7" s="20">
        <v>5.9804000000000004</v>
      </c>
      <c r="E7" s="6">
        <f>AVERAGE(D4:D53)</f>
        <v>6.3227160000000016</v>
      </c>
      <c r="H7" s="19">
        <f t="shared" si="2"/>
        <v>1.6165037307239982</v>
      </c>
      <c r="I7" s="5">
        <f t="shared" si="3"/>
        <v>0.43700670928800162</v>
      </c>
      <c r="J7" s="5">
        <f t="shared" si="4"/>
        <v>0.43700670928800162</v>
      </c>
      <c r="K7" s="5">
        <f t="shared" si="5"/>
        <v>0.11814068865600101</v>
      </c>
      <c r="O7">
        <f>(2*PI()*C7*E7)*(2*PI()*E7+4*PI()*C7)*(C4^2)+(PI()*C7^2)*(2*PI()*C7)*(E4^2)+(2*PI()*C7*E7)*(2*PI()*C7)*(I54^2)+(PI()*C7^2)*(2*PI()*E7+4*PI()*C7)*(I54)^2</f>
        <v>2522.7105733596754</v>
      </c>
      <c r="Q7">
        <f>O7/(O4*S4)</f>
        <v>0.98118026640727263</v>
      </c>
    </row>
    <row r="8" spans="1:19" x14ac:dyDescent="0.3">
      <c r="B8" s="20">
        <v>2.1594000000000002</v>
      </c>
      <c r="C8" s="6"/>
      <c r="D8" s="20">
        <v>5.2675999999999998</v>
      </c>
      <c r="E8" s="6"/>
      <c r="H8" s="19">
        <f t="shared" si="2"/>
        <v>8.356840272400029E-2</v>
      </c>
      <c r="I8" s="5">
        <f t="shared" si="3"/>
        <v>-9.8957393912000507E-2</v>
      </c>
      <c r="J8" s="5">
        <f t="shared" si="4"/>
        <v>-9.8957393912000507E-2</v>
      </c>
      <c r="K8" s="5">
        <f t="shared" si="5"/>
        <v>0.1171802438560008</v>
      </c>
    </row>
    <row r="9" spans="1:19" x14ac:dyDescent="0.3">
      <c r="B9" s="20">
        <v>1.3462000000000001</v>
      </c>
      <c r="C9" s="6"/>
      <c r="D9" s="20">
        <v>6.6341000000000001</v>
      </c>
      <c r="E9" s="6"/>
      <c r="H9" s="19">
        <f t="shared" si="2"/>
        <v>3.0213392400003117E-4</v>
      </c>
      <c r="I9" s="5">
        <f t="shared" si="3"/>
        <v>-1.8340026312000976E-2</v>
      </c>
      <c r="J9" s="5">
        <f t="shared" si="4"/>
        <v>-1.8340026312000976E-2</v>
      </c>
      <c r="K9" s="5">
        <f t="shared" si="5"/>
        <v>1.1132697734560035</v>
      </c>
    </row>
    <row r="10" spans="1:19" x14ac:dyDescent="0.3">
      <c r="B10" s="20">
        <v>1.7831999999999999</v>
      </c>
      <c r="C10" s="6"/>
      <c r="D10" s="20">
        <v>4.6006999999999998</v>
      </c>
      <c r="E10" s="6"/>
      <c r="H10" s="19">
        <f t="shared" si="2"/>
        <v>0.6333262891239988</v>
      </c>
      <c r="I10" s="5">
        <f t="shared" si="3"/>
        <v>-0.24780499211199861</v>
      </c>
      <c r="J10" s="5">
        <f t="shared" si="4"/>
        <v>-0.24780499211199861</v>
      </c>
      <c r="K10" s="5">
        <f t="shared" si="5"/>
        <v>9.6959995455999093E-2</v>
      </c>
    </row>
    <row r="11" spans="1:19" x14ac:dyDescent="0.3">
      <c r="B11" s="20">
        <v>2.1713</v>
      </c>
      <c r="C11" s="6"/>
      <c r="D11" s="20">
        <v>5.7310999999999996</v>
      </c>
      <c r="E11" s="6"/>
      <c r="H11" s="19">
        <f t="shared" si="2"/>
        <v>0.12875035712399957</v>
      </c>
      <c r="I11" s="5">
        <f t="shared" si="3"/>
        <v>0.61789033708799967</v>
      </c>
      <c r="J11" s="5">
        <f t="shared" si="4"/>
        <v>0.61789033708799967</v>
      </c>
      <c r="K11" s="5">
        <f t="shared" si="5"/>
        <v>2.9653391042560062</v>
      </c>
    </row>
    <row r="12" spans="1:19" x14ac:dyDescent="0.3">
      <c r="B12" s="20">
        <v>3.7892000000000001</v>
      </c>
      <c r="C12" s="6"/>
      <c r="D12" s="20">
        <v>5.0198999999999998</v>
      </c>
      <c r="E12" s="6"/>
      <c r="H12" s="19">
        <f t="shared" si="2"/>
        <v>8.5743552400004077E-4</v>
      </c>
      <c r="I12" s="5">
        <f t="shared" si="3"/>
        <v>-1.7323699712000467E-2</v>
      </c>
      <c r="J12" s="5">
        <f t="shared" si="4"/>
        <v>-1.7323699712000467E-2</v>
      </c>
      <c r="K12" s="5">
        <f t="shared" si="5"/>
        <v>0.35000949145600224</v>
      </c>
    </row>
    <row r="13" spans="1:19" x14ac:dyDescent="0.3">
      <c r="B13" s="20">
        <v>3.3847</v>
      </c>
      <c r="C13" s="6"/>
      <c r="D13" s="20">
        <v>8.6957000000000004</v>
      </c>
      <c r="E13" s="6"/>
      <c r="H13" s="19">
        <f t="shared" si="2"/>
        <v>2.7132085411240028</v>
      </c>
      <c r="I13" s="5">
        <f t="shared" si="3"/>
        <v>-2.1459750645120041</v>
      </c>
      <c r="J13" s="5">
        <f t="shared" si="4"/>
        <v>-2.1459750645120041</v>
      </c>
      <c r="K13" s="5">
        <f t="shared" si="5"/>
        <v>1.6973295298560045</v>
      </c>
    </row>
    <row r="14" spans="1:19" x14ac:dyDescent="0.3">
      <c r="B14" s="20">
        <v>1.3250999999999999</v>
      </c>
      <c r="C14" s="18"/>
      <c r="D14" s="20">
        <v>5.0625999999999998</v>
      </c>
      <c r="E14" s="18"/>
      <c r="H14" s="19">
        <f t="shared" si="2"/>
        <v>1.5442585531240018</v>
      </c>
      <c r="I14" s="5">
        <f t="shared" si="3"/>
        <v>2.9488645030880005</v>
      </c>
      <c r="J14" s="5">
        <f t="shared" si="4"/>
        <v>2.9488645030880005</v>
      </c>
      <c r="K14" s="5">
        <f t="shared" si="5"/>
        <v>5.6310530642559948</v>
      </c>
    </row>
    <row r="15" spans="1:19" x14ac:dyDescent="0.3">
      <c r="B15" s="1">
        <v>3.5175000000000001</v>
      </c>
      <c r="C15" s="1"/>
      <c r="D15" s="1">
        <v>7.5640999999999998</v>
      </c>
      <c r="E15" s="1"/>
      <c r="H15" s="19">
        <f t="shared" si="2"/>
        <v>0.66735501872399894</v>
      </c>
      <c r="I15" s="5">
        <f t="shared" si="3"/>
        <v>1.0294114424880008</v>
      </c>
      <c r="J15" s="5">
        <f t="shared" si="4"/>
        <v>1.0294114424880008</v>
      </c>
      <c r="K15" s="5">
        <f t="shared" si="5"/>
        <v>1.5878923334560044</v>
      </c>
    </row>
    <row r="16" spans="1:19" x14ac:dyDescent="0.3">
      <c r="B16" s="1">
        <v>2.3626999999999998</v>
      </c>
      <c r="C16" s="1"/>
      <c r="D16" s="1">
        <v>7.4355000000000002</v>
      </c>
      <c r="E16" s="1"/>
      <c r="H16" s="19">
        <f t="shared" si="2"/>
        <v>1.8919507323240021</v>
      </c>
      <c r="I16" s="5">
        <f t="shared" si="3"/>
        <v>1.7075013470879985</v>
      </c>
      <c r="J16" s="5">
        <f t="shared" si="4"/>
        <v>1.7075013470879985</v>
      </c>
      <c r="K16" s="5">
        <f t="shared" si="5"/>
        <v>1.5410342354559956</v>
      </c>
    </row>
    <row r="17" spans="2:11" x14ac:dyDescent="0.3">
      <c r="B17" s="1">
        <v>1.9684999999999999</v>
      </c>
      <c r="C17" s="1"/>
      <c r="D17" s="1">
        <v>8.0009999999999994</v>
      </c>
      <c r="E17" s="1"/>
      <c r="F17" s="7" t="s">
        <v>16</v>
      </c>
      <c r="G17" s="8">
        <v>50</v>
      </c>
      <c r="H17" s="19">
        <f t="shared" si="2"/>
        <v>4.8700545124000218E-2</v>
      </c>
      <c r="I17" s="5">
        <f t="shared" si="3"/>
        <v>0.24557139868800024</v>
      </c>
      <c r="J17" s="5">
        <f t="shared" si="4"/>
        <v>0.24557139868800024</v>
      </c>
      <c r="K17" s="5">
        <f t="shared" si="5"/>
        <v>1.238288230655997</v>
      </c>
    </row>
    <row r="18" spans="2:11" x14ac:dyDescent="0.3">
      <c r="B18" s="1">
        <v>2.3574000000000002</v>
      </c>
      <c r="C18" s="1"/>
      <c r="D18" s="1">
        <v>8.0380000000000003</v>
      </c>
      <c r="E18" s="1"/>
      <c r="H18" s="19">
        <f t="shared" si="2"/>
        <v>3.0108496323999791E-2</v>
      </c>
      <c r="I18" s="5">
        <f t="shared" si="3"/>
        <v>-0.2912124831119986</v>
      </c>
      <c r="J18" s="5">
        <f t="shared" si="4"/>
        <v>-0.2912124831119986</v>
      </c>
      <c r="K18" s="5">
        <f t="shared" si="5"/>
        <v>2.8166371846559928</v>
      </c>
    </row>
    <row r="19" spans="2:11" x14ac:dyDescent="0.3">
      <c r="B19" s="1">
        <v>1.8975</v>
      </c>
      <c r="C19" s="1"/>
      <c r="D19" s="1">
        <v>6.8932000000000002</v>
      </c>
      <c r="E19" s="1"/>
      <c r="H19" s="19">
        <f t="shared" si="2"/>
        <v>4.6389405924000364E-2</v>
      </c>
      <c r="I19" s="5">
        <f t="shared" si="3"/>
        <v>0.36944129848800117</v>
      </c>
      <c r="J19" s="5">
        <f t="shared" si="4"/>
        <v>0.36944129848800117</v>
      </c>
      <c r="K19" s="5">
        <f t="shared" si="5"/>
        <v>2.9421992006559954</v>
      </c>
    </row>
    <row r="20" spans="2:11" x14ac:dyDescent="0.3">
      <c r="B20" s="1">
        <v>1.9379</v>
      </c>
      <c r="C20" s="1"/>
      <c r="D20" s="1">
        <v>6.0788000000000002</v>
      </c>
      <c r="E20" s="1"/>
      <c r="H20" s="19">
        <f t="shared" si="2"/>
        <v>5.9789052323999684E-2</v>
      </c>
      <c r="I20" s="5">
        <f t="shared" si="3"/>
        <v>-0.13949360671199931</v>
      </c>
      <c r="J20" s="5">
        <f t="shared" si="4"/>
        <v>-0.13949360671199931</v>
      </c>
      <c r="K20" s="5">
        <f t="shared" si="5"/>
        <v>0.32545199425599847</v>
      </c>
    </row>
    <row r="21" spans="2:11" x14ac:dyDescent="0.3">
      <c r="B21" s="1">
        <v>2.7448000000000001</v>
      </c>
      <c r="C21" s="1"/>
      <c r="D21" s="1">
        <v>4.4470000000000001</v>
      </c>
      <c r="E21" s="1"/>
      <c r="H21" s="19">
        <f t="shared" si="2"/>
        <v>4.1664157923999738E-2</v>
      </c>
      <c r="I21" s="5">
        <f t="shared" si="3"/>
        <v>4.9787646088000119E-2</v>
      </c>
      <c r="J21" s="5">
        <f t="shared" si="4"/>
        <v>4.9787646088000119E-2</v>
      </c>
      <c r="K21" s="5">
        <f t="shared" si="5"/>
        <v>5.9495015056000661E-2</v>
      </c>
    </row>
    <row r="22" spans="2:11" x14ac:dyDescent="0.3">
      <c r="B22" s="1">
        <v>2.7044999999999999</v>
      </c>
      <c r="C22" s="1"/>
      <c r="D22" s="1">
        <v>6.4996999999999998</v>
      </c>
      <c r="E22" s="1"/>
      <c r="H22" s="19">
        <f t="shared" si="2"/>
        <v>0.36334613952400097</v>
      </c>
      <c r="I22" s="5">
        <f t="shared" si="3"/>
        <v>-1.1306478419120025</v>
      </c>
      <c r="J22" s="5">
        <f t="shared" si="4"/>
        <v>-1.1306478419120025</v>
      </c>
      <c r="K22" s="5">
        <f t="shared" si="5"/>
        <v>3.5183105126560057</v>
      </c>
    </row>
    <row r="23" spans="2:11" x14ac:dyDescent="0.3">
      <c r="B23" s="1">
        <v>2.7086000000000001</v>
      </c>
      <c r="C23" s="1"/>
      <c r="D23" s="1">
        <v>7.9950000000000001</v>
      </c>
      <c r="E23" s="1"/>
      <c r="H23" s="19">
        <f t="shared" si="2"/>
        <v>0.31638600032400066</v>
      </c>
      <c r="I23" s="5">
        <f t="shared" si="3"/>
        <v>9.9550314287999125E-2</v>
      </c>
      <c r="J23" s="5">
        <f t="shared" si="4"/>
        <v>9.9550314287999125E-2</v>
      </c>
      <c r="K23" s="5">
        <f t="shared" si="5"/>
        <v>3.1323336255999382E-2</v>
      </c>
    </row>
    <row r="24" spans="2:11" x14ac:dyDescent="0.3">
      <c r="B24" s="1">
        <v>2.3357000000000001</v>
      </c>
      <c r="C24" s="1"/>
      <c r="D24" s="1">
        <v>4.8048000000000002</v>
      </c>
      <c r="E24" s="1"/>
      <c r="H24" s="19">
        <f t="shared" si="2"/>
        <v>0.32101516272400094</v>
      </c>
      <c r="I24" s="5">
        <f t="shared" si="3"/>
        <v>0.94748601328800053</v>
      </c>
      <c r="J24" s="5">
        <f t="shared" si="4"/>
        <v>0.94748601328800053</v>
      </c>
      <c r="K24" s="5">
        <f t="shared" si="5"/>
        <v>2.7965337766559952</v>
      </c>
    </row>
    <row r="25" spans="2:11" x14ac:dyDescent="0.3">
      <c r="B25" s="1">
        <v>1.3963000000000001</v>
      </c>
      <c r="C25" s="1"/>
      <c r="D25" s="1">
        <v>6.0193000000000003</v>
      </c>
      <c r="E25" s="1"/>
      <c r="H25" s="19">
        <f t="shared" si="2"/>
        <v>3.7512717124000311E-2</v>
      </c>
      <c r="I25" s="5">
        <f t="shared" si="3"/>
        <v>-0.29399300671200146</v>
      </c>
      <c r="J25" s="5">
        <f t="shared" si="4"/>
        <v>-0.29399300671200146</v>
      </c>
      <c r="K25" s="5">
        <f t="shared" si="5"/>
        <v>2.3040689830560042</v>
      </c>
    </row>
    <row r="26" spans="2:11" x14ac:dyDescent="0.3">
      <c r="B26" s="1">
        <v>2.3586</v>
      </c>
      <c r="C26" s="1"/>
      <c r="D26" s="1">
        <v>6.7302999999999997</v>
      </c>
      <c r="E26" s="1"/>
      <c r="H26" s="19">
        <f t="shared" si="2"/>
        <v>0.55609533552399881</v>
      </c>
      <c r="I26" s="5">
        <f t="shared" si="3"/>
        <v>0.22626277268800069</v>
      </c>
      <c r="J26" s="5">
        <f t="shared" si="4"/>
        <v>0.22626277268800069</v>
      </c>
      <c r="K26" s="5">
        <f t="shared" si="5"/>
        <v>9.2061269056000747E-2</v>
      </c>
    </row>
    <row r="27" spans="2:11" x14ac:dyDescent="0.3">
      <c r="B27" s="1">
        <v>2.8151000000000002</v>
      </c>
      <c r="C27" s="1"/>
      <c r="D27" s="1">
        <v>6.5606999999999998</v>
      </c>
      <c r="E27" s="1"/>
      <c r="H27" s="19">
        <f t="shared" si="2"/>
        <v>4.690776272400031E-2</v>
      </c>
      <c r="I27" s="5">
        <f t="shared" si="3"/>
        <v>8.8275357887999895E-2</v>
      </c>
      <c r="J27" s="5">
        <f t="shared" si="4"/>
        <v>8.8275357887999895E-2</v>
      </c>
      <c r="K27" s="5">
        <f t="shared" si="5"/>
        <v>0.16612471705599852</v>
      </c>
    </row>
    <row r="28" spans="2:11" x14ac:dyDescent="0.3">
      <c r="B28" s="1">
        <v>2.2444000000000002</v>
      </c>
      <c r="C28" s="1"/>
      <c r="D28" s="1">
        <v>4.8356000000000003</v>
      </c>
      <c r="E28" s="1"/>
      <c r="H28" s="19">
        <f t="shared" si="2"/>
        <v>0.45303937872400113</v>
      </c>
      <c r="I28" s="5">
        <f t="shared" si="3"/>
        <v>0.16018274668799898</v>
      </c>
      <c r="J28" s="5">
        <f t="shared" si="4"/>
        <v>0.16018274668799898</v>
      </c>
      <c r="K28" s="5">
        <f t="shared" si="5"/>
        <v>5.6636384255999143E-2</v>
      </c>
    </row>
    <row r="29" spans="2:11" x14ac:dyDescent="0.3">
      <c r="B29" s="1">
        <v>2.5173000000000001</v>
      </c>
      <c r="C29" s="1"/>
      <c r="D29" s="1">
        <v>5.9707999999999997</v>
      </c>
      <c r="E29" s="1"/>
      <c r="H29" s="19">
        <f t="shared" si="2"/>
        <v>1.0482073924000176E-2</v>
      </c>
      <c r="I29" s="5">
        <f t="shared" si="3"/>
        <v>-0.15225391031200142</v>
      </c>
      <c r="J29" s="5">
        <f t="shared" si="4"/>
        <v>-0.15225391031200142</v>
      </c>
      <c r="K29" s="5">
        <f t="shared" si="5"/>
        <v>2.2115139974560036</v>
      </c>
    </row>
    <row r="30" spans="2:11" x14ac:dyDescent="0.3">
      <c r="B30" s="1">
        <v>2.3633999999999999</v>
      </c>
      <c r="C30" s="1"/>
      <c r="D30" s="1">
        <v>4.3213999999999997</v>
      </c>
      <c r="E30" s="1"/>
      <c r="H30" s="19">
        <f t="shared" si="2"/>
        <v>0.14083657952400058</v>
      </c>
      <c r="I30" s="5">
        <f t="shared" si="3"/>
        <v>-0.132067740312001</v>
      </c>
      <c r="J30" s="5">
        <f t="shared" si="4"/>
        <v>-0.132067740312001</v>
      </c>
      <c r="K30" s="5">
        <f t="shared" si="5"/>
        <v>0.12384487105600134</v>
      </c>
    </row>
    <row r="31" spans="2:11" x14ac:dyDescent="0.3">
      <c r="B31" s="1">
        <v>1.8483000000000001</v>
      </c>
      <c r="C31" s="1"/>
      <c r="D31" s="1">
        <v>5.3505000000000003</v>
      </c>
      <c r="E31" s="1"/>
      <c r="H31" s="19">
        <f t="shared" si="2"/>
        <v>4.9009989924000283E-2</v>
      </c>
      <c r="I31" s="5">
        <f t="shared" si="3"/>
        <v>-0.4430553387120017</v>
      </c>
      <c r="J31" s="5">
        <f t="shared" si="4"/>
        <v>-0.4430553387120017</v>
      </c>
      <c r="K31" s="5">
        <f t="shared" si="5"/>
        <v>4.0052657318560074</v>
      </c>
    </row>
    <row r="32" spans="2:11" x14ac:dyDescent="0.3">
      <c r="B32" s="1">
        <v>2.1469</v>
      </c>
      <c r="C32" s="1"/>
      <c r="D32" s="1">
        <v>7.8745000000000003</v>
      </c>
      <c r="E32" s="1"/>
      <c r="H32" s="19">
        <f t="shared" si="2"/>
        <v>8.6270263523999566E-2</v>
      </c>
      <c r="I32" s="5">
        <f t="shared" si="3"/>
        <v>0.28555733908799968</v>
      </c>
      <c r="J32" s="5">
        <f t="shared" si="4"/>
        <v>0.28555733908799968</v>
      </c>
      <c r="K32" s="5">
        <f t="shared" si="5"/>
        <v>0.94520395065600249</v>
      </c>
    </row>
    <row r="33" spans="2:11" x14ac:dyDescent="0.3">
      <c r="B33" s="1">
        <v>1.6064000000000001</v>
      </c>
      <c r="C33" s="1"/>
      <c r="D33" s="1">
        <v>6.0364000000000004</v>
      </c>
      <c r="E33" s="1"/>
      <c r="H33" s="19">
        <f t="shared" si="2"/>
        <v>2.3833924000007021E-5</v>
      </c>
      <c r="I33" s="5">
        <f t="shared" si="3"/>
        <v>7.5758094880011093E-3</v>
      </c>
      <c r="J33" s="5">
        <f t="shared" si="4"/>
        <v>7.5758094880011093E-3</v>
      </c>
      <c r="K33" s="5">
        <f t="shared" si="5"/>
        <v>2.408033582655996</v>
      </c>
    </row>
    <row r="34" spans="2:11" x14ac:dyDescent="0.3">
      <c r="B34" s="1">
        <v>2.4441999999999999</v>
      </c>
      <c r="C34" s="1"/>
      <c r="D34" s="1">
        <v>7.6848999999999998</v>
      </c>
      <c r="E34" s="1"/>
      <c r="H34" s="19">
        <f t="shared" si="2"/>
        <v>0.28688664192399921</v>
      </c>
      <c r="I34" s="5">
        <f t="shared" si="3"/>
        <v>0.15335600328800039</v>
      </c>
      <c r="J34" s="5">
        <f t="shared" si="4"/>
        <v>0.15335600328800039</v>
      </c>
      <c r="K34" s="5">
        <f t="shared" si="5"/>
        <v>8.1976851856000649E-2</v>
      </c>
    </row>
    <row r="35" spans="2:11" x14ac:dyDescent="0.3">
      <c r="B35" s="1">
        <v>1.4265000000000001</v>
      </c>
      <c r="C35" s="1"/>
      <c r="D35" s="1">
        <v>6.9275000000000002</v>
      </c>
      <c r="E35" s="1"/>
      <c r="H35" s="19">
        <f t="shared" si="2"/>
        <v>9.1313961124000378E-2</v>
      </c>
      <c r="I35" s="5">
        <f t="shared" si="3"/>
        <v>0.41162748548800032</v>
      </c>
      <c r="J35" s="5">
        <f t="shared" si="4"/>
        <v>0.41162748548800032</v>
      </c>
      <c r="K35" s="5">
        <f t="shared" si="5"/>
        <v>1.8555452498559952</v>
      </c>
    </row>
    <row r="36" spans="2:11" x14ac:dyDescent="0.3">
      <c r="B36" s="1">
        <v>1.4656</v>
      </c>
      <c r="C36" s="1"/>
      <c r="D36" s="1">
        <v>6.9111000000000002</v>
      </c>
      <c r="E36" s="1"/>
      <c r="H36" s="19">
        <f t="shared" si="2"/>
        <v>0.51196600832399886</v>
      </c>
      <c r="I36" s="5">
        <f t="shared" si="3"/>
        <v>-0.43273383811199856</v>
      </c>
      <c r="J36" s="5">
        <f t="shared" si="4"/>
        <v>-0.43273383811199856</v>
      </c>
      <c r="K36" s="5">
        <f t="shared" si="5"/>
        <v>0.3657636866559984</v>
      </c>
    </row>
    <row r="37" spans="2:11" x14ac:dyDescent="0.3">
      <c r="B37" s="1">
        <v>1.5952999999999999</v>
      </c>
      <c r="C37" s="1"/>
      <c r="D37" s="1">
        <v>5.7683999999999997</v>
      </c>
      <c r="E37" s="1"/>
      <c r="H37" s="19">
        <f t="shared" si="2"/>
        <v>0.45754131072399906</v>
      </c>
      <c r="I37" s="5">
        <f t="shared" si="3"/>
        <v>-0.39799352851199871</v>
      </c>
      <c r="J37" s="5">
        <f t="shared" si="4"/>
        <v>-0.39799352851199871</v>
      </c>
      <c r="K37" s="5">
        <f t="shared" si="5"/>
        <v>0.34619573145599847</v>
      </c>
    </row>
    <row r="38" spans="2:11" x14ac:dyDescent="0.3">
      <c r="B38" s="1">
        <v>0.52790000000000004</v>
      </c>
      <c r="C38" s="1"/>
      <c r="D38" s="1">
        <v>7.2477999999999998</v>
      </c>
      <c r="E38" s="1"/>
      <c r="H38" s="19">
        <f t="shared" si="2"/>
        <v>0.29890057152399929</v>
      </c>
      <c r="I38" s="5">
        <f t="shared" si="3"/>
        <v>0.30305453488800066</v>
      </c>
      <c r="J38" s="5">
        <f t="shared" si="4"/>
        <v>0.30305453488800066</v>
      </c>
      <c r="K38" s="5">
        <f t="shared" si="5"/>
        <v>0.30726622785600199</v>
      </c>
    </row>
    <row r="39" spans="2:11" x14ac:dyDescent="0.3">
      <c r="B39" s="1">
        <v>2.7191999999999998</v>
      </c>
      <c r="C39" s="1"/>
      <c r="D39" s="1">
        <v>5.6881000000000004</v>
      </c>
      <c r="E39" s="1"/>
      <c r="H39" s="19">
        <f t="shared" si="2"/>
        <v>2.6053769179239978</v>
      </c>
      <c r="I39" s="5">
        <f t="shared" si="3"/>
        <v>-1.4931947359119966</v>
      </c>
      <c r="J39" s="5">
        <f t="shared" si="4"/>
        <v>-1.4931947359119966</v>
      </c>
      <c r="K39" s="5">
        <f t="shared" si="5"/>
        <v>0.85578040705599678</v>
      </c>
    </row>
    <row r="40" spans="2:11" x14ac:dyDescent="0.3">
      <c r="B40" s="1">
        <v>2.1625999999999999</v>
      </c>
      <c r="C40" s="1"/>
      <c r="D40" s="1">
        <v>5.9665999999999997</v>
      </c>
      <c r="E40" s="1"/>
      <c r="H40" s="19">
        <f t="shared" si="2"/>
        <v>0.3331390611240006</v>
      </c>
      <c r="I40" s="5">
        <f t="shared" si="3"/>
        <v>-0.36628893211200103</v>
      </c>
      <c r="J40" s="5">
        <f t="shared" si="4"/>
        <v>-0.36628893211200103</v>
      </c>
      <c r="K40" s="5">
        <f t="shared" si="5"/>
        <v>0.40273746745600147</v>
      </c>
    </row>
    <row r="41" spans="2:11" x14ac:dyDescent="0.3">
      <c r="B41" s="1">
        <v>1.6225000000000001</v>
      </c>
      <c r="C41" s="1"/>
      <c r="D41" s="1">
        <v>5.2157999999999998</v>
      </c>
      <c r="E41" s="1"/>
      <c r="H41" s="19">
        <f t="shared" si="2"/>
        <v>4.2361872400002243E-4</v>
      </c>
      <c r="I41" s="5">
        <f t="shared" si="3"/>
        <v>-7.3295795120002323E-3</v>
      </c>
      <c r="J41" s="5">
        <f t="shared" si="4"/>
        <v>-7.3295795120002323E-3</v>
      </c>
      <c r="K41" s="5">
        <f t="shared" si="5"/>
        <v>0.12681860545600135</v>
      </c>
    </row>
    <row r="42" spans="2:11" x14ac:dyDescent="0.3">
      <c r="B42" s="1">
        <v>2.6850999999999998</v>
      </c>
      <c r="C42" s="1"/>
      <c r="D42" s="1">
        <v>7.3163</v>
      </c>
      <c r="E42" s="1"/>
      <c r="H42" s="19">
        <f t="shared" si="2"/>
        <v>0.26989895232399924</v>
      </c>
      <c r="I42" s="5">
        <f t="shared" si="3"/>
        <v>0.57506278648800013</v>
      </c>
      <c r="J42" s="5">
        <f t="shared" si="4"/>
        <v>0.57506278648800013</v>
      </c>
      <c r="K42" s="5">
        <f t="shared" si="5"/>
        <v>1.225263031056004</v>
      </c>
    </row>
    <row r="43" spans="2:11" x14ac:dyDescent="0.3">
      <c r="B43" s="1">
        <v>1.1442000000000001</v>
      </c>
      <c r="C43" s="1"/>
      <c r="D43" s="1">
        <v>6.0785</v>
      </c>
      <c r="E43" s="1"/>
      <c r="H43" s="19">
        <f t="shared" si="2"/>
        <v>0.29493805872400053</v>
      </c>
      <c r="I43" s="5">
        <f t="shared" si="3"/>
        <v>0.53959758588799966</v>
      </c>
      <c r="J43" s="5">
        <f t="shared" si="4"/>
        <v>0.53959758588799966</v>
      </c>
      <c r="K43" s="5">
        <f t="shared" si="5"/>
        <v>0.98720916505599698</v>
      </c>
    </row>
    <row r="44" spans="2:11" x14ac:dyDescent="0.3">
      <c r="B44" s="1">
        <v>1.9489000000000001</v>
      </c>
      <c r="C44" s="1"/>
      <c r="D44" s="1">
        <v>7.5777999999999999</v>
      </c>
      <c r="E44" s="1"/>
      <c r="H44" s="19">
        <f t="shared" si="2"/>
        <v>0.99564076112399846</v>
      </c>
      <c r="I44" s="5">
        <f t="shared" si="3"/>
        <v>0.24368312068800135</v>
      </c>
      <c r="J44" s="5">
        <f t="shared" si="4"/>
        <v>0.24368312068800135</v>
      </c>
      <c r="K44" s="5">
        <f t="shared" si="5"/>
        <v>5.964145465600075E-2</v>
      </c>
    </row>
    <row r="45" spans="2:11" x14ac:dyDescent="0.3">
      <c r="B45" s="1">
        <v>1.8793</v>
      </c>
      <c r="C45" s="1"/>
      <c r="D45" s="1">
        <v>5.6303000000000001</v>
      </c>
      <c r="E45" s="1"/>
      <c r="H45" s="19">
        <f t="shared" si="2"/>
        <v>3.7294561923999707E-2</v>
      </c>
      <c r="I45" s="5">
        <f t="shared" si="3"/>
        <v>-0.24237931191199871</v>
      </c>
      <c r="J45" s="5">
        <f t="shared" si="4"/>
        <v>-0.24237931191199871</v>
      </c>
      <c r="K45" s="5">
        <f t="shared" si="5"/>
        <v>1.5752358470559957</v>
      </c>
    </row>
    <row r="46" spans="2:11" x14ac:dyDescent="0.3">
      <c r="B46" s="1">
        <v>2.1596000000000002</v>
      </c>
      <c r="C46" s="1"/>
      <c r="D46" s="1">
        <v>7.6</v>
      </c>
      <c r="E46" s="1"/>
      <c r="H46" s="19">
        <f t="shared" si="2"/>
        <v>6.9020747523999657E-2</v>
      </c>
      <c r="I46" s="5">
        <f t="shared" si="3"/>
        <v>0.18191014668799993</v>
      </c>
      <c r="J46" s="5">
        <f t="shared" si="4"/>
        <v>0.18191014668799993</v>
      </c>
      <c r="K46" s="5">
        <f t="shared" si="5"/>
        <v>0.47943991705600203</v>
      </c>
    </row>
    <row r="47" spans="2:11" x14ac:dyDescent="0.3">
      <c r="B47" s="1">
        <v>2.1564000000000001</v>
      </c>
      <c r="C47" s="1"/>
      <c r="D47" s="1">
        <v>5.9001000000000001</v>
      </c>
      <c r="E47" s="1"/>
      <c r="H47" s="19">
        <f t="shared" si="2"/>
        <v>3.0912672400003078E-4</v>
      </c>
      <c r="I47" s="5">
        <f t="shared" si="3"/>
        <v>2.2457207288001085E-2</v>
      </c>
      <c r="J47" s="5">
        <f t="shared" si="4"/>
        <v>2.2457207288001085E-2</v>
      </c>
      <c r="K47" s="5">
        <f t="shared" si="5"/>
        <v>1.6314544166559952</v>
      </c>
    </row>
    <row r="48" spans="2:11" x14ac:dyDescent="0.3">
      <c r="B48" s="1">
        <v>1.5676000000000001</v>
      </c>
      <c r="C48" s="1"/>
      <c r="D48" s="1">
        <v>4.8079000000000001</v>
      </c>
      <c r="E48" s="1"/>
      <c r="H48" s="19">
        <f t="shared" si="2"/>
        <v>2.0684192400002253E-4</v>
      </c>
      <c r="I48" s="5">
        <f t="shared" si="3"/>
        <v>-6.0780633120003516E-3</v>
      </c>
      <c r="J48" s="5">
        <f t="shared" si="4"/>
        <v>-6.0780633120003516E-3</v>
      </c>
      <c r="K48" s="5">
        <f t="shared" si="5"/>
        <v>0.17860428345600121</v>
      </c>
    </row>
    <row r="49" spans="2:11" x14ac:dyDescent="0.3">
      <c r="B49" s="1">
        <v>1.9850000000000001</v>
      </c>
      <c r="C49" s="1"/>
      <c r="D49" s="1">
        <v>6.3746</v>
      </c>
      <c r="E49" s="1"/>
      <c r="H49" s="19">
        <f t="shared" si="2"/>
        <v>0.32995603872399909</v>
      </c>
      <c r="I49" s="5">
        <f t="shared" si="3"/>
        <v>0.87013757708799966</v>
      </c>
      <c r="J49" s="5">
        <f t="shared" si="4"/>
        <v>0.87013757708799966</v>
      </c>
      <c r="K49" s="5">
        <f t="shared" si="5"/>
        <v>2.2946675138560044</v>
      </c>
    </row>
    <row r="50" spans="2:11" x14ac:dyDescent="0.3">
      <c r="B50" s="1">
        <v>1.9176</v>
      </c>
      <c r="C50" s="1"/>
      <c r="D50" s="1">
        <v>7.3179999999999996</v>
      </c>
      <c r="E50" s="1"/>
      <c r="H50" s="19">
        <f t="shared" si="2"/>
        <v>2.4654652323999753E-2</v>
      </c>
      <c r="I50" s="5">
        <f t="shared" si="3"/>
        <v>-8.1467219119997214E-3</v>
      </c>
      <c r="J50" s="5">
        <f t="shared" si="4"/>
        <v>-8.1467219119997214E-3</v>
      </c>
      <c r="K50" s="5">
        <f t="shared" si="5"/>
        <v>2.6919494559998428E-3</v>
      </c>
    </row>
    <row r="51" spans="2:11" x14ac:dyDescent="0.3">
      <c r="B51" s="1">
        <v>2.3138999999999998</v>
      </c>
      <c r="C51" s="1"/>
      <c r="D51" s="1">
        <v>7.1304999999999996</v>
      </c>
      <c r="E51" s="1"/>
      <c r="H51" s="19">
        <f t="shared" si="2"/>
        <v>5.0363438723999704E-2</v>
      </c>
      <c r="I51" s="5">
        <f t="shared" si="3"/>
        <v>-0.2233596447119989</v>
      </c>
      <c r="J51" s="5">
        <f t="shared" si="4"/>
        <v>-0.2233596447119989</v>
      </c>
      <c r="K51" s="5">
        <f t="shared" si="5"/>
        <v>0.9905902406559961</v>
      </c>
    </row>
    <row r="52" spans="2:11" x14ac:dyDescent="0.3">
      <c r="B52" s="1">
        <v>2.5466000000000002</v>
      </c>
      <c r="C52" s="1"/>
      <c r="D52" s="1">
        <v>5.2465999999999999</v>
      </c>
      <c r="E52" s="1"/>
      <c r="H52" s="19">
        <f t="shared" si="2"/>
        <v>2.9543421924000182E-2</v>
      </c>
      <c r="I52" s="5">
        <f t="shared" si="3"/>
        <v>0.13884352948800011</v>
      </c>
      <c r="J52" s="5">
        <f t="shared" si="4"/>
        <v>0.13884352948800011</v>
      </c>
      <c r="K52" s="5">
        <f t="shared" si="5"/>
        <v>0.65251499065599683</v>
      </c>
    </row>
    <row r="53" spans="2:11" x14ac:dyDescent="0.3">
      <c r="B53" s="1">
        <v>2.5546000000000002</v>
      </c>
      <c r="C53" s="1"/>
      <c r="D53" s="1">
        <v>8.0991</v>
      </c>
      <c r="E53" s="1"/>
      <c r="H53" s="19">
        <f t="shared" si="2"/>
        <v>0.16368659472400071</v>
      </c>
      <c r="I53" s="5">
        <f t="shared" si="3"/>
        <v>-0.43537716351200162</v>
      </c>
      <c r="J53" s="5">
        <f t="shared" si="4"/>
        <v>-0.43537716351200162</v>
      </c>
      <c r="K53" s="5">
        <f t="shared" si="5"/>
        <v>1.1580256454560034</v>
      </c>
    </row>
    <row r="54" spans="2:11" x14ac:dyDescent="0.3">
      <c r="H54" s="11">
        <f>(1/G17)*SUM(H5:H53)</f>
        <v>0.38710470334152003</v>
      </c>
      <c r="I54" s="11">
        <f>(1/G17)*SUM(I5:I53)</f>
        <v>4.7041180042239984E-2</v>
      </c>
      <c r="J54" s="11">
        <f>(1/G17)*SUM(J5:J53)</f>
        <v>4.7041180042239984E-2</v>
      </c>
      <c r="K54" s="11">
        <f>(1/G17)*SUM(K5:K53)</f>
        <v>1.2413532570348802</v>
      </c>
    </row>
  </sheetData>
  <mergeCells count="1">
    <mergeCell ref="A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pendulo</vt:lpstr>
      <vt:lpstr>cilindro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2021-03-29T18:13:54Z</dcterms:created>
  <dcterms:modified xsi:type="dcterms:W3CDTF">2021-05-16T07:36:18Z</dcterms:modified>
</cp:coreProperties>
</file>