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5a16c86c549e697/hobby/cohetes/Flight computer/mp_scripts/tests/logfile_write_speed_tests/"/>
    </mc:Choice>
  </mc:AlternateContent>
  <xr:revisionPtr revIDLastSave="1065" documentId="8_{59E42F4B-4FDC-CB44-909F-14A309E59F28}" xr6:coauthVersionLast="47" xr6:coauthVersionMax="47" xr10:uidLastSave="{A12796BB-7FB6-EB4F-9C0F-0A55262932D4}"/>
  <bookViews>
    <workbookView xWindow="-10060" yWindow="-21100" windowWidth="25600" windowHeight="21100" activeTab="1" xr2:uid="{032F2819-5A44-874F-8F56-B5D194409FA2}"/>
    <workbookView visibility="hidden" xWindow="1900" yWindow="1820" windowWidth="27240" windowHeight="16440" activeTab="2" xr2:uid="{7176FC99-2D4E-EC48-9F81-1F4ADFE93C8E}"/>
  </bookViews>
  <sheets>
    <sheet name="delay_data" sheetId="1" r:id="rId1"/>
    <sheet name="file_write" sheetId="4" r:id="rId2"/>
    <sheet name="summary" sheetId="6" r:id="rId3"/>
    <sheet name="data_type_size" sheetId="5" r:id="rId4"/>
    <sheet name="SD Cards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276" i="4" l="1"/>
  <c r="F276" i="4"/>
  <c r="E276" i="4" l="1"/>
  <c r="B276" i="4"/>
  <c r="I276" i="4"/>
  <c r="J276" i="4"/>
  <c r="D276" i="4"/>
  <c r="D3" i="7"/>
  <c r="D4" i="7"/>
  <c r="D5" i="7"/>
  <c r="D6" i="7"/>
  <c r="D7" i="7"/>
  <c r="D8" i="7"/>
  <c r="D9" i="7"/>
  <c r="D10" i="7"/>
  <c r="D11" i="7"/>
  <c r="D2" i="7"/>
  <c r="B257" i="4"/>
  <c r="B268" i="4"/>
  <c r="H5" i="7"/>
  <c r="H4" i="7"/>
  <c r="I4" i="7"/>
  <c r="B6" i="7"/>
  <c r="B7" i="7"/>
  <c r="B8" i="7"/>
  <c r="B9" i="7"/>
  <c r="B10" i="7"/>
  <c r="B11" i="7"/>
  <c r="B3" i="7"/>
  <c r="B4" i="7"/>
  <c r="B5" i="7"/>
  <c r="B2" i="7"/>
  <c r="I257" i="4"/>
  <c r="J257" i="4"/>
  <c r="H257" i="4"/>
  <c r="G257" i="4"/>
  <c r="F257" i="4"/>
  <c r="D257" i="4"/>
  <c r="C257" i="4"/>
  <c r="B230" i="4"/>
  <c r="N220" i="4"/>
  <c r="M220" i="4"/>
  <c r="M183" i="4"/>
  <c r="M146" i="4"/>
  <c r="U220" i="4"/>
  <c r="U146" i="4"/>
  <c r="C151" i="6" l="1"/>
  <c r="C150" i="6"/>
  <c r="C149" i="6"/>
  <c r="C148" i="6"/>
  <c r="C147" i="6"/>
  <c r="C146" i="6"/>
  <c r="C131" i="6"/>
  <c r="C132" i="6"/>
  <c r="C133" i="6"/>
  <c r="C134" i="6"/>
  <c r="C135" i="6"/>
  <c r="C130" i="6"/>
  <c r="G129" i="6"/>
  <c r="F129" i="6"/>
  <c r="C91" i="6" l="1"/>
  <c r="G113" i="6"/>
  <c r="F113" i="6"/>
  <c r="E113" i="6"/>
  <c r="D113" i="6"/>
  <c r="C113" i="6"/>
  <c r="B113" i="6"/>
  <c r="G112" i="6"/>
  <c r="F112" i="6"/>
  <c r="E112" i="6"/>
  <c r="D112" i="6"/>
  <c r="C112" i="6"/>
  <c r="B112" i="6"/>
  <c r="G111" i="6"/>
  <c r="F111" i="6"/>
  <c r="E111" i="6"/>
  <c r="D111" i="6"/>
  <c r="C111" i="6"/>
  <c r="B111" i="6"/>
  <c r="G110" i="6"/>
  <c r="F110" i="6"/>
  <c r="E110" i="6"/>
  <c r="D110" i="6"/>
  <c r="C110" i="6"/>
  <c r="B110" i="6"/>
  <c r="G109" i="6"/>
  <c r="F109" i="6"/>
  <c r="E109" i="6"/>
  <c r="D109" i="6"/>
  <c r="C109" i="6"/>
  <c r="B109" i="6"/>
  <c r="C95" i="6"/>
  <c r="G94" i="6"/>
  <c r="F94" i="6"/>
  <c r="E94" i="6"/>
  <c r="D94" i="6"/>
  <c r="C94" i="6"/>
  <c r="B94" i="6"/>
  <c r="G93" i="6"/>
  <c r="F93" i="6"/>
  <c r="E93" i="6"/>
  <c r="D93" i="6"/>
  <c r="C93" i="6"/>
  <c r="B93" i="6"/>
  <c r="G92" i="6"/>
  <c r="F92" i="6"/>
  <c r="E92" i="6"/>
  <c r="D92" i="6"/>
  <c r="C92" i="6"/>
  <c r="B92" i="6"/>
  <c r="G91" i="6"/>
  <c r="F91" i="6"/>
  <c r="E91" i="6"/>
  <c r="D91" i="6"/>
  <c r="B91" i="6"/>
  <c r="G90" i="6"/>
  <c r="F90" i="6"/>
  <c r="E90" i="6"/>
  <c r="D90" i="6"/>
  <c r="C90" i="6"/>
  <c r="B90" i="6"/>
  <c r="G76" i="6"/>
  <c r="F76" i="6"/>
  <c r="E76" i="6"/>
  <c r="D76" i="6"/>
  <c r="C76" i="6"/>
  <c r="B76" i="6"/>
  <c r="G75" i="6"/>
  <c r="F75" i="6"/>
  <c r="E75" i="6"/>
  <c r="D75" i="6"/>
  <c r="C75" i="6"/>
  <c r="B75" i="6"/>
  <c r="G74" i="6"/>
  <c r="F74" i="6"/>
  <c r="E74" i="6"/>
  <c r="D74" i="6"/>
  <c r="C74" i="6"/>
  <c r="B74" i="6"/>
  <c r="G73" i="6"/>
  <c r="F73" i="6"/>
  <c r="E73" i="6"/>
  <c r="D73" i="6"/>
  <c r="C73" i="6"/>
  <c r="B73" i="6"/>
  <c r="G72" i="6"/>
  <c r="F72" i="6"/>
  <c r="E72" i="6"/>
  <c r="D72" i="6"/>
  <c r="C72" i="6"/>
  <c r="B72" i="6"/>
  <c r="G57" i="6"/>
  <c r="F57" i="6"/>
  <c r="E57" i="6"/>
  <c r="D57" i="6"/>
  <c r="C57" i="6"/>
  <c r="B57" i="6"/>
  <c r="G56" i="6"/>
  <c r="F56" i="6"/>
  <c r="E56" i="6"/>
  <c r="D56" i="6"/>
  <c r="C56" i="6"/>
  <c r="B56" i="6"/>
  <c r="G55" i="6"/>
  <c r="F55" i="6"/>
  <c r="E55" i="6"/>
  <c r="D55" i="6"/>
  <c r="C55" i="6"/>
  <c r="B55" i="6"/>
  <c r="G54" i="6"/>
  <c r="F54" i="6"/>
  <c r="E54" i="6"/>
  <c r="D54" i="6"/>
  <c r="C54" i="6"/>
  <c r="B54" i="6"/>
  <c r="G53" i="6"/>
  <c r="F53" i="6"/>
  <c r="E53" i="6"/>
  <c r="D53" i="6"/>
  <c r="C53" i="6"/>
  <c r="B53" i="6"/>
  <c r="G39" i="6"/>
  <c r="F39" i="6"/>
  <c r="G38" i="6"/>
  <c r="F38" i="6"/>
  <c r="G37" i="6"/>
  <c r="F37" i="6"/>
  <c r="G36" i="6"/>
  <c r="F36" i="6"/>
  <c r="E39" i="6"/>
  <c r="E38" i="6"/>
  <c r="E37" i="6"/>
  <c r="E36" i="6"/>
  <c r="D39" i="6"/>
  <c r="D38" i="6"/>
  <c r="D37" i="6"/>
  <c r="D36" i="6"/>
  <c r="C39" i="6"/>
  <c r="C38" i="6"/>
  <c r="C37" i="6"/>
  <c r="C36" i="6"/>
  <c r="B39" i="6"/>
  <c r="B38" i="6"/>
  <c r="B37" i="6"/>
  <c r="B36" i="6"/>
  <c r="G35" i="6"/>
  <c r="F35" i="6"/>
  <c r="E35" i="6"/>
  <c r="D35" i="6"/>
  <c r="C35" i="6"/>
  <c r="B35" i="6"/>
  <c r="G20" i="6"/>
  <c r="F20" i="6"/>
  <c r="G19" i="6"/>
  <c r="F19" i="6"/>
  <c r="G18" i="6"/>
  <c r="F18" i="6"/>
  <c r="G17" i="6"/>
  <c r="F17" i="6"/>
  <c r="E20" i="6"/>
  <c r="E19" i="6"/>
  <c r="E18" i="6"/>
  <c r="E17" i="6"/>
  <c r="D20" i="6"/>
  <c r="D19" i="6"/>
  <c r="D18" i="6"/>
  <c r="D17" i="6"/>
  <c r="C20" i="6"/>
  <c r="C19" i="6"/>
  <c r="C18" i="6"/>
  <c r="C17" i="6"/>
  <c r="B20" i="6"/>
  <c r="B19" i="6"/>
  <c r="B18" i="6"/>
  <c r="B17" i="6"/>
  <c r="G16" i="6"/>
  <c r="F16" i="6"/>
  <c r="E16" i="6"/>
  <c r="D16" i="6"/>
  <c r="C16" i="6"/>
  <c r="B16" i="6"/>
  <c r="T220" i="4"/>
  <c r="T183" i="4"/>
  <c r="T146" i="4"/>
  <c r="S220" i="4"/>
  <c r="S183" i="4"/>
  <c r="S146" i="4"/>
  <c r="R146" i="4"/>
  <c r="Q146" i="4"/>
  <c r="Q183" i="4"/>
  <c r="R183" i="4"/>
  <c r="R220" i="4"/>
  <c r="Q220" i="4"/>
  <c r="Q193" i="4"/>
  <c r="Q156" i="4"/>
  <c r="Q119" i="4"/>
  <c r="J220" i="4"/>
  <c r="G95" i="6" s="1"/>
  <c r="K220" i="4"/>
  <c r="F114" i="6" s="1"/>
  <c r="I220" i="4"/>
  <c r="F95" i="6" s="1"/>
  <c r="I183" i="4"/>
  <c r="F58" i="6" s="1"/>
  <c r="J183" i="4"/>
  <c r="G58" i="6" s="1"/>
  <c r="K146" i="4"/>
  <c r="F40" i="6" s="1"/>
  <c r="B20" i="5"/>
  <c r="B19" i="5"/>
  <c r="B33" i="5"/>
  <c r="B32" i="5"/>
  <c r="L146" i="4"/>
  <c r="G40" i="6" s="1"/>
  <c r="J146" i="4"/>
  <c r="G21" i="6" s="1"/>
  <c r="I146" i="4"/>
  <c r="F21" i="6" s="1"/>
  <c r="I119" i="4"/>
  <c r="K183" i="4"/>
  <c r="F77" i="6" s="1"/>
  <c r="L183" i="4"/>
  <c r="G77" i="6" s="1"/>
  <c r="I156" i="4"/>
  <c r="L220" i="4"/>
  <c r="G114" i="6" s="1"/>
  <c r="I193" i="4"/>
  <c r="E220" i="4"/>
  <c r="E114" i="6" s="1"/>
  <c r="D220" i="4"/>
  <c r="D114" i="6" s="1"/>
  <c r="E183" i="4"/>
  <c r="E77" i="6" s="1"/>
  <c r="D183" i="4"/>
  <c r="D77" i="6" s="1"/>
  <c r="E146" i="4"/>
  <c r="E40" i="6" s="1"/>
  <c r="D146" i="4"/>
  <c r="D40" i="6" s="1"/>
  <c r="C220" i="4"/>
  <c r="E95" i="6" s="1"/>
  <c r="B220" i="4"/>
  <c r="D95" i="6" s="1"/>
  <c r="B193" i="4"/>
  <c r="C183" i="4"/>
  <c r="E58" i="6" s="1"/>
  <c r="P2" i="1"/>
  <c r="B183" i="4"/>
  <c r="D58" i="6" s="1"/>
  <c r="B156" i="4"/>
  <c r="C146" i="4"/>
  <c r="E21" i="6" s="1"/>
  <c r="B146" i="4"/>
  <c r="D21" i="6" s="1"/>
  <c r="B119" i="4"/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2" i="1"/>
  <c r="B109" i="4"/>
  <c r="B95" i="6" s="1"/>
  <c r="I109" i="4"/>
  <c r="H109" i="4"/>
  <c r="G109" i="4"/>
  <c r="F109" i="4"/>
  <c r="C114" i="6" s="1"/>
  <c r="E109" i="4"/>
  <c r="B114" i="6" s="1"/>
  <c r="B82" i="4" l="1"/>
  <c r="E72" i="4"/>
  <c r="B77" i="6" s="1"/>
  <c r="I72" i="4"/>
  <c r="H72" i="4"/>
  <c r="G72" i="4"/>
  <c r="F72" i="4"/>
  <c r="C77" i="6" s="1"/>
  <c r="D72" i="4"/>
  <c r="C72" i="4"/>
  <c r="C58" i="6" s="1"/>
  <c r="B72" i="4"/>
  <c r="B58" i="6" s="1"/>
  <c r="C35" i="4"/>
  <c r="C21" i="6" s="1"/>
  <c r="D35" i="4"/>
  <c r="E35" i="4"/>
  <c r="B40" i="6" s="1"/>
  <c r="F35" i="4"/>
  <c r="C40" i="6" s="1"/>
  <c r="G35" i="4"/>
  <c r="H35" i="4"/>
  <c r="I35" i="4"/>
  <c r="B35" i="4"/>
  <c r="B21" i="6" s="1"/>
  <c r="B45" i="4"/>
  <c r="B8" i="4"/>
  <c r="B28" i="5"/>
  <c r="B29" i="5" s="1"/>
  <c r="L7" i="1"/>
  <c r="L5" i="1"/>
  <c r="L4" i="1"/>
  <c r="L3" i="1"/>
  <c r="L6" i="1"/>
  <c r="L31" i="1"/>
  <c r="L29" i="1"/>
  <c r="L38" i="1"/>
  <c r="M37" i="1" s="1"/>
  <c r="L32" i="1" s="1"/>
  <c r="M6" i="1" l="1"/>
  <c r="P4" i="1"/>
  <c r="L22" i="1"/>
  <c r="M36" i="1"/>
  <c r="L33" i="1"/>
  <c r="L34" i="1" s="1"/>
  <c r="G2" i="1" l="1"/>
  <c r="G267" i="1"/>
  <c r="F90" i="1"/>
  <c r="F245" i="1"/>
  <c r="F348" i="1"/>
  <c r="G131" i="1"/>
  <c r="F25" i="1"/>
  <c r="G402" i="1"/>
  <c r="G343" i="1"/>
  <c r="G398" i="1"/>
  <c r="F497" i="1"/>
  <c r="G11" i="1"/>
  <c r="G213" i="1"/>
  <c r="G77" i="1"/>
  <c r="F482" i="1"/>
  <c r="G395" i="1"/>
  <c r="G227" i="1"/>
  <c r="G17" i="1"/>
  <c r="F31" i="1"/>
  <c r="F386" i="1"/>
  <c r="F486" i="1"/>
  <c r="G109" i="1"/>
  <c r="G185" i="1"/>
  <c r="F71" i="1"/>
  <c r="F460" i="1"/>
  <c r="G373" i="1"/>
  <c r="G84" i="1"/>
  <c r="G479" i="1"/>
  <c r="G214" i="1"/>
  <c r="F296" i="1"/>
  <c r="G24" i="1"/>
  <c r="G210" i="1"/>
  <c r="G197" i="1"/>
  <c r="F309" i="1"/>
  <c r="F411" i="1"/>
  <c r="F35" i="1"/>
  <c r="G481" i="1"/>
  <c r="F260" i="1"/>
  <c r="G12" i="1"/>
  <c r="G460" i="1"/>
  <c r="F249" i="1"/>
  <c r="G371" i="1"/>
  <c r="F86" i="1"/>
  <c r="G370" i="1"/>
  <c r="F135" i="1"/>
  <c r="F475" i="1"/>
  <c r="G359" i="1"/>
  <c r="G241" i="1"/>
  <c r="G102" i="1"/>
  <c r="G54" i="1"/>
  <c r="G440" i="1"/>
  <c r="G303" i="1"/>
  <c r="F171" i="1"/>
  <c r="F60" i="1"/>
  <c r="G314" i="1"/>
  <c r="F182" i="1"/>
  <c r="G64" i="1"/>
  <c r="G251" i="1"/>
  <c r="G91" i="1"/>
  <c r="G369" i="1"/>
  <c r="G454" i="1"/>
  <c r="G313" i="1"/>
  <c r="F181" i="1"/>
  <c r="G27" i="1"/>
  <c r="G367" i="1"/>
  <c r="G256" i="1"/>
  <c r="G23" i="1"/>
  <c r="F167" i="1"/>
  <c r="F288" i="1"/>
  <c r="G255" i="1"/>
  <c r="G280" i="1"/>
  <c r="G69" i="1"/>
  <c r="F377" i="1"/>
  <c r="F440" i="1"/>
  <c r="F255" i="1"/>
  <c r="F331" i="1"/>
  <c r="G216" i="1"/>
  <c r="G418" i="1"/>
  <c r="F49" i="1"/>
  <c r="G41" i="1"/>
  <c r="G432" i="1"/>
  <c r="G274" i="1"/>
  <c r="G101" i="1"/>
  <c r="F366" i="1"/>
  <c r="G446" i="1"/>
  <c r="F321" i="1"/>
  <c r="G410" i="1"/>
  <c r="G35" i="1"/>
  <c r="F343" i="1"/>
  <c r="G270" i="1"/>
  <c r="G394" i="1"/>
  <c r="F405" i="1"/>
  <c r="G240" i="1"/>
  <c r="G182" i="1"/>
  <c r="F360" i="1"/>
  <c r="F170" i="1"/>
  <c r="G473" i="1"/>
  <c r="F232" i="1"/>
  <c r="F426" i="1"/>
  <c r="G412" i="1"/>
  <c r="F121" i="1"/>
  <c r="F316" i="1"/>
  <c r="F66" i="1"/>
  <c r="G342" i="1"/>
  <c r="F65" i="1"/>
  <c r="G469" i="1"/>
  <c r="G338" i="1"/>
  <c r="F207" i="1"/>
  <c r="F96" i="1"/>
  <c r="F41" i="1"/>
  <c r="G414" i="1"/>
  <c r="G296" i="1"/>
  <c r="G157" i="1"/>
  <c r="G25" i="1"/>
  <c r="G307" i="1"/>
  <c r="F169" i="1"/>
  <c r="G36" i="1"/>
  <c r="F237" i="1"/>
  <c r="F77" i="1"/>
  <c r="F327" i="1"/>
  <c r="F449" i="1"/>
  <c r="F299" i="1"/>
  <c r="G153" i="1"/>
  <c r="F21" i="1"/>
  <c r="G356" i="1"/>
  <c r="G223" i="1"/>
  <c r="F11" i="1"/>
  <c r="G161" i="1"/>
  <c r="F283" i="1"/>
  <c r="G462" i="1"/>
  <c r="F76" i="1"/>
  <c r="G52" i="1"/>
  <c r="G499" i="1"/>
  <c r="F399" i="1"/>
  <c r="F176" i="1"/>
  <c r="F124" i="1"/>
  <c r="G74" i="1"/>
  <c r="G299" i="1"/>
  <c r="F361" i="1"/>
  <c r="G298" i="1"/>
  <c r="F225" i="1"/>
  <c r="F52" i="1"/>
  <c r="G467" i="1"/>
  <c r="F385" i="1"/>
  <c r="G248" i="1"/>
  <c r="F310" i="1"/>
  <c r="F189" i="1"/>
  <c r="G258" i="1"/>
  <c r="F320" i="1"/>
  <c r="G239" i="1"/>
  <c r="G447" i="1"/>
  <c r="F470" i="1"/>
  <c r="F215" i="1"/>
  <c r="F200" i="1"/>
  <c r="F281" i="1"/>
  <c r="G453" i="1"/>
  <c r="G464" i="1"/>
  <c r="G392" i="1"/>
  <c r="F226" i="1"/>
  <c r="G169" i="1"/>
  <c r="F142" i="1"/>
  <c r="F24" i="1"/>
  <c r="F414" i="1"/>
  <c r="G498" i="1"/>
  <c r="G51" i="1"/>
  <c r="F46" i="1"/>
  <c r="G331" i="1"/>
  <c r="G88" i="1"/>
  <c r="G33" i="1"/>
  <c r="G407" i="1"/>
  <c r="F150" i="1"/>
  <c r="F19" i="1"/>
  <c r="F300" i="1"/>
  <c r="F161" i="1"/>
  <c r="F30" i="1"/>
  <c r="G230" i="1"/>
  <c r="G70" i="1"/>
  <c r="F314" i="1"/>
  <c r="G442" i="1"/>
  <c r="F292" i="1"/>
  <c r="G146" i="1"/>
  <c r="F14" i="1"/>
  <c r="F340" i="1"/>
  <c r="G217" i="1"/>
  <c r="F443" i="1"/>
  <c r="G100" i="1"/>
  <c r="F228" i="1"/>
  <c r="F419" i="1"/>
  <c r="F324" i="1"/>
  <c r="F264" i="1"/>
  <c r="G48" i="1"/>
  <c r="F136" i="1"/>
  <c r="F394" i="1"/>
  <c r="G457" i="1"/>
  <c r="G335" i="1"/>
  <c r="G140" i="1"/>
  <c r="G194" i="1"/>
  <c r="G455" i="1"/>
  <c r="G253" i="1"/>
  <c r="G489" i="1"/>
  <c r="G276" i="1"/>
  <c r="G162" i="1"/>
  <c r="F69" i="1"/>
  <c r="G66" i="1"/>
  <c r="G98" i="1"/>
  <c r="G187" i="1"/>
  <c r="F262" i="1"/>
  <c r="F472" i="1"/>
  <c r="G470" i="1"/>
  <c r="F455" i="1"/>
  <c r="G225" i="1"/>
  <c r="G381" i="1"/>
  <c r="F187" i="1"/>
  <c r="G186" i="1"/>
  <c r="F446" i="1"/>
  <c r="F211" i="1"/>
  <c r="G425" i="1"/>
  <c r="G304" i="1"/>
  <c r="F466" i="1"/>
  <c r="F219" i="1"/>
  <c r="G332" i="1"/>
  <c r="G288" i="1"/>
  <c r="G329" i="1"/>
  <c r="F464" i="1"/>
  <c r="G199" i="1"/>
  <c r="F289" i="1"/>
  <c r="G368" i="1"/>
  <c r="F326" i="1"/>
  <c r="F174" i="1"/>
  <c r="G366" i="1"/>
  <c r="G129" i="1"/>
  <c r="G437" i="1"/>
  <c r="G198" i="1"/>
  <c r="F461" i="1"/>
  <c r="F155" i="1"/>
  <c r="F484" i="1"/>
  <c r="F402" i="1"/>
  <c r="F291" i="1"/>
  <c r="F336" i="1"/>
  <c r="F420" i="1"/>
  <c r="G204" i="1"/>
  <c r="G364" i="1"/>
  <c r="F166" i="1"/>
  <c r="F490" i="1"/>
  <c r="G260" i="1"/>
  <c r="F489" i="1"/>
  <c r="F315" i="1"/>
  <c r="G9" i="1"/>
  <c r="F441" i="1"/>
  <c r="F325" i="1"/>
  <c r="F186" i="1"/>
  <c r="F54" i="1"/>
  <c r="G26" i="1"/>
  <c r="G393" i="1"/>
  <c r="F261" i="1"/>
  <c r="G143" i="1"/>
  <c r="G7" i="1"/>
  <c r="G265" i="1"/>
  <c r="G147" i="1"/>
  <c r="F6" i="1"/>
  <c r="G202" i="1"/>
  <c r="F64" i="1"/>
  <c r="G292" i="1"/>
  <c r="G403" i="1"/>
  <c r="G285" i="1"/>
  <c r="F119" i="1"/>
  <c r="G438" i="1"/>
  <c r="G334" i="1"/>
  <c r="G206" i="1"/>
  <c r="F438" i="1"/>
  <c r="F95" i="1"/>
  <c r="F223" i="1"/>
  <c r="G478" i="1"/>
  <c r="F456" i="1"/>
  <c r="F285" i="1"/>
  <c r="F146" i="1"/>
  <c r="G353" i="1"/>
  <c r="F114" i="1"/>
  <c r="G426" i="1"/>
  <c r="F185" i="1"/>
  <c r="G413" i="1"/>
  <c r="G141" i="1"/>
  <c r="F434" i="1"/>
  <c r="G349" i="1"/>
  <c r="G263" i="1"/>
  <c r="F492" i="1"/>
  <c r="F409" i="1"/>
  <c r="F191" i="1"/>
  <c r="F350" i="1"/>
  <c r="G121" i="1"/>
  <c r="G482" i="1"/>
  <c r="F247" i="1"/>
  <c r="F481" i="1"/>
  <c r="G301" i="1"/>
  <c r="F131" i="1"/>
  <c r="F435" i="1"/>
  <c r="G318" i="1"/>
  <c r="G179" i="1"/>
  <c r="F47" i="1"/>
  <c r="F380" i="1"/>
  <c r="G254" i="1"/>
  <c r="G136" i="1"/>
  <c r="G6" i="1"/>
  <c r="F259" i="1"/>
  <c r="F141" i="1"/>
  <c r="F431" i="1"/>
  <c r="G181" i="1"/>
  <c r="F57" i="1"/>
  <c r="F244" i="1"/>
  <c r="G396" i="1"/>
  <c r="G264" i="1"/>
  <c r="F111" i="1"/>
  <c r="G433" i="1"/>
  <c r="G323" i="1"/>
  <c r="G195" i="1"/>
  <c r="G378" i="1"/>
  <c r="F34" i="1"/>
  <c r="F168" i="1"/>
  <c r="G309" i="1"/>
  <c r="F354" i="1"/>
  <c r="G229" i="1"/>
  <c r="F495" i="1"/>
  <c r="F339" i="1"/>
  <c r="G79" i="1"/>
  <c r="G379" i="1"/>
  <c r="G170" i="1"/>
  <c r="G321" i="1"/>
  <c r="F72" i="1"/>
  <c r="G360" i="1"/>
  <c r="F424" i="1"/>
  <c r="G165" i="1"/>
  <c r="G444" i="1"/>
  <c r="G385" i="1"/>
  <c r="G118" i="1"/>
  <c r="G336" i="1"/>
  <c r="G475" i="1"/>
  <c r="G450" i="1"/>
  <c r="G232" i="1"/>
  <c r="F465" i="1"/>
  <c r="G231" i="1"/>
  <c r="G103" i="1"/>
  <c r="F415" i="1"/>
  <c r="G290" i="1"/>
  <c r="G171" i="1"/>
  <c r="G32" i="1"/>
  <c r="F480" i="1"/>
  <c r="F372" i="1"/>
  <c r="G233" i="1"/>
  <c r="F102" i="1"/>
  <c r="G383" i="1"/>
  <c r="G244" i="1"/>
  <c r="G113" i="1"/>
  <c r="F404" i="1"/>
  <c r="G168" i="1"/>
  <c r="G14" i="1"/>
  <c r="F196" i="1"/>
  <c r="F382" i="1"/>
  <c r="G236" i="1"/>
  <c r="G104" i="1"/>
  <c r="G423" i="1"/>
  <c r="F301" i="1"/>
  <c r="F190" i="1"/>
  <c r="G372" i="1"/>
  <c r="G28" i="1"/>
  <c r="F163" i="1"/>
  <c r="F485" i="1"/>
  <c r="G439" i="1"/>
  <c r="G201" i="1"/>
  <c r="F487" i="1"/>
  <c r="G325" i="1"/>
  <c r="G59" i="1"/>
  <c r="F365" i="1"/>
  <c r="F157" i="1"/>
  <c r="G308" i="1"/>
  <c r="F55" i="1"/>
  <c r="F277" i="1"/>
  <c r="G388" i="1"/>
  <c r="F152" i="1"/>
  <c r="G399" i="1"/>
  <c r="F371" i="1"/>
  <c r="F100" i="1"/>
  <c r="G294" i="1"/>
  <c r="F444" i="1"/>
  <c r="F442" i="1"/>
  <c r="G219" i="1"/>
  <c r="G456" i="1"/>
  <c r="G218" i="1"/>
  <c r="F89" i="1"/>
  <c r="G408" i="1"/>
  <c r="F276" i="1"/>
  <c r="F165" i="1"/>
  <c r="F26" i="1"/>
  <c r="G474" i="1"/>
  <c r="G365" i="1"/>
  <c r="G226" i="1"/>
  <c r="G94" i="1"/>
  <c r="G376" i="1"/>
  <c r="G237" i="1"/>
  <c r="G105" i="1"/>
  <c r="G390" i="1"/>
  <c r="G160" i="1"/>
  <c r="G5" i="1"/>
  <c r="F147" i="1"/>
  <c r="G375" i="1"/>
  <c r="F230" i="1"/>
  <c r="G97" i="1"/>
  <c r="G417" i="1"/>
  <c r="G295" i="1"/>
  <c r="G156" i="1"/>
  <c r="G311" i="1"/>
  <c r="F418" i="1"/>
  <c r="F98" i="1"/>
  <c r="G405" i="1"/>
  <c r="G429" i="1"/>
  <c r="G159" i="1"/>
  <c r="G471" i="1"/>
  <c r="F270" i="1"/>
  <c r="F44" i="1"/>
  <c r="F337" i="1"/>
  <c r="G93" i="1"/>
  <c r="F294" i="1"/>
  <c r="G20" i="1"/>
  <c r="G71" i="1"/>
  <c r="G319" i="1"/>
  <c r="G86" i="1"/>
  <c r="F236" i="1"/>
  <c r="G357" i="1"/>
  <c r="G65" i="1"/>
  <c r="F445" i="1"/>
  <c r="F422" i="1"/>
  <c r="G409" i="1"/>
  <c r="G149" i="1"/>
  <c r="G449" i="1"/>
  <c r="G190" i="1"/>
  <c r="G401" i="1"/>
  <c r="G262" i="1"/>
  <c r="G130" i="1"/>
  <c r="G19" i="1"/>
  <c r="G463" i="1"/>
  <c r="G337" i="1"/>
  <c r="F220" i="1"/>
  <c r="F81" i="1"/>
  <c r="F342" i="1"/>
  <c r="F231" i="1"/>
  <c r="F92" i="1"/>
  <c r="G320" i="1"/>
  <c r="F154" i="1"/>
  <c r="F425" i="1"/>
  <c r="G487" i="1"/>
  <c r="F369" i="1"/>
  <c r="G215" i="1"/>
  <c r="G55" i="1"/>
  <c r="F412" i="1"/>
  <c r="G273" i="1"/>
  <c r="F151" i="1"/>
  <c r="F306" i="1"/>
  <c r="F413" i="1"/>
  <c r="F93" i="1"/>
  <c r="F257" i="1"/>
  <c r="G242" i="1"/>
  <c r="F479" i="1"/>
  <c r="F381" i="1"/>
  <c r="F242" i="1"/>
  <c r="F94" i="1"/>
  <c r="F462" i="1"/>
  <c r="G351" i="1"/>
  <c r="G212" i="1"/>
  <c r="F59" i="1"/>
  <c r="F364" i="1"/>
  <c r="F197" i="1"/>
  <c r="G37" i="1"/>
  <c r="F391" i="1"/>
  <c r="F37" i="1"/>
  <c r="F476" i="1"/>
  <c r="G387" i="1"/>
  <c r="G137" i="1"/>
  <c r="G435" i="1"/>
  <c r="F467" i="1"/>
  <c r="G397" i="1"/>
  <c r="G246" i="1"/>
  <c r="G82" i="1"/>
  <c r="G391" i="1"/>
  <c r="F500" i="1"/>
  <c r="G490" i="1"/>
  <c r="F221" i="1"/>
  <c r="G420" i="1"/>
  <c r="F275" i="1"/>
  <c r="G120" i="1"/>
  <c r="G472" i="1"/>
  <c r="F357" i="1"/>
  <c r="F204" i="1"/>
  <c r="G30" i="1"/>
  <c r="G491" i="1"/>
  <c r="F429" i="1"/>
  <c r="F346" i="1"/>
  <c r="G269" i="1"/>
  <c r="G192" i="1"/>
  <c r="F116" i="1"/>
  <c r="G40" i="1"/>
  <c r="G47" i="1"/>
  <c r="F469" i="1"/>
  <c r="F400" i="1"/>
  <c r="G324" i="1"/>
  <c r="F241" i="1"/>
  <c r="G164" i="1"/>
  <c r="G87" i="1"/>
  <c r="F10" i="1"/>
  <c r="G327" i="1"/>
  <c r="F252" i="1"/>
  <c r="G175" i="1"/>
  <c r="F99" i="1"/>
  <c r="F22" i="1"/>
  <c r="G271" i="1"/>
  <c r="F175" i="1"/>
  <c r="F85" i="1"/>
  <c r="F437" i="1"/>
  <c r="F307" i="1"/>
  <c r="G465" i="1"/>
  <c r="F389" i="1"/>
  <c r="G305" i="1"/>
  <c r="F222" i="1"/>
  <c r="G125" i="1"/>
  <c r="F42" i="1"/>
  <c r="G428" i="1"/>
  <c r="F362" i="1"/>
  <c r="F279" i="1"/>
  <c r="F212" i="1"/>
  <c r="G145" i="1"/>
  <c r="F79" i="1"/>
  <c r="F493" i="1"/>
  <c r="F433" i="1"/>
  <c r="F367" i="1"/>
  <c r="G300" i="1"/>
  <c r="G222" i="1"/>
  <c r="F156" i="1"/>
  <c r="G89" i="1"/>
  <c r="G22" i="1"/>
  <c r="F398" i="1"/>
  <c r="F338" i="1"/>
  <c r="F278" i="1"/>
  <c r="F218" i="1"/>
  <c r="F148" i="1"/>
  <c r="F88" i="1"/>
  <c r="F140" i="1"/>
  <c r="G73" i="1"/>
  <c r="F488" i="1"/>
  <c r="F428" i="1"/>
  <c r="G361" i="1"/>
  <c r="F295" i="1"/>
  <c r="F217" i="1"/>
  <c r="G150" i="1"/>
  <c r="F84" i="1"/>
  <c r="G16" i="1"/>
  <c r="F393" i="1"/>
  <c r="F333" i="1"/>
  <c r="F273" i="1"/>
  <c r="F213" i="1"/>
  <c r="F143" i="1"/>
  <c r="F83" i="1"/>
  <c r="F201" i="1"/>
  <c r="G134" i="1"/>
  <c r="G56" i="1"/>
  <c r="F483" i="1"/>
  <c r="G422" i="1"/>
  <c r="F356" i="1"/>
  <c r="G278" i="1"/>
  <c r="G211" i="1"/>
  <c r="F145" i="1"/>
  <c r="G78" i="1"/>
  <c r="F7" i="1"/>
  <c r="F388" i="1"/>
  <c r="F328" i="1"/>
  <c r="F268" i="1"/>
  <c r="F198" i="1"/>
  <c r="F138" i="1"/>
  <c r="F78" i="1"/>
  <c r="F129" i="1"/>
  <c r="F51" i="1"/>
  <c r="F478" i="1"/>
  <c r="F417" i="1"/>
  <c r="G350" i="1"/>
  <c r="G272" i="1"/>
  <c r="F206" i="1"/>
  <c r="G139" i="1"/>
  <c r="G72" i="1"/>
  <c r="G18" i="1"/>
  <c r="F383" i="1"/>
  <c r="F323" i="1"/>
  <c r="F263" i="1"/>
  <c r="F193" i="1"/>
  <c r="F133" i="1"/>
  <c r="F73" i="1"/>
  <c r="F112" i="1"/>
  <c r="G45" i="1"/>
  <c r="F473" i="1"/>
  <c r="G411" i="1"/>
  <c r="F334" i="1"/>
  <c r="F267" i="1"/>
  <c r="G200" i="1"/>
  <c r="F134" i="1"/>
  <c r="F56" i="1"/>
  <c r="G13" i="1"/>
  <c r="F378" i="1"/>
  <c r="F318" i="1"/>
  <c r="F248" i="1"/>
  <c r="F188" i="1"/>
  <c r="F128" i="1"/>
  <c r="F68" i="1"/>
  <c r="F501" i="1"/>
  <c r="F172" i="1"/>
  <c r="F266" i="1"/>
  <c r="F127" i="1"/>
  <c r="G58" i="1"/>
  <c r="G235" i="1"/>
  <c r="F16" i="1"/>
  <c r="F347" i="1"/>
  <c r="F457" i="1"/>
  <c r="F330" i="1"/>
  <c r="G176" i="1"/>
  <c r="G461" i="1"/>
  <c r="G266" i="1"/>
  <c r="G249" i="1"/>
  <c r="G374" i="1"/>
  <c r="F474" i="1"/>
  <c r="G358" i="1"/>
  <c r="F205" i="1"/>
  <c r="G31" i="1"/>
  <c r="F430" i="1"/>
  <c r="F274" i="1"/>
  <c r="F115" i="1"/>
  <c r="G75" i="1"/>
  <c r="G458" i="1"/>
  <c r="F387" i="1"/>
  <c r="G310" i="1"/>
  <c r="F235" i="1"/>
  <c r="G158" i="1"/>
  <c r="G81" i="1"/>
  <c r="F110" i="1"/>
  <c r="G496" i="1"/>
  <c r="G434" i="1"/>
  <c r="F359" i="1"/>
  <c r="F282" i="1"/>
  <c r="G205" i="1"/>
  <c r="F130" i="1"/>
  <c r="G53" i="1"/>
  <c r="F370" i="1"/>
  <c r="G286" i="1"/>
  <c r="F210" i="1"/>
  <c r="G133" i="1"/>
  <c r="G57" i="1"/>
  <c r="F376" i="1"/>
  <c r="F224" i="1"/>
  <c r="G132" i="1"/>
  <c r="G49" i="1"/>
  <c r="G362" i="1"/>
  <c r="F126" i="1"/>
  <c r="G436" i="1"/>
  <c r="G354" i="1"/>
  <c r="G257" i="1"/>
  <c r="G174" i="1"/>
  <c r="F91" i="1"/>
  <c r="F5" i="1"/>
  <c r="F390" i="1"/>
  <c r="G317" i="1"/>
  <c r="F251" i="1"/>
  <c r="G184" i="1"/>
  <c r="G106" i="1"/>
  <c r="F40" i="1"/>
  <c r="F468" i="1"/>
  <c r="F406" i="1"/>
  <c r="G328" i="1"/>
  <c r="G261" i="1"/>
  <c r="F195" i="1"/>
  <c r="G128" i="1"/>
  <c r="G50" i="1"/>
  <c r="G8" i="1"/>
  <c r="F373" i="1"/>
  <c r="F313" i="1"/>
  <c r="F243" i="1"/>
  <c r="F183" i="1"/>
  <c r="F123" i="1"/>
  <c r="F63" i="1"/>
  <c r="G495" i="1"/>
  <c r="G114" i="1"/>
  <c r="G142" i="1"/>
  <c r="G62" i="1"/>
  <c r="G297" i="1"/>
  <c r="G494" i="1"/>
  <c r="G127" i="1"/>
  <c r="G107" i="1"/>
  <c r="G492" i="1"/>
  <c r="G315" i="1"/>
  <c r="G466" i="1"/>
  <c r="G259" i="1"/>
  <c r="G380" i="1"/>
  <c r="G68" i="1"/>
  <c r="G427" i="1"/>
  <c r="G275" i="1"/>
  <c r="G46" i="1"/>
  <c r="G355" i="1"/>
  <c r="F280" i="1"/>
  <c r="G203" i="1"/>
  <c r="G126" i="1"/>
  <c r="F50" i="1"/>
  <c r="G348" i="1"/>
  <c r="F216" i="1"/>
  <c r="G29" i="1"/>
  <c r="F355" i="1"/>
  <c r="F499" i="1"/>
  <c r="G430" i="1"/>
  <c r="G333" i="1"/>
  <c r="F250" i="1"/>
  <c r="G166" i="1"/>
  <c r="G83" i="1"/>
  <c r="F17" i="1"/>
  <c r="G384" i="1"/>
  <c r="F312" i="1"/>
  <c r="G245" i="1"/>
  <c r="G167" i="1"/>
  <c r="F101" i="1"/>
  <c r="G34" i="1"/>
  <c r="F463" i="1"/>
  <c r="G389" i="1"/>
  <c r="G322" i="1"/>
  <c r="F256" i="1"/>
  <c r="G189" i="1"/>
  <c r="G111" i="1"/>
  <c r="F45" i="1"/>
  <c r="G3" i="1"/>
  <c r="F368" i="1"/>
  <c r="F298" i="1"/>
  <c r="F238" i="1"/>
  <c r="F178" i="1"/>
  <c r="F118" i="1"/>
  <c r="F48" i="1"/>
  <c r="F97" i="1"/>
  <c r="F439" i="1"/>
  <c r="F311" i="1"/>
  <c r="G501" i="1"/>
  <c r="G415" i="1"/>
  <c r="G281" i="1"/>
  <c r="G155" i="1"/>
  <c r="F125" i="1"/>
  <c r="G180" i="1"/>
  <c r="F107" i="1"/>
  <c r="F494" i="1"/>
  <c r="G448" i="1"/>
  <c r="G445" i="1"/>
  <c r="F80" i="1"/>
  <c r="F427" i="1"/>
  <c r="F159" i="1"/>
  <c r="G404" i="1"/>
  <c r="G268" i="1"/>
  <c r="G108" i="1"/>
  <c r="G252" i="1"/>
  <c r="G38" i="1"/>
  <c r="G138" i="1"/>
  <c r="G483" i="1"/>
  <c r="G207" i="1"/>
  <c r="G377" i="1"/>
  <c r="F305" i="1"/>
  <c r="F450" i="1"/>
  <c r="F149" i="1"/>
  <c r="F454" i="1"/>
  <c r="F74" i="1"/>
  <c r="G208" i="1"/>
  <c r="G346" i="1"/>
  <c r="F344" i="1"/>
  <c r="G191" i="1"/>
  <c r="G15" i="1"/>
  <c r="F407" i="1"/>
  <c r="G99" i="1"/>
  <c r="F61" i="1"/>
  <c r="G452" i="1"/>
  <c r="F304" i="1"/>
  <c r="F227" i="1"/>
  <c r="G151" i="1"/>
  <c r="G96" i="1"/>
  <c r="F491" i="1"/>
  <c r="F352" i="1"/>
  <c r="F199" i="1"/>
  <c r="F122" i="1"/>
  <c r="G119" i="1"/>
  <c r="G488" i="1"/>
  <c r="G340" i="1"/>
  <c r="G312" i="1"/>
  <c r="G44" i="1"/>
  <c r="F27" i="1"/>
  <c r="F416" i="1"/>
  <c r="G283" i="1"/>
  <c r="G144" i="1"/>
  <c r="G486" i="1"/>
  <c r="F392" i="1"/>
  <c r="F254" i="1"/>
  <c r="G110" i="1"/>
  <c r="G92" i="1"/>
  <c r="G238" i="1"/>
  <c r="G90" i="1"/>
  <c r="G484" i="1"/>
  <c r="F87" i="1"/>
  <c r="G468" i="1"/>
  <c r="F451" i="1"/>
  <c r="F180" i="1"/>
  <c r="F239" i="1"/>
  <c r="G291" i="1"/>
  <c r="G441" i="1"/>
  <c r="G287" i="1"/>
  <c r="G135" i="1"/>
  <c r="F436" i="1"/>
  <c r="G500" i="1"/>
  <c r="F194" i="1"/>
  <c r="F319" i="1"/>
  <c r="F459" i="1"/>
  <c r="G330" i="1"/>
  <c r="F177" i="1"/>
  <c r="F496" i="1"/>
  <c r="F396" i="1"/>
  <c r="F246" i="1"/>
  <c r="G80" i="1"/>
  <c r="F12" i="1"/>
  <c r="F447" i="1"/>
  <c r="F374" i="1"/>
  <c r="F297" i="1"/>
  <c r="G220" i="1"/>
  <c r="F137" i="1"/>
  <c r="G60" i="1"/>
  <c r="F82" i="1"/>
  <c r="G485" i="1"/>
  <c r="F421" i="1"/>
  <c r="G344" i="1"/>
  <c r="F269" i="1"/>
  <c r="F192" i="1"/>
  <c r="G115" i="1"/>
  <c r="F32" i="1"/>
  <c r="F349" i="1"/>
  <c r="F272" i="1"/>
  <c r="G196" i="1"/>
  <c r="F120" i="1"/>
  <c r="G43" i="1"/>
  <c r="F335" i="1"/>
  <c r="G209" i="1"/>
  <c r="G112" i="1"/>
  <c r="G21" i="1"/>
  <c r="G341" i="1"/>
  <c r="G493" i="1"/>
  <c r="G424" i="1"/>
  <c r="G326" i="1"/>
  <c r="G243" i="1"/>
  <c r="F160" i="1"/>
  <c r="G76" i="1"/>
  <c r="G443" i="1"/>
  <c r="F379" i="1"/>
  <c r="G306" i="1"/>
  <c r="F240" i="1"/>
  <c r="F162" i="1"/>
  <c r="G95" i="1"/>
  <c r="F29" i="1"/>
  <c r="F458" i="1"/>
  <c r="F384" i="1"/>
  <c r="F317" i="1"/>
  <c r="G250" i="1"/>
  <c r="F184" i="1"/>
  <c r="F106" i="1"/>
  <c r="G39" i="1"/>
  <c r="F423" i="1"/>
  <c r="F363" i="1"/>
  <c r="F293" i="1"/>
  <c r="F233" i="1"/>
  <c r="F173" i="1"/>
  <c r="F113" i="1"/>
  <c r="F43" i="1"/>
  <c r="F38" i="1"/>
  <c r="F33" i="1"/>
  <c r="F28" i="1"/>
  <c r="F23" i="1"/>
  <c r="F18" i="1"/>
  <c r="F13" i="1"/>
  <c r="G42" i="1"/>
  <c r="F397" i="1"/>
  <c r="G279" i="1"/>
  <c r="G476" i="1"/>
  <c r="G416" i="1"/>
  <c r="G347" i="1"/>
  <c r="G277" i="1"/>
  <c r="F209" i="1"/>
  <c r="F139" i="1"/>
  <c r="F70" i="1"/>
  <c r="F9" i="1"/>
  <c r="G406" i="1"/>
  <c r="F351" i="1"/>
  <c r="F290" i="1"/>
  <c r="G234" i="1"/>
  <c r="F179" i="1"/>
  <c r="G123" i="1"/>
  <c r="G67" i="1"/>
  <c r="G4" i="1"/>
  <c r="F453" i="1"/>
  <c r="G400" i="1"/>
  <c r="F345" i="1"/>
  <c r="G289" i="1"/>
  <c r="F234" i="1"/>
  <c r="G178" i="1"/>
  <c r="G122" i="1"/>
  <c r="F67" i="1"/>
  <c r="G10" i="1"/>
  <c r="F408" i="1"/>
  <c r="F358" i="1"/>
  <c r="F308" i="1"/>
  <c r="F258" i="1"/>
  <c r="F208" i="1"/>
  <c r="F158" i="1"/>
  <c r="F108" i="1"/>
  <c r="F58" i="1"/>
  <c r="F8" i="1"/>
  <c r="G221" i="1"/>
  <c r="G183" i="1"/>
  <c r="F375" i="1"/>
  <c r="F332" i="1"/>
  <c r="F104" i="1"/>
  <c r="F477" i="1"/>
  <c r="G152" i="1"/>
  <c r="G431" i="1"/>
  <c r="F302" i="1"/>
  <c r="G163" i="1"/>
  <c r="G477" i="1"/>
  <c r="F322" i="1"/>
  <c r="G451" i="1"/>
  <c r="G459" i="1"/>
  <c r="G193" i="1"/>
  <c r="F432" i="1"/>
  <c r="G302" i="1"/>
  <c r="F164" i="1"/>
  <c r="G497" i="1"/>
  <c r="G419" i="1"/>
  <c r="F287" i="1"/>
  <c r="G148" i="1"/>
  <c r="G116" i="1"/>
  <c r="G480" i="1"/>
  <c r="G421" i="1"/>
  <c r="G352" i="1"/>
  <c r="G282" i="1"/>
  <c r="F214" i="1"/>
  <c r="F144" i="1"/>
  <c r="F75" i="1"/>
  <c r="G124" i="1"/>
  <c r="F20" i="1"/>
  <c r="F452" i="1"/>
  <c r="G386" i="1"/>
  <c r="G316" i="1"/>
  <c r="G247" i="1"/>
  <c r="G177" i="1"/>
  <c r="F109" i="1"/>
  <c r="F39" i="1"/>
  <c r="G363" i="1"/>
  <c r="G293" i="1"/>
  <c r="G224" i="1"/>
  <c r="G154" i="1"/>
  <c r="G85" i="1"/>
  <c r="F15" i="1"/>
  <c r="F286" i="1"/>
  <c r="G188" i="1"/>
  <c r="F105" i="1"/>
  <c r="F36" i="1"/>
  <c r="G382" i="1"/>
  <c r="F265" i="1"/>
  <c r="F471" i="1"/>
  <c r="F410" i="1"/>
  <c r="F341" i="1"/>
  <c r="F271" i="1"/>
  <c r="F202" i="1"/>
  <c r="F132" i="1"/>
  <c r="G63" i="1"/>
  <c r="F329" i="1"/>
  <c r="F401" i="1"/>
  <c r="G345" i="1"/>
  <c r="G284" i="1"/>
  <c r="F229" i="1"/>
  <c r="G173" i="1"/>
  <c r="G117" i="1"/>
  <c r="F62" i="1"/>
  <c r="F498" i="1"/>
  <c r="F448" i="1"/>
  <c r="F395" i="1"/>
  <c r="G339" i="1"/>
  <c r="F284" i="1"/>
  <c r="G228" i="1"/>
  <c r="G172" i="1"/>
  <c r="F117" i="1"/>
  <c r="G61" i="1"/>
  <c r="F4" i="1"/>
  <c r="F403" i="1"/>
  <c r="F353" i="1"/>
  <c r="F303" i="1"/>
  <c r="F253" i="1"/>
  <c r="F203" i="1"/>
  <c r="F153" i="1"/>
  <c r="F103" i="1"/>
  <c r="F53" i="1"/>
  <c r="F2" i="1"/>
  <c r="F3" i="1"/>
  <c r="H2" i="1" l="1" a="1"/>
  <c r="H2" i="1" s="1"/>
  <c r="I2" i="1" a="1"/>
  <c r="I2" i="1" s="1"/>
  <c r="L19" i="1" s="1"/>
  <c r="L16" i="1" l="1"/>
  <c r="L18" i="1"/>
  <c r="L17" i="1"/>
  <c r="L15" i="1"/>
  <c r="L21" i="1" s="1"/>
  <c r="L10" i="1"/>
  <c r="L13" i="1"/>
  <c r="L11" i="1"/>
  <c r="L12" i="1"/>
  <c r="L9" i="1"/>
  <c r="L20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<sst xmlns="http://schemas.openxmlformats.org/spreadsheetml/2006/main" count="1240" uniqueCount="226">
  <si>
    <t>ms</t>
  </si>
  <si>
    <t>KB</t>
  </si>
  <si>
    <t>KB (en mcu)</t>
  </si>
  <si>
    <t>KB (en compu)</t>
  </si>
  <si>
    <t>KB /data point</t>
  </si>
  <si>
    <t>Frec</t>
  </si>
  <si>
    <t>T</t>
  </si>
  <si>
    <t>Hz</t>
  </si>
  <si>
    <t>s</t>
  </si>
  <si>
    <t>T total</t>
  </si>
  <si>
    <t>MB</t>
  </si>
  <si>
    <t>Single thread</t>
  </si>
  <si>
    <t>Board</t>
  </si>
  <si>
    <t>Software</t>
  </si>
  <si>
    <t>Method</t>
  </si>
  <si>
    <t>Rows</t>
  </si>
  <si>
    <t>Columns</t>
  </si>
  <si>
    <t>Pi Pico</t>
  </si>
  <si>
    <t>MCU</t>
  </si>
  <si>
    <t>RP2040</t>
  </si>
  <si>
    <t>FeatherS3</t>
  </si>
  <si>
    <t>ESP32-S3</t>
  </si>
  <si>
    <t>MP 1.19.1</t>
  </si>
  <si>
    <t>data</t>
  </si>
  <si>
    <t>Std. Deviation</t>
  </si>
  <si>
    <t>Min</t>
  </si>
  <si>
    <t>Max</t>
  </si>
  <si>
    <t>All Samples</t>
  </si>
  <si>
    <t>Above avg</t>
  </si>
  <si>
    <t>Bleow Avg</t>
  </si>
  <si>
    <t>Number of samples</t>
  </si>
  <si>
    <t>without file write</t>
  </si>
  <si>
    <t>with file write</t>
  </si>
  <si>
    <t>Below AVG (no file write)</t>
  </si>
  <si>
    <t>Above AVG (with file write)</t>
  </si>
  <si>
    <t>Average</t>
  </si>
  <si>
    <t>Typ. File write delay</t>
  </si>
  <si>
    <t>MAX - MIN</t>
  </si>
  <si>
    <t>File System</t>
  </si>
  <si>
    <t>Little FS</t>
  </si>
  <si>
    <t>One write every X samples</t>
  </si>
  <si>
    <t>One write delay every X samples</t>
  </si>
  <si>
    <t>Garballe collector</t>
  </si>
  <si>
    <t>Auto</t>
  </si>
  <si>
    <t>gc.collect() every loop from core0</t>
  </si>
  <si>
    <t>gc.collect() every 50 loops from core0</t>
  </si>
  <si>
    <t>Integer</t>
  </si>
  <si>
    <t>Float</t>
  </si>
  <si>
    <t># Estimate size of objects in micropython</t>
  </si>
  <si>
    <t># Integer: 16 bytes</t>
  </si>
  <si>
    <t># Float: 16 bytes</t>
  </si>
  <si>
    <t># Single char: 16 bytes</t>
  </si>
  <si>
    <t># String: 16 bytes??? Doesn't seem to change</t>
  </si>
  <si>
    <t># Empty list: 48 bytes</t>
  </si>
  <si>
    <t># List (integers): ~4b / integer</t>
  </si>
  <si>
    <t># List (float): ~4b / integer</t>
  </si>
  <si>
    <t># List (char): ~4b / integer</t>
  </si>
  <si>
    <t>File size</t>
  </si>
  <si>
    <t>bytes</t>
  </si>
  <si>
    <t>Data points</t>
  </si>
  <si>
    <t>Bytes / data point</t>
  </si>
  <si>
    <t>Rounding</t>
  </si>
  <si>
    <t>Calculate bytes per data point</t>
  </si>
  <si>
    <t>Calculate disk throughput</t>
  </si>
  <si>
    <t>Saling frequency</t>
  </si>
  <si>
    <t>Samplig period</t>
  </si>
  <si>
    <t>Disk throughput</t>
  </si>
  <si>
    <t>KB/s</t>
  </si>
  <si>
    <t>Approx. Disk wirte speed (KB/s)</t>
  </si>
  <si>
    <t>total file size</t>
  </si>
  <si>
    <t>total time</t>
  </si>
  <si>
    <r>
      <t xml:space="preserve">Single thread.
</t>
    </r>
    <r>
      <rPr>
        <b/>
        <sz val="12"/>
        <color theme="1"/>
        <rFont val="Calibri"/>
        <family val="2"/>
        <scheme val="minor"/>
      </rPr>
      <t>RAM disk</t>
    </r>
  </si>
  <si>
    <t>Final CSV file size (KB)</t>
  </si>
  <si>
    <t>Two threads: one for sampling, one for file write</t>
  </si>
  <si>
    <r>
      <t xml:space="preserve">Two threads: one for sampling, one for file write
</t>
    </r>
    <r>
      <rPr>
        <b/>
        <sz val="12"/>
        <color theme="1"/>
        <rFont val="Calibri"/>
        <family val="2"/>
        <scheme val="minor"/>
      </rPr>
      <t>RAM disk</t>
    </r>
  </si>
  <si>
    <t>Total overhead (avg-T)/T</t>
  </si>
  <si>
    <t>Horrible FeatherS3 performance with garbage collector</t>
  </si>
  <si>
    <t>Very small improvement with ramdisk</t>
  </si>
  <si>
    <t>Better performance of RP2040 (specially threaded)</t>
  </si>
  <si>
    <t>CRASHES</t>
  </si>
  <si>
    <t>Sensor loop delay, T (ms)</t>
  </si>
  <si>
    <t>Notes</t>
  </si>
  <si>
    <t>The queue shared by the threads grows constanly. This board has 8MB of PSRAM, but in other systems may be a thing to consider</t>
  </si>
  <si>
    <t>Log file on SD Card</t>
  </si>
  <si>
    <t>FAT</t>
  </si>
  <si>
    <t>MAX queue</t>
  </si>
  <si>
    <t>The queue shared by the threads grows constanly.</t>
  </si>
  <si>
    <t>Overhead</t>
  </si>
  <si>
    <t>Log file on XTSD</t>
  </si>
  <si>
    <t>FeatherS3: Adalogger FeatherWing</t>
  </si>
  <si>
    <t>Pico: microSD card Sparkfun</t>
  </si>
  <si>
    <t>Threded</t>
  </si>
  <si>
    <t>File</t>
  </si>
  <si>
    <t>Pico</t>
  </si>
  <si>
    <t>st</t>
  </si>
  <si>
    <t>mt</t>
  </si>
  <si>
    <t>xtsd</t>
  </si>
  <si>
    <t>flash(xip)</t>
  </si>
  <si>
    <t>sdcard</t>
  </si>
  <si>
    <t>description</t>
  </si>
  <si>
    <t>overhead (%)</t>
  </si>
  <si>
    <t>std_dev (ms)</t>
  </si>
  <si>
    <t>min (ms)</t>
  </si>
  <si>
    <t>avg (ms)</t>
  </si>
  <si>
    <t>max (ms)</t>
  </si>
  <si>
    <t>Overhead (%), T=10ms</t>
  </si>
  <si>
    <t>Std. Dev (ms), T=10ms</t>
  </si>
  <si>
    <t>https://i.imgur.com/ppBQvTU.png</t>
  </si>
  <si>
    <t>https://i.imgur.com/2e3Yzzr.png</t>
  </si>
  <si>
    <t>https://i.imgur.com/EL7uMuA.png</t>
  </si>
  <si>
    <t>https://i.imgur.com/p7e5eJR.png</t>
  </si>
  <si>
    <t>Iverted</t>
  </si>
  <si>
    <t>inverted</t>
  </si>
  <si>
    <t>Teensy 4.1</t>
  </si>
  <si>
    <t>IMXRT1062DVJ6</t>
  </si>
  <si>
    <t>IMXRT1062DVJ7</t>
  </si>
  <si>
    <t>Single thread. External SPI SD card</t>
  </si>
  <si>
    <t>Single thread. Integrated SD card</t>
  </si>
  <si>
    <t>Single thread. Integrated SD card (Panasonic)</t>
  </si>
  <si>
    <t>Single thread. External SPI SD card (Sandisk)</t>
  </si>
  <si>
    <t>Single thread. External SPI SD card (Panasonic)</t>
  </si>
  <si>
    <t>Single thread. Integrated SD card (Sandisk)</t>
  </si>
  <si>
    <t>Single thread. External SPI SD card (Panasonic)
SPI 60_000_000</t>
  </si>
  <si>
    <t>Single thread. External SPI SD card (Panasonic)
SPI 60_000_000
SDCard 26_400_000</t>
  </si>
  <si>
    <t>IMXRT1062DVJ8</t>
  </si>
  <si>
    <t>Single thread. External SPI SD card (Sandisk)
SPI 60_000_000
SDCard 26_400_000</t>
  </si>
  <si>
    <t>Single thread
Adalogger (Panasonic)</t>
  </si>
  <si>
    <t>Single thread
Adalogger (Panasonic)
SPI 80_000_000
SDCard 26_400_000</t>
  </si>
  <si>
    <t>Panasonic</t>
  </si>
  <si>
    <r>
      <t>~</t>
    </r>
    <r>
      <rPr>
        <sz val="11"/>
        <color rgb="FF000000"/>
        <rFont val="Menlo"/>
        <family val="2"/>
      </rPr>
      <t xml:space="preserve"> </t>
    </r>
    <r>
      <rPr>
        <sz val="11"/>
        <color rgb="FF2FB41D"/>
        <rFont val="Menlo"/>
        <family val="2"/>
      </rPr>
      <t>diskutil</t>
    </r>
    <r>
      <rPr>
        <sz val="11"/>
        <color rgb="FF000000"/>
        <rFont val="Menlo"/>
        <family val="2"/>
      </rPr>
      <t xml:space="preserve"> info disk4s1</t>
    </r>
  </si>
  <si>
    <t>   Device Identifier:         disk4s1</t>
  </si>
  <si>
    <t>   Device Node:               /dev/disk4s1</t>
  </si>
  <si>
    <t>   Whole:                     No</t>
  </si>
  <si>
    <t>   Part of Whole:             disk4</t>
  </si>
  <si>
    <t>   Volume Name:               FAT32</t>
  </si>
  <si>
    <t>   Mounted:                   Yes</t>
  </si>
  <si>
    <t>   Mount Point:               /Volumes/FAT32</t>
  </si>
  <si>
    <t>   Partition Type:            Windows_FAT_32</t>
  </si>
  <si>
    <t>   File System Personality:   MS-DOS FAT32</t>
  </si>
  <si>
    <t>   Type (Bundle):             msdos</t>
  </si>
  <si>
    <t>   Name (User Visible):       MS-DOS (FAT32)</t>
  </si>
  <si>
    <t>   OS Can Be Installed:       No</t>
  </si>
  <si>
    <t>   Media Type:                Generic</t>
  </si>
  <si>
    <t>   Protocol:                  Secure Digital</t>
  </si>
  <si>
    <t>   SMART Status:              Not Supported</t>
  </si>
  <si>
    <t>   Volume UUID:               C0121743-7D08-31F1-AB10-A281FC666BD8</t>
  </si>
  <si>
    <t>   Partition Offset:          4194304 Bytes (8192 512-Byte-Device-Blocks)</t>
  </si>
  <si>
    <t>   Disk Size:                 31.0 GB (31042043904 Bytes) (exactly 60628992 512-Byte-Units)</t>
  </si>
  <si>
    <t>   Device Block Size:         512 Bytes</t>
  </si>
  <si>
    <t>   Volume Total Space:        31.0 GB (31033655296 Bytes) (exactly 60612608 512-Byte-Units)</t>
  </si>
  <si>
    <t>   Volume Used Space:         4.2 MB (4227072 Bytes) (exactly 8256 512-Byte-Units) (0.0%)</t>
  </si>
  <si>
    <t>   Volume Free Space:         31.0 GB (31029428224 Bytes) (exactly 60604352 512-Byte-Units) (100.0%)</t>
  </si>
  <si>
    <t>   Allocation Block Size:     32768 Bytes</t>
  </si>
  <si>
    <t>   Media OS Use Only:         No</t>
  </si>
  <si>
    <t>   Media Read-Only:           No</t>
  </si>
  <si>
    <t>   Volume Read-Only:          No</t>
  </si>
  <si>
    <t>   Device Location:           Internal</t>
  </si>
  <si>
    <t>   Removable Media:           Removable</t>
  </si>
  <si>
    <t>   Media Removal:             Software-Activated</t>
  </si>
  <si>
    <t>   Solid State:               Info not available</t>
  </si>
  <si>
    <t>Sandisk</t>
  </si>
  <si>
    <t>   Volume Name:               boot</t>
  </si>
  <si>
    <t>   Mount Point:               /Volumes/boot</t>
  </si>
  <si>
    <t>   Volume UUID:               4D0A476C-B1F1-3142-8176-25D90BC5EC66</t>
  </si>
  <si>
    <t>   Disk Size:                 268.4 MB (268435456 Bytes) (exactly 524288 512-Byte-Units)</t>
  </si>
  <si>
    <t>   Volume Total Space:        264.3 MB (264289280 Bytes) (exactly 516190 512-Byte-Units)</t>
  </si>
  <si>
    <t>   Volume Used Space:         53.6 MB (53593088 Bytes) (exactly 104674 512-Byte-Units) (20.3%)</t>
  </si>
  <si>
    <t>   Volume Free Space:         210.7 MB (210696192 Bytes) (exactly 411516 512-Byte-Units) (79.7%)</t>
  </si>
  <si>
    <t>   Allocation Block Size:     512 Bytes</t>
  </si>
  <si>
    <t>Block Size</t>
  </si>
  <si>
    <t>Aloocation block size</t>
  </si>
  <si>
    <t>2^x * block size</t>
  </si>
  <si>
    <t>Device Block Size:         512 Bytes (this for disk4, the sd card)</t>
  </si>
  <si>
    <t>512 bytes per physical sector</t>
  </si>
  <si>
    <t>/dev/rdisk4s1: 62309440 sectors in 973585 FAT32 clusters (32768 bytes/cluster)</t>
  </si>
  <si>
    <t>bps=512 spc=64 res=32 nft=2 mid=0xf8 spt=32 hds=255 hid=8192 drv=0x80 bsec=62324736 bspf=7607 rdcl=2 infs=1 bkbs=6</t>
  </si>
  <si>
    <t>Block size</t>
  </si>
  <si>
    <t>Disk size</t>
  </si>
  <si>
    <t>Allocation block size</t>
  </si>
  <si>
    <t>Partition Offset:          4194304 Bytes (8192 512-Byte-Device-Blocks)</t>
  </si>
  <si>
    <t>   Disk Size:                 31.9 GB (31910264832 Bytes) (exactly 62324736 512-Byte-Units)</t>
  </si>
  <si>
    <t>   Volume Total Space:        31.9 GB (31902433280 Bytes) (exactly 62309440 512-Byte-Units)</t>
  </si>
  <si>
    <t>   Volume Used Space:         2.9 MB (2949120 Bytes) (exactly 5760 512-Byte-Units) (0.0%)</t>
  </si>
  <si>
    <t>   Volume Free Space:         31.9 GB (31899484160 Bytes) (exactly 62303680 512-Byte-Units) (100.0%)</t>
  </si>
  <si>
    <t>Range</t>
  </si>
  <si>
    <t>Single thread
Adalogger (Sandisk)
SPI 80_000_000
SDCard 40_000_000</t>
  </si>
  <si>
    <t>New format (allocation block size) doesn't seem to improve. Equal or worse performance</t>
  </si>
  <si>
    <t>sudo newfs_msdos -F 32 -S 4096 -c 1 -v sandisk disk4s1</t>
  </si>
  <si>
    <t>   Volume Total Space:        31.8 GB (31847923712 Bytes) (exactly 62202976 512-Byte-Units)</t>
  </si>
  <si>
    <t>   Volume Used Space:         1.2 MB (1175552 Bytes) (exactly 2296 512-Byte-Units) (0.0%)</t>
  </si>
  <si>
    <t>   Volume Free Space:         31.8 GB (31846748160 Bytes) (exactly 62200680 512-Byte-Units) (100.0%)</t>
  </si>
  <si>
    <t>   Allocation Block Size:     4096 Bytes</t>
  </si>
  <si>
    <t>Micropython does not mount it automatically</t>
  </si>
  <si>
    <t>sudo newfs_msdos -F 32 -S 4096 -c 8 -v sandisk disk4s1</t>
  </si>
  <si>
    <t>   Volume Total Space:        31.9 GB (31902334976 Bytes) (exactly 62309248 512-Byte-Units)</t>
  </si>
  <si>
    <t>   Volume Used Space:         3.0 MB (3014656 Bytes) (exactly 5888 512-Byte-Units) (0.0%)</t>
  </si>
  <si>
    <t>   Volume Free Space:         31.9 GB (31899320320 Bytes) (exactly 62303360 512-Byte-Units) (100.0%)</t>
  </si>
  <si>
    <t>Device Block Size (diskutil info)</t>
  </si>
  <si>
    <t>Allocation Block size (diskutil info)</t>
  </si>
  <si>
    <t>sector-size (-S) (newfs_msdos)</t>
  </si>
  <si>
    <t>cluster-size (-c) (newfs_msdos)</t>
  </si>
  <si>
    <t>bytes per cluster (calculated)</t>
  </si>
  <si>
    <t>Output DiskUtility GUI (automatic)</t>
  </si>
  <si>
    <t>sudo newfs_msdos -F 32 -S 512 -c 8 -v sandisk disk4s1</t>
  </si>
  <si>
    <t>   Volume Total Space:        31.8 GB (31848042496 Bytes) (exactly 62203208 512-Byte-Units)</t>
  </si>
  <si>
    <t>   Volume Used Space:         1.0 MB (1028096 Bytes) (exactly 2008 512-Byte-Units) (0.0%)</t>
  </si>
  <si>
    <t>   Volume Free Space:         31.8 GB (31847014400 Bytes) (exactly 62201200 512-Byte-Units) (100.0%)</t>
  </si>
  <si>
    <t>512 (DiskUtility GUI)</t>
  </si>
  <si>
    <t>64 (DiskUtility GUI)</t>
  </si>
  <si>
    <t>sudo newfs_msdos -F 32 -S 512 -c 128 -v sandisk disk4s1</t>
  </si>
  <si>
    <t>   Volume Total Space:        31.0 GB (31038177280 Bytes) (exactly 60621440 512-Byte-Units)</t>
  </si>
  <si>
    <t>   Volume Used Space:         5.6 MB (5570560 Bytes) (exactly 10880 512-Byte-Units) (0.0%)</t>
  </si>
  <si>
    <t>   Volume Free Space:         31.0 GB (31032606720 Bytes) (exactly 60610560 512-Byte-Units) (100.0%)</t>
  </si>
  <si>
    <t>   Allocation Block Size:     65536 Bytes</t>
  </si>
  <si>
    <t>Points</t>
  </si>
  <si>
    <t>KB / point</t>
  </si>
  <si>
    <t>KB tot</t>
  </si>
  <si>
    <t>Seems the best FAT32 config, it also coincides with the parameters on the Panasonic card</t>
  </si>
  <si>
    <t>sudo newfs_msdos -F 32 -S 512 -c 1 -v sandisk -s 128000 disk4s1</t>
  </si>
  <si>
    <t>   Volume Total Space:        64.5 MB (64510976 Bytes) (exactly 125998 512-Byte-Units)</t>
  </si>
  <si>
    <t>   Volume Used Space:         1.5 KB (1536 Bytes) (exactly 3 512-Byte-Units) (0.0%)</t>
  </si>
  <si>
    <t>   Volume Free Space:         64.5 MB (64509440 Bytes) (exactly 125995 512-Byte-Units) (100.0%)</t>
  </si>
  <si>
    <t>(The larger the cluster size the better??)</t>
  </si>
  <si>
    <t>Doesn't work with block size != 512</t>
  </si>
  <si>
    <t>Single thread
Adalogger (Kingston)
SPI 80_000_000
SDCard 40_000_000</t>
  </si>
  <si>
    <t>Single thread
Adalogger (Panasonic)
SPI 80_000_000
SDCard 40_000_000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</si>
</sst>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-* #,##0_-;\-* #,##0_-;_-* &quot;-&quot;??_-;_-@_-"/>
    <numFmt numFmtId="165" formatCode="0.0"/>
    <numFmt numFmtId="166" formatCode="0.0%"/>
    <numFmt numFmtId="167" formatCode="_-* #,##0.0_-;\-* #,##0.0_-;_-* &quot;-&quot;??_-;_-@_-"/>
  </numFmts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Menlo"/>
      <family val="2"/>
    </font>
    <font>
      <b/>
      <sz val="11"/>
      <color rgb="FF2EAEBB"/>
      <name val="Menlo"/>
      <family val="2"/>
    </font>
    <font>
      <sz val="11"/>
      <color rgb="FF2FB41D"/>
      <name val="Menlo"/>
      <family val="2"/>
    </font>
    <font>
      <sz val="10"/>
      <color theme="1"/>
      <name val="Calibri"/>
      <family val="2"/>
      <scheme val="minor"/>
    </font>
    <font>
      <b/>
      <sz val="11"/>
      <color rgb="FF000000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52">
    <xf numFmtId="0" fontId="0" fillId="0" borderId="0" xfId="0"/>
    <xf numFmtId="2" fontId="0" fillId="0" borderId="0" xfId="0" applyNumberFormat="1"/>
    <xf numFmtId="43" fontId="0" fillId="0" borderId="0" xfId="1" applyFont="1"/>
    <xf numFmtId="164" fontId="0" fillId="0" borderId="0" xfId="1" applyNumberFormat="1" applyFont="1"/>
    <xf numFmtId="164" fontId="0" fillId="0" borderId="0" xfId="0" applyNumberFormat="1"/>
    <xf numFmtId="0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2" xfId="0" applyBorder="1" applyAlignment="1">
      <alignment horizontal="right"/>
    </xf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/>
    <xf numFmtId="0" fontId="2" fillId="0" borderId="0" xfId="0" applyFont="1" applyAlignment="1"/>
    <xf numFmtId="43" fontId="0" fillId="0" borderId="0" xfId="0" applyNumberFormat="1"/>
    <xf numFmtId="165" fontId="0" fillId="0" borderId="0" xfId="0" applyNumberFormat="1"/>
    <xf numFmtId="0" fontId="0" fillId="0" borderId="4" xfId="0" applyBorder="1" applyAlignment="1">
      <alignment horizontal="right"/>
    </xf>
    <xf numFmtId="0" fontId="0" fillId="0" borderId="7" xfId="0" applyBorder="1"/>
    <xf numFmtId="43" fontId="0" fillId="0" borderId="7" xfId="1" applyFont="1" applyBorder="1"/>
    <xf numFmtId="0" fontId="0" fillId="0" borderId="7" xfId="0" applyBorder="1" applyAlignment="1"/>
    <xf numFmtId="0" fontId="2" fillId="0" borderId="8" xfId="0" applyFont="1" applyBorder="1" applyAlignment="1"/>
    <xf numFmtId="0" fontId="0" fillId="0" borderId="8" xfId="0" applyBorder="1"/>
    <xf numFmtId="0" fontId="2" fillId="2" borderId="7" xfId="0" applyFont="1" applyFill="1" applyBorder="1" applyAlignment="1"/>
    <xf numFmtId="43" fontId="2" fillId="2" borderId="7" xfId="1" applyFont="1" applyFill="1" applyBorder="1"/>
    <xf numFmtId="0" fontId="0" fillId="0" borderId="7" xfId="0" applyBorder="1" applyAlignment="1">
      <alignment wrapText="1"/>
    </xf>
    <xf numFmtId="0" fontId="2" fillId="0" borderId="7" xfId="0" applyFont="1" applyBorder="1"/>
    <xf numFmtId="0" fontId="2" fillId="0" borderId="9" xfId="0" applyFont="1" applyBorder="1" applyAlignment="1"/>
    <xf numFmtId="0" fontId="0" fillId="0" borderId="9" xfId="0" applyBorder="1"/>
    <xf numFmtId="43" fontId="0" fillId="0" borderId="8" xfId="1" applyFont="1" applyBorder="1"/>
    <xf numFmtId="0" fontId="2" fillId="0" borderId="9" xfId="0" applyFont="1" applyBorder="1" applyAlignment="1">
      <alignment wrapText="1"/>
    </xf>
    <xf numFmtId="0" fontId="2" fillId="0" borderId="0" xfId="0" applyFont="1" applyFill="1" applyBorder="1" applyAlignment="1"/>
    <xf numFmtId="0" fontId="2" fillId="0" borderId="7" xfId="0" applyFont="1" applyFill="1" applyBorder="1" applyAlignment="1"/>
    <xf numFmtId="166" fontId="0" fillId="0" borderId="7" xfId="2" applyNumberFormat="1" applyFont="1" applyBorder="1"/>
    <xf numFmtId="0" fontId="0" fillId="0" borderId="0" xfId="0" applyFill="1" applyAlignment="1">
      <alignment wrapText="1"/>
    </xf>
    <xf numFmtId="0" fontId="2" fillId="0" borderId="8" xfId="0" applyFont="1" applyBorder="1"/>
    <xf numFmtId="0" fontId="0" fillId="0" borderId="9" xfId="0" applyBorder="1" applyAlignment="1"/>
    <xf numFmtId="43" fontId="0" fillId="0" borderId="9" xfId="1" applyFont="1" applyBorder="1"/>
    <xf numFmtId="43" fontId="0" fillId="0" borderId="8" xfId="1" applyFont="1" applyBorder="1" applyAlignment="1">
      <alignment horizontal="center"/>
    </xf>
    <xf numFmtId="0" fontId="2" fillId="0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3" fillId="0" borderId="0" xfId="0" applyFont="1"/>
    <xf numFmtId="166" fontId="0" fillId="0" borderId="0" xfId="2" applyNumberFormat="1" applyFont="1"/>
    <xf numFmtId="167" fontId="0" fillId="0" borderId="0" xfId="1" applyNumberFormat="1" applyFont="1"/>
    <xf numFmtId="0" fontId="4" fillId="0" borderId="0" xfId="3"/>
    <xf numFmtId="0" fontId="7" fillId="0" borderId="0" xfId="0" applyFont="1"/>
    <xf numFmtId="0" fontId="6" fillId="0" borderId="0" xfId="0" applyFont="1"/>
    <xf numFmtId="0" fontId="2" fillId="0" borderId="0" xfId="0" applyFont="1" applyAlignment="1">
      <alignment vertical="top" wrapText="1"/>
    </xf>
    <xf numFmtId="0" fontId="9" fillId="0" borderId="0" xfId="0" applyFont="1" applyAlignment="1">
      <alignment wrapText="1"/>
    </xf>
    <xf numFmtId="0" fontId="10" fillId="0" borderId="0" xfId="0" applyFont="1"/>
  </cellXfs>
  <cellStyles count="4">
    <cellStyle name="Hipervínculo" xfId="3" builtinId="8"/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06/relationships/rdRichValueStructure" Target="richData/rdrichvaluestructure.xml"/><Relationship Id="rId5" Type="http://schemas.openxmlformats.org/officeDocument/2006/relationships/worksheet" Target="worksheets/sheet5.xml"/><Relationship Id="rId10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Pi Pico, T = 50ms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summary!$A$17</c:f>
              <c:strCache>
                <c:ptCount val="1"/>
                <c:pt idx="0">
                  <c:v>max (ms)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summary!$B$16:$G$16</c:f>
              <c:strCache>
                <c:ptCount val="6"/>
                <c:pt idx="0">
                  <c:v>50-Pico-st-flash(xip)</c:v>
                </c:pt>
                <c:pt idx="1">
                  <c:v>50-Pico-mt-flash(xip)</c:v>
                </c:pt>
                <c:pt idx="2">
                  <c:v>50-Pico-st-xtsd</c:v>
                </c:pt>
                <c:pt idx="3">
                  <c:v>50-Pico-mt-xtsd</c:v>
                </c:pt>
                <c:pt idx="4">
                  <c:v>50-Pico-st-sdcard</c:v>
                </c:pt>
                <c:pt idx="5">
                  <c:v>50-Pico-mt-sdcard</c:v>
                </c:pt>
              </c:strCache>
            </c:strRef>
          </c:cat>
          <c:val>
            <c:numRef>
              <c:f>summary!$B$17:$G$17</c:f>
              <c:numCache>
                <c:formatCode>_-* #,##0.0_-;\-* #,##0.0_-;_-* "-"??_-;_-@_-</c:formatCode>
                <c:ptCount val="6"/>
                <c:pt idx="0">
                  <c:v>91</c:v>
                </c:pt>
                <c:pt idx="1">
                  <c:v>58</c:v>
                </c:pt>
                <c:pt idx="2">
                  <c:v>81</c:v>
                </c:pt>
                <c:pt idx="3">
                  <c:v>58</c:v>
                </c:pt>
                <c:pt idx="4">
                  <c:v>140</c:v>
                </c:pt>
                <c:pt idx="5">
                  <c:v>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DF-8249-892E-9EEBC5EEE5DC}"/>
            </c:ext>
          </c:extLst>
        </c:ser>
        <c:ser>
          <c:idx val="1"/>
          <c:order val="1"/>
          <c:tx>
            <c:strRef>
              <c:f>summary!$A$18</c:f>
              <c:strCache>
                <c:ptCount val="1"/>
                <c:pt idx="0">
                  <c:v>avg (ms)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summary!$B$16:$G$16</c:f>
              <c:strCache>
                <c:ptCount val="6"/>
                <c:pt idx="0">
                  <c:v>50-Pico-st-flash(xip)</c:v>
                </c:pt>
                <c:pt idx="1">
                  <c:v>50-Pico-mt-flash(xip)</c:v>
                </c:pt>
                <c:pt idx="2">
                  <c:v>50-Pico-st-xtsd</c:v>
                </c:pt>
                <c:pt idx="3">
                  <c:v>50-Pico-mt-xtsd</c:v>
                </c:pt>
                <c:pt idx="4">
                  <c:v>50-Pico-st-sdcard</c:v>
                </c:pt>
                <c:pt idx="5">
                  <c:v>50-Pico-mt-sdcard</c:v>
                </c:pt>
              </c:strCache>
            </c:strRef>
          </c:cat>
          <c:val>
            <c:numRef>
              <c:f>summary!$B$18:$G$18</c:f>
              <c:numCache>
                <c:formatCode>_-* #,##0.0_-;\-* #,##0.0_-;_-* "-"??_-;_-@_-</c:formatCode>
                <c:ptCount val="6"/>
                <c:pt idx="0">
                  <c:v>55.926000000000002</c:v>
                </c:pt>
                <c:pt idx="1">
                  <c:v>50.936</c:v>
                </c:pt>
                <c:pt idx="2">
                  <c:v>56.686</c:v>
                </c:pt>
                <c:pt idx="3">
                  <c:v>50.805999999999997</c:v>
                </c:pt>
                <c:pt idx="4">
                  <c:v>78.103999999999999</c:v>
                </c:pt>
                <c:pt idx="5">
                  <c:v>50.863999999999997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8DF-8249-892E-9EEBC5EEE5DC}"/>
            </c:ext>
          </c:extLst>
        </c:ser>
        <c:ser>
          <c:idx val="2"/>
          <c:order val="2"/>
          <c:tx>
            <c:strRef>
              <c:f>summary!$A$19</c:f>
              <c:strCache>
                <c:ptCount val="1"/>
                <c:pt idx="0">
                  <c:v>min (ms)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summary!$B$16:$G$16</c:f>
              <c:strCache>
                <c:ptCount val="6"/>
                <c:pt idx="0">
                  <c:v>50-Pico-st-flash(xip)</c:v>
                </c:pt>
                <c:pt idx="1">
                  <c:v>50-Pico-mt-flash(xip)</c:v>
                </c:pt>
                <c:pt idx="2">
                  <c:v>50-Pico-st-xtsd</c:v>
                </c:pt>
                <c:pt idx="3">
                  <c:v>50-Pico-mt-xtsd</c:v>
                </c:pt>
                <c:pt idx="4">
                  <c:v>50-Pico-st-sdcard</c:v>
                </c:pt>
                <c:pt idx="5">
                  <c:v>50-Pico-mt-sdcard</c:v>
                </c:pt>
              </c:strCache>
            </c:strRef>
          </c:cat>
          <c:val>
            <c:numRef>
              <c:f>summary!$B$19:$G$19</c:f>
              <c:numCache>
                <c:formatCode>_-* #,##0.0_-;\-* #,##0.0_-;_-* "-"??_-;_-@_-</c:formatCode>
                <c:ptCount val="6"/>
                <c:pt idx="0">
                  <c:v>51</c:v>
                </c:pt>
                <c:pt idx="1">
                  <c:v>50</c:v>
                </c:pt>
                <c:pt idx="2">
                  <c:v>51</c:v>
                </c:pt>
                <c:pt idx="3">
                  <c:v>50</c:v>
                </c:pt>
                <c:pt idx="4">
                  <c:v>52</c:v>
                </c:pt>
                <c:pt idx="5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8DF-8249-892E-9EEBC5EEE5DC}"/>
            </c:ext>
          </c:extLst>
        </c:ser>
        <c:ser>
          <c:idx val="3"/>
          <c:order val="3"/>
          <c:tx>
            <c:strRef>
              <c:f>summary!$A$20</c:f>
              <c:strCache>
                <c:ptCount val="1"/>
                <c:pt idx="0">
                  <c:v>std_dev (ms)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summary!$B$16:$G$16</c:f>
              <c:strCache>
                <c:ptCount val="6"/>
                <c:pt idx="0">
                  <c:v>50-Pico-st-flash(xip)</c:v>
                </c:pt>
                <c:pt idx="1">
                  <c:v>50-Pico-mt-flash(xip)</c:v>
                </c:pt>
                <c:pt idx="2">
                  <c:v>50-Pico-st-xtsd</c:v>
                </c:pt>
                <c:pt idx="3">
                  <c:v>50-Pico-mt-xtsd</c:v>
                </c:pt>
                <c:pt idx="4">
                  <c:v>50-Pico-st-sdcard</c:v>
                </c:pt>
                <c:pt idx="5">
                  <c:v>50-Pico-mt-sdcard</c:v>
                </c:pt>
              </c:strCache>
            </c:strRef>
          </c:cat>
          <c:val>
            <c:numRef>
              <c:f>summary!$B$20:$G$20</c:f>
              <c:numCache>
                <c:formatCode>_-* #,##0.0_-;\-* #,##0.0_-;_-* "-"??_-;_-@_-</c:formatCode>
                <c:ptCount val="6"/>
                <c:pt idx="0">
                  <c:v>9.5837477241881732</c:v>
                </c:pt>
                <c:pt idx="1">
                  <c:v>0.5333600527709077</c:v>
                </c:pt>
                <c:pt idx="2">
                  <c:v>4.63</c:v>
                </c:pt>
                <c:pt idx="3">
                  <c:v>0.5185574255636658</c:v>
                </c:pt>
                <c:pt idx="4">
                  <c:v>16.123806569062825</c:v>
                </c:pt>
                <c:pt idx="5">
                  <c:v>0.39218824975576716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8DF-8249-892E-9EEBC5EEE5DC}"/>
            </c:ext>
          </c:extLst>
        </c:ser>
        <c:ser>
          <c:idx val="4"/>
          <c:order val="4"/>
          <c:tx>
            <c:strRef>
              <c:f>summary!$A$21</c:f>
              <c:strCache>
                <c:ptCount val="1"/>
                <c:pt idx="0">
                  <c:v>overhead (%)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summary!$B$16:$G$16</c:f>
              <c:strCache>
                <c:ptCount val="6"/>
                <c:pt idx="0">
                  <c:v>50-Pico-st-flash(xip)</c:v>
                </c:pt>
                <c:pt idx="1">
                  <c:v>50-Pico-mt-flash(xip)</c:v>
                </c:pt>
                <c:pt idx="2">
                  <c:v>50-Pico-st-xtsd</c:v>
                </c:pt>
                <c:pt idx="3">
                  <c:v>50-Pico-mt-xtsd</c:v>
                </c:pt>
                <c:pt idx="4">
                  <c:v>50-Pico-st-sdcard</c:v>
                </c:pt>
                <c:pt idx="5">
                  <c:v>50-Pico-mt-sdcard</c:v>
                </c:pt>
              </c:strCache>
            </c:strRef>
          </c:cat>
          <c:val>
            <c:numRef>
              <c:f>summary!$B$21:$G$21</c:f>
              <c:numCache>
                <c:formatCode>_-* #,##0.0_-;\-* #,##0.0_-;_-* "-"??_-;_-@_-</c:formatCode>
                <c:ptCount val="6"/>
                <c:pt idx="0">
                  <c:v>11.852000000000004</c:v>
                </c:pt>
                <c:pt idx="1">
                  <c:v>1.8720000000000001</c:v>
                </c:pt>
                <c:pt idx="2">
                  <c:v>13.372</c:v>
                </c:pt>
                <c:pt idx="3">
                  <c:v>1.6119999999999948</c:v>
                </c:pt>
                <c:pt idx="4">
                  <c:v>56.208000000000006</c:v>
                </c:pt>
                <c:pt idx="5">
                  <c:v>1.7279999999999944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8DF-8249-892E-9EEBC5EEE5D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1085400367"/>
        <c:axId val="1085938079"/>
      </c:barChart>
      <c:catAx>
        <c:axId val="10854003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1085938079"/>
        <c:crosses val="autoZero"/>
        <c:auto val="1"/>
        <c:lblAlgn val="ctr"/>
        <c:lblOffset val="100"/>
        <c:noMultiLvlLbl val="0"/>
      </c:catAx>
      <c:valAx>
        <c:axId val="1085938079"/>
        <c:scaling>
          <c:orientation val="minMax"/>
        </c:scaling>
        <c:delete val="1"/>
        <c:axPos val="l"/>
        <c:numFmt formatCode="_-* #,##0.0_-;\-* #,##0.0_-;_-* &quot;-&quot;??_-;_-@_-" sourceLinked="1"/>
        <c:majorTickMark val="none"/>
        <c:minorTickMark val="none"/>
        <c:tickLblPos val="nextTo"/>
        <c:crossAx val="10854003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FeatherS3, T = 50ms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summary!$A$36</c:f>
              <c:strCache>
                <c:ptCount val="1"/>
                <c:pt idx="0">
                  <c:v>max (ms)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summary!$B$35:$G$35</c:f>
              <c:strCache>
                <c:ptCount val="6"/>
                <c:pt idx="0">
                  <c:v>50-FeatherS3-st-flash(xip)</c:v>
                </c:pt>
                <c:pt idx="1">
                  <c:v>50-FeatherS3-mt-flash(xip)</c:v>
                </c:pt>
                <c:pt idx="2">
                  <c:v>50-FeatherS3-st-xtsd</c:v>
                </c:pt>
                <c:pt idx="3">
                  <c:v>50-FeatherS3-mt-xtsd</c:v>
                </c:pt>
                <c:pt idx="4">
                  <c:v>50-FeatherS3-st-sdcard</c:v>
                </c:pt>
                <c:pt idx="5">
                  <c:v>50-FeatherS3-mt-sdcard</c:v>
                </c:pt>
              </c:strCache>
            </c:strRef>
          </c:cat>
          <c:val>
            <c:numRef>
              <c:f>summary!$B$36:$G$36</c:f>
              <c:numCache>
                <c:formatCode>_-* #,##0.0_-;\-* #,##0.0_-;_-* "-"??_-;_-@_-</c:formatCode>
                <c:ptCount val="6"/>
                <c:pt idx="0">
                  <c:v>132</c:v>
                </c:pt>
                <c:pt idx="1">
                  <c:v>91</c:v>
                </c:pt>
                <c:pt idx="2">
                  <c:v>150</c:v>
                </c:pt>
                <c:pt idx="3">
                  <c:v>119</c:v>
                </c:pt>
                <c:pt idx="4">
                  <c:v>135</c:v>
                </c:pt>
                <c:pt idx="5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E3-7248-ABB5-D7368BA6FE64}"/>
            </c:ext>
          </c:extLst>
        </c:ser>
        <c:ser>
          <c:idx val="1"/>
          <c:order val="1"/>
          <c:tx>
            <c:strRef>
              <c:f>summary!$A$37</c:f>
              <c:strCache>
                <c:ptCount val="1"/>
                <c:pt idx="0">
                  <c:v>avg (ms)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summary!$B$35:$G$35</c:f>
              <c:strCache>
                <c:ptCount val="6"/>
                <c:pt idx="0">
                  <c:v>50-FeatherS3-st-flash(xip)</c:v>
                </c:pt>
                <c:pt idx="1">
                  <c:v>50-FeatherS3-mt-flash(xip)</c:v>
                </c:pt>
                <c:pt idx="2">
                  <c:v>50-FeatherS3-st-xtsd</c:v>
                </c:pt>
                <c:pt idx="3">
                  <c:v>50-FeatherS3-mt-xtsd</c:v>
                </c:pt>
                <c:pt idx="4">
                  <c:v>50-FeatherS3-st-sdcard</c:v>
                </c:pt>
                <c:pt idx="5">
                  <c:v>50-FeatherS3-mt-sdcard</c:v>
                </c:pt>
              </c:strCache>
            </c:strRef>
          </c:cat>
          <c:val>
            <c:numRef>
              <c:f>summary!$B$37:$G$37</c:f>
              <c:numCache>
                <c:formatCode>_-* #,##0.0_-;\-* #,##0.0_-;_-* "-"??_-;_-@_-</c:formatCode>
                <c:ptCount val="6"/>
                <c:pt idx="0">
                  <c:v>59.02</c:v>
                </c:pt>
                <c:pt idx="1">
                  <c:v>56.32</c:v>
                </c:pt>
                <c:pt idx="2">
                  <c:v>55.89</c:v>
                </c:pt>
                <c:pt idx="3">
                  <c:v>54.944000000000003</c:v>
                </c:pt>
                <c:pt idx="4">
                  <c:v>74.122</c:v>
                </c:pt>
                <c:pt idx="5">
                  <c:v>51.054000000000002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DE3-7248-ABB5-D7368BA6FE64}"/>
            </c:ext>
          </c:extLst>
        </c:ser>
        <c:ser>
          <c:idx val="2"/>
          <c:order val="2"/>
          <c:tx>
            <c:strRef>
              <c:f>summary!$A$38</c:f>
              <c:strCache>
                <c:ptCount val="1"/>
                <c:pt idx="0">
                  <c:v>min (ms)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summary!$B$35:$G$35</c:f>
              <c:strCache>
                <c:ptCount val="6"/>
                <c:pt idx="0">
                  <c:v>50-FeatherS3-st-flash(xip)</c:v>
                </c:pt>
                <c:pt idx="1">
                  <c:v>50-FeatherS3-mt-flash(xip)</c:v>
                </c:pt>
                <c:pt idx="2">
                  <c:v>50-FeatherS3-st-xtsd</c:v>
                </c:pt>
                <c:pt idx="3">
                  <c:v>50-FeatherS3-mt-xtsd</c:v>
                </c:pt>
                <c:pt idx="4">
                  <c:v>50-FeatherS3-st-sdcard</c:v>
                </c:pt>
                <c:pt idx="5">
                  <c:v>50-FeatherS3-mt-sdcard</c:v>
                </c:pt>
              </c:strCache>
            </c:strRef>
          </c:cat>
          <c:val>
            <c:numRef>
              <c:f>summary!$B$38:$G$38</c:f>
              <c:numCache>
                <c:formatCode>_-* #,##0.0_-;\-* #,##0.0_-;_-* "-"??_-;_-@_-</c:formatCode>
                <c:ptCount val="6"/>
                <c:pt idx="0">
                  <c:v>53</c:v>
                </c:pt>
                <c:pt idx="1">
                  <c:v>50</c:v>
                </c:pt>
                <c:pt idx="2">
                  <c:v>51</c:v>
                </c:pt>
                <c:pt idx="3">
                  <c:v>50</c:v>
                </c:pt>
                <c:pt idx="4">
                  <c:v>51</c:v>
                </c:pt>
                <c:pt idx="5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E3-7248-ABB5-D7368BA6FE64}"/>
            </c:ext>
          </c:extLst>
        </c:ser>
        <c:ser>
          <c:idx val="3"/>
          <c:order val="3"/>
          <c:tx>
            <c:strRef>
              <c:f>summary!$A$39</c:f>
              <c:strCache>
                <c:ptCount val="1"/>
                <c:pt idx="0">
                  <c:v>std_dev (ms)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summary!$B$35:$G$35</c:f>
              <c:strCache>
                <c:ptCount val="6"/>
                <c:pt idx="0">
                  <c:v>50-FeatherS3-st-flash(xip)</c:v>
                </c:pt>
                <c:pt idx="1">
                  <c:v>50-FeatherS3-mt-flash(xip)</c:v>
                </c:pt>
                <c:pt idx="2">
                  <c:v>50-FeatherS3-st-xtsd</c:v>
                </c:pt>
                <c:pt idx="3">
                  <c:v>50-FeatherS3-mt-xtsd</c:v>
                </c:pt>
                <c:pt idx="4">
                  <c:v>50-FeatherS3-st-sdcard</c:v>
                </c:pt>
                <c:pt idx="5">
                  <c:v>50-FeatherS3-mt-sdcard</c:v>
                </c:pt>
              </c:strCache>
            </c:strRef>
          </c:cat>
          <c:val>
            <c:numRef>
              <c:f>summary!$B$39:$G$39</c:f>
              <c:numCache>
                <c:formatCode>_-* #,##0.0_-;\-* #,##0.0_-;_-* "-"??_-;_-@_-</c:formatCode>
                <c:ptCount val="6"/>
                <c:pt idx="0">
                  <c:v>15.340085934340328</c:v>
                </c:pt>
                <c:pt idx="1">
                  <c:v>6.7084727930005768</c:v>
                </c:pt>
                <c:pt idx="2">
                  <c:v>6.1277237205990192</c:v>
                </c:pt>
                <c:pt idx="3">
                  <c:v>3.8390546598560964</c:v>
                </c:pt>
                <c:pt idx="4">
                  <c:v>14.669885038885226</c:v>
                </c:pt>
                <c:pt idx="5">
                  <c:v>3.8782942555542799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DE3-7248-ABB5-D7368BA6FE64}"/>
            </c:ext>
          </c:extLst>
        </c:ser>
        <c:ser>
          <c:idx val="4"/>
          <c:order val="4"/>
          <c:tx>
            <c:strRef>
              <c:f>summary!$A$40</c:f>
              <c:strCache>
                <c:ptCount val="1"/>
                <c:pt idx="0">
                  <c:v>overhead (%)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summary!$B$35:$G$35</c:f>
              <c:strCache>
                <c:ptCount val="6"/>
                <c:pt idx="0">
                  <c:v>50-FeatherS3-st-flash(xip)</c:v>
                </c:pt>
                <c:pt idx="1">
                  <c:v>50-FeatherS3-mt-flash(xip)</c:v>
                </c:pt>
                <c:pt idx="2">
                  <c:v>50-FeatherS3-st-xtsd</c:v>
                </c:pt>
                <c:pt idx="3">
                  <c:v>50-FeatherS3-mt-xtsd</c:v>
                </c:pt>
                <c:pt idx="4">
                  <c:v>50-FeatherS3-st-sdcard</c:v>
                </c:pt>
                <c:pt idx="5">
                  <c:v>50-FeatherS3-mt-sdcard</c:v>
                </c:pt>
              </c:strCache>
            </c:strRef>
          </c:cat>
          <c:val>
            <c:numRef>
              <c:f>summary!$B$40:$G$40</c:f>
              <c:numCache>
                <c:formatCode>_-* #,##0.0_-;\-* #,##0.0_-;_-* "-"??_-;_-@_-</c:formatCode>
                <c:ptCount val="6"/>
                <c:pt idx="0">
                  <c:v>18.040000000000006</c:v>
                </c:pt>
                <c:pt idx="1">
                  <c:v>12.64</c:v>
                </c:pt>
                <c:pt idx="2">
                  <c:v>11.780000000000001</c:v>
                </c:pt>
                <c:pt idx="3">
                  <c:v>9.8880000000000052</c:v>
                </c:pt>
                <c:pt idx="4">
                  <c:v>48.244</c:v>
                </c:pt>
                <c:pt idx="5">
                  <c:v>2.1080000000000041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DE3-7248-ABB5-D7368BA6FE6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1167563375"/>
        <c:axId val="1371373551"/>
      </c:barChart>
      <c:catAx>
        <c:axId val="11675633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1371373551"/>
        <c:crosses val="autoZero"/>
        <c:auto val="1"/>
        <c:lblAlgn val="ctr"/>
        <c:lblOffset val="100"/>
        <c:noMultiLvlLbl val="0"/>
      </c:catAx>
      <c:valAx>
        <c:axId val="1371373551"/>
        <c:scaling>
          <c:orientation val="minMax"/>
        </c:scaling>
        <c:delete val="1"/>
        <c:axPos val="l"/>
        <c:numFmt formatCode="_-* #,##0.0_-;\-* #,##0.0_-;_-* &quot;-&quot;??_-;_-@_-" sourceLinked="1"/>
        <c:majorTickMark val="none"/>
        <c:minorTickMark val="none"/>
        <c:tickLblPos val="nextTo"/>
        <c:crossAx val="11675633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PI PICO, T = 25ms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summary!$A$54</c:f>
              <c:strCache>
                <c:ptCount val="1"/>
                <c:pt idx="0">
                  <c:v>max (ms)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summary!$B$53:$G$53</c:f>
              <c:strCache>
                <c:ptCount val="6"/>
                <c:pt idx="0">
                  <c:v>25-Pico-st-flash(xip)</c:v>
                </c:pt>
                <c:pt idx="1">
                  <c:v>25-Pico-mt-flash(xip)</c:v>
                </c:pt>
                <c:pt idx="2">
                  <c:v>25-Pico-st-xtsd</c:v>
                </c:pt>
                <c:pt idx="3">
                  <c:v>25-Pico-mt-xtsd</c:v>
                </c:pt>
                <c:pt idx="4">
                  <c:v>25-Pico-st-sdcard</c:v>
                </c:pt>
                <c:pt idx="5">
                  <c:v>25-Pico-mt-sdcard</c:v>
                </c:pt>
              </c:strCache>
            </c:strRef>
          </c:cat>
          <c:val>
            <c:numRef>
              <c:f>summary!$B$54:$G$54</c:f>
              <c:numCache>
                <c:formatCode>_-* #,##0.0_-;\-* #,##0.0_-;_-* "-"??_-;_-@_-</c:formatCode>
                <c:ptCount val="6"/>
                <c:pt idx="0">
                  <c:v>68</c:v>
                </c:pt>
                <c:pt idx="1">
                  <c:v>54</c:v>
                </c:pt>
                <c:pt idx="2">
                  <c:v>125</c:v>
                </c:pt>
                <c:pt idx="3">
                  <c:v>27</c:v>
                </c:pt>
                <c:pt idx="4">
                  <c:v>116</c:v>
                </c:pt>
                <c:pt idx="5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9E-7344-B32A-BAFCD97ECEB3}"/>
            </c:ext>
          </c:extLst>
        </c:ser>
        <c:ser>
          <c:idx val="1"/>
          <c:order val="1"/>
          <c:tx>
            <c:strRef>
              <c:f>summary!$A$55</c:f>
              <c:strCache>
                <c:ptCount val="1"/>
                <c:pt idx="0">
                  <c:v>avg (ms)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summary!$B$53:$G$53</c:f>
              <c:strCache>
                <c:ptCount val="6"/>
                <c:pt idx="0">
                  <c:v>25-Pico-st-flash(xip)</c:v>
                </c:pt>
                <c:pt idx="1">
                  <c:v>25-Pico-mt-flash(xip)</c:v>
                </c:pt>
                <c:pt idx="2">
                  <c:v>25-Pico-st-xtsd</c:v>
                </c:pt>
                <c:pt idx="3">
                  <c:v>25-Pico-mt-xtsd</c:v>
                </c:pt>
                <c:pt idx="4">
                  <c:v>25-Pico-st-sdcard</c:v>
                </c:pt>
                <c:pt idx="5">
                  <c:v>25-Pico-mt-sdcard</c:v>
                </c:pt>
              </c:strCache>
            </c:strRef>
          </c:cat>
          <c:val>
            <c:numRef>
              <c:f>summary!$B$55:$G$55</c:f>
              <c:numCache>
                <c:formatCode>_-* #,##0.0_-;\-* #,##0.0_-;_-* "-"??_-;_-@_-</c:formatCode>
                <c:ptCount val="6"/>
                <c:pt idx="0">
                  <c:v>30.968</c:v>
                </c:pt>
                <c:pt idx="1">
                  <c:v>27.257999999999999</c:v>
                </c:pt>
                <c:pt idx="2">
                  <c:v>31.905999999999999</c:v>
                </c:pt>
                <c:pt idx="3">
                  <c:v>25.872</c:v>
                </c:pt>
                <c:pt idx="4">
                  <c:v>53.091999999999999</c:v>
                </c:pt>
                <c:pt idx="5">
                  <c:v>25.893999999999998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09E-7344-B32A-BAFCD97ECEB3}"/>
            </c:ext>
          </c:extLst>
        </c:ser>
        <c:ser>
          <c:idx val="2"/>
          <c:order val="2"/>
          <c:tx>
            <c:strRef>
              <c:f>summary!$A$56</c:f>
              <c:strCache>
                <c:ptCount val="1"/>
                <c:pt idx="0">
                  <c:v>min (ms)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summary!$B$53:$G$53</c:f>
              <c:strCache>
                <c:ptCount val="6"/>
                <c:pt idx="0">
                  <c:v>25-Pico-st-flash(xip)</c:v>
                </c:pt>
                <c:pt idx="1">
                  <c:v>25-Pico-mt-flash(xip)</c:v>
                </c:pt>
                <c:pt idx="2">
                  <c:v>25-Pico-st-xtsd</c:v>
                </c:pt>
                <c:pt idx="3">
                  <c:v>25-Pico-mt-xtsd</c:v>
                </c:pt>
                <c:pt idx="4">
                  <c:v>25-Pico-st-sdcard</c:v>
                </c:pt>
                <c:pt idx="5">
                  <c:v>25-Pico-mt-sdcard</c:v>
                </c:pt>
              </c:strCache>
            </c:strRef>
          </c:cat>
          <c:val>
            <c:numRef>
              <c:f>summary!$B$56:$G$56</c:f>
              <c:numCache>
                <c:formatCode>_-* #,##0.0_-;\-* #,##0.0_-;_-* "-"??_-;_-@_-</c:formatCode>
                <c:ptCount val="6"/>
                <c:pt idx="0">
                  <c:v>26</c:v>
                </c:pt>
                <c:pt idx="1">
                  <c:v>25</c:v>
                </c:pt>
                <c:pt idx="2">
                  <c:v>26</c:v>
                </c:pt>
                <c:pt idx="3">
                  <c:v>25</c:v>
                </c:pt>
                <c:pt idx="4">
                  <c:v>27</c:v>
                </c:pt>
                <c:pt idx="5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09E-7344-B32A-BAFCD97ECEB3}"/>
            </c:ext>
          </c:extLst>
        </c:ser>
        <c:ser>
          <c:idx val="3"/>
          <c:order val="3"/>
          <c:tx>
            <c:strRef>
              <c:f>summary!$A$57</c:f>
              <c:strCache>
                <c:ptCount val="1"/>
                <c:pt idx="0">
                  <c:v>std_dev (ms)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summary!$B$53:$G$53</c:f>
              <c:strCache>
                <c:ptCount val="6"/>
                <c:pt idx="0">
                  <c:v>25-Pico-st-flash(xip)</c:v>
                </c:pt>
                <c:pt idx="1">
                  <c:v>25-Pico-mt-flash(xip)</c:v>
                </c:pt>
                <c:pt idx="2">
                  <c:v>25-Pico-st-xtsd</c:v>
                </c:pt>
                <c:pt idx="3">
                  <c:v>25-Pico-mt-xtsd</c:v>
                </c:pt>
                <c:pt idx="4">
                  <c:v>25-Pico-st-sdcard</c:v>
                </c:pt>
                <c:pt idx="5">
                  <c:v>25-Pico-mt-sdcard</c:v>
                </c:pt>
              </c:strCache>
            </c:strRef>
          </c:cat>
          <c:val>
            <c:numRef>
              <c:f>summary!$B$57:$G$57</c:f>
              <c:numCache>
                <c:formatCode>_-* #,##0.0_-;\-* #,##0.0_-;_-* "-"??_-;_-@_-</c:formatCode>
                <c:ptCount val="6"/>
                <c:pt idx="0">
                  <c:v>9.61</c:v>
                </c:pt>
                <c:pt idx="1">
                  <c:v>4.66</c:v>
                </c:pt>
                <c:pt idx="2">
                  <c:v>6.2583942827210866</c:v>
                </c:pt>
                <c:pt idx="3">
                  <c:v>0.34036406301309491</c:v>
                </c:pt>
                <c:pt idx="4">
                  <c:v>16.164594775264142</c:v>
                </c:pt>
                <c:pt idx="5">
                  <c:v>0.52470432555727453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09E-7344-B32A-BAFCD97ECEB3}"/>
            </c:ext>
          </c:extLst>
        </c:ser>
        <c:ser>
          <c:idx val="4"/>
          <c:order val="4"/>
          <c:tx>
            <c:strRef>
              <c:f>summary!$A$58</c:f>
              <c:strCache>
                <c:ptCount val="1"/>
                <c:pt idx="0">
                  <c:v>overhead (%)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summary!$B$53:$G$53</c:f>
              <c:strCache>
                <c:ptCount val="6"/>
                <c:pt idx="0">
                  <c:v>25-Pico-st-flash(xip)</c:v>
                </c:pt>
                <c:pt idx="1">
                  <c:v>25-Pico-mt-flash(xip)</c:v>
                </c:pt>
                <c:pt idx="2">
                  <c:v>25-Pico-st-xtsd</c:v>
                </c:pt>
                <c:pt idx="3">
                  <c:v>25-Pico-mt-xtsd</c:v>
                </c:pt>
                <c:pt idx="4">
                  <c:v>25-Pico-st-sdcard</c:v>
                </c:pt>
                <c:pt idx="5">
                  <c:v>25-Pico-mt-sdcard</c:v>
                </c:pt>
              </c:strCache>
            </c:strRef>
          </c:cat>
          <c:val>
            <c:numRef>
              <c:f>summary!$B$58:$G$58</c:f>
              <c:numCache>
                <c:formatCode>_-* #,##0.0_-;\-* #,##0.0_-;_-* "-"??_-;_-@_-</c:formatCode>
                <c:ptCount val="6"/>
                <c:pt idx="0">
                  <c:v>23.872</c:v>
                </c:pt>
                <c:pt idx="1">
                  <c:v>9.0319999999999965</c:v>
                </c:pt>
                <c:pt idx="2">
                  <c:v>27.623999999999992</c:v>
                </c:pt>
                <c:pt idx="3">
                  <c:v>3.4879999999999995</c:v>
                </c:pt>
                <c:pt idx="4">
                  <c:v>112.36799999999999</c:v>
                </c:pt>
                <c:pt idx="5">
                  <c:v>3.575999999999993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09E-7344-B32A-BAFCD97ECEB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1910219664"/>
        <c:axId val="1910218528"/>
      </c:barChart>
      <c:catAx>
        <c:axId val="1910219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1910218528"/>
        <c:crosses val="autoZero"/>
        <c:auto val="1"/>
        <c:lblAlgn val="ctr"/>
        <c:lblOffset val="100"/>
        <c:noMultiLvlLbl val="0"/>
      </c:catAx>
      <c:valAx>
        <c:axId val="1910218528"/>
        <c:scaling>
          <c:orientation val="minMax"/>
        </c:scaling>
        <c:delete val="1"/>
        <c:axPos val="l"/>
        <c:numFmt formatCode="_-* #,##0.0_-;\-* #,##0.0_-;_-* &quot;-&quot;??_-;_-@_-" sourceLinked="1"/>
        <c:majorTickMark val="none"/>
        <c:minorTickMark val="none"/>
        <c:tickLblPos val="nextTo"/>
        <c:crossAx val="1910219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FeatherS3, T = 25ms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summary!$A$73</c:f>
              <c:strCache>
                <c:ptCount val="1"/>
                <c:pt idx="0">
                  <c:v>max (ms)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summary!$B$72:$G$72</c:f>
              <c:strCache>
                <c:ptCount val="6"/>
                <c:pt idx="0">
                  <c:v>25-FeatherS3-st-flash(xip)</c:v>
                </c:pt>
                <c:pt idx="1">
                  <c:v>25-FeatherS3-mt-flash(xip)</c:v>
                </c:pt>
                <c:pt idx="2">
                  <c:v>25-FeatherS3-st-xtsd</c:v>
                </c:pt>
                <c:pt idx="3">
                  <c:v>25-FeatherS3-mt-xtsd</c:v>
                </c:pt>
                <c:pt idx="4">
                  <c:v>25-FeatherS3-st-sdcard</c:v>
                </c:pt>
                <c:pt idx="5">
                  <c:v>25-FeatherS3-mt-sdcard</c:v>
                </c:pt>
              </c:strCache>
            </c:strRef>
          </c:cat>
          <c:val>
            <c:numRef>
              <c:f>summary!$B$73:$G$73</c:f>
              <c:numCache>
                <c:formatCode>_-* #,##0.0_-;\-* #,##0.0_-;_-* "-"??_-;_-@_-</c:formatCode>
                <c:ptCount val="6"/>
                <c:pt idx="0">
                  <c:v>103</c:v>
                </c:pt>
                <c:pt idx="1">
                  <c:v>101</c:v>
                </c:pt>
                <c:pt idx="2">
                  <c:v>141</c:v>
                </c:pt>
                <c:pt idx="3">
                  <c:v>105</c:v>
                </c:pt>
                <c:pt idx="4">
                  <c:v>90</c:v>
                </c:pt>
                <c:pt idx="5">
                  <c:v>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6C-3347-870A-A44648E5D5D2}"/>
            </c:ext>
          </c:extLst>
        </c:ser>
        <c:ser>
          <c:idx val="1"/>
          <c:order val="1"/>
          <c:tx>
            <c:strRef>
              <c:f>summary!$A$74</c:f>
              <c:strCache>
                <c:ptCount val="1"/>
                <c:pt idx="0">
                  <c:v>avg (ms)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summary!$B$72:$G$72</c:f>
              <c:strCache>
                <c:ptCount val="6"/>
                <c:pt idx="0">
                  <c:v>25-FeatherS3-st-flash(xip)</c:v>
                </c:pt>
                <c:pt idx="1">
                  <c:v>25-FeatherS3-mt-flash(xip)</c:v>
                </c:pt>
                <c:pt idx="2">
                  <c:v>25-FeatherS3-st-xtsd</c:v>
                </c:pt>
                <c:pt idx="3">
                  <c:v>25-FeatherS3-mt-xtsd</c:v>
                </c:pt>
                <c:pt idx="4">
                  <c:v>25-FeatherS3-st-sdcard</c:v>
                </c:pt>
                <c:pt idx="5">
                  <c:v>25-FeatherS3-mt-sdcard</c:v>
                </c:pt>
              </c:strCache>
            </c:strRef>
          </c:cat>
          <c:val>
            <c:numRef>
              <c:f>summary!$B$74:$G$74</c:f>
              <c:numCache>
                <c:formatCode>_-* #,##0.0_-;\-* #,##0.0_-;_-* "-"??_-;_-@_-</c:formatCode>
                <c:ptCount val="6"/>
                <c:pt idx="0">
                  <c:v>34.128</c:v>
                </c:pt>
                <c:pt idx="1">
                  <c:v>38.479999999999997</c:v>
                </c:pt>
                <c:pt idx="2">
                  <c:v>30.861999999999998</c:v>
                </c:pt>
                <c:pt idx="3">
                  <c:v>26.608000000000001</c:v>
                </c:pt>
                <c:pt idx="4">
                  <c:v>43.415999999999997</c:v>
                </c:pt>
                <c:pt idx="5">
                  <c:v>26.802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76C-3347-870A-A44648E5D5D2}"/>
            </c:ext>
          </c:extLst>
        </c:ser>
        <c:ser>
          <c:idx val="2"/>
          <c:order val="2"/>
          <c:tx>
            <c:strRef>
              <c:f>summary!$A$75</c:f>
              <c:strCache>
                <c:ptCount val="1"/>
                <c:pt idx="0">
                  <c:v>min (ms)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summary!$B$72:$G$72</c:f>
              <c:strCache>
                <c:ptCount val="6"/>
                <c:pt idx="0">
                  <c:v>25-FeatherS3-st-flash(xip)</c:v>
                </c:pt>
                <c:pt idx="1">
                  <c:v>25-FeatherS3-mt-flash(xip)</c:v>
                </c:pt>
                <c:pt idx="2">
                  <c:v>25-FeatherS3-st-xtsd</c:v>
                </c:pt>
                <c:pt idx="3">
                  <c:v>25-FeatherS3-mt-xtsd</c:v>
                </c:pt>
                <c:pt idx="4">
                  <c:v>25-FeatherS3-st-sdcard</c:v>
                </c:pt>
                <c:pt idx="5">
                  <c:v>25-FeatherS3-mt-sdcard</c:v>
                </c:pt>
              </c:strCache>
            </c:strRef>
          </c:cat>
          <c:val>
            <c:numRef>
              <c:f>summary!$B$75:$G$75</c:f>
              <c:numCache>
                <c:formatCode>_-* #,##0.0_-;\-* #,##0.0_-;_-* "-"??_-;_-@_-</c:formatCode>
                <c:ptCount val="6"/>
                <c:pt idx="0">
                  <c:v>28</c:v>
                </c:pt>
                <c:pt idx="1">
                  <c:v>25</c:v>
                </c:pt>
                <c:pt idx="2">
                  <c:v>26</c:v>
                </c:pt>
                <c:pt idx="3">
                  <c:v>25</c:v>
                </c:pt>
                <c:pt idx="4">
                  <c:v>26</c:v>
                </c:pt>
                <c:pt idx="5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76C-3347-870A-A44648E5D5D2}"/>
            </c:ext>
          </c:extLst>
        </c:ser>
        <c:ser>
          <c:idx val="3"/>
          <c:order val="3"/>
          <c:tx>
            <c:strRef>
              <c:f>summary!$A$76</c:f>
              <c:strCache>
                <c:ptCount val="1"/>
                <c:pt idx="0">
                  <c:v>std_dev (ms)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summary!$B$72:$G$72</c:f>
              <c:strCache>
                <c:ptCount val="6"/>
                <c:pt idx="0">
                  <c:v>25-FeatherS3-st-flash(xip)</c:v>
                </c:pt>
                <c:pt idx="1">
                  <c:v>25-FeatherS3-mt-flash(xip)</c:v>
                </c:pt>
                <c:pt idx="2">
                  <c:v>25-FeatherS3-st-xtsd</c:v>
                </c:pt>
                <c:pt idx="3">
                  <c:v>25-FeatherS3-mt-xtsd</c:v>
                </c:pt>
                <c:pt idx="4">
                  <c:v>25-FeatherS3-st-sdcard</c:v>
                </c:pt>
                <c:pt idx="5">
                  <c:v>25-FeatherS3-mt-sdcard</c:v>
                </c:pt>
              </c:strCache>
            </c:strRef>
          </c:cat>
          <c:val>
            <c:numRef>
              <c:f>summary!$B$76:$G$76</c:f>
              <c:numCache>
                <c:formatCode>_-* #,##0.0_-;\-* #,##0.0_-;_-* "-"??_-;_-@_-</c:formatCode>
                <c:ptCount val="6"/>
                <c:pt idx="0">
                  <c:v>15.59</c:v>
                </c:pt>
                <c:pt idx="1">
                  <c:v>12.98</c:v>
                </c:pt>
                <c:pt idx="2">
                  <c:v>6.6331707280768555</c:v>
                </c:pt>
                <c:pt idx="3">
                  <c:v>5.1745422769121436</c:v>
                </c:pt>
                <c:pt idx="4">
                  <c:v>10.75426671163636</c:v>
                </c:pt>
                <c:pt idx="5">
                  <c:v>10.225258325129554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76C-3347-870A-A44648E5D5D2}"/>
            </c:ext>
          </c:extLst>
        </c:ser>
        <c:ser>
          <c:idx val="4"/>
          <c:order val="4"/>
          <c:tx>
            <c:strRef>
              <c:f>summary!$A$77</c:f>
              <c:strCache>
                <c:ptCount val="1"/>
                <c:pt idx="0">
                  <c:v>overhead (%)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summary!$B$72:$G$72</c:f>
              <c:strCache>
                <c:ptCount val="6"/>
                <c:pt idx="0">
                  <c:v>25-FeatherS3-st-flash(xip)</c:v>
                </c:pt>
                <c:pt idx="1">
                  <c:v>25-FeatherS3-mt-flash(xip)</c:v>
                </c:pt>
                <c:pt idx="2">
                  <c:v>25-FeatherS3-st-xtsd</c:v>
                </c:pt>
                <c:pt idx="3">
                  <c:v>25-FeatherS3-mt-xtsd</c:v>
                </c:pt>
                <c:pt idx="4">
                  <c:v>25-FeatherS3-st-sdcard</c:v>
                </c:pt>
                <c:pt idx="5">
                  <c:v>25-FeatherS3-mt-sdcard</c:v>
                </c:pt>
              </c:strCache>
            </c:strRef>
          </c:cat>
          <c:val>
            <c:numRef>
              <c:f>summary!$B$77:$G$77</c:f>
              <c:numCache>
                <c:formatCode>_-* #,##0.0_-;\-* #,##0.0_-;_-* "-"??_-;_-@_-</c:formatCode>
                <c:ptCount val="6"/>
                <c:pt idx="0">
                  <c:v>36.512</c:v>
                </c:pt>
                <c:pt idx="1">
                  <c:v>53.919999999999987</c:v>
                </c:pt>
                <c:pt idx="2">
                  <c:v>23.447999999999993</c:v>
                </c:pt>
                <c:pt idx="3">
                  <c:v>6.4320000000000013</c:v>
                </c:pt>
                <c:pt idx="4">
                  <c:v>73.663999999999987</c:v>
                </c:pt>
                <c:pt idx="5">
                  <c:v>7.2079999999999975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76C-3347-870A-A44648E5D5D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1361812079"/>
        <c:axId val="1378577743"/>
      </c:barChart>
      <c:catAx>
        <c:axId val="13618120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1378577743"/>
        <c:crosses val="autoZero"/>
        <c:auto val="1"/>
        <c:lblAlgn val="ctr"/>
        <c:lblOffset val="100"/>
        <c:noMultiLvlLbl val="0"/>
      </c:catAx>
      <c:valAx>
        <c:axId val="1378577743"/>
        <c:scaling>
          <c:orientation val="minMax"/>
        </c:scaling>
        <c:delete val="1"/>
        <c:axPos val="l"/>
        <c:numFmt formatCode="_-* #,##0.0_-;\-* #,##0.0_-;_-* &quot;-&quot;??_-;_-@_-" sourceLinked="1"/>
        <c:majorTickMark val="none"/>
        <c:minorTickMark val="none"/>
        <c:tickLblPos val="nextTo"/>
        <c:crossAx val="13618120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PI PICO, T = 10MS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summary!$A$91</c:f>
              <c:strCache>
                <c:ptCount val="1"/>
                <c:pt idx="0">
                  <c:v>max (ms)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summary!$B$90:$G$90</c:f>
              <c:strCache>
                <c:ptCount val="6"/>
                <c:pt idx="0">
                  <c:v>10-Pico-st-flash(xip)</c:v>
                </c:pt>
                <c:pt idx="1">
                  <c:v>10-Pico-mt-flash(xip)</c:v>
                </c:pt>
                <c:pt idx="2">
                  <c:v>10-Pico-st-xtsd</c:v>
                </c:pt>
                <c:pt idx="3">
                  <c:v>10-Pico-mt-xtsd</c:v>
                </c:pt>
                <c:pt idx="4">
                  <c:v>10-Pico-st-sdcard</c:v>
                </c:pt>
                <c:pt idx="5">
                  <c:v>10-Pico-mt-sdcard</c:v>
                </c:pt>
              </c:strCache>
            </c:strRef>
          </c:cat>
          <c:val>
            <c:numRef>
              <c:f>summary!$B$91:$G$91</c:f>
              <c:numCache>
                <c:formatCode>_-* #,##0.0_-;\-* #,##0.0_-;_-* "-"??_-;_-@_-</c:formatCode>
                <c:ptCount val="6"/>
                <c:pt idx="0">
                  <c:v>58</c:v>
                </c:pt>
                <c:pt idx="1">
                  <c:v>0</c:v>
                </c:pt>
                <c:pt idx="2">
                  <c:v>110</c:v>
                </c:pt>
                <c:pt idx="3">
                  <c:v>22</c:v>
                </c:pt>
                <c:pt idx="4">
                  <c:v>101</c:v>
                </c:pt>
                <c:pt idx="5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96-F64D-81C7-67CDEBFB92D2}"/>
            </c:ext>
          </c:extLst>
        </c:ser>
        <c:ser>
          <c:idx val="1"/>
          <c:order val="1"/>
          <c:tx>
            <c:strRef>
              <c:f>summary!$A$92</c:f>
              <c:strCache>
                <c:ptCount val="1"/>
                <c:pt idx="0">
                  <c:v>avg (ms)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summary!$B$90:$G$90</c:f>
              <c:strCache>
                <c:ptCount val="6"/>
                <c:pt idx="0">
                  <c:v>10-Pico-st-flash(xip)</c:v>
                </c:pt>
                <c:pt idx="1">
                  <c:v>10-Pico-mt-flash(xip)</c:v>
                </c:pt>
                <c:pt idx="2">
                  <c:v>10-Pico-st-xtsd</c:v>
                </c:pt>
                <c:pt idx="3">
                  <c:v>10-Pico-mt-xtsd</c:v>
                </c:pt>
                <c:pt idx="4">
                  <c:v>10-Pico-st-sdcard</c:v>
                </c:pt>
                <c:pt idx="5">
                  <c:v>10-Pico-mt-sdcard</c:v>
                </c:pt>
              </c:strCache>
            </c:strRef>
          </c:cat>
          <c:val>
            <c:numRef>
              <c:f>summary!$B$92:$G$92</c:f>
              <c:numCache>
                <c:formatCode>_-* #,##0.0_-;\-* #,##0.0_-;_-* "-"??_-;_-@_-</c:formatCode>
                <c:ptCount val="6"/>
                <c:pt idx="0">
                  <c:v>16.053999999999998</c:v>
                </c:pt>
                <c:pt idx="1">
                  <c:v>0</c:v>
                </c:pt>
                <c:pt idx="2">
                  <c:v>17.045999999999999</c:v>
                </c:pt>
                <c:pt idx="3">
                  <c:v>10.772</c:v>
                </c:pt>
                <c:pt idx="4">
                  <c:v>38.037999999999997</c:v>
                </c:pt>
                <c:pt idx="5">
                  <c:v>10.917999999999999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096-F64D-81C7-67CDEBFB92D2}"/>
            </c:ext>
          </c:extLst>
        </c:ser>
        <c:ser>
          <c:idx val="2"/>
          <c:order val="2"/>
          <c:tx>
            <c:strRef>
              <c:f>summary!$A$93</c:f>
              <c:strCache>
                <c:ptCount val="1"/>
                <c:pt idx="0">
                  <c:v>min (ms)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summary!$B$90:$G$90</c:f>
              <c:strCache>
                <c:ptCount val="6"/>
                <c:pt idx="0">
                  <c:v>10-Pico-st-flash(xip)</c:v>
                </c:pt>
                <c:pt idx="1">
                  <c:v>10-Pico-mt-flash(xip)</c:v>
                </c:pt>
                <c:pt idx="2">
                  <c:v>10-Pico-st-xtsd</c:v>
                </c:pt>
                <c:pt idx="3">
                  <c:v>10-Pico-mt-xtsd</c:v>
                </c:pt>
                <c:pt idx="4">
                  <c:v>10-Pico-st-sdcard</c:v>
                </c:pt>
                <c:pt idx="5">
                  <c:v>10-Pico-mt-sdcard</c:v>
                </c:pt>
              </c:strCache>
            </c:strRef>
          </c:cat>
          <c:val>
            <c:numRef>
              <c:f>summary!$B$93:$G$93</c:f>
              <c:numCache>
                <c:formatCode>_-* #,##0.0_-;\-* #,##0.0_-;_-* "-"??_-;_-@_-</c:formatCode>
                <c:ptCount val="6"/>
                <c:pt idx="0">
                  <c:v>11</c:v>
                </c:pt>
                <c:pt idx="1">
                  <c:v>0</c:v>
                </c:pt>
                <c:pt idx="2">
                  <c:v>11</c:v>
                </c:pt>
                <c:pt idx="3">
                  <c:v>10</c:v>
                </c:pt>
                <c:pt idx="4">
                  <c:v>12</c:v>
                </c:pt>
                <c:pt idx="5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096-F64D-81C7-67CDEBFB92D2}"/>
            </c:ext>
          </c:extLst>
        </c:ser>
        <c:ser>
          <c:idx val="3"/>
          <c:order val="3"/>
          <c:tx>
            <c:strRef>
              <c:f>summary!$A$94</c:f>
              <c:strCache>
                <c:ptCount val="1"/>
                <c:pt idx="0">
                  <c:v>std_dev (ms)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summary!$B$90:$G$90</c:f>
              <c:strCache>
                <c:ptCount val="6"/>
                <c:pt idx="0">
                  <c:v>10-Pico-st-flash(xip)</c:v>
                </c:pt>
                <c:pt idx="1">
                  <c:v>10-Pico-mt-flash(xip)</c:v>
                </c:pt>
                <c:pt idx="2">
                  <c:v>10-Pico-st-xtsd</c:v>
                </c:pt>
                <c:pt idx="3">
                  <c:v>10-Pico-mt-xtsd</c:v>
                </c:pt>
                <c:pt idx="4">
                  <c:v>10-Pico-st-sdcard</c:v>
                </c:pt>
                <c:pt idx="5">
                  <c:v>10-Pico-mt-sdcard</c:v>
                </c:pt>
              </c:strCache>
            </c:strRef>
          </c:cat>
          <c:val>
            <c:numRef>
              <c:f>summary!$B$94:$G$94</c:f>
              <c:numCache>
                <c:formatCode>_-* #,##0.0_-;\-* #,##0.0_-;_-* "-"??_-;_-@_-</c:formatCode>
                <c:ptCount val="6"/>
                <c:pt idx="0">
                  <c:v>9.9</c:v>
                </c:pt>
                <c:pt idx="1">
                  <c:v>0</c:v>
                </c:pt>
                <c:pt idx="2">
                  <c:v>7.4192975376314321</c:v>
                </c:pt>
                <c:pt idx="3">
                  <c:v>0.67299468325342238</c:v>
                </c:pt>
                <c:pt idx="4">
                  <c:v>15.963402407784683</c:v>
                </c:pt>
                <c:pt idx="5">
                  <c:v>0.72961680446843213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096-F64D-81C7-67CDEBFB92D2}"/>
            </c:ext>
          </c:extLst>
        </c:ser>
        <c:ser>
          <c:idx val="4"/>
          <c:order val="4"/>
          <c:tx>
            <c:strRef>
              <c:f>summary!$A$95</c:f>
              <c:strCache>
                <c:ptCount val="1"/>
                <c:pt idx="0">
                  <c:v>overhead (%)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summary!$B$90:$G$90</c:f>
              <c:strCache>
                <c:ptCount val="6"/>
                <c:pt idx="0">
                  <c:v>10-Pico-st-flash(xip)</c:v>
                </c:pt>
                <c:pt idx="1">
                  <c:v>10-Pico-mt-flash(xip)</c:v>
                </c:pt>
                <c:pt idx="2">
                  <c:v>10-Pico-st-xtsd</c:v>
                </c:pt>
                <c:pt idx="3">
                  <c:v>10-Pico-mt-xtsd</c:v>
                </c:pt>
                <c:pt idx="4">
                  <c:v>10-Pico-st-sdcard</c:v>
                </c:pt>
                <c:pt idx="5">
                  <c:v>10-Pico-mt-sdcard</c:v>
                </c:pt>
              </c:strCache>
            </c:strRef>
          </c:cat>
          <c:val>
            <c:numRef>
              <c:f>summary!$B$95:$G$95</c:f>
              <c:numCache>
                <c:formatCode>_-* #,##0.0_-;\-* #,##0.0_-;_-* "-"??_-;_-@_-</c:formatCode>
                <c:ptCount val="6"/>
                <c:pt idx="0">
                  <c:v>60.539999999999985</c:v>
                </c:pt>
                <c:pt idx="1">
                  <c:v>0</c:v>
                </c:pt>
                <c:pt idx="2">
                  <c:v>70.459999999999994</c:v>
                </c:pt>
                <c:pt idx="3">
                  <c:v>7.7200000000000015</c:v>
                </c:pt>
                <c:pt idx="4">
                  <c:v>280.38</c:v>
                </c:pt>
                <c:pt idx="5">
                  <c:v>9.1799999999999926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096-F64D-81C7-67CDEBFB92D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201170240"/>
        <c:axId val="201287008"/>
      </c:barChart>
      <c:catAx>
        <c:axId val="201170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201287008"/>
        <c:crosses val="autoZero"/>
        <c:auto val="1"/>
        <c:lblAlgn val="ctr"/>
        <c:lblOffset val="100"/>
        <c:noMultiLvlLbl val="0"/>
      </c:catAx>
      <c:valAx>
        <c:axId val="201287008"/>
        <c:scaling>
          <c:orientation val="minMax"/>
        </c:scaling>
        <c:delete val="1"/>
        <c:axPos val="l"/>
        <c:numFmt formatCode="_-* #,##0.0_-;\-* #,##0.0_-;_-* &quot;-&quot;??_-;_-@_-" sourceLinked="1"/>
        <c:majorTickMark val="none"/>
        <c:minorTickMark val="none"/>
        <c:tickLblPos val="nextTo"/>
        <c:crossAx val="201170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FeatherS3, T = 10ms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summary!$A$110</c:f>
              <c:strCache>
                <c:ptCount val="1"/>
                <c:pt idx="0">
                  <c:v>max (ms)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summary!$B$109:$G$109</c:f>
              <c:strCache>
                <c:ptCount val="6"/>
                <c:pt idx="0">
                  <c:v>10-FeatherS3-st-flash(xip)</c:v>
                </c:pt>
                <c:pt idx="1">
                  <c:v>10-FeatherS3-mt-flash(xip)</c:v>
                </c:pt>
                <c:pt idx="2">
                  <c:v>10-FeatherS3-st-xtsd</c:v>
                </c:pt>
                <c:pt idx="3">
                  <c:v>10-FeatherS3-mt-xtsd</c:v>
                </c:pt>
                <c:pt idx="4">
                  <c:v>10-FeatherS3-st-sdcard</c:v>
                </c:pt>
                <c:pt idx="5">
                  <c:v>10-FeatherS3-mt-sdcard</c:v>
                </c:pt>
              </c:strCache>
            </c:strRef>
          </c:cat>
          <c:val>
            <c:numRef>
              <c:f>summary!$B$110:$G$110</c:f>
              <c:numCache>
                <c:formatCode>_-* #,##0.0_-;\-* #,##0.0_-;_-* "-"??_-;_-@_-</c:formatCode>
                <c:ptCount val="6"/>
                <c:pt idx="0">
                  <c:v>101</c:v>
                </c:pt>
                <c:pt idx="1">
                  <c:v>91</c:v>
                </c:pt>
                <c:pt idx="2">
                  <c:v>110</c:v>
                </c:pt>
                <c:pt idx="3">
                  <c:v>18</c:v>
                </c:pt>
                <c:pt idx="4">
                  <c:v>75</c:v>
                </c:pt>
                <c:pt idx="5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8F-CB4A-AD71-F317F7D32EA4}"/>
            </c:ext>
          </c:extLst>
        </c:ser>
        <c:ser>
          <c:idx val="1"/>
          <c:order val="1"/>
          <c:tx>
            <c:strRef>
              <c:f>summary!$A$111</c:f>
              <c:strCache>
                <c:ptCount val="1"/>
                <c:pt idx="0">
                  <c:v>avg (ms)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summary!$B$109:$G$109</c:f>
              <c:strCache>
                <c:ptCount val="6"/>
                <c:pt idx="0">
                  <c:v>10-FeatherS3-st-flash(xip)</c:v>
                </c:pt>
                <c:pt idx="1">
                  <c:v>10-FeatherS3-mt-flash(xip)</c:v>
                </c:pt>
                <c:pt idx="2">
                  <c:v>10-FeatherS3-st-xtsd</c:v>
                </c:pt>
                <c:pt idx="3">
                  <c:v>10-FeatherS3-mt-xtsd</c:v>
                </c:pt>
                <c:pt idx="4">
                  <c:v>10-FeatherS3-st-sdcard</c:v>
                </c:pt>
                <c:pt idx="5">
                  <c:v>10-FeatherS3-mt-sdcard</c:v>
                </c:pt>
              </c:strCache>
            </c:strRef>
          </c:cat>
          <c:val>
            <c:numRef>
              <c:f>summary!$B$111:$G$111</c:f>
              <c:numCache>
                <c:formatCode>_-* #,##0.0_-;\-* #,##0.0_-;_-* "-"??_-;_-@_-</c:formatCode>
                <c:ptCount val="6"/>
                <c:pt idx="0">
                  <c:v>19.024000000000001</c:v>
                </c:pt>
                <c:pt idx="1">
                  <c:v>14.616</c:v>
                </c:pt>
                <c:pt idx="2">
                  <c:v>15.891999999999999</c:v>
                </c:pt>
                <c:pt idx="3">
                  <c:v>10.472</c:v>
                </c:pt>
                <c:pt idx="4">
                  <c:v>28.352</c:v>
                </c:pt>
                <c:pt idx="5">
                  <c:v>10.442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D8F-CB4A-AD71-F317F7D32EA4}"/>
            </c:ext>
          </c:extLst>
        </c:ser>
        <c:ser>
          <c:idx val="2"/>
          <c:order val="2"/>
          <c:tx>
            <c:strRef>
              <c:f>summary!$A$112</c:f>
              <c:strCache>
                <c:ptCount val="1"/>
                <c:pt idx="0">
                  <c:v>min (ms)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summary!$B$109:$G$109</c:f>
              <c:strCache>
                <c:ptCount val="6"/>
                <c:pt idx="0">
                  <c:v>10-FeatherS3-st-flash(xip)</c:v>
                </c:pt>
                <c:pt idx="1">
                  <c:v>10-FeatherS3-mt-flash(xip)</c:v>
                </c:pt>
                <c:pt idx="2">
                  <c:v>10-FeatherS3-st-xtsd</c:v>
                </c:pt>
                <c:pt idx="3">
                  <c:v>10-FeatherS3-mt-xtsd</c:v>
                </c:pt>
                <c:pt idx="4">
                  <c:v>10-FeatherS3-st-sdcard</c:v>
                </c:pt>
                <c:pt idx="5">
                  <c:v>10-FeatherS3-mt-sdcard</c:v>
                </c:pt>
              </c:strCache>
            </c:strRef>
          </c:cat>
          <c:val>
            <c:numRef>
              <c:f>summary!$B$112:$G$112</c:f>
              <c:numCache>
                <c:formatCode>_-* #,##0.0_-;\-* #,##0.0_-;_-* "-"??_-;_-@_-</c:formatCode>
                <c:ptCount val="6"/>
                <c:pt idx="0">
                  <c:v>13</c:v>
                </c:pt>
                <c:pt idx="1">
                  <c:v>10</c:v>
                </c:pt>
                <c:pt idx="2">
                  <c:v>11</c:v>
                </c:pt>
                <c:pt idx="3">
                  <c:v>10</c:v>
                </c:pt>
                <c:pt idx="4">
                  <c:v>11</c:v>
                </c:pt>
                <c:pt idx="5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D8F-CB4A-AD71-F317F7D32EA4}"/>
            </c:ext>
          </c:extLst>
        </c:ser>
        <c:ser>
          <c:idx val="3"/>
          <c:order val="3"/>
          <c:tx>
            <c:strRef>
              <c:f>summary!$A$113</c:f>
              <c:strCache>
                <c:ptCount val="1"/>
                <c:pt idx="0">
                  <c:v>std_dev (ms)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summary!$B$109:$G$109</c:f>
              <c:strCache>
                <c:ptCount val="6"/>
                <c:pt idx="0">
                  <c:v>10-FeatherS3-st-flash(xip)</c:v>
                </c:pt>
                <c:pt idx="1">
                  <c:v>10-FeatherS3-mt-flash(xip)</c:v>
                </c:pt>
                <c:pt idx="2">
                  <c:v>10-FeatherS3-st-xtsd</c:v>
                </c:pt>
                <c:pt idx="3">
                  <c:v>10-FeatherS3-mt-xtsd</c:v>
                </c:pt>
                <c:pt idx="4">
                  <c:v>10-FeatherS3-st-sdcard</c:v>
                </c:pt>
                <c:pt idx="5">
                  <c:v>10-FeatherS3-mt-sdcard</c:v>
                </c:pt>
              </c:strCache>
            </c:strRef>
          </c:cat>
          <c:val>
            <c:numRef>
              <c:f>summary!$B$113:$G$113</c:f>
              <c:numCache>
                <c:formatCode>_-* #,##0.0_-;\-* #,##0.0_-;_-* "-"??_-;_-@_-</c:formatCode>
                <c:ptCount val="6"/>
                <c:pt idx="0">
                  <c:v>15.36</c:v>
                </c:pt>
                <c:pt idx="1">
                  <c:v>12.93</c:v>
                </c:pt>
                <c:pt idx="2">
                  <c:v>6.1233427679092589</c:v>
                </c:pt>
                <c:pt idx="3">
                  <c:v>0.66791333003082509</c:v>
                </c:pt>
                <c:pt idx="4">
                  <c:v>10.760281749408485</c:v>
                </c:pt>
                <c:pt idx="5">
                  <c:v>0.49712197750757364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D8F-CB4A-AD71-F317F7D32EA4}"/>
            </c:ext>
          </c:extLst>
        </c:ser>
        <c:ser>
          <c:idx val="4"/>
          <c:order val="4"/>
          <c:tx>
            <c:strRef>
              <c:f>summary!$A$114</c:f>
              <c:strCache>
                <c:ptCount val="1"/>
                <c:pt idx="0">
                  <c:v>overhead (%)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summary!$B$109:$G$109</c:f>
              <c:strCache>
                <c:ptCount val="6"/>
                <c:pt idx="0">
                  <c:v>10-FeatherS3-st-flash(xip)</c:v>
                </c:pt>
                <c:pt idx="1">
                  <c:v>10-FeatherS3-mt-flash(xip)</c:v>
                </c:pt>
                <c:pt idx="2">
                  <c:v>10-FeatherS3-st-xtsd</c:v>
                </c:pt>
                <c:pt idx="3">
                  <c:v>10-FeatherS3-mt-xtsd</c:v>
                </c:pt>
                <c:pt idx="4">
                  <c:v>10-FeatherS3-st-sdcard</c:v>
                </c:pt>
                <c:pt idx="5">
                  <c:v>10-FeatherS3-mt-sdcard</c:v>
                </c:pt>
              </c:strCache>
            </c:strRef>
          </c:cat>
          <c:val>
            <c:numRef>
              <c:f>summary!$B$114:$G$114</c:f>
              <c:numCache>
                <c:formatCode>_-* #,##0.0_-;\-* #,##0.0_-;_-* "-"??_-;_-@_-</c:formatCode>
                <c:ptCount val="6"/>
                <c:pt idx="0">
                  <c:v>90.240000000000009</c:v>
                </c:pt>
                <c:pt idx="1">
                  <c:v>46.16</c:v>
                </c:pt>
                <c:pt idx="2">
                  <c:v>58.919999999999995</c:v>
                </c:pt>
                <c:pt idx="3">
                  <c:v>4.7199999999999953</c:v>
                </c:pt>
                <c:pt idx="4">
                  <c:v>183.51999999999998</c:v>
                </c:pt>
                <c:pt idx="5">
                  <c:v>4.4200000000000017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D8F-CB4A-AD71-F317F7D32EA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1197121263"/>
        <c:axId val="1197381407"/>
      </c:barChart>
      <c:catAx>
        <c:axId val="11971212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1197381407"/>
        <c:crosses val="autoZero"/>
        <c:auto val="1"/>
        <c:lblAlgn val="ctr"/>
        <c:lblOffset val="100"/>
        <c:noMultiLvlLbl val="0"/>
      </c:catAx>
      <c:valAx>
        <c:axId val="1197381407"/>
        <c:scaling>
          <c:orientation val="minMax"/>
        </c:scaling>
        <c:delete val="1"/>
        <c:axPos val="l"/>
        <c:numFmt formatCode="_-* #,##0.0_-;\-* #,##0.0_-;_-* &quot;-&quot;??_-;_-@_-" sourceLinked="1"/>
        <c:majorTickMark val="none"/>
        <c:minorTickMark val="none"/>
        <c:tickLblPos val="nextTo"/>
        <c:crossAx val="11971212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Overhead (%), T = 10ms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summary!$D$129</c:f>
              <c:strCache>
                <c:ptCount val="1"/>
                <c:pt idx="0">
                  <c:v>Pi Pico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summary!$C$130:$C$135</c:f>
              <c:strCache>
                <c:ptCount val="6"/>
                <c:pt idx="0">
                  <c:v> st-flash(xip) </c:v>
                </c:pt>
                <c:pt idx="1">
                  <c:v> mt-flash(xip) </c:v>
                </c:pt>
                <c:pt idx="2">
                  <c:v> st-xtsd </c:v>
                </c:pt>
                <c:pt idx="3">
                  <c:v> mt-xtsd </c:v>
                </c:pt>
                <c:pt idx="4">
                  <c:v> st-sdcard </c:v>
                </c:pt>
                <c:pt idx="5">
                  <c:v> mt-sdcard </c:v>
                </c:pt>
              </c:strCache>
            </c:strRef>
          </c:cat>
          <c:val>
            <c:numRef>
              <c:f>summary!$D$130:$D$135</c:f>
              <c:numCache>
                <c:formatCode>_-* #,##0.0_-;\-* #,##0.0_-;_-* "-"??_-;_-@_-</c:formatCode>
                <c:ptCount val="6"/>
                <c:pt idx="0">
                  <c:v>60.539999999999985</c:v>
                </c:pt>
                <c:pt idx="1">
                  <c:v>0</c:v>
                </c:pt>
                <c:pt idx="2">
                  <c:v>70.459999999999994</c:v>
                </c:pt>
                <c:pt idx="3">
                  <c:v>7.7200000000000015</c:v>
                </c:pt>
                <c:pt idx="4">
                  <c:v>280.38</c:v>
                </c:pt>
                <c:pt idx="5" formatCode="General">
                  <c:v>9.1799999999999926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D9-544D-9102-ABCC02D9885B}"/>
            </c:ext>
          </c:extLst>
        </c:ser>
        <c:ser>
          <c:idx val="1"/>
          <c:order val="1"/>
          <c:tx>
            <c:strRef>
              <c:f>summary!$E$129</c:f>
              <c:strCache>
                <c:ptCount val="1"/>
                <c:pt idx="0">
                  <c:v>FeatherS3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summary!$C$130:$C$135</c:f>
              <c:strCache>
                <c:ptCount val="6"/>
                <c:pt idx="0">
                  <c:v> st-flash(xip) </c:v>
                </c:pt>
                <c:pt idx="1">
                  <c:v> mt-flash(xip) </c:v>
                </c:pt>
                <c:pt idx="2">
                  <c:v> st-xtsd </c:v>
                </c:pt>
                <c:pt idx="3">
                  <c:v> mt-xtsd </c:v>
                </c:pt>
                <c:pt idx="4">
                  <c:v> st-sdcard </c:v>
                </c:pt>
                <c:pt idx="5">
                  <c:v> mt-sdcard </c:v>
                </c:pt>
              </c:strCache>
            </c:strRef>
          </c:cat>
          <c:val>
            <c:numRef>
              <c:f>summary!$E$130:$E$135</c:f>
              <c:numCache>
                <c:formatCode>_-* #,##0.0_-;\-* #,##0.0_-;_-* "-"??_-;_-@_-</c:formatCode>
                <c:ptCount val="6"/>
                <c:pt idx="0">
                  <c:v>90.240000000000009</c:v>
                </c:pt>
                <c:pt idx="1">
                  <c:v>46.16</c:v>
                </c:pt>
                <c:pt idx="2">
                  <c:v>58.919999999999995</c:v>
                </c:pt>
                <c:pt idx="3">
                  <c:v>4.7199999999999953</c:v>
                </c:pt>
                <c:pt idx="4">
                  <c:v>183.51999999999998</c:v>
                </c:pt>
                <c:pt idx="5" formatCode="General">
                  <c:v>4.4200000000000017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7D9-544D-9102-ABCC02D9885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192399615"/>
        <c:axId val="1476830687"/>
      </c:barChart>
      <c:catAx>
        <c:axId val="1192399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1476830687"/>
        <c:crosses val="autoZero"/>
        <c:auto val="1"/>
        <c:lblAlgn val="ctr"/>
        <c:lblOffset val="100"/>
        <c:noMultiLvlLbl val="0"/>
      </c:catAx>
      <c:valAx>
        <c:axId val="1476830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.0_-;\-* #,##0.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11923996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Overhead (%), T = 10ms</a:t>
            </a:r>
            <a:endParaRPr lang="es-C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summary!$C$130</c:f>
              <c:strCache>
                <c:ptCount val="1"/>
                <c:pt idx="0">
                  <c:v> st-flash(xip)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summary!$D$129:$E$129</c:f>
              <c:strCache>
                <c:ptCount val="2"/>
                <c:pt idx="0">
                  <c:v>Pi Pico</c:v>
                </c:pt>
                <c:pt idx="1">
                  <c:v>FeatherS3</c:v>
                </c:pt>
              </c:strCache>
            </c:strRef>
          </c:cat>
          <c:val>
            <c:numRef>
              <c:f>summary!$D$130:$E$130</c:f>
              <c:numCache>
                <c:formatCode>_-* #,##0.0_-;\-* #,##0.0_-;_-* "-"??_-;_-@_-</c:formatCode>
                <c:ptCount val="2"/>
                <c:pt idx="0">
                  <c:v>60.539999999999985</c:v>
                </c:pt>
                <c:pt idx="1">
                  <c:v>90.240000000000009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C50-B844-9107-D2DCB95565E0}"/>
            </c:ext>
          </c:extLst>
        </c:ser>
        <c:ser>
          <c:idx val="1"/>
          <c:order val="1"/>
          <c:tx>
            <c:strRef>
              <c:f>summary!$C$131</c:f>
              <c:strCache>
                <c:ptCount val="1"/>
                <c:pt idx="0">
                  <c:v> mt-flash(xip)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summary!$D$129:$E$129</c:f>
              <c:strCache>
                <c:ptCount val="2"/>
                <c:pt idx="0">
                  <c:v>Pi Pico</c:v>
                </c:pt>
                <c:pt idx="1">
                  <c:v>FeatherS3</c:v>
                </c:pt>
              </c:strCache>
            </c:strRef>
          </c:cat>
          <c:val>
            <c:numRef>
              <c:f>summary!$D$131:$E$131</c:f>
              <c:numCache>
                <c:formatCode>_-* #,##0.0_-;\-* #,##0.0_-;_-* "-"??_-;_-@_-</c:formatCode>
                <c:ptCount val="2"/>
                <c:pt idx="0">
                  <c:v>0</c:v>
                </c:pt>
                <c:pt idx="1">
                  <c:v>46.16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C50-B844-9107-D2DCB95565E0}"/>
            </c:ext>
          </c:extLst>
        </c:ser>
        <c:ser>
          <c:idx val="2"/>
          <c:order val="2"/>
          <c:tx>
            <c:strRef>
              <c:f>summary!$C$132</c:f>
              <c:strCache>
                <c:ptCount val="1"/>
                <c:pt idx="0">
                  <c:v> st-xtsd 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summary!$D$129:$E$129</c:f>
              <c:strCache>
                <c:ptCount val="2"/>
                <c:pt idx="0">
                  <c:v>Pi Pico</c:v>
                </c:pt>
                <c:pt idx="1">
                  <c:v>FeatherS3</c:v>
                </c:pt>
              </c:strCache>
            </c:strRef>
          </c:cat>
          <c:val>
            <c:numRef>
              <c:f>summary!$D$132:$E$132</c:f>
              <c:numCache>
                <c:formatCode>_-* #,##0.0_-;\-* #,##0.0_-;_-* "-"??_-;_-@_-</c:formatCode>
                <c:ptCount val="2"/>
                <c:pt idx="0">
                  <c:v>70.459999999999994</c:v>
                </c:pt>
                <c:pt idx="1">
                  <c:v>58.919999999999995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C50-B844-9107-D2DCB95565E0}"/>
            </c:ext>
          </c:extLst>
        </c:ser>
        <c:ser>
          <c:idx val="3"/>
          <c:order val="3"/>
          <c:tx>
            <c:strRef>
              <c:f>summary!$C$133</c:f>
              <c:strCache>
                <c:ptCount val="1"/>
                <c:pt idx="0">
                  <c:v> mt-xtsd 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summary!$D$129:$E$129</c:f>
              <c:strCache>
                <c:ptCount val="2"/>
                <c:pt idx="0">
                  <c:v>Pi Pico</c:v>
                </c:pt>
                <c:pt idx="1">
                  <c:v>FeatherS3</c:v>
                </c:pt>
              </c:strCache>
            </c:strRef>
          </c:cat>
          <c:val>
            <c:numRef>
              <c:f>summary!$D$133:$E$133</c:f>
              <c:numCache>
                <c:formatCode>_-* #,##0.0_-;\-* #,##0.0_-;_-* "-"??_-;_-@_-</c:formatCode>
                <c:ptCount val="2"/>
                <c:pt idx="0">
                  <c:v>7.7200000000000015</c:v>
                </c:pt>
                <c:pt idx="1">
                  <c:v>4.7199999999999953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C50-B844-9107-D2DCB95565E0}"/>
            </c:ext>
          </c:extLst>
        </c:ser>
        <c:ser>
          <c:idx val="4"/>
          <c:order val="4"/>
          <c:tx>
            <c:strRef>
              <c:f>summary!$C$134</c:f>
              <c:strCache>
                <c:ptCount val="1"/>
                <c:pt idx="0">
                  <c:v> st-sdcard 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summary!$D$129:$E$129</c:f>
              <c:strCache>
                <c:ptCount val="2"/>
                <c:pt idx="0">
                  <c:v>Pi Pico</c:v>
                </c:pt>
                <c:pt idx="1">
                  <c:v>FeatherS3</c:v>
                </c:pt>
              </c:strCache>
            </c:strRef>
          </c:cat>
          <c:val>
            <c:numRef>
              <c:f>summary!$D$134:$E$134</c:f>
              <c:numCache>
                <c:formatCode>_-* #,##0.0_-;\-* #,##0.0_-;_-* "-"??_-;_-@_-</c:formatCode>
                <c:ptCount val="2"/>
                <c:pt idx="0">
                  <c:v>280.38</c:v>
                </c:pt>
                <c:pt idx="1">
                  <c:v>183.51999999999998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C50-B844-9107-D2DCB95565E0}"/>
            </c:ext>
          </c:extLst>
        </c:ser>
        <c:ser>
          <c:idx val="5"/>
          <c:order val="5"/>
          <c:tx>
            <c:strRef>
              <c:f>summary!$C$135</c:f>
              <c:strCache>
                <c:ptCount val="1"/>
                <c:pt idx="0">
                  <c:v> mt-sdcard 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summary!$D$129:$E$129</c:f>
              <c:strCache>
                <c:ptCount val="2"/>
                <c:pt idx="0">
                  <c:v>Pi Pico</c:v>
                </c:pt>
                <c:pt idx="1">
                  <c:v>FeatherS3</c:v>
                </c:pt>
              </c:strCache>
            </c:strRef>
          </c:cat>
          <c:val>
            <c:numRef>
              <c:f>summary!$D$135:$E$135</c:f>
              <c:numCache>
                <c:formatCode>General</c:formatCode>
                <c:ptCount val="2"/>
                <c:pt idx="0">
                  <c:v>9.1799999999999926</c:v>
                </c:pt>
                <c:pt idx="1">
                  <c:v>4.4200000000000017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C50-B844-9107-D2DCB95565E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192399615"/>
        <c:axId val="1476830687"/>
      </c:barChart>
      <c:catAx>
        <c:axId val="1192399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1476830687"/>
        <c:crosses val="autoZero"/>
        <c:auto val="1"/>
        <c:lblAlgn val="ctr"/>
        <c:lblOffset val="100"/>
        <c:noMultiLvlLbl val="0"/>
      </c:catAx>
      <c:valAx>
        <c:axId val="1476830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.0_-;\-* #,##0.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11923996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R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Std. Deviation (ms), T = 10ms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summary!$D$145</c:f>
              <c:strCache>
                <c:ptCount val="1"/>
                <c:pt idx="0">
                  <c:v>Pi Pico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summary!$C$146:$C$151</c:f>
              <c:strCache>
                <c:ptCount val="6"/>
                <c:pt idx="0">
                  <c:v> st-flash(xip) </c:v>
                </c:pt>
                <c:pt idx="1">
                  <c:v> mt-flash(xip) </c:v>
                </c:pt>
                <c:pt idx="2">
                  <c:v> st-xtsd </c:v>
                </c:pt>
                <c:pt idx="3">
                  <c:v> mt-xtsd </c:v>
                </c:pt>
                <c:pt idx="4">
                  <c:v> st-sdcard </c:v>
                </c:pt>
                <c:pt idx="5">
                  <c:v> mt-sdcard </c:v>
                </c:pt>
              </c:strCache>
            </c:strRef>
          </c:cat>
          <c:val>
            <c:numRef>
              <c:f>summary!$D$146:$D$151</c:f>
              <c:numCache>
                <c:formatCode>_-* #,##0.0_-;\-* #,##0.0_-;_-* "-"??_-;_-@_-</c:formatCode>
                <c:ptCount val="6"/>
                <c:pt idx="0">
                  <c:v>9.9</c:v>
                </c:pt>
                <c:pt idx="1">
                  <c:v>0</c:v>
                </c:pt>
                <c:pt idx="2">
                  <c:v>7.4192975376314321</c:v>
                </c:pt>
                <c:pt idx="3">
                  <c:v>0.67299468325342238</c:v>
                </c:pt>
                <c:pt idx="4">
                  <c:v>15.963402407784683</c:v>
                </c:pt>
                <c:pt idx="5">
                  <c:v>0.72961680446843213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94-654D-B0DC-22289BD7819D}"/>
            </c:ext>
          </c:extLst>
        </c:ser>
        <c:ser>
          <c:idx val="1"/>
          <c:order val="1"/>
          <c:tx>
            <c:strRef>
              <c:f>summary!$E$145</c:f>
              <c:strCache>
                <c:ptCount val="1"/>
                <c:pt idx="0">
                  <c:v>FeatherS3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summary!$C$146:$C$151</c:f>
              <c:strCache>
                <c:ptCount val="6"/>
                <c:pt idx="0">
                  <c:v> st-flash(xip) </c:v>
                </c:pt>
                <c:pt idx="1">
                  <c:v> mt-flash(xip) </c:v>
                </c:pt>
                <c:pt idx="2">
                  <c:v> st-xtsd </c:v>
                </c:pt>
                <c:pt idx="3">
                  <c:v> mt-xtsd </c:v>
                </c:pt>
                <c:pt idx="4">
                  <c:v> st-sdcard </c:v>
                </c:pt>
                <c:pt idx="5">
                  <c:v> mt-sdcard </c:v>
                </c:pt>
              </c:strCache>
            </c:strRef>
          </c:cat>
          <c:val>
            <c:numRef>
              <c:f>summary!$E$146:$E$151</c:f>
              <c:numCache>
                <c:formatCode>_-* #,##0.0_-;\-* #,##0.0_-;_-* "-"??_-;_-@_-</c:formatCode>
                <c:ptCount val="6"/>
                <c:pt idx="0">
                  <c:v>15.36</c:v>
                </c:pt>
                <c:pt idx="1">
                  <c:v>12.93</c:v>
                </c:pt>
                <c:pt idx="2">
                  <c:v>6.1233427679092589</c:v>
                </c:pt>
                <c:pt idx="3">
                  <c:v>0.66791333003082509</c:v>
                </c:pt>
                <c:pt idx="4">
                  <c:v>10.760281749408485</c:v>
                </c:pt>
                <c:pt idx="5">
                  <c:v>0.49712197750757364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594-654D-B0DC-22289BD7819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32832319"/>
        <c:axId val="606666127"/>
      </c:barChart>
      <c:catAx>
        <c:axId val="18328323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606666127"/>
        <c:crosses val="autoZero"/>
        <c:auto val="1"/>
        <c:lblAlgn val="ctr"/>
        <c:lblOffset val="100"/>
        <c:noMultiLvlLbl val="0"/>
      </c:catAx>
      <c:valAx>
        <c:axId val="606666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.0_-;\-* #,##0.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18328323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R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Std. Deviation (ms), T = 10ms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summary!$C$146</c:f>
              <c:strCache>
                <c:ptCount val="1"/>
                <c:pt idx="0">
                  <c:v> st-flash(xip)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summary!$D$145:$E$145</c:f>
              <c:strCache>
                <c:ptCount val="2"/>
                <c:pt idx="0">
                  <c:v>Pi Pico</c:v>
                </c:pt>
                <c:pt idx="1">
                  <c:v>FeatherS3</c:v>
                </c:pt>
              </c:strCache>
            </c:strRef>
          </c:cat>
          <c:val>
            <c:numRef>
              <c:f>summary!$D$146:$E$146</c:f>
              <c:numCache>
                <c:formatCode>_-* #,##0.0_-;\-* #,##0.0_-;_-* "-"??_-;_-@_-</c:formatCode>
                <c:ptCount val="2"/>
                <c:pt idx="0">
                  <c:v>9.9</c:v>
                </c:pt>
                <c:pt idx="1">
                  <c:v>15.36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51-064C-ACF9-A005CB5F330B}"/>
            </c:ext>
          </c:extLst>
        </c:ser>
        <c:ser>
          <c:idx val="1"/>
          <c:order val="1"/>
          <c:tx>
            <c:strRef>
              <c:f>summary!$C$147</c:f>
              <c:strCache>
                <c:ptCount val="1"/>
                <c:pt idx="0">
                  <c:v> mt-flash(xip)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summary!$D$145:$E$145</c:f>
              <c:strCache>
                <c:ptCount val="2"/>
                <c:pt idx="0">
                  <c:v>Pi Pico</c:v>
                </c:pt>
                <c:pt idx="1">
                  <c:v>FeatherS3</c:v>
                </c:pt>
              </c:strCache>
            </c:strRef>
          </c:cat>
          <c:val>
            <c:numRef>
              <c:f>summary!$D$147:$E$147</c:f>
              <c:numCache>
                <c:formatCode>_-* #,##0.0_-;\-* #,##0.0_-;_-* "-"??_-;_-@_-</c:formatCode>
                <c:ptCount val="2"/>
                <c:pt idx="0">
                  <c:v>0</c:v>
                </c:pt>
                <c:pt idx="1">
                  <c:v>12.93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651-064C-ACF9-A005CB5F330B}"/>
            </c:ext>
          </c:extLst>
        </c:ser>
        <c:ser>
          <c:idx val="2"/>
          <c:order val="2"/>
          <c:tx>
            <c:strRef>
              <c:f>summary!$C$148</c:f>
              <c:strCache>
                <c:ptCount val="1"/>
                <c:pt idx="0">
                  <c:v> st-xtsd 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summary!$D$145:$E$145</c:f>
              <c:strCache>
                <c:ptCount val="2"/>
                <c:pt idx="0">
                  <c:v>Pi Pico</c:v>
                </c:pt>
                <c:pt idx="1">
                  <c:v>FeatherS3</c:v>
                </c:pt>
              </c:strCache>
            </c:strRef>
          </c:cat>
          <c:val>
            <c:numRef>
              <c:f>summary!$D$148:$E$148</c:f>
              <c:numCache>
                <c:formatCode>_-* #,##0.0_-;\-* #,##0.0_-;_-* "-"??_-;_-@_-</c:formatCode>
                <c:ptCount val="2"/>
                <c:pt idx="0">
                  <c:v>7.4192975376314321</c:v>
                </c:pt>
                <c:pt idx="1">
                  <c:v>6.1233427679092589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651-064C-ACF9-A005CB5F330B}"/>
            </c:ext>
          </c:extLst>
        </c:ser>
        <c:ser>
          <c:idx val="3"/>
          <c:order val="3"/>
          <c:tx>
            <c:strRef>
              <c:f>summary!$C$149</c:f>
              <c:strCache>
                <c:ptCount val="1"/>
                <c:pt idx="0">
                  <c:v> mt-xtsd 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summary!$D$145:$E$145</c:f>
              <c:strCache>
                <c:ptCount val="2"/>
                <c:pt idx="0">
                  <c:v>Pi Pico</c:v>
                </c:pt>
                <c:pt idx="1">
                  <c:v>FeatherS3</c:v>
                </c:pt>
              </c:strCache>
            </c:strRef>
          </c:cat>
          <c:val>
            <c:numRef>
              <c:f>summary!$D$149:$E$149</c:f>
              <c:numCache>
                <c:formatCode>_-* #,##0.0_-;\-* #,##0.0_-;_-* "-"??_-;_-@_-</c:formatCode>
                <c:ptCount val="2"/>
                <c:pt idx="0">
                  <c:v>0.67299468325342238</c:v>
                </c:pt>
                <c:pt idx="1">
                  <c:v>0.66791333003082509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651-064C-ACF9-A005CB5F330B}"/>
            </c:ext>
          </c:extLst>
        </c:ser>
        <c:ser>
          <c:idx val="4"/>
          <c:order val="4"/>
          <c:tx>
            <c:strRef>
              <c:f>summary!$C$150</c:f>
              <c:strCache>
                <c:ptCount val="1"/>
                <c:pt idx="0">
                  <c:v> st-sdcard 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summary!$D$145:$E$145</c:f>
              <c:strCache>
                <c:ptCount val="2"/>
                <c:pt idx="0">
                  <c:v>Pi Pico</c:v>
                </c:pt>
                <c:pt idx="1">
                  <c:v>FeatherS3</c:v>
                </c:pt>
              </c:strCache>
            </c:strRef>
          </c:cat>
          <c:val>
            <c:numRef>
              <c:f>summary!$D$150:$E$150</c:f>
              <c:numCache>
                <c:formatCode>_-* #,##0.0_-;\-* #,##0.0_-;_-* "-"??_-;_-@_-</c:formatCode>
                <c:ptCount val="2"/>
                <c:pt idx="0">
                  <c:v>15.963402407784683</c:v>
                </c:pt>
                <c:pt idx="1">
                  <c:v>10.760281749408485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651-064C-ACF9-A005CB5F330B}"/>
            </c:ext>
          </c:extLst>
        </c:ser>
        <c:ser>
          <c:idx val="5"/>
          <c:order val="5"/>
          <c:tx>
            <c:strRef>
              <c:f>summary!$C$151</c:f>
              <c:strCache>
                <c:ptCount val="1"/>
                <c:pt idx="0">
                  <c:v> mt-sdcard 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summary!$D$145:$E$145</c:f>
              <c:strCache>
                <c:ptCount val="2"/>
                <c:pt idx="0">
                  <c:v>Pi Pico</c:v>
                </c:pt>
                <c:pt idx="1">
                  <c:v>FeatherS3</c:v>
                </c:pt>
              </c:strCache>
            </c:strRef>
          </c:cat>
          <c:val>
            <c:numRef>
              <c:f>summary!$D$151:$E$151</c:f>
              <c:numCache>
                <c:formatCode>_-* #,##0.0_-;\-* #,##0.0_-;_-* "-"??_-;_-@_-</c:formatCode>
                <c:ptCount val="2"/>
                <c:pt idx="0">
                  <c:v>0.72961680446843213</c:v>
                </c:pt>
                <c:pt idx="1">
                  <c:v>0.49712197750757364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651-064C-ACF9-A005CB5F330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32832319"/>
        <c:axId val="606666127"/>
      </c:barChart>
      <c:catAx>
        <c:axId val="18328323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606666127"/>
        <c:crosses val="autoZero"/>
        <c:auto val="1"/>
        <c:lblAlgn val="ctr"/>
        <c:lblOffset val="100"/>
        <c:noMultiLvlLbl val="0"/>
      </c:catAx>
      <c:valAx>
        <c:axId val="606666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.0_-;\-* #,##0.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18328323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711200</xdr:colOff>
      <xdr:row>7</xdr:row>
      <xdr:rowOff>107949</xdr:rowOff>
    </xdr:from>
    <xdr:to>
      <xdr:col>18</xdr:col>
      <xdr:colOff>774700</xdr:colOff>
      <xdr:row>25</xdr:row>
      <xdr:rowOff>107949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A3288FDC-5DB3-B84D-906B-BDB6258520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711200</xdr:colOff>
      <xdr:row>25</xdr:row>
      <xdr:rowOff>88900</xdr:rowOff>
    </xdr:from>
    <xdr:to>
      <xdr:col>18</xdr:col>
      <xdr:colOff>774700</xdr:colOff>
      <xdr:row>43</xdr:row>
      <xdr:rowOff>88900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63EF2C7-8B05-32FA-9376-9428684C9C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711200</xdr:colOff>
      <xdr:row>45</xdr:row>
      <xdr:rowOff>38100</xdr:rowOff>
    </xdr:from>
    <xdr:to>
      <xdr:col>18</xdr:col>
      <xdr:colOff>774700</xdr:colOff>
      <xdr:row>63</xdr:row>
      <xdr:rowOff>38100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873EDFA8-0B34-2DB0-4599-20CEF4B995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711200</xdr:colOff>
      <xdr:row>63</xdr:row>
      <xdr:rowOff>38100</xdr:rowOff>
    </xdr:from>
    <xdr:to>
      <xdr:col>18</xdr:col>
      <xdr:colOff>774700</xdr:colOff>
      <xdr:row>81</xdr:row>
      <xdr:rowOff>38100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DBF95E86-269C-C1D9-EF83-E09B6F728D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736600</xdr:colOff>
      <xdr:row>82</xdr:row>
      <xdr:rowOff>177800</xdr:rowOff>
    </xdr:from>
    <xdr:to>
      <xdr:col>18</xdr:col>
      <xdr:colOff>800100</xdr:colOff>
      <xdr:row>100</xdr:row>
      <xdr:rowOff>177800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27A38286-E02B-F42A-6A35-139AB3C25B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736600</xdr:colOff>
      <xdr:row>100</xdr:row>
      <xdr:rowOff>177800</xdr:rowOff>
    </xdr:from>
    <xdr:to>
      <xdr:col>18</xdr:col>
      <xdr:colOff>800100</xdr:colOff>
      <xdr:row>118</xdr:row>
      <xdr:rowOff>177800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61E632E8-73F9-812F-BCEB-CFC40A919D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14</xdr:col>
      <xdr:colOff>425450</xdr:colOff>
      <xdr:row>125</xdr:row>
      <xdr:rowOff>114300</xdr:rowOff>
    </xdr:from>
    <xdr:to>
      <xdr:col>21</xdr:col>
      <xdr:colOff>133350</xdr:colOff>
      <xdr:row>139</xdr:row>
      <xdr:rowOff>12700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A02F6EB3-3CAD-F4BE-BC2E-4D672A8FA0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723900</xdr:colOff>
      <xdr:row>125</xdr:row>
      <xdr:rowOff>114300</xdr:rowOff>
    </xdr:from>
    <xdr:to>
      <xdr:col>14</xdr:col>
      <xdr:colOff>431800</xdr:colOff>
      <xdr:row>139</xdr:row>
      <xdr:rowOff>12700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53CDEF94-AE97-8B4A-AA65-DCC19DF3745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14</xdr:col>
      <xdr:colOff>425450</xdr:colOff>
      <xdr:row>139</xdr:row>
      <xdr:rowOff>0</xdr:rowOff>
    </xdr:from>
    <xdr:to>
      <xdr:col>21</xdr:col>
      <xdr:colOff>133350</xdr:colOff>
      <xdr:row>152</xdr:row>
      <xdr:rowOff>101600</xdr:rowOff>
    </xdr:to>
    <xdr:graphicFrame macro="">
      <xdr:nvGraphicFramePr>
        <xdr:cNvPr id="13" name="Gráfico 12">
          <a:extLst>
            <a:ext uri="{FF2B5EF4-FFF2-40B4-BE49-F238E27FC236}">
              <a16:creationId xmlns:a16="http://schemas.microsoft.com/office/drawing/2014/main" id="{A5630BF9-8149-A445-B6C8-9BF4ED4F2C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7</xdr:col>
      <xdr:colOff>723900</xdr:colOff>
      <xdr:row>139</xdr:row>
      <xdr:rowOff>0</xdr:rowOff>
    </xdr:from>
    <xdr:to>
      <xdr:col>14</xdr:col>
      <xdr:colOff>431800</xdr:colOff>
      <xdr:row>152</xdr:row>
      <xdr:rowOff>101600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1FD1EA34-CE5C-0C82-5C98-45BE4F4300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13</v>
    <v>1</v>
  </rv>
  <rv s="1">
    <v>13</v>
    <v>0</v>
  </rv>
</rvData>
</file>

<file path=xl/richData/rdrichvaluestructure.xml><?xml version="1.0" encoding="utf-8"?>
<rvStructures xmlns="http://schemas.microsoft.com/office/spreadsheetml/2017/richdata" count="2">
  <s t="_error">
    <k n="errorType" t="i"/>
    <k n="propagated" t="b"/>
  </s>
  <s t="_error">
    <k n="errorType" t="i"/>
    <k n="subType" t="i"/>
  </s>
</rvStructure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i.imgur.com/EL7uMuA.png" TargetMode="External"/><Relationship Id="rId2" Type="http://schemas.openxmlformats.org/officeDocument/2006/relationships/hyperlink" Target="https://i.imgur.com/2e3Yzzr.png" TargetMode="External"/><Relationship Id="rId1" Type="http://schemas.openxmlformats.org/officeDocument/2006/relationships/hyperlink" Target="https://i.imgur.com/ppBQvTU.png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s://i.imgur.com/p7e5eJR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0DC6A-A292-874B-9404-9A0CDCFE1B21}">
  <dimension ref="A1:X501"/>
  <sheetViews>
    <sheetView topLeftCell="A81" workbookViewId="0">
      <selection activeCell="K34" sqref="K34"/>
    </sheetView>
    <sheetView workbookViewId="1"/>
  </sheetViews>
  <sheetFormatPr baseColWidth="10" defaultRowHeight="16" x14ac:dyDescent="0.2"/>
  <cols>
    <col min="6" max="6" width="14.6640625" customWidth="1"/>
    <col min="7" max="7" width="13.33203125" customWidth="1"/>
    <col min="8" max="8" width="18" customWidth="1"/>
    <col min="9" max="9" width="17.1640625" customWidth="1"/>
    <col min="10" max="10" width="9.1640625" customWidth="1"/>
    <col min="11" max="11" width="26" customWidth="1"/>
    <col min="14" max="14" width="9.6640625" customWidth="1"/>
    <col min="17" max="17" width="19.5" customWidth="1"/>
    <col min="19" max="19" width="22" customWidth="1"/>
    <col min="20" max="20" width="24.6640625" customWidth="1"/>
    <col min="23" max="23" width="24.5" customWidth="1"/>
  </cols>
  <sheetData>
    <row r="1" spans="1:24" x14ac:dyDescent="0.2">
      <c r="E1" t="s">
        <v>23</v>
      </c>
      <c r="F1" t="s">
        <v>29</v>
      </c>
      <c r="G1" t="s">
        <v>28</v>
      </c>
      <c r="H1" t="s">
        <v>31</v>
      </c>
      <c r="I1" t="s">
        <v>32</v>
      </c>
    </row>
    <row r="2" spans="1:24" s="6" customFormat="1" ht="17" x14ac:dyDescent="0.2">
      <c r="A2" s="6">
        <v>11</v>
      </c>
      <c r="B2" s="6">
        <v>8</v>
      </c>
      <c r="D2" s="6" t="str">
        <f>LEFT(A2,2)</f>
        <v>11</v>
      </c>
      <c r="E2" s="6">
        <v>22</v>
      </c>
      <c r="F2" s="5" t="b">
        <f>E2&lt;$M$6</f>
        <v>0</v>
      </c>
      <c r="G2" s="5" t="b">
        <f>E2&gt;$M$6</f>
        <v>1</v>
      </c>
      <c r="H2" s="6" cm="1">
        <f t="array" ref="H2:H492">_xlfn._xlws.FILTER(E2:E1000,F2:F1000)</f>
        <v>13</v>
      </c>
      <c r="I2" s="6" cm="1">
        <f t="array" ref="I2:I10">_xlfn._xlws.FILTER(E2:E1000,G2:G1000)</f>
        <v>22</v>
      </c>
      <c r="K2" s="14" t="s">
        <v>27</v>
      </c>
      <c r="O2" s="6" t="s">
        <v>85</v>
      </c>
      <c r="P2" s="6">
        <f>MAX(B:B)</f>
        <v>440</v>
      </c>
    </row>
    <row r="3" spans="1:24" ht="17" x14ac:dyDescent="0.2">
      <c r="A3">
        <v>11</v>
      </c>
      <c r="B3">
        <v>18</v>
      </c>
      <c r="D3" s="6" t="str">
        <f t="shared" ref="D3:D66" si="0">LEFT(A3,2)</f>
        <v>11</v>
      </c>
      <c r="E3">
        <v>13</v>
      </c>
      <c r="F3" s="5" t="b">
        <f t="shared" ref="F3:F66" si="1">E3&lt;$M$6</f>
        <v>1</v>
      </c>
      <c r="G3" s="5" t="b">
        <f t="shared" ref="G3:G66" si="2">E3&gt;$M$6</f>
        <v>0</v>
      </c>
      <c r="H3">
        <v>12</v>
      </c>
      <c r="I3">
        <v>19</v>
      </c>
      <c r="K3" t="s">
        <v>30</v>
      </c>
      <c r="L3">
        <f>COUNT(E:E)</f>
        <v>500</v>
      </c>
    </row>
    <row r="4" spans="1:24" ht="17" x14ac:dyDescent="0.2">
      <c r="A4">
        <v>11</v>
      </c>
      <c r="B4">
        <v>28</v>
      </c>
      <c r="D4" s="6" t="str">
        <f t="shared" si="0"/>
        <v>11</v>
      </c>
      <c r="E4">
        <v>12</v>
      </c>
      <c r="F4" s="5" t="b">
        <f t="shared" si="1"/>
        <v>1</v>
      </c>
      <c r="G4" s="5" t="b">
        <f t="shared" si="2"/>
        <v>0</v>
      </c>
      <c r="H4">
        <v>11</v>
      </c>
      <c r="I4">
        <v>17</v>
      </c>
      <c r="K4" s="15" t="s">
        <v>25</v>
      </c>
      <c r="L4">
        <f>MIN(E:E)</f>
        <v>11</v>
      </c>
      <c r="O4" t="s">
        <v>87</v>
      </c>
      <c r="P4" s="44">
        <f>(L6-L4)/L4</f>
        <v>0.14909090909090914</v>
      </c>
    </row>
    <row r="5" spans="1:24" ht="17" x14ac:dyDescent="0.2">
      <c r="A5">
        <v>10</v>
      </c>
      <c r="B5">
        <v>37</v>
      </c>
      <c r="D5" s="6" t="str">
        <f t="shared" si="0"/>
        <v>10</v>
      </c>
      <c r="E5">
        <v>11</v>
      </c>
      <c r="F5" s="5" t="b">
        <f t="shared" si="1"/>
        <v>1</v>
      </c>
      <c r="G5" s="5" t="b">
        <f t="shared" si="2"/>
        <v>0</v>
      </c>
      <c r="H5">
        <v>13</v>
      </c>
      <c r="I5">
        <v>20</v>
      </c>
      <c r="K5" s="15" t="s">
        <v>26</v>
      </c>
      <c r="L5">
        <f>MAX(E:E)</f>
        <v>23</v>
      </c>
    </row>
    <row r="6" spans="1:24" ht="17" x14ac:dyDescent="0.2">
      <c r="A6">
        <v>10</v>
      </c>
      <c r="B6">
        <v>37</v>
      </c>
      <c r="D6" s="6" t="str">
        <f t="shared" si="0"/>
        <v>10</v>
      </c>
      <c r="E6">
        <v>13</v>
      </c>
      <c r="F6" s="5" t="b">
        <f t="shared" si="1"/>
        <v>1</v>
      </c>
      <c r="G6" s="5" t="b">
        <f t="shared" si="2"/>
        <v>0</v>
      </c>
      <c r="H6">
        <v>13</v>
      </c>
      <c r="I6">
        <v>17</v>
      </c>
      <c r="K6" s="15" t="s">
        <v>35</v>
      </c>
      <c r="L6">
        <f>AVERAGE(E:E)</f>
        <v>12.64</v>
      </c>
      <c r="M6" s="17">
        <f>MIN(1.5*L4,L6+L7*3)</f>
        <v>16.5</v>
      </c>
    </row>
    <row r="7" spans="1:24" ht="17" x14ac:dyDescent="0.2">
      <c r="A7">
        <v>10</v>
      </c>
      <c r="B7">
        <v>47</v>
      </c>
      <c r="D7" s="6" t="str">
        <f t="shared" si="0"/>
        <v>10</v>
      </c>
      <c r="E7">
        <v>13</v>
      </c>
      <c r="F7" s="5" t="b">
        <f t="shared" si="1"/>
        <v>1</v>
      </c>
      <c r="G7" s="5" t="b">
        <f t="shared" si="2"/>
        <v>0</v>
      </c>
      <c r="H7">
        <v>14</v>
      </c>
      <c r="I7">
        <v>20</v>
      </c>
      <c r="K7" s="15" t="s">
        <v>24</v>
      </c>
      <c r="L7" s="2">
        <f>STDEV(E:E)</f>
        <v>1.289078526271298</v>
      </c>
    </row>
    <row r="8" spans="1:24" ht="17" x14ac:dyDescent="0.2">
      <c r="A8">
        <v>10</v>
      </c>
      <c r="B8">
        <v>58</v>
      </c>
      <c r="D8" s="6" t="str">
        <f t="shared" si="0"/>
        <v>10</v>
      </c>
      <c r="E8">
        <v>14</v>
      </c>
      <c r="F8" s="5" t="b">
        <f t="shared" si="1"/>
        <v>1</v>
      </c>
      <c r="G8" s="5" t="b">
        <f t="shared" si="2"/>
        <v>0</v>
      </c>
      <c r="H8">
        <v>11</v>
      </c>
      <c r="I8">
        <v>17</v>
      </c>
      <c r="K8" s="16" t="s">
        <v>33</v>
      </c>
      <c r="O8" s="1"/>
      <c r="R8" s="1"/>
      <c r="U8" s="1"/>
      <c r="X8" s="1"/>
    </row>
    <row r="9" spans="1:24" ht="17" x14ac:dyDescent="0.2">
      <c r="A9">
        <v>11</v>
      </c>
      <c r="B9">
        <v>67</v>
      </c>
      <c r="D9" s="6" t="str">
        <f t="shared" si="0"/>
        <v>11</v>
      </c>
      <c r="E9">
        <v>11</v>
      </c>
      <c r="F9" s="5" t="b">
        <f t="shared" si="1"/>
        <v>1</v>
      </c>
      <c r="G9" s="5" t="b">
        <f t="shared" si="2"/>
        <v>0</v>
      </c>
      <c r="H9">
        <v>13</v>
      </c>
      <c r="I9">
        <v>20</v>
      </c>
      <c r="K9" t="s">
        <v>30</v>
      </c>
      <c r="L9">
        <f>COUNT(H:H)</f>
        <v>491</v>
      </c>
    </row>
    <row r="10" spans="1:24" ht="17" x14ac:dyDescent="0.2">
      <c r="A10">
        <v>10</v>
      </c>
      <c r="B10">
        <v>67</v>
      </c>
      <c r="D10" s="6" t="str">
        <f t="shared" si="0"/>
        <v>10</v>
      </c>
      <c r="E10">
        <v>13</v>
      </c>
      <c r="F10" s="5" t="b">
        <f t="shared" si="1"/>
        <v>1</v>
      </c>
      <c r="G10" s="5" t="b">
        <f t="shared" si="2"/>
        <v>0</v>
      </c>
      <c r="H10">
        <v>13</v>
      </c>
      <c r="I10">
        <v>23</v>
      </c>
      <c r="K10" s="15" t="s">
        <v>25</v>
      </c>
      <c r="L10">
        <f>MIN(H:H)</f>
        <v>11</v>
      </c>
    </row>
    <row r="11" spans="1:24" ht="17" x14ac:dyDescent="0.2">
      <c r="A11">
        <v>11</v>
      </c>
      <c r="B11">
        <v>77</v>
      </c>
      <c r="D11" s="6" t="str">
        <f t="shared" si="0"/>
        <v>11</v>
      </c>
      <c r="E11">
        <v>13</v>
      </c>
      <c r="F11" s="5" t="b">
        <f t="shared" si="1"/>
        <v>1</v>
      </c>
      <c r="G11" s="5" t="b">
        <f t="shared" si="2"/>
        <v>0</v>
      </c>
      <c r="H11">
        <v>13</v>
      </c>
      <c r="K11" s="15" t="s">
        <v>26</v>
      </c>
      <c r="L11">
        <f>MAX(H:H)</f>
        <v>14</v>
      </c>
    </row>
    <row r="12" spans="1:24" ht="17" x14ac:dyDescent="0.2">
      <c r="A12">
        <v>11</v>
      </c>
      <c r="B12">
        <v>87</v>
      </c>
      <c r="D12" s="6" t="str">
        <f t="shared" si="0"/>
        <v>11</v>
      </c>
      <c r="E12">
        <v>13</v>
      </c>
      <c r="F12" s="5" t="b">
        <f t="shared" si="1"/>
        <v>1</v>
      </c>
      <c r="G12" s="5" t="b">
        <f t="shared" si="2"/>
        <v>0</v>
      </c>
      <c r="H12">
        <v>11</v>
      </c>
      <c r="K12" s="15" t="s">
        <v>35</v>
      </c>
      <c r="L12" s="2">
        <f>AVERAGE(H:H)</f>
        <v>12.515274949083503</v>
      </c>
    </row>
    <row r="13" spans="1:24" ht="17" x14ac:dyDescent="0.2">
      <c r="A13">
        <v>10</v>
      </c>
      <c r="B13">
        <v>96</v>
      </c>
      <c r="D13" s="6" t="str">
        <f t="shared" si="0"/>
        <v>10</v>
      </c>
      <c r="E13">
        <v>11</v>
      </c>
      <c r="F13" s="5" t="b">
        <f t="shared" si="1"/>
        <v>1</v>
      </c>
      <c r="G13" s="5" t="b">
        <f t="shared" si="2"/>
        <v>0</v>
      </c>
      <c r="H13">
        <v>13</v>
      </c>
      <c r="K13" s="15" t="s">
        <v>24</v>
      </c>
      <c r="L13" s="2">
        <f>STDEV(H:H)</f>
        <v>0.86500611992865417</v>
      </c>
    </row>
    <row r="14" spans="1:24" ht="17" x14ac:dyDescent="0.2">
      <c r="A14">
        <v>11</v>
      </c>
      <c r="B14">
        <v>96</v>
      </c>
      <c r="D14" s="6" t="str">
        <f t="shared" si="0"/>
        <v>11</v>
      </c>
      <c r="E14">
        <v>13</v>
      </c>
      <c r="F14" s="5" t="b">
        <f t="shared" si="1"/>
        <v>1</v>
      </c>
      <c r="G14" s="5" t="b">
        <f t="shared" si="2"/>
        <v>0</v>
      </c>
      <c r="H14">
        <v>13</v>
      </c>
      <c r="K14" s="16" t="s">
        <v>34</v>
      </c>
      <c r="L14" s="2"/>
    </row>
    <row r="15" spans="1:24" ht="17" x14ac:dyDescent="0.2">
      <c r="A15">
        <v>10</v>
      </c>
      <c r="B15">
        <v>106</v>
      </c>
      <c r="D15" s="6" t="str">
        <f t="shared" si="0"/>
        <v>10</v>
      </c>
      <c r="E15">
        <v>13</v>
      </c>
      <c r="F15" s="5" t="b">
        <f t="shared" si="1"/>
        <v>1</v>
      </c>
      <c r="G15" s="5" t="b">
        <f t="shared" si="2"/>
        <v>0</v>
      </c>
      <c r="H15">
        <v>13</v>
      </c>
      <c r="K15" t="s">
        <v>30</v>
      </c>
      <c r="L15">
        <f>COUNT(I:I)</f>
        <v>9</v>
      </c>
    </row>
    <row r="16" spans="1:24" ht="17" x14ac:dyDescent="0.2">
      <c r="A16">
        <v>11</v>
      </c>
      <c r="B16">
        <v>116</v>
      </c>
      <c r="D16" s="6" t="str">
        <f t="shared" si="0"/>
        <v>11</v>
      </c>
      <c r="E16">
        <v>13</v>
      </c>
      <c r="F16" s="5" t="b">
        <f t="shared" si="1"/>
        <v>1</v>
      </c>
      <c r="G16" s="5" t="b">
        <f t="shared" si="2"/>
        <v>0</v>
      </c>
      <c r="H16">
        <v>11</v>
      </c>
      <c r="K16" s="15" t="s">
        <v>25</v>
      </c>
      <c r="L16">
        <f>MIN(I:I)</f>
        <v>17</v>
      </c>
    </row>
    <row r="17" spans="1:15" ht="17" x14ac:dyDescent="0.2">
      <c r="A17">
        <v>10</v>
      </c>
      <c r="B17">
        <v>126</v>
      </c>
      <c r="D17" s="6" t="str">
        <f t="shared" si="0"/>
        <v>10</v>
      </c>
      <c r="E17">
        <v>11</v>
      </c>
      <c r="F17" s="5" t="b">
        <f t="shared" si="1"/>
        <v>1</v>
      </c>
      <c r="G17" s="5" t="b">
        <f t="shared" si="2"/>
        <v>0</v>
      </c>
      <c r="H17">
        <v>13</v>
      </c>
      <c r="K17" s="15" t="s">
        <v>26</v>
      </c>
      <c r="L17">
        <f>MAX(I:I)</f>
        <v>23</v>
      </c>
    </row>
    <row r="18" spans="1:15" ht="17" x14ac:dyDescent="0.2">
      <c r="A18">
        <v>11</v>
      </c>
      <c r="B18">
        <v>126</v>
      </c>
      <c r="D18" s="6" t="str">
        <f t="shared" si="0"/>
        <v>11</v>
      </c>
      <c r="E18">
        <v>13</v>
      </c>
      <c r="F18" s="5" t="b">
        <f t="shared" si="1"/>
        <v>1</v>
      </c>
      <c r="G18" s="5" t="b">
        <f t="shared" si="2"/>
        <v>0</v>
      </c>
      <c r="H18">
        <v>13</v>
      </c>
      <c r="K18" s="15" t="s">
        <v>35</v>
      </c>
      <c r="L18" s="2">
        <f>AVERAGE(I:I)</f>
        <v>19.444444444444443</v>
      </c>
    </row>
    <row r="19" spans="1:15" ht="17" x14ac:dyDescent="0.2">
      <c r="A19">
        <v>10</v>
      </c>
      <c r="B19">
        <v>135</v>
      </c>
      <c r="D19" s="6" t="str">
        <f t="shared" si="0"/>
        <v>10</v>
      </c>
      <c r="E19">
        <v>13</v>
      </c>
      <c r="F19" s="5" t="b">
        <f t="shared" si="1"/>
        <v>1</v>
      </c>
      <c r="G19" s="5" t="b">
        <f t="shared" si="2"/>
        <v>0</v>
      </c>
      <c r="H19">
        <v>13</v>
      </c>
      <c r="K19" s="15" t="s">
        <v>24</v>
      </c>
      <c r="L19" s="2">
        <f>STDEV(I:I)</f>
        <v>2.1858128414339988</v>
      </c>
    </row>
    <row r="20" spans="1:15" ht="17" x14ac:dyDescent="0.2">
      <c r="A20">
        <v>11</v>
      </c>
      <c r="B20">
        <v>145</v>
      </c>
      <c r="D20" s="6" t="str">
        <f t="shared" si="0"/>
        <v>11</v>
      </c>
      <c r="E20">
        <v>13</v>
      </c>
      <c r="F20" s="5" t="b">
        <f t="shared" si="1"/>
        <v>1</v>
      </c>
      <c r="G20" s="5" t="b">
        <f t="shared" si="2"/>
        <v>0</v>
      </c>
      <c r="H20">
        <v>11</v>
      </c>
      <c r="K20" s="13" t="s">
        <v>36</v>
      </c>
      <c r="L20" s="17">
        <f>L18-L12</f>
        <v>6.9291694953609397</v>
      </c>
    </row>
    <row r="21" spans="1:15" ht="17" x14ac:dyDescent="0.2">
      <c r="A21">
        <v>11</v>
      </c>
      <c r="B21">
        <v>156</v>
      </c>
      <c r="D21" s="6" t="str">
        <f t="shared" si="0"/>
        <v>11</v>
      </c>
      <c r="E21">
        <v>11</v>
      </c>
      <c r="F21" s="5" t="b">
        <f t="shared" si="1"/>
        <v>1</v>
      </c>
      <c r="G21" s="5" t="b">
        <f t="shared" si="2"/>
        <v>0</v>
      </c>
      <c r="H21">
        <v>13</v>
      </c>
      <c r="K21" s="13" t="s">
        <v>40</v>
      </c>
      <c r="L21" s="18">
        <f>L3/L15</f>
        <v>55.555555555555557</v>
      </c>
    </row>
    <row r="22" spans="1:15" ht="17" x14ac:dyDescent="0.2">
      <c r="A22">
        <v>10</v>
      </c>
      <c r="B22">
        <v>156</v>
      </c>
      <c r="D22" s="6" t="str">
        <f t="shared" si="0"/>
        <v>10</v>
      </c>
      <c r="E22">
        <v>13</v>
      </c>
      <c r="F22" s="5" t="b">
        <f t="shared" si="1"/>
        <v>1</v>
      </c>
      <c r="G22" s="5" t="b">
        <f t="shared" si="2"/>
        <v>0</v>
      </c>
      <c r="H22">
        <v>13</v>
      </c>
      <c r="K22" s="13" t="s">
        <v>37</v>
      </c>
      <c r="L22">
        <f>L5-L4</f>
        <v>12</v>
      </c>
    </row>
    <row r="23" spans="1:15" ht="17" x14ac:dyDescent="0.2">
      <c r="A23">
        <v>11</v>
      </c>
      <c r="B23">
        <v>165</v>
      </c>
      <c r="D23" s="6" t="str">
        <f t="shared" si="0"/>
        <v>11</v>
      </c>
      <c r="E23">
        <v>13</v>
      </c>
      <c r="F23" s="5" t="b">
        <f t="shared" si="1"/>
        <v>1</v>
      </c>
      <c r="G23" s="5" t="b">
        <f t="shared" si="2"/>
        <v>0</v>
      </c>
      <c r="H23">
        <v>13</v>
      </c>
      <c r="K23" s="33"/>
    </row>
    <row r="24" spans="1:15" ht="17" x14ac:dyDescent="0.2">
      <c r="A24">
        <v>10</v>
      </c>
      <c r="B24">
        <v>174</v>
      </c>
      <c r="D24" s="6" t="str">
        <f t="shared" si="0"/>
        <v>10</v>
      </c>
      <c r="E24">
        <v>13</v>
      </c>
      <c r="F24" s="5" t="b">
        <f t="shared" si="1"/>
        <v>1</v>
      </c>
      <c r="G24" s="5" t="b">
        <f t="shared" si="2"/>
        <v>0</v>
      </c>
      <c r="H24">
        <v>11</v>
      </c>
    </row>
    <row r="25" spans="1:15" ht="17" x14ac:dyDescent="0.2">
      <c r="A25">
        <v>10</v>
      </c>
      <c r="B25">
        <v>185</v>
      </c>
      <c r="D25" s="6" t="str">
        <f t="shared" si="0"/>
        <v>10</v>
      </c>
      <c r="E25">
        <v>11</v>
      </c>
      <c r="F25" s="5" t="b">
        <f t="shared" si="1"/>
        <v>1</v>
      </c>
      <c r="G25" s="5" t="b">
        <f t="shared" si="2"/>
        <v>0</v>
      </c>
      <c r="H25">
        <v>12</v>
      </c>
    </row>
    <row r="26" spans="1:15" ht="17" x14ac:dyDescent="0.2">
      <c r="A26">
        <v>11</v>
      </c>
      <c r="B26">
        <v>185</v>
      </c>
      <c r="D26" s="6" t="str">
        <f t="shared" si="0"/>
        <v>11</v>
      </c>
      <c r="E26">
        <v>12</v>
      </c>
      <c r="F26" s="5" t="b">
        <f t="shared" si="1"/>
        <v>1</v>
      </c>
      <c r="G26" s="5" t="b">
        <f t="shared" si="2"/>
        <v>0</v>
      </c>
      <c r="H26">
        <v>13</v>
      </c>
    </row>
    <row r="27" spans="1:15" ht="17" x14ac:dyDescent="0.2">
      <c r="A27">
        <v>10</v>
      </c>
      <c r="B27">
        <v>194</v>
      </c>
      <c r="D27" s="6" t="str">
        <f t="shared" si="0"/>
        <v>10</v>
      </c>
      <c r="E27">
        <v>13</v>
      </c>
      <c r="F27" s="5" t="b">
        <f t="shared" si="1"/>
        <v>1</v>
      </c>
      <c r="G27" s="5" t="b">
        <f t="shared" si="2"/>
        <v>0</v>
      </c>
      <c r="H27">
        <v>13</v>
      </c>
      <c r="K27" t="s">
        <v>16</v>
      </c>
      <c r="L27">
        <v>5</v>
      </c>
      <c r="M27" t="s">
        <v>23</v>
      </c>
    </row>
    <row r="28" spans="1:15" ht="17" x14ac:dyDescent="0.2">
      <c r="A28">
        <v>11</v>
      </c>
      <c r="B28">
        <v>203</v>
      </c>
      <c r="D28" s="6" t="str">
        <f t="shared" si="0"/>
        <v>11</v>
      </c>
      <c r="E28">
        <v>13</v>
      </c>
      <c r="F28" s="5" t="b">
        <f t="shared" si="1"/>
        <v>1</v>
      </c>
      <c r="G28" s="5" t="b">
        <f t="shared" si="2"/>
        <v>0</v>
      </c>
      <c r="H28">
        <v>11</v>
      </c>
      <c r="K28" t="s">
        <v>5</v>
      </c>
      <c r="L28">
        <v>50</v>
      </c>
      <c r="M28" t="s">
        <v>7</v>
      </c>
    </row>
    <row r="29" spans="1:15" ht="17" x14ac:dyDescent="0.2">
      <c r="A29">
        <v>10</v>
      </c>
      <c r="B29">
        <v>213</v>
      </c>
      <c r="D29" s="6" t="str">
        <f t="shared" si="0"/>
        <v>10</v>
      </c>
      <c r="E29">
        <v>11</v>
      </c>
      <c r="F29" s="5" t="b">
        <f t="shared" si="1"/>
        <v>1</v>
      </c>
      <c r="G29" s="5" t="b">
        <f t="shared" si="2"/>
        <v>0</v>
      </c>
      <c r="H29">
        <v>13</v>
      </c>
      <c r="K29" t="s">
        <v>6</v>
      </c>
      <c r="L29">
        <f>1/L28*1000</f>
        <v>20</v>
      </c>
      <c r="M29" t="s">
        <v>0</v>
      </c>
    </row>
    <row r="30" spans="1:15" ht="17" x14ac:dyDescent="0.2">
      <c r="A30">
        <v>11</v>
      </c>
      <c r="B30">
        <v>213</v>
      </c>
      <c r="D30" s="6" t="str">
        <f t="shared" si="0"/>
        <v>11</v>
      </c>
      <c r="E30">
        <v>13</v>
      </c>
      <c r="F30" s="5" t="b">
        <f t="shared" si="1"/>
        <v>1</v>
      </c>
      <c r="G30" s="5" t="b">
        <f t="shared" si="2"/>
        <v>0</v>
      </c>
      <c r="H30">
        <v>13</v>
      </c>
      <c r="K30" t="s">
        <v>9</v>
      </c>
      <c r="L30">
        <v>60</v>
      </c>
      <c r="M30" t="s">
        <v>8</v>
      </c>
    </row>
    <row r="31" spans="1:15" ht="17" x14ac:dyDescent="0.2">
      <c r="A31">
        <v>10</v>
      </c>
      <c r="B31">
        <v>224</v>
      </c>
      <c r="D31" s="6" t="str">
        <f t="shared" si="0"/>
        <v>10</v>
      </c>
      <c r="E31">
        <v>13</v>
      </c>
      <c r="F31" s="5" t="b">
        <f t="shared" si="1"/>
        <v>1</v>
      </c>
      <c r="G31" s="5" t="b">
        <f t="shared" si="2"/>
        <v>0</v>
      </c>
      <c r="H31">
        <v>13</v>
      </c>
      <c r="K31" t="s">
        <v>214</v>
      </c>
      <c r="L31">
        <f>L27*L28*L30</f>
        <v>15000</v>
      </c>
    </row>
    <row r="32" spans="1:15" ht="17" x14ac:dyDescent="0.2">
      <c r="A32">
        <v>10</v>
      </c>
      <c r="B32">
        <v>233</v>
      </c>
      <c r="D32" s="6" t="str">
        <f t="shared" si="0"/>
        <v>10</v>
      </c>
      <c r="E32">
        <v>13</v>
      </c>
      <c r="F32" s="5" t="b">
        <f t="shared" si="1"/>
        <v>1</v>
      </c>
      <c r="G32" s="5" t="b">
        <f t="shared" si="2"/>
        <v>0</v>
      </c>
      <c r="H32">
        <v>12</v>
      </c>
      <c r="K32" t="s">
        <v>215</v>
      </c>
      <c r="L32">
        <f>M37</f>
        <v>7.6E-3</v>
      </c>
      <c r="O32" s="1"/>
    </row>
    <row r="33" spans="1:14" ht="17" x14ac:dyDescent="0.2">
      <c r="A33">
        <v>11</v>
      </c>
      <c r="B33">
        <v>242</v>
      </c>
      <c r="D33" s="6" t="str">
        <f t="shared" si="0"/>
        <v>11</v>
      </c>
      <c r="E33">
        <v>12</v>
      </c>
      <c r="F33" s="5" t="b">
        <f t="shared" si="1"/>
        <v>1</v>
      </c>
      <c r="G33" s="5" t="b">
        <f t="shared" si="2"/>
        <v>0</v>
      </c>
      <c r="H33">
        <v>13</v>
      </c>
      <c r="K33" t="s">
        <v>216</v>
      </c>
      <c r="L33" s="3">
        <f>L32*L31</f>
        <v>114</v>
      </c>
    </row>
    <row r="34" spans="1:14" ht="17" x14ac:dyDescent="0.2">
      <c r="A34">
        <v>10</v>
      </c>
      <c r="B34">
        <v>242</v>
      </c>
      <c r="D34" s="6" t="str">
        <f t="shared" si="0"/>
        <v>10</v>
      </c>
      <c r="E34">
        <v>13</v>
      </c>
      <c r="F34" s="5" t="b">
        <f t="shared" si="1"/>
        <v>1</v>
      </c>
      <c r="G34" s="5" t="b">
        <f t="shared" si="2"/>
        <v>0</v>
      </c>
      <c r="H34">
        <v>13</v>
      </c>
      <c r="K34" t="s">
        <v>10</v>
      </c>
      <c r="L34" s="4">
        <f>L33/1024</f>
        <v>0.111328125</v>
      </c>
    </row>
    <row r="35" spans="1:14" ht="17" x14ac:dyDescent="0.2">
      <c r="A35">
        <v>11</v>
      </c>
      <c r="B35">
        <v>251</v>
      </c>
      <c r="D35" s="6" t="str">
        <f t="shared" si="0"/>
        <v>11</v>
      </c>
      <c r="E35">
        <v>13</v>
      </c>
      <c r="F35" s="5" t="b">
        <f t="shared" si="1"/>
        <v>1</v>
      </c>
      <c r="G35" s="5" t="b">
        <f t="shared" si="2"/>
        <v>0</v>
      </c>
      <c r="H35">
        <v>11</v>
      </c>
    </row>
    <row r="36" spans="1:14" ht="17" x14ac:dyDescent="0.2">
      <c r="A36">
        <v>10</v>
      </c>
      <c r="B36">
        <v>262</v>
      </c>
      <c r="D36" s="6" t="str">
        <f t="shared" si="0"/>
        <v>10</v>
      </c>
      <c r="E36">
        <v>11</v>
      </c>
      <c r="F36" s="5" t="b">
        <f t="shared" si="1"/>
        <v>1</v>
      </c>
      <c r="G36" s="5" t="b">
        <f t="shared" si="2"/>
        <v>0</v>
      </c>
      <c r="H36">
        <v>13</v>
      </c>
      <c r="K36">
        <v>38</v>
      </c>
      <c r="L36" t="s">
        <v>2</v>
      </c>
      <c r="M36">
        <f>K36/$L$38</f>
        <v>1.5200000000000001E-3</v>
      </c>
      <c r="N36" t="s">
        <v>4</v>
      </c>
    </row>
    <row r="37" spans="1:14" ht="17" x14ac:dyDescent="0.2">
      <c r="A37">
        <v>11</v>
      </c>
      <c r="B37">
        <v>271</v>
      </c>
      <c r="D37" s="6" t="str">
        <f t="shared" si="0"/>
        <v>11</v>
      </c>
      <c r="E37">
        <v>13</v>
      </c>
      <c r="F37" s="5" t="b">
        <f t="shared" si="1"/>
        <v>1</v>
      </c>
      <c r="G37" s="5" t="b">
        <f t="shared" si="2"/>
        <v>0</v>
      </c>
      <c r="H37">
        <v>13</v>
      </c>
      <c r="K37">
        <v>190</v>
      </c>
      <c r="L37" t="s">
        <v>3</v>
      </c>
      <c r="M37">
        <f>K37/$L$38</f>
        <v>7.6E-3</v>
      </c>
      <c r="N37" t="s">
        <v>4</v>
      </c>
    </row>
    <row r="38" spans="1:14" ht="17" x14ac:dyDescent="0.2">
      <c r="A38">
        <v>10</v>
      </c>
      <c r="B38">
        <v>281</v>
      </c>
      <c r="D38" s="6" t="str">
        <f t="shared" si="0"/>
        <v>10</v>
      </c>
      <c r="E38">
        <v>13</v>
      </c>
      <c r="F38" s="5" t="b">
        <f t="shared" si="1"/>
        <v>1</v>
      </c>
      <c r="G38" s="5" t="b">
        <f t="shared" si="2"/>
        <v>0</v>
      </c>
      <c r="H38">
        <v>13</v>
      </c>
      <c r="L38">
        <f>500*50</f>
        <v>25000</v>
      </c>
    </row>
    <row r="39" spans="1:14" ht="17" x14ac:dyDescent="0.2">
      <c r="A39">
        <v>10</v>
      </c>
      <c r="B39">
        <v>281</v>
      </c>
      <c r="D39" s="6" t="str">
        <f t="shared" si="0"/>
        <v>10</v>
      </c>
      <c r="E39">
        <v>13</v>
      </c>
      <c r="F39" s="5" t="b">
        <f t="shared" si="1"/>
        <v>1</v>
      </c>
      <c r="G39" s="5" t="b">
        <f t="shared" si="2"/>
        <v>0</v>
      </c>
      <c r="H39">
        <v>11</v>
      </c>
    </row>
    <row r="40" spans="1:14" ht="17" x14ac:dyDescent="0.2">
      <c r="A40">
        <v>10</v>
      </c>
      <c r="B40">
        <v>290</v>
      </c>
      <c r="D40" s="6" t="str">
        <f t="shared" si="0"/>
        <v>10</v>
      </c>
      <c r="E40">
        <v>11</v>
      </c>
      <c r="F40" s="5" t="b">
        <f t="shared" si="1"/>
        <v>1</v>
      </c>
      <c r="G40" s="5" t="b">
        <f t="shared" si="2"/>
        <v>0</v>
      </c>
      <c r="H40">
        <v>12</v>
      </c>
    </row>
    <row r="41" spans="1:14" ht="17" x14ac:dyDescent="0.2">
      <c r="A41">
        <v>11</v>
      </c>
      <c r="B41">
        <v>300</v>
      </c>
      <c r="D41" s="6" t="str">
        <f t="shared" si="0"/>
        <v>11</v>
      </c>
      <c r="E41">
        <v>12</v>
      </c>
      <c r="F41" s="5" t="b">
        <f t="shared" si="1"/>
        <v>1</v>
      </c>
      <c r="G41" s="5" t="b">
        <f t="shared" si="2"/>
        <v>0</v>
      </c>
      <c r="H41">
        <v>13</v>
      </c>
    </row>
    <row r="42" spans="1:14" ht="17" x14ac:dyDescent="0.2">
      <c r="A42">
        <v>10</v>
      </c>
      <c r="B42">
        <v>311</v>
      </c>
      <c r="D42" s="6" t="str">
        <f t="shared" si="0"/>
        <v>10</v>
      </c>
      <c r="E42">
        <v>13</v>
      </c>
      <c r="F42" s="5" t="b">
        <f t="shared" si="1"/>
        <v>1</v>
      </c>
      <c r="G42" s="5" t="b">
        <f t="shared" si="2"/>
        <v>0</v>
      </c>
      <c r="H42">
        <v>13</v>
      </c>
    </row>
    <row r="43" spans="1:14" ht="17" x14ac:dyDescent="0.2">
      <c r="A43">
        <v>10</v>
      </c>
      <c r="B43">
        <v>311</v>
      </c>
      <c r="D43" s="6" t="str">
        <f t="shared" si="0"/>
        <v>10</v>
      </c>
      <c r="E43">
        <v>13</v>
      </c>
      <c r="F43" s="5" t="b">
        <f t="shared" si="1"/>
        <v>1</v>
      </c>
      <c r="G43" s="5" t="b">
        <f t="shared" si="2"/>
        <v>0</v>
      </c>
      <c r="H43">
        <v>11</v>
      </c>
    </row>
    <row r="44" spans="1:14" ht="17" x14ac:dyDescent="0.2">
      <c r="A44">
        <v>11</v>
      </c>
      <c r="B44">
        <v>320</v>
      </c>
      <c r="D44" s="6" t="str">
        <f t="shared" si="0"/>
        <v>11</v>
      </c>
      <c r="E44">
        <v>11</v>
      </c>
      <c r="F44" s="5" t="b">
        <f t="shared" si="1"/>
        <v>1</v>
      </c>
      <c r="G44" s="5" t="b">
        <f t="shared" si="2"/>
        <v>0</v>
      </c>
      <c r="H44">
        <v>12</v>
      </c>
    </row>
    <row r="45" spans="1:14" ht="17" x14ac:dyDescent="0.2">
      <c r="A45">
        <v>10</v>
      </c>
      <c r="B45">
        <v>329</v>
      </c>
      <c r="D45" s="6" t="str">
        <f t="shared" si="0"/>
        <v>10</v>
      </c>
      <c r="E45">
        <v>12</v>
      </c>
      <c r="F45" s="5" t="b">
        <f t="shared" si="1"/>
        <v>1</v>
      </c>
      <c r="G45" s="5" t="b">
        <f t="shared" si="2"/>
        <v>0</v>
      </c>
      <c r="H45">
        <v>13</v>
      </c>
    </row>
    <row r="46" spans="1:14" ht="17" x14ac:dyDescent="0.2">
      <c r="A46">
        <v>11</v>
      </c>
      <c r="B46">
        <v>339</v>
      </c>
      <c r="D46" s="6" t="str">
        <f t="shared" si="0"/>
        <v>11</v>
      </c>
      <c r="E46">
        <v>13</v>
      </c>
      <c r="F46" s="5" t="b">
        <f t="shared" si="1"/>
        <v>1</v>
      </c>
      <c r="G46" s="5" t="b">
        <f t="shared" si="2"/>
        <v>0</v>
      </c>
      <c r="H46">
        <v>13</v>
      </c>
    </row>
    <row r="47" spans="1:14" ht="17" x14ac:dyDescent="0.2">
      <c r="A47">
        <v>10</v>
      </c>
      <c r="B47">
        <v>339</v>
      </c>
      <c r="D47" s="6" t="str">
        <f t="shared" si="0"/>
        <v>10</v>
      </c>
      <c r="E47">
        <v>13</v>
      </c>
      <c r="F47" s="5" t="b">
        <f t="shared" si="1"/>
        <v>1</v>
      </c>
      <c r="G47" s="5" t="b">
        <f t="shared" si="2"/>
        <v>0</v>
      </c>
      <c r="H47">
        <v>11</v>
      </c>
    </row>
    <row r="48" spans="1:14" ht="17" x14ac:dyDescent="0.2">
      <c r="A48">
        <v>11</v>
      </c>
      <c r="B48">
        <v>350</v>
      </c>
      <c r="D48" s="6" t="str">
        <f t="shared" si="0"/>
        <v>11</v>
      </c>
      <c r="E48">
        <v>11</v>
      </c>
      <c r="F48" s="5" t="b">
        <f t="shared" si="1"/>
        <v>1</v>
      </c>
      <c r="G48" s="5" t="b">
        <f t="shared" si="2"/>
        <v>0</v>
      </c>
      <c r="H48">
        <v>13</v>
      </c>
    </row>
    <row r="49" spans="1:8" ht="17" x14ac:dyDescent="0.2">
      <c r="A49">
        <v>10</v>
      </c>
      <c r="B49">
        <v>359</v>
      </c>
      <c r="D49" s="6" t="str">
        <f t="shared" si="0"/>
        <v>10</v>
      </c>
      <c r="E49">
        <v>13</v>
      </c>
      <c r="F49" s="5" t="b">
        <f t="shared" si="1"/>
        <v>1</v>
      </c>
      <c r="G49" s="5" t="b">
        <f t="shared" si="2"/>
        <v>0</v>
      </c>
      <c r="H49">
        <v>13</v>
      </c>
    </row>
    <row r="50" spans="1:8" ht="17" x14ac:dyDescent="0.2">
      <c r="A50">
        <v>11</v>
      </c>
      <c r="B50">
        <v>369</v>
      </c>
      <c r="D50" s="6" t="str">
        <f t="shared" si="0"/>
        <v>11</v>
      </c>
      <c r="E50">
        <v>13</v>
      </c>
      <c r="F50" s="5" t="b">
        <f t="shared" si="1"/>
        <v>1</v>
      </c>
      <c r="G50" s="5" t="b">
        <f t="shared" si="2"/>
        <v>0</v>
      </c>
      <c r="H50">
        <v>13</v>
      </c>
    </row>
    <row r="51" spans="1:8" ht="17" x14ac:dyDescent="0.2">
      <c r="A51">
        <v>10</v>
      </c>
      <c r="B51">
        <v>369</v>
      </c>
      <c r="D51" s="6" t="str">
        <f t="shared" si="0"/>
        <v>10</v>
      </c>
      <c r="E51">
        <v>13</v>
      </c>
      <c r="F51" s="5" t="b">
        <f t="shared" si="1"/>
        <v>1</v>
      </c>
      <c r="G51" s="5" t="b">
        <f t="shared" si="2"/>
        <v>0</v>
      </c>
      <c r="H51">
        <v>11</v>
      </c>
    </row>
    <row r="52" spans="1:8" ht="17" x14ac:dyDescent="0.2">
      <c r="A52">
        <v>10</v>
      </c>
      <c r="B52">
        <v>378</v>
      </c>
      <c r="D52" s="6" t="str">
        <f t="shared" si="0"/>
        <v>10</v>
      </c>
      <c r="E52">
        <v>11</v>
      </c>
      <c r="F52" s="5" t="b">
        <f t="shared" si="1"/>
        <v>1</v>
      </c>
      <c r="G52" s="5" t="b">
        <f t="shared" si="2"/>
        <v>0</v>
      </c>
      <c r="H52">
        <v>13</v>
      </c>
    </row>
    <row r="53" spans="1:8" ht="17" x14ac:dyDescent="0.2">
      <c r="A53">
        <v>10</v>
      </c>
      <c r="B53">
        <v>387</v>
      </c>
      <c r="D53" s="6" t="str">
        <f t="shared" si="0"/>
        <v>10</v>
      </c>
      <c r="E53">
        <v>13</v>
      </c>
      <c r="F53" s="5" t="b">
        <f t="shared" si="1"/>
        <v>1</v>
      </c>
      <c r="G53" s="5" t="b">
        <f t="shared" si="2"/>
        <v>0</v>
      </c>
      <c r="H53">
        <v>13</v>
      </c>
    </row>
    <row r="54" spans="1:8" ht="17" x14ac:dyDescent="0.2">
      <c r="A54">
        <v>10</v>
      </c>
      <c r="B54">
        <v>398</v>
      </c>
      <c r="D54" s="6" t="str">
        <f t="shared" si="0"/>
        <v>10</v>
      </c>
      <c r="E54">
        <v>13</v>
      </c>
      <c r="F54" s="5" t="b">
        <f t="shared" si="1"/>
        <v>1</v>
      </c>
      <c r="G54" s="5" t="b">
        <f t="shared" si="2"/>
        <v>0</v>
      </c>
      <c r="H54">
        <v>13</v>
      </c>
    </row>
    <row r="55" spans="1:8" ht="17" x14ac:dyDescent="0.2">
      <c r="A55">
        <v>10</v>
      </c>
      <c r="B55">
        <v>398</v>
      </c>
      <c r="D55" s="6" t="str">
        <f t="shared" si="0"/>
        <v>10</v>
      </c>
      <c r="E55">
        <v>13</v>
      </c>
      <c r="F55" s="5" t="b">
        <f t="shared" si="1"/>
        <v>1</v>
      </c>
      <c r="G55" s="5" t="b">
        <f t="shared" si="2"/>
        <v>0</v>
      </c>
      <c r="H55">
        <v>11</v>
      </c>
    </row>
    <row r="56" spans="1:8" ht="17" x14ac:dyDescent="0.2">
      <c r="A56">
        <v>11</v>
      </c>
      <c r="B56">
        <v>407</v>
      </c>
      <c r="D56" s="6" t="str">
        <f t="shared" si="0"/>
        <v>11</v>
      </c>
      <c r="E56">
        <v>11</v>
      </c>
      <c r="F56" s="5" t="b">
        <f t="shared" si="1"/>
        <v>1</v>
      </c>
      <c r="G56" s="5" t="b">
        <f t="shared" si="2"/>
        <v>0</v>
      </c>
      <c r="H56">
        <v>13</v>
      </c>
    </row>
    <row r="57" spans="1:8" ht="17" x14ac:dyDescent="0.2">
      <c r="A57">
        <v>10</v>
      </c>
      <c r="B57">
        <v>416</v>
      </c>
      <c r="D57" s="6" t="str">
        <f t="shared" si="0"/>
        <v>10</v>
      </c>
      <c r="E57">
        <v>13</v>
      </c>
      <c r="F57" s="5" t="b">
        <f t="shared" si="1"/>
        <v>1</v>
      </c>
      <c r="G57" s="5" t="b">
        <f t="shared" si="2"/>
        <v>0</v>
      </c>
      <c r="H57">
        <v>13</v>
      </c>
    </row>
    <row r="58" spans="1:8" ht="17" x14ac:dyDescent="0.2">
      <c r="A58">
        <v>11</v>
      </c>
      <c r="B58">
        <v>426</v>
      </c>
      <c r="D58" s="6" t="str">
        <f t="shared" si="0"/>
        <v>11</v>
      </c>
      <c r="E58">
        <v>13</v>
      </c>
      <c r="F58" s="5" t="b">
        <f t="shared" si="1"/>
        <v>1</v>
      </c>
      <c r="G58" s="5" t="b">
        <f t="shared" si="2"/>
        <v>0</v>
      </c>
      <c r="H58">
        <v>13</v>
      </c>
    </row>
    <row r="59" spans="1:8" ht="17" x14ac:dyDescent="0.2">
      <c r="A59">
        <v>10</v>
      </c>
      <c r="B59">
        <v>426</v>
      </c>
      <c r="D59" s="6" t="str">
        <f t="shared" si="0"/>
        <v>10</v>
      </c>
      <c r="E59">
        <v>13</v>
      </c>
      <c r="F59" s="5" t="b">
        <f t="shared" si="1"/>
        <v>1</v>
      </c>
      <c r="G59" s="5" t="b">
        <f t="shared" si="2"/>
        <v>0</v>
      </c>
      <c r="H59">
        <v>11</v>
      </c>
    </row>
    <row r="60" spans="1:8" ht="17" x14ac:dyDescent="0.2">
      <c r="A60">
        <v>11</v>
      </c>
      <c r="B60">
        <v>437</v>
      </c>
      <c r="D60" s="6" t="str">
        <f t="shared" si="0"/>
        <v>11</v>
      </c>
      <c r="E60">
        <v>11</v>
      </c>
      <c r="F60" s="5" t="b">
        <f t="shared" si="1"/>
        <v>1</v>
      </c>
      <c r="G60" s="5" t="b">
        <f t="shared" si="2"/>
        <v>0</v>
      </c>
      <c r="H60">
        <v>13</v>
      </c>
    </row>
    <row r="61" spans="1:8" ht="17" x14ac:dyDescent="0.2">
      <c r="A61">
        <v>10</v>
      </c>
      <c r="B61">
        <v>440</v>
      </c>
      <c r="D61" s="6" t="str">
        <f t="shared" si="0"/>
        <v>10</v>
      </c>
      <c r="E61">
        <v>13</v>
      </c>
      <c r="F61" s="5" t="b">
        <f t="shared" si="1"/>
        <v>1</v>
      </c>
      <c r="G61" s="5" t="b">
        <f t="shared" si="2"/>
        <v>0</v>
      </c>
      <c r="H61">
        <v>13</v>
      </c>
    </row>
    <row r="62" spans="1:8" ht="17" x14ac:dyDescent="0.2">
      <c r="A62">
        <v>11</v>
      </c>
      <c r="B62">
        <v>439</v>
      </c>
      <c r="D62" s="6" t="str">
        <f t="shared" si="0"/>
        <v>11</v>
      </c>
      <c r="E62">
        <v>13</v>
      </c>
      <c r="F62" s="5" t="b">
        <f t="shared" si="1"/>
        <v>1</v>
      </c>
      <c r="G62" s="5" t="b">
        <f t="shared" si="2"/>
        <v>0</v>
      </c>
      <c r="H62">
        <v>11</v>
      </c>
    </row>
    <row r="63" spans="1:8" ht="17" x14ac:dyDescent="0.2">
      <c r="A63">
        <v>10</v>
      </c>
      <c r="B63">
        <v>438</v>
      </c>
      <c r="D63" s="6" t="str">
        <f t="shared" si="0"/>
        <v>10</v>
      </c>
      <c r="E63">
        <v>11</v>
      </c>
      <c r="F63" s="5" t="b">
        <f t="shared" si="1"/>
        <v>1</v>
      </c>
      <c r="G63" s="5" t="b">
        <f t="shared" si="2"/>
        <v>0</v>
      </c>
      <c r="H63">
        <v>13</v>
      </c>
    </row>
    <row r="64" spans="1:8" ht="17" x14ac:dyDescent="0.2">
      <c r="A64">
        <v>11</v>
      </c>
      <c r="B64">
        <v>437</v>
      </c>
      <c r="D64" s="6" t="str">
        <f t="shared" si="0"/>
        <v>11</v>
      </c>
      <c r="E64">
        <v>13</v>
      </c>
      <c r="F64" s="5" t="b">
        <f t="shared" si="1"/>
        <v>1</v>
      </c>
      <c r="G64" s="5" t="b">
        <f t="shared" si="2"/>
        <v>0</v>
      </c>
      <c r="H64">
        <v>13</v>
      </c>
    </row>
    <row r="65" spans="1:8" ht="17" x14ac:dyDescent="0.2">
      <c r="A65">
        <v>10</v>
      </c>
      <c r="B65">
        <v>436</v>
      </c>
      <c r="D65" s="6" t="str">
        <f t="shared" si="0"/>
        <v>10</v>
      </c>
      <c r="E65">
        <v>13</v>
      </c>
      <c r="F65" s="5" t="b">
        <f t="shared" si="1"/>
        <v>1</v>
      </c>
      <c r="G65" s="5" t="b">
        <f t="shared" si="2"/>
        <v>0</v>
      </c>
      <c r="H65">
        <v>13</v>
      </c>
    </row>
    <row r="66" spans="1:8" ht="17" x14ac:dyDescent="0.2">
      <c r="A66">
        <v>11</v>
      </c>
      <c r="B66">
        <v>435</v>
      </c>
      <c r="D66" s="6" t="str">
        <f t="shared" si="0"/>
        <v>11</v>
      </c>
      <c r="E66">
        <v>13</v>
      </c>
      <c r="F66" s="5" t="b">
        <f t="shared" si="1"/>
        <v>1</v>
      </c>
      <c r="G66" s="5" t="b">
        <f t="shared" si="2"/>
        <v>0</v>
      </c>
      <c r="H66">
        <v>12</v>
      </c>
    </row>
    <row r="67" spans="1:8" ht="17" x14ac:dyDescent="0.2">
      <c r="A67">
        <v>10</v>
      </c>
      <c r="B67">
        <v>434</v>
      </c>
      <c r="D67" s="6" t="str">
        <f t="shared" ref="D67:D130" si="3">LEFT(A67,2)</f>
        <v>10</v>
      </c>
      <c r="E67">
        <v>12</v>
      </c>
      <c r="F67" s="5" t="b">
        <f t="shared" ref="F67:F130" si="4">E67&lt;$M$6</f>
        <v>1</v>
      </c>
      <c r="G67" s="5" t="b">
        <f t="shared" ref="G67:G130" si="5">E67&gt;$M$6</f>
        <v>0</v>
      </c>
      <c r="H67">
        <v>13</v>
      </c>
    </row>
    <row r="68" spans="1:8" ht="17" x14ac:dyDescent="0.2">
      <c r="A68">
        <v>11</v>
      </c>
      <c r="B68">
        <v>433</v>
      </c>
      <c r="D68" s="6" t="str">
        <f t="shared" si="3"/>
        <v>11</v>
      </c>
      <c r="E68">
        <v>13</v>
      </c>
      <c r="F68" s="5" t="b">
        <f t="shared" si="4"/>
        <v>1</v>
      </c>
      <c r="G68" s="5" t="b">
        <f t="shared" si="5"/>
        <v>0</v>
      </c>
      <c r="H68">
        <v>13</v>
      </c>
    </row>
    <row r="69" spans="1:8" ht="17" x14ac:dyDescent="0.2">
      <c r="A69">
        <v>11</v>
      </c>
      <c r="B69">
        <v>432</v>
      </c>
      <c r="D69" s="6" t="str">
        <f t="shared" si="3"/>
        <v>11</v>
      </c>
      <c r="E69">
        <v>13</v>
      </c>
      <c r="F69" s="5" t="b">
        <f t="shared" si="4"/>
        <v>1</v>
      </c>
      <c r="G69" s="5" t="b">
        <f t="shared" si="5"/>
        <v>0</v>
      </c>
      <c r="H69">
        <v>13</v>
      </c>
    </row>
    <row r="70" spans="1:8" ht="17" x14ac:dyDescent="0.2">
      <c r="A70">
        <v>10</v>
      </c>
      <c r="B70">
        <v>431</v>
      </c>
      <c r="D70" s="6" t="str">
        <f t="shared" si="3"/>
        <v>10</v>
      </c>
      <c r="E70">
        <v>13</v>
      </c>
      <c r="F70" s="5" t="b">
        <f t="shared" si="4"/>
        <v>1</v>
      </c>
      <c r="G70" s="5" t="b">
        <f t="shared" si="5"/>
        <v>0</v>
      </c>
      <c r="H70">
        <v>11</v>
      </c>
    </row>
    <row r="71" spans="1:8" ht="17" x14ac:dyDescent="0.2">
      <c r="A71">
        <v>11</v>
      </c>
      <c r="B71">
        <v>430</v>
      </c>
      <c r="D71" s="6" t="str">
        <f t="shared" si="3"/>
        <v>11</v>
      </c>
      <c r="E71">
        <v>11</v>
      </c>
      <c r="F71" s="5" t="b">
        <f t="shared" si="4"/>
        <v>1</v>
      </c>
      <c r="G71" s="5" t="b">
        <f t="shared" si="5"/>
        <v>0</v>
      </c>
      <c r="H71">
        <v>13</v>
      </c>
    </row>
    <row r="72" spans="1:8" ht="17" x14ac:dyDescent="0.2">
      <c r="A72">
        <v>10</v>
      </c>
      <c r="B72">
        <v>429</v>
      </c>
      <c r="D72" s="6" t="str">
        <f t="shared" si="3"/>
        <v>10</v>
      </c>
      <c r="E72">
        <v>13</v>
      </c>
      <c r="F72" s="5" t="b">
        <f t="shared" si="4"/>
        <v>1</v>
      </c>
      <c r="G72" s="5" t="b">
        <f t="shared" si="5"/>
        <v>0</v>
      </c>
      <c r="H72">
        <v>13</v>
      </c>
    </row>
    <row r="73" spans="1:8" ht="17" x14ac:dyDescent="0.2">
      <c r="A73">
        <v>11</v>
      </c>
      <c r="B73">
        <v>428</v>
      </c>
      <c r="D73" s="6" t="str">
        <f t="shared" si="3"/>
        <v>11</v>
      </c>
      <c r="E73">
        <v>13</v>
      </c>
      <c r="F73" s="5" t="b">
        <f t="shared" si="4"/>
        <v>1</v>
      </c>
      <c r="G73" s="5" t="b">
        <f t="shared" si="5"/>
        <v>0</v>
      </c>
      <c r="H73">
        <v>13</v>
      </c>
    </row>
    <row r="74" spans="1:8" ht="17" x14ac:dyDescent="0.2">
      <c r="A74">
        <v>10</v>
      </c>
      <c r="B74">
        <v>427</v>
      </c>
      <c r="D74" s="6" t="str">
        <f t="shared" si="3"/>
        <v>10</v>
      </c>
      <c r="E74">
        <v>13</v>
      </c>
      <c r="F74" s="5" t="b">
        <f t="shared" si="4"/>
        <v>1</v>
      </c>
      <c r="G74" s="5" t="b">
        <f t="shared" si="5"/>
        <v>0</v>
      </c>
      <c r="H74">
        <v>11</v>
      </c>
    </row>
    <row r="75" spans="1:8" ht="17" x14ac:dyDescent="0.2">
      <c r="A75">
        <v>10</v>
      </c>
      <c r="B75">
        <v>426</v>
      </c>
      <c r="D75" s="6" t="str">
        <f t="shared" si="3"/>
        <v>10</v>
      </c>
      <c r="E75">
        <v>11</v>
      </c>
      <c r="F75" s="5" t="b">
        <f t="shared" si="4"/>
        <v>1</v>
      </c>
      <c r="G75" s="5" t="b">
        <f t="shared" si="5"/>
        <v>0</v>
      </c>
      <c r="H75">
        <v>13</v>
      </c>
    </row>
    <row r="76" spans="1:8" ht="17" x14ac:dyDescent="0.2">
      <c r="A76">
        <v>11</v>
      </c>
      <c r="B76">
        <v>425</v>
      </c>
      <c r="D76" s="6" t="str">
        <f t="shared" si="3"/>
        <v>11</v>
      </c>
      <c r="E76">
        <v>13</v>
      </c>
      <c r="F76" s="5" t="b">
        <f t="shared" si="4"/>
        <v>1</v>
      </c>
      <c r="G76" s="5" t="b">
        <f t="shared" si="5"/>
        <v>0</v>
      </c>
      <c r="H76">
        <v>13</v>
      </c>
    </row>
    <row r="77" spans="1:8" ht="17" x14ac:dyDescent="0.2">
      <c r="A77">
        <v>10</v>
      </c>
      <c r="B77">
        <v>424</v>
      </c>
      <c r="D77" s="6" t="str">
        <f t="shared" si="3"/>
        <v>10</v>
      </c>
      <c r="E77">
        <v>13</v>
      </c>
      <c r="F77" s="5" t="b">
        <f t="shared" si="4"/>
        <v>1</v>
      </c>
      <c r="G77" s="5" t="b">
        <f t="shared" si="5"/>
        <v>0</v>
      </c>
      <c r="H77">
        <v>13</v>
      </c>
    </row>
    <row r="78" spans="1:8" ht="17" x14ac:dyDescent="0.2">
      <c r="A78">
        <v>10</v>
      </c>
      <c r="B78">
        <v>423</v>
      </c>
      <c r="D78" s="6" t="str">
        <f t="shared" si="3"/>
        <v>10</v>
      </c>
      <c r="E78">
        <v>13</v>
      </c>
      <c r="F78" s="5" t="b">
        <f t="shared" si="4"/>
        <v>1</v>
      </c>
      <c r="G78" s="5" t="b">
        <f t="shared" si="5"/>
        <v>0</v>
      </c>
      <c r="H78">
        <v>11</v>
      </c>
    </row>
    <row r="79" spans="1:8" ht="17" x14ac:dyDescent="0.2">
      <c r="A79">
        <v>10</v>
      </c>
      <c r="B79">
        <v>422</v>
      </c>
      <c r="D79" s="6" t="str">
        <f t="shared" si="3"/>
        <v>10</v>
      </c>
      <c r="E79">
        <v>11</v>
      </c>
      <c r="F79" s="5" t="b">
        <f t="shared" si="4"/>
        <v>1</v>
      </c>
      <c r="G79" s="5" t="b">
        <f t="shared" si="5"/>
        <v>0</v>
      </c>
      <c r="H79">
        <v>13</v>
      </c>
    </row>
    <row r="80" spans="1:8" ht="17" x14ac:dyDescent="0.2">
      <c r="A80">
        <v>11</v>
      </c>
      <c r="B80">
        <v>421</v>
      </c>
      <c r="D80" s="6" t="str">
        <f t="shared" si="3"/>
        <v>11</v>
      </c>
      <c r="E80">
        <v>13</v>
      </c>
      <c r="F80" s="5" t="b">
        <f t="shared" si="4"/>
        <v>1</v>
      </c>
      <c r="G80" s="5" t="b">
        <f t="shared" si="5"/>
        <v>0</v>
      </c>
      <c r="H80">
        <v>13</v>
      </c>
    </row>
    <row r="81" spans="1:8" ht="17" x14ac:dyDescent="0.2">
      <c r="A81">
        <v>10</v>
      </c>
      <c r="B81">
        <v>420</v>
      </c>
      <c r="D81" s="6" t="str">
        <f t="shared" si="3"/>
        <v>10</v>
      </c>
      <c r="E81">
        <v>13</v>
      </c>
      <c r="F81" s="5" t="b">
        <f t="shared" si="4"/>
        <v>1</v>
      </c>
      <c r="G81" s="5" t="b">
        <f t="shared" si="5"/>
        <v>0</v>
      </c>
      <c r="H81">
        <v>13</v>
      </c>
    </row>
    <row r="82" spans="1:8" ht="17" x14ac:dyDescent="0.2">
      <c r="A82">
        <v>11</v>
      </c>
      <c r="B82">
        <v>419</v>
      </c>
      <c r="D82" s="6" t="str">
        <f t="shared" si="3"/>
        <v>11</v>
      </c>
      <c r="E82">
        <v>13</v>
      </c>
      <c r="F82" s="5" t="b">
        <f t="shared" si="4"/>
        <v>1</v>
      </c>
      <c r="G82" s="5" t="b">
        <f t="shared" si="5"/>
        <v>0</v>
      </c>
      <c r="H82">
        <v>11</v>
      </c>
    </row>
    <row r="83" spans="1:8" ht="17" x14ac:dyDescent="0.2">
      <c r="A83">
        <v>10</v>
      </c>
      <c r="B83">
        <v>418</v>
      </c>
      <c r="D83" s="6" t="str">
        <f t="shared" si="3"/>
        <v>10</v>
      </c>
      <c r="E83">
        <v>11</v>
      </c>
      <c r="F83" s="5" t="b">
        <f t="shared" si="4"/>
        <v>1</v>
      </c>
      <c r="G83" s="5" t="b">
        <f t="shared" si="5"/>
        <v>0</v>
      </c>
      <c r="H83">
        <v>12</v>
      </c>
    </row>
    <row r="84" spans="1:8" ht="17" x14ac:dyDescent="0.2">
      <c r="A84">
        <v>11</v>
      </c>
      <c r="B84">
        <v>417</v>
      </c>
      <c r="D84" s="6" t="str">
        <f t="shared" si="3"/>
        <v>11</v>
      </c>
      <c r="E84">
        <v>12</v>
      </c>
      <c r="F84" s="5" t="b">
        <f t="shared" si="4"/>
        <v>1</v>
      </c>
      <c r="G84" s="5" t="b">
        <f t="shared" si="5"/>
        <v>0</v>
      </c>
      <c r="H84">
        <v>13</v>
      </c>
    </row>
    <row r="85" spans="1:8" ht="17" x14ac:dyDescent="0.2">
      <c r="A85">
        <v>10</v>
      </c>
      <c r="B85">
        <v>416</v>
      </c>
      <c r="D85" s="6" t="str">
        <f t="shared" si="3"/>
        <v>10</v>
      </c>
      <c r="E85">
        <v>13</v>
      </c>
      <c r="F85" s="5" t="b">
        <f t="shared" si="4"/>
        <v>1</v>
      </c>
      <c r="G85" s="5" t="b">
        <f t="shared" si="5"/>
        <v>0</v>
      </c>
      <c r="H85">
        <v>11</v>
      </c>
    </row>
    <row r="86" spans="1:8" ht="17" x14ac:dyDescent="0.2">
      <c r="A86">
        <v>10</v>
      </c>
      <c r="B86">
        <v>415</v>
      </c>
      <c r="D86" s="6" t="str">
        <f t="shared" si="3"/>
        <v>10</v>
      </c>
      <c r="E86">
        <v>11</v>
      </c>
      <c r="F86" s="5" t="b">
        <f t="shared" si="4"/>
        <v>1</v>
      </c>
      <c r="G86" s="5" t="b">
        <f t="shared" si="5"/>
        <v>0</v>
      </c>
      <c r="H86">
        <v>13</v>
      </c>
    </row>
    <row r="87" spans="1:8" ht="17" x14ac:dyDescent="0.2">
      <c r="A87">
        <v>11</v>
      </c>
      <c r="B87">
        <v>414</v>
      </c>
      <c r="D87" s="6" t="str">
        <f t="shared" si="3"/>
        <v>11</v>
      </c>
      <c r="E87">
        <v>13</v>
      </c>
      <c r="F87" s="5" t="b">
        <f t="shared" si="4"/>
        <v>1</v>
      </c>
      <c r="G87" s="5" t="b">
        <f t="shared" si="5"/>
        <v>0</v>
      </c>
      <c r="H87">
        <v>14</v>
      </c>
    </row>
    <row r="88" spans="1:8" ht="17" x14ac:dyDescent="0.2">
      <c r="A88">
        <v>10</v>
      </c>
      <c r="B88">
        <v>413</v>
      </c>
      <c r="D88" s="6" t="str">
        <f t="shared" si="3"/>
        <v>10</v>
      </c>
      <c r="E88">
        <v>19</v>
      </c>
      <c r="F88" s="5" t="b">
        <f t="shared" si="4"/>
        <v>0</v>
      </c>
      <c r="G88" s="5" t="b">
        <f t="shared" si="5"/>
        <v>1</v>
      </c>
      <c r="H88">
        <v>11</v>
      </c>
    </row>
    <row r="89" spans="1:8" ht="17" x14ac:dyDescent="0.2">
      <c r="A89">
        <v>11</v>
      </c>
      <c r="B89">
        <v>412</v>
      </c>
      <c r="D89" s="6" t="str">
        <f t="shared" si="3"/>
        <v>11</v>
      </c>
      <c r="E89">
        <v>14</v>
      </c>
      <c r="F89" s="5" t="b">
        <f t="shared" si="4"/>
        <v>1</v>
      </c>
      <c r="G89" s="5" t="b">
        <f t="shared" si="5"/>
        <v>0</v>
      </c>
      <c r="H89">
        <v>13</v>
      </c>
    </row>
    <row r="90" spans="1:8" ht="17" x14ac:dyDescent="0.2">
      <c r="A90">
        <v>10</v>
      </c>
      <c r="B90">
        <v>411</v>
      </c>
      <c r="D90" s="6" t="str">
        <f t="shared" si="3"/>
        <v>10</v>
      </c>
      <c r="E90">
        <v>11</v>
      </c>
      <c r="F90" s="5" t="b">
        <f t="shared" si="4"/>
        <v>1</v>
      </c>
      <c r="G90" s="5" t="b">
        <f t="shared" si="5"/>
        <v>0</v>
      </c>
      <c r="H90">
        <v>13</v>
      </c>
    </row>
    <row r="91" spans="1:8" ht="17" x14ac:dyDescent="0.2">
      <c r="A91">
        <v>10</v>
      </c>
      <c r="B91">
        <v>410</v>
      </c>
      <c r="D91" s="6" t="str">
        <f t="shared" si="3"/>
        <v>10</v>
      </c>
      <c r="E91">
        <v>13</v>
      </c>
      <c r="F91" s="5" t="b">
        <f t="shared" si="4"/>
        <v>1</v>
      </c>
      <c r="G91" s="5" t="b">
        <f t="shared" si="5"/>
        <v>0</v>
      </c>
      <c r="H91">
        <v>13</v>
      </c>
    </row>
    <row r="92" spans="1:8" ht="17" x14ac:dyDescent="0.2">
      <c r="A92">
        <v>10</v>
      </c>
      <c r="B92">
        <v>409</v>
      </c>
      <c r="D92" s="6" t="str">
        <f t="shared" si="3"/>
        <v>10</v>
      </c>
      <c r="E92">
        <v>13</v>
      </c>
      <c r="F92" s="5" t="b">
        <f t="shared" si="4"/>
        <v>1</v>
      </c>
      <c r="G92" s="5" t="b">
        <f t="shared" si="5"/>
        <v>0</v>
      </c>
      <c r="H92">
        <v>11</v>
      </c>
    </row>
    <row r="93" spans="1:8" ht="17" x14ac:dyDescent="0.2">
      <c r="A93">
        <v>10</v>
      </c>
      <c r="B93">
        <v>408</v>
      </c>
      <c r="D93" s="6" t="str">
        <f t="shared" si="3"/>
        <v>10</v>
      </c>
      <c r="E93">
        <v>13</v>
      </c>
      <c r="F93" s="5" t="b">
        <f t="shared" si="4"/>
        <v>1</v>
      </c>
      <c r="G93" s="5" t="b">
        <f t="shared" si="5"/>
        <v>0</v>
      </c>
      <c r="H93">
        <v>13</v>
      </c>
    </row>
    <row r="94" spans="1:8" ht="17" x14ac:dyDescent="0.2">
      <c r="A94">
        <v>11</v>
      </c>
      <c r="B94">
        <v>407</v>
      </c>
      <c r="D94" s="6" t="str">
        <f t="shared" si="3"/>
        <v>11</v>
      </c>
      <c r="E94">
        <v>11</v>
      </c>
      <c r="F94" s="5" t="b">
        <f t="shared" si="4"/>
        <v>1</v>
      </c>
      <c r="G94" s="5" t="b">
        <f t="shared" si="5"/>
        <v>0</v>
      </c>
      <c r="H94">
        <v>13</v>
      </c>
    </row>
    <row r="95" spans="1:8" ht="17" x14ac:dyDescent="0.2">
      <c r="A95">
        <v>10</v>
      </c>
      <c r="B95">
        <v>406</v>
      </c>
      <c r="D95" s="6" t="str">
        <f t="shared" si="3"/>
        <v>10</v>
      </c>
      <c r="E95">
        <v>13</v>
      </c>
      <c r="F95" s="5" t="b">
        <f t="shared" si="4"/>
        <v>1</v>
      </c>
      <c r="G95" s="5" t="b">
        <f t="shared" si="5"/>
        <v>0</v>
      </c>
      <c r="H95">
        <v>13</v>
      </c>
    </row>
    <row r="96" spans="1:8" ht="17" x14ac:dyDescent="0.2">
      <c r="A96">
        <v>11</v>
      </c>
      <c r="B96">
        <v>405</v>
      </c>
      <c r="D96" s="6" t="str">
        <f t="shared" si="3"/>
        <v>11</v>
      </c>
      <c r="E96">
        <v>13</v>
      </c>
      <c r="F96" s="5" t="b">
        <f t="shared" si="4"/>
        <v>1</v>
      </c>
      <c r="G96" s="5" t="b">
        <f t="shared" si="5"/>
        <v>0</v>
      </c>
      <c r="H96">
        <v>11</v>
      </c>
    </row>
    <row r="97" spans="1:8" ht="17" x14ac:dyDescent="0.2">
      <c r="A97">
        <v>10</v>
      </c>
      <c r="B97">
        <v>404</v>
      </c>
      <c r="D97" s="6" t="str">
        <f t="shared" si="3"/>
        <v>10</v>
      </c>
      <c r="E97">
        <v>13</v>
      </c>
      <c r="F97" s="5" t="b">
        <f t="shared" si="4"/>
        <v>1</v>
      </c>
      <c r="G97" s="5" t="b">
        <f t="shared" si="5"/>
        <v>0</v>
      </c>
      <c r="H97">
        <v>13</v>
      </c>
    </row>
    <row r="98" spans="1:8" ht="17" x14ac:dyDescent="0.2">
      <c r="A98">
        <v>11</v>
      </c>
      <c r="B98">
        <v>403</v>
      </c>
      <c r="D98" s="6" t="str">
        <f t="shared" si="3"/>
        <v>11</v>
      </c>
      <c r="E98">
        <v>11</v>
      </c>
      <c r="F98" s="5" t="b">
        <f t="shared" si="4"/>
        <v>1</v>
      </c>
      <c r="G98" s="5" t="b">
        <f t="shared" si="5"/>
        <v>0</v>
      </c>
      <c r="H98">
        <v>13</v>
      </c>
    </row>
    <row r="99" spans="1:8" ht="17" x14ac:dyDescent="0.2">
      <c r="A99">
        <v>10</v>
      </c>
      <c r="B99">
        <v>402</v>
      </c>
      <c r="D99" s="6" t="str">
        <f t="shared" si="3"/>
        <v>10</v>
      </c>
      <c r="E99">
        <v>13</v>
      </c>
      <c r="F99" s="5" t="b">
        <f t="shared" si="4"/>
        <v>1</v>
      </c>
      <c r="G99" s="5" t="b">
        <f t="shared" si="5"/>
        <v>0</v>
      </c>
      <c r="H99">
        <v>13</v>
      </c>
    </row>
    <row r="100" spans="1:8" ht="17" x14ac:dyDescent="0.2">
      <c r="A100">
        <v>10</v>
      </c>
      <c r="B100">
        <v>401</v>
      </c>
      <c r="D100" s="6" t="str">
        <f t="shared" si="3"/>
        <v>10</v>
      </c>
      <c r="E100">
        <v>13</v>
      </c>
      <c r="F100" s="5" t="b">
        <f t="shared" si="4"/>
        <v>1</v>
      </c>
      <c r="G100" s="5" t="b">
        <f t="shared" si="5"/>
        <v>0</v>
      </c>
      <c r="H100">
        <v>11</v>
      </c>
    </row>
    <row r="101" spans="1:8" ht="17" x14ac:dyDescent="0.2">
      <c r="A101">
        <v>11</v>
      </c>
      <c r="B101">
        <v>400</v>
      </c>
      <c r="D101" s="6" t="str">
        <f t="shared" si="3"/>
        <v>11</v>
      </c>
      <c r="E101">
        <v>13</v>
      </c>
      <c r="F101" s="5" t="b">
        <f t="shared" si="4"/>
        <v>1</v>
      </c>
      <c r="G101" s="5" t="b">
        <f t="shared" si="5"/>
        <v>0</v>
      </c>
      <c r="H101">
        <v>13</v>
      </c>
    </row>
    <row r="102" spans="1:8" ht="17" x14ac:dyDescent="0.2">
      <c r="A102">
        <v>11</v>
      </c>
      <c r="B102">
        <v>399</v>
      </c>
      <c r="D102" s="6" t="str">
        <f t="shared" si="3"/>
        <v>11</v>
      </c>
      <c r="E102">
        <v>11</v>
      </c>
      <c r="F102" s="5" t="b">
        <f t="shared" si="4"/>
        <v>1</v>
      </c>
      <c r="G102" s="5" t="b">
        <f t="shared" si="5"/>
        <v>0</v>
      </c>
      <c r="H102">
        <v>13</v>
      </c>
    </row>
    <row r="103" spans="1:8" ht="17" x14ac:dyDescent="0.2">
      <c r="A103">
        <v>10</v>
      </c>
      <c r="B103">
        <v>398</v>
      </c>
      <c r="D103" s="6" t="str">
        <f t="shared" si="3"/>
        <v>10</v>
      </c>
      <c r="E103">
        <v>13</v>
      </c>
      <c r="F103" s="5" t="b">
        <f t="shared" si="4"/>
        <v>1</v>
      </c>
      <c r="G103" s="5" t="b">
        <f t="shared" si="5"/>
        <v>0</v>
      </c>
      <c r="H103">
        <v>13</v>
      </c>
    </row>
    <row r="104" spans="1:8" ht="17" x14ac:dyDescent="0.2">
      <c r="A104">
        <v>11</v>
      </c>
      <c r="B104">
        <v>397</v>
      </c>
      <c r="D104" s="6" t="str">
        <f t="shared" si="3"/>
        <v>11</v>
      </c>
      <c r="E104">
        <v>13</v>
      </c>
      <c r="F104" s="5" t="b">
        <f t="shared" si="4"/>
        <v>1</v>
      </c>
      <c r="G104" s="5" t="b">
        <f t="shared" si="5"/>
        <v>0</v>
      </c>
      <c r="H104">
        <v>11</v>
      </c>
    </row>
    <row r="105" spans="1:8" ht="17" x14ac:dyDescent="0.2">
      <c r="A105">
        <v>10</v>
      </c>
      <c r="B105">
        <v>396</v>
      </c>
      <c r="D105" s="6" t="str">
        <f t="shared" si="3"/>
        <v>10</v>
      </c>
      <c r="E105">
        <v>13</v>
      </c>
      <c r="F105" s="5" t="b">
        <f t="shared" si="4"/>
        <v>1</v>
      </c>
      <c r="G105" s="5" t="b">
        <f t="shared" si="5"/>
        <v>0</v>
      </c>
      <c r="H105">
        <v>12</v>
      </c>
    </row>
    <row r="106" spans="1:8" ht="17" x14ac:dyDescent="0.2">
      <c r="A106">
        <v>11</v>
      </c>
      <c r="B106">
        <v>395</v>
      </c>
      <c r="D106" s="6" t="str">
        <f t="shared" si="3"/>
        <v>11</v>
      </c>
      <c r="E106">
        <v>11</v>
      </c>
      <c r="F106" s="5" t="b">
        <f t="shared" si="4"/>
        <v>1</v>
      </c>
      <c r="G106" s="5" t="b">
        <f t="shared" si="5"/>
        <v>0</v>
      </c>
      <c r="H106">
        <v>13</v>
      </c>
    </row>
    <row r="107" spans="1:8" ht="17" x14ac:dyDescent="0.2">
      <c r="A107">
        <v>10</v>
      </c>
      <c r="B107">
        <v>394</v>
      </c>
      <c r="D107" s="6" t="str">
        <f t="shared" si="3"/>
        <v>10</v>
      </c>
      <c r="E107">
        <v>12</v>
      </c>
      <c r="F107" s="5" t="b">
        <f t="shared" si="4"/>
        <v>1</v>
      </c>
      <c r="G107" s="5" t="b">
        <f t="shared" si="5"/>
        <v>0</v>
      </c>
      <c r="H107">
        <v>13</v>
      </c>
    </row>
    <row r="108" spans="1:8" ht="17" x14ac:dyDescent="0.2">
      <c r="A108">
        <v>11</v>
      </c>
      <c r="B108">
        <v>393</v>
      </c>
      <c r="D108" s="6" t="str">
        <f t="shared" si="3"/>
        <v>11</v>
      </c>
      <c r="E108">
        <v>13</v>
      </c>
      <c r="F108" s="5" t="b">
        <f t="shared" si="4"/>
        <v>1</v>
      </c>
      <c r="G108" s="5" t="b">
        <f t="shared" si="5"/>
        <v>0</v>
      </c>
      <c r="H108">
        <v>11</v>
      </c>
    </row>
    <row r="109" spans="1:8" ht="17" x14ac:dyDescent="0.2">
      <c r="A109">
        <v>10</v>
      </c>
      <c r="B109">
        <v>392</v>
      </c>
      <c r="D109" s="6" t="str">
        <f t="shared" si="3"/>
        <v>10</v>
      </c>
      <c r="E109">
        <v>13</v>
      </c>
      <c r="F109" s="5" t="b">
        <f t="shared" si="4"/>
        <v>1</v>
      </c>
      <c r="G109" s="5" t="b">
        <f t="shared" si="5"/>
        <v>0</v>
      </c>
      <c r="H109">
        <v>13</v>
      </c>
    </row>
    <row r="110" spans="1:8" ht="17" x14ac:dyDescent="0.2">
      <c r="A110">
        <v>11</v>
      </c>
      <c r="B110">
        <v>391</v>
      </c>
      <c r="D110" s="6" t="str">
        <f t="shared" si="3"/>
        <v>11</v>
      </c>
      <c r="E110">
        <v>11</v>
      </c>
      <c r="F110" s="5" t="b">
        <f t="shared" si="4"/>
        <v>1</v>
      </c>
      <c r="G110" s="5" t="b">
        <f t="shared" si="5"/>
        <v>0</v>
      </c>
      <c r="H110">
        <v>13</v>
      </c>
    </row>
    <row r="111" spans="1:8" ht="17" x14ac:dyDescent="0.2">
      <c r="A111">
        <v>10</v>
      </c>
      <c r="B111">
        <v>390</v>
      </c>
      <c r="D111" s="6" t="str">
        <f t="shared" si="3"/>
        <v>10</v>
      </c>
      <c r="E111">
        <v>17</v>
      </c>
      <c r="F111" s="5" t="b">
        <f t="shared" si="4"/>
        <v>0</v>
      </c>
      <c r="G111" s="5" t="b">
        <f t="shared" si="5"/>
        <v>1</v>
      </c>
      <c r="H111">
        <v>11</v>
      </c>
    </row>
    <row r="112" spans="1:8" ht="17" x14ac:dyDescent="0.2">
      <c r="A112">
        <v>11</v>
      </c>
      <c r="B112">
        <v>389</v>
      </c>
      <c r="D112" s="6" t="str">
        <f t="shared" si="3"/>
        <v>11</v>
      </c>
      <c r="E112">
        <v>13</v>
      </c>
      <c r="F112" s="5" t="b">
        <f t="shared" si="4"/>
        <v>1</v>
      </c>
      <c r="G112" s="5" t="b">
        <f t="shared" si="5"/>
        <v>0</v>
      </c>
      <c r="H112">
        <v>13</v>
      </c>
    </row>
    <row r="113" spans="1:8" ht="17" x14ac:dyDescent="0.2">
      <c r="A113">
        <v>10</v>
      </c>
      <c r="B113">
        <v>388</v>
      </c>
      <c r="D113" s="6" t="str">
        <f t="shared" si="3"/>
        <v>10</v>
      </c>
      <c r="E113">
        <v>13</v>
      </c>
      <c r="F113" s="5" t="b">
        <f t="shared" si="4"/>
        <v>1</v>
      </c>
      <c r="G113" s="5" t="b">
        <f t="shared" si="5"/>
        <v>0</v>
      </c>
      <c r="H113">
        <v>13</v>
      </c>
    </row>
    <row r="114" spans="1:8" ht="17" x14ac:dyDescent="0.2">
      <c r="A114">
        <v>11</v>
      </c>
      <c r="B114">
        <v>387</v>
      </c>
      <c r="D114" s="6" t="str">
        <f t="shared" si="3"/>
        <v>11</v>
      </c>
      <c r="E114">
        <v>11</v>
      </c>
      <c r="F114" s="5" t="b">
        <f t="shared" si="4"/>
        <v>1</v>
      </c>
      <c r="G114" s="5" t="b">
        <f t="shared" si="5"/>
        <v>0</v>
      </c>
      <c r="H114">
        <v>11</v>
      </c>
    </row>
    <row r="115" spans="1:8" ht="17" x14ac:dyDescent="0.2">
      <c r="A115">
        <v>10</v>
      </c>
      <c r="B115">
        <v>386</v>
      </c>
      <c r="D115" s="6" t="str">
        <f t="shared" si="3"/>
        <v>10</v>
      </c>
      <c r="E115">
        <v>13</v>
      </c>
      <c r="F115" s="5" t="b">
        <f t="shared" si="4"/>
        <v>1</v>
      </c>
      <c r="G115" s="5" t="b">
        <f t="shared" si="5"/>
        <v>0</v>
      </c>
      <c r="H115">
        <v>13</v>
      </c>
    </row>
    <row r="116" spans="1:8" ht="17" x14ac:dyDescent="0.2">
      <c r="A116">
        <v>10</v>
      </c>
      <c r="B116">
        <v>385</v>
      </c>
      <c r="D116" s="6" t="str">
        <f t="shared" si="3"/>
        <v>10</v>
      </c>
      <c r="E116">
        <v>13</v>
      </c>
      <c r="F116" s="5" t="b">
        <f t="shared" si="4"/>
        <v>1</v>
      </c>
      <c r="G116" s="5" t="b">
        <f t="shared" si="5"/>
        <v>0</v>
      </c>
      <c r="H116">
        <v>13</v>
      </c>
    </row>
    <row r="117" spans="1:8" ht="17" x14ac:dyDescent="0.2">
      <c r="A117">
        <v>10</v>
      </c>
      <c r="B117">
        <v>384</v>
      </c>
      <c r="D117" s="6" t="str">
        <f t="shared" si="3"/>
        <v>10</v>
      </c>
      <c r="E117">
        <v>11</v>
      </c>
      <c r="F117" s="5" t="b">
        <f t="shared" si="4"/>
        <v>1</v>
      </c>
      <c r="G117" s="5" t="b">
        <f t="shared" si="5"/>
        <v>0</v>
      </c>
      <c r="H117">
        <v>13</v>
      </c>
    </row>
    <row r="118" spans="1:8" ht="17" x14ac:dyDescent="0.2">
      <c r="A118">
        <v>10</v>
      </c>
      <c r="B118">
        <v>383</v>
      </c>
      <c r="D118" s="6" t="str">
        <f t="shared" si="3"/>
        <v>10</v>
      </c>
      <c r="E118">
        <v>13</v>
      </c>
      <c r="F118" s="5" t="b">
        <f t="shared" si="4"/>
        <v>1</v>
      </c>
      <c r="G118" s="5" t="b">
        <f t="shared" si="5"/>
        <v>0</v>
      </c>
      <c r="H118">
        <v>12</v>
      </c>
    </row>
    <row r="119" spans="1:8" ht="17" x14ac:dyDescent="0.2">
      <c r="A119">
        <v>10</v>
      </c>
      <c r="B119">
        <v>382</v>
      </c>
      <c r="D119" s="6" t="str">
        <f t="shared" si="3"/>
        <v>10</v>
      </c>
      <c r="E119">
        <v>13</v>
      </c>
      <c r="F119" s="5" t="b">
        <f t="shared" si="4"/>
        <v>1</v>
      </c>
      <c r="G119" s="5" t="b">
        <f t="shared" si="5"/>
        <v>0</v>
      </c>
      <c r="H119">
        <v>13</v>
      </c>
    </row>
    <row r="120" spans="1:8" ht="17" x14ac:dyDescent="0.2">
      <c r="A120">
        <v>10</v>
      </c>
      <c r="B120">
        <v>381</v>
      </c>
      <c r="D120" s="6" t="str">
        <f t="shared" si="3"/>
        <v>10</v>
      </c>
      <c r="E120">
        <v>13</v>
      </c>
      <c r="F120" s="5" t="b">
        <f t="shared" si="4"/>
        <v>1</v>
      </c>
      <c r="G120" s="5" t="b">
        <f t="shared" si="5"/>
        <v>0</v>
      </c>
      <c r="H120">
        <v>13</v>
      </c>
    </row>
    <row r="121" spans="1:8" ht="17" x14ac:dyDescent="0.2">
      <c r="A121">
        <v>11</v>
      </c>
      <c r="B121">
        <v>380</v>
      </c>
      <c r="D121" s="6" t="str">
        <f t="shared" si="3"/>
        <v>11</v>
      </c>
      <c r="E121">
        <v>12</v>
      </c>
      <c r="F121" s="5" t="b">
        <f t="shared" si="4"/>
        <v>1</v>
      </c>
      <c r="G121" s="5" t="b">
        <f t="shared" si="5"/>
        <v>0</v>
      </c>
      <c r="H121">
        <v>13</v>
      </c>
    </row>
    <row r="122" spans="1:8" ht="17" x14ac:dyDescent="0.2">
      <c r="A122">
        <v>10</v>
      </c>
      <c r="B122">
        <v>379</v>
      </c>
      <c r="D122" s="6" t="str">
        <f t="shared" si="3"/>
        <v>10</v>
      </c>
      <c r="E122">
        <v>13</v>
      </c>
      <c r="F122" s="5" t="b">
        <f t="shared" si="4"/>
        <v>1</v>
      </c>
      <c r="G122" s="5" t="b">
        <f t="shared" si="5"/>
        <v>0</v>
      </c>
      <c r="H122">
        <v>11</v>
      </c>
    </row>
    <row r="123" spans="1:8" ht="17" x14ac:dyDescent="0.2">
      <c r="A123">
        <v>10</v>
      </c>
      <c r="B123">
        <v>378</v>
      </c>
      <c r="D123" s="6" t="str">
        <f t="shared" si="3"/>
        <v>10</v>
      </c>
      <c r="E123">
        <v>13</v>
      </c>
      <c r="F123" s="5" t="b">
        <f t="shared" si="4"/>
        <v>1</v>
      </c>
      <c r="G123" s="5" t="b">
        <f t="shared" si="5"/>
        <v>0</v>
      </c>
      <c r="H123">
        <v>13</v>
      </c>
    </row>
    <row r="124" spans="1:8" ht="17" x14ac:dyDescent="0.2">
      <c r="A124">
        <v>11</v>
      </c>
      <c r="B124">
        <v>377</v>
      </c>
      <c r="D124" s="6" t="str">
        <f t="shared" si="3"/>
        <v>11</v>
      </c>
      <c r="E124">
        <v>13</v>
      </c>
      <c r="F124" s="5" t="b">
        <f t="shared" si="4"/>
        <v>1</v>
      </c>
      <c r="G124" s="5" t="b">
        <f t="shared" si="5"/>
        <v>0</v>
      </c>
      <c r="H124">
        <v>13</v>
      </c>
    </row>
    <row r="125" spans="1:8" ht="17" x14ac:dyDescent="0.2">
      <c r="A125">
        <v>10</v>
      </c>
      <c r="B125">
        <v>376</v>
      </c>
      <c r="D125" s="6" t="str">
        <f t="shared" si="3"/>
        <v>10</v>
      </c>
      <c r="E125">
        <v>11</v>
      </c>
      <c r="F125" s="5" t="b">
        <f t="shared" si="4"/>
        <v>1</v>
      </c>
      <c r="G125" s="5" t="b">
        <f t="shared" si="5"/>
        <v>0</v>
      </c>
      <c r="H125">
        <v>13</v>
      </c>
    </row>
    <row r="126" spans="1:8" ht="17" x14ac:dyDescent="0.2">
      <c r="A126">
        <v>11</v>
      </c>
      <c r="B126">
        <v>375</v>
      </c>
      <c r="D126" s="6" t="str">
        <f t="shared" si="3"/>
        <v>11</v>
      </c>
      <c r="E126">
        <v>13</v>
      </c>
      <c r="F126" s="5" t="b">
        <f t="shared" si="4"/>
        <v>1</v>
      </c>
      <c r="G126" s="5" t="b">
        <f t="shared" si="5"/>
        <v>0</v>
      </c>
      <c r="H126">
        <v>11</v>
      </c>
    </row>
    <row r="127" spans="1:8" ht="17" x14ac:dyDescent="0.2">
      <c r="A127">
        <v>10</v>
      </c>
      <c r="B127">
        <v>374</v>
      </c>
      <c r="D127" s="6" t="str">
        <f t="shared" si="3"/>
        <v>10</v>
      </c>
      <c r="E127">
        <v>13</v>
      </c>
      <c r="F127" s="5" t="b">
        <f t="shared" si="4"/>
        <v>1</v>
      </c>
      <c r="G127" s="5" t="b">
        <f t="shared" si="5"/>
        <v>0</v>
      </c>
      <c r="H127">
        <v>13</v>
      </c>
    </row>
    <row r="128" spans="1:8" ht="17" x14ac:dyDescent="0.2">
      <c r="A128">
        <v>11</v>
      </c>
      <c r="B128">
        <v>373</v>
      </c>
      <c r="D128" s="6" t="str">
        <f t="shared" si="3"/>
        <v>11</v>
      </c>
      <c r="E128">
        <v>13</v>
      </c>
      <c r="F128" s="5" t="b">
        <f t="shared" si="4"/>
        <v>1</v>
      </c>
      <c r="G128" s="5" t="b">
        <f t="shared" si="5"/>
        <v>0</v>
      </c>
      <c r="H128">
        <v>13</v>
      </c>
    </row>
    <row r="129" spans="1:8" ht="17" x14ac:dyDescent="0.2">
      <c r="A129">
        <v>10</v>
      </c>
      <c r="B129">
        <v>372</v>
      </c>
      <c r="D129" s="6" t="str">
        <f t="shared" si="3"/>
        <v>10</v>
      </c>
      <c r="E129">
        <v>11</v>
      </c>
      <c r="F129" s="5" t="b">
        <f t="shared" si="4"/>
        <v>1</v>
      </c>
      <c r="G129" s="5" t="b">
        <f t="shared" si="5"/>
        <v>0</v>
      </c>
      <c r="H129">
        <v>14</v>
      </c>
    </row>
    <row r="130" spans="1:8" ht="17" x14ac:dyDescent="0.2">
      <c r="A130">
        <v>11</v>
      </c>
      <c r="B130">
        <v>371</v>
      </c>
      <c r="D130" s="6" t="str">
        <f t="shared" si="3"/>
        <v>11</v>
      </c>
      <c r="E130">
        <v>13</v>
      </c>
      <c r="F130" s="5" t="b">
        <f t="shared" si="4"/>
        <v>1</v>
      </c>
      <c r="G130" s="5" t="b">
        <f t="shared" si="5"/>
        <v>0</v>
      </c>
      <c r="H130">
        <v>11</v>
      </c>
    </row>
    <row r="131" spans="1:8" ht="17" x14ac:dyDescent="0.2">
      <c r="A131">
        <v>11</v>
      </c>
      <c r="B131">
        <v>370</v>
      </c>
      <c r="D131" s="6" t="str">
        <f t="shared" ref="D131:D194" si="6">LEFT(A131,2)</f>
        <v>11</v>
      </c>
      <c r="E131">
        <v>13</v>
      </c>
      <c r="F131" s="5" t="b">
        <f t="shared" ref="F131:F194" si="7">E131&lt;$M$6</f>
        <v>1</v>
      </c>
      <c r="G131" s="5" t="b">
        <f t="shared" ref="G131:G194" si="8">E131&gt;$M$6</f>
        <v>0</v>
      </c>
      <c r="H131">
        <v>13</v>
      </c>
    </row>
    <row r="132" spans="1:8" ht="17" x14ac:dyDescent="0.2">
      <c r="A132">
        <v>10</v>
      </c>
      <c r="B132">
        <v>369</v>
      </c>
      <c r="D132" s="6" t="str">
        <f t="shared" si="6"/>
        <v>10</v>
      </c>
      <c r="E132">
        <v>14</v>
      </c>
      <c r="F132" s="5" t="b">
        <f t="shared" si="7"/>
        <v>1</v>
      </c>
      <c r="G132" s="5" t="b">
        <f t="shared" si="8"/>
        <v>0</v>
      </c>
      <c r="H132">
        <v>13</v>
      </c>
    </row>
    <row r="133" spans="1:8" ht="17" x14ac:dyDescent="0.2">
      <c r="A133">
        <v>11</v>
      </c>
      <c r="B133">
        <v>368</v>
      </c>
      <c r="D133" s="6" t="str">
        <f t="shared" si="6"/>
        <v>11</v>
      </c>
      <c r="E133">
        <v>11</v>
      </c>
      <c r="F133" s="5" t="b">
        <f t="shared" si="7"/>
        <v>1</v>
      </c>
      <c r="G133" s="5" t="b">
        <f t="shared" si="8"/>
        <v>0</v>
      </c>
      <c r="H133">
        <v>13</v>
      </c>
    </row>
    <row r="134" spans="1:8" ht="17" x14ac:dyDescent="0.2">
      <c r="A134">
        <v>10</v>
      </c>
      <c r="B134">
        <v>367</v>
      </c>
      <c r="D134" s="6" t="str">
        <f t="shared" si="6"/>
        <v>10</v>
      </c>
      <c r="E134">
        <v>13</v>
      </c>
      <c r="F134" s="5" t="b">
        <f t="shared" si="7"/>
        <v>1</v>
      </c>
      <c r="G134" s="5" t="b">
        <f t="shared" si="8"/>
        <v>0</v>
      </c>
      <c r="H134">
        <v>11</v>
      </c>
    </row>
    <row r="135" spans="1:8" ht="17" x14ac:dyDescent="0.2">
      <c r="A135">
        <v>10</v>
      </c>
      <c r="B135">
        <v>366</v>
      </c>
      <c r="D135" s="6" t="str">
        <f t="shared" si="6"/>
        <v>10</v>
      </c>
      <c r="E135">
        <v>13</v>
      </c>
      <c r="F135" s="5" t="b">
        <f t="shared" si="7"/>
        <v>1</v>
      </c>
      <c r="G135" s="5" t="b">
        <f t="shared" si="8"/>
        <v>0</v>
      </c>
      <c r="H135">
        <v>13</v>
      </c>
    </row>
    <row r="136" spans="1:8" ht="17" x14ac:dyDescent="0.2">
      <c r="A136">
        <v>10</v>
      </c>
      <c r="B136">
        <v>365</v>
      </c>
      <c r="D136" s="6" t="str">
        <f t="shared" si="6"/>
        <v>10</v>
      </c>
      <c r="E136">
        <v>13</v>
      </c>
      <c r="F136" s="5" t="b">
        <f t="shared" si="7"/>
        <v>1</v>
      </c>
      <c r="G136" s="5" t="b">
        <f t="shared" si="8"/>
        <v>0</v>
      </c>
      <c r="H136">
        <v>13</v>
      </c>
    </row>
    <row r="137" spans="1:8" ht="17" x14ac:dyDescent="0.2">
      <c r="A137">
        <v>10</v>
      </c>
      <c r="B137">
        <v>364</v>
      </c>
      <c r="D137" s="6" t="str">
        <f t="shared" si="6"/>
        <v>10</v>
      </c>
      <c r="E137">
        <v>11</v>
      </c>
      <c r="F137" s="5" t="b">
        <f t="shared" si="7"/>
        <v>1</v>
      </c>
      <c r="G137" s="5" t="b">
        <f t="shared" si="8"/>
        <v>0</v>
      </c>
      <c r="H137">
        <v>13</v>
      </c>
    </row>
    <row r="138" spans="1:8" ht="17" x14ac:dyDescent="0.2">
      <c r="A138">
        <v>10</v>
      </c>
      <c r="B138">
        <v>363</v>
      </c>
      <c r="D138" s="6" t="str">
        <f t="shared" si="6"/>
        <v>10</v>
      </c>
      <c r="E138">
        <v>13</v>
      </c>
      <c r="F138" s="5" t="b">
        <f t="shared" si="7"/>
        <v>1</v>
      </c>
      <c r="G138" s="5" t="b">
        <f t="shared" si="8"/>
        <v>0</v>
      </c>
      <c r="H138">
        <v>11</v>
      </c>
    </row>
    <row r="139" spans="1:8" ht="17" x14ac:dyDescent="0.2">
      <c r="A139">
        <v>10</v>
      </c>
      <c r="B139">
        <v>362</v>
      </c>
      <c r="D139" s="6" t="str">
        <f t="shared" si="6"/>
        <v>10</v>
      </c>
      <c r="E139">
        <v>13</v>
      </c>
      <c r="F139" s="5" t="b">
        <f t="shared" si="7"/>
        <v>1</v>
      </c>
      <c r="G139" s="5" t="b">
        <f t="shared" si="8"/>
        <v>0</v>
      </c>
      <c r="H139">
        <v>12</v>
      </c>
    </row>
    <row r="140" spans="1:8" ht="17" x14ac:dyDescent="0.2">
      <c r="A140">
        <v>10</v>
      </c>
      <c r="B140">
        <v>361</v>
      </c>
      <c r="D140" s="6" t="str">
        <f t="shared" si="6"/>
        <v>10</v>
      </c>
      <c r="E140">
        <v>13</v>
      </c>
      <c r="F140" s="5" t="b">
        <f t="shared" si="7"/>
        <v>1</v>
      </c>
      <c r="G140" s="5" t="b">
        <f t="shared" si="8"/>
        <v>0</v>
      </c>
      <c r="H140">
        <v>13</v>
      </c>
    </row>
    <row r="141" spans="1:8" ht="17" x14ac:dyDescent="0.2">
      <c r="A141">
        <v>10</v>
      </c>
      <c r="B141">
        <v>360</v>
      </c>
      <c r="D141" s="6" t="str">
        <f t="shared" si="6"/>
        <v>10</v>
      </c>
      <c r="E141">
        <v>11</v>
      </c>
      <c r="F141" s="5" t="b">
        <f t="shared" si="7"/>
        <v>1</v>
      </c>
      <c r="G141" s="5" t="b">
        <f t="shared" si="8"/>
        <v>0</v>
      </c>
      <c r="H141">
        <v>13</v>
      </c>
    </row>
    <row r="142" spans="1:8" ht="17" x14ac:dyDescent="0.2">
      <c r="A142">
        <v>10</v>
      </c>
      <c r="B142">
        <v>359</v>
      </c>
      <c r="D142" s="6" t="str">
        <f t="shared" si="6"/>
        <v>10</v>
      </c>
      <c r="E142">
        <v>12</v>
      </c>
      <c r="F142" s="5" t="b">
        <f t="shared" si="7"/>
        <v>1</v>
      </c>
      <c r="G142" s="5" t="b">
        <f t="shared" si="8"/>
        <v>0</v>
      </c>
      <c r="H142">
        <v>11</v>
      </c>
    </row>
    <row r="143" spans="1:8" ht="17" x14ac:dyDescent="0.2">
      <c r="A143">
        <v>11</v>
      </c>
      <c r="B143">
        <v>358</v>
      </c>
      <c r="D143" s="6" t="str">
        <f t="shared" si="6"/>
        <v>11</v>
      </c>
      <c r="E143">
        <v>13</v>
      </c>
      <c r="F143" s="5" t="b">
        <f t="shared" si="7"/>
        <v>1</v>
      </c>
      <c r="G143" s="5" t="b">
        <f t="shared" si="8"/>
        <v>0</v>
      </c>
      <c r="H143">
        <v>13</v>
      </c>
    </row>
    <row r="144" spans="1:8" ht="17" x14ac:dyDescent="0.2">
      <c r="A144">
        <v>10</v>
      </c>
      <c r="B144">
        <v>357</v>
      </c>
      <c r="D144" s="6" t="str">
        <f t="shared" si="6"/>
        <v>10</v>
      </c>
      <c r="E144">
        <v>13</v>
      </c>
      <c r="F144" s="5" t="b">
        <f t="shared" si="7"/>
        <v>1</v>
      </c>
      <c r="G144" s="5" t="b">
        <f t="shared" si="8"/>
        <v>0</v>
      </c>
      <c r="H144">
        <v>13</v>
      </c>
    </row>
    <row r="145" spans="1:8" ht="17" x14ac:dyDescent="0.2">
      <c r="A145">
        <v>10</v>
      </c>
      <c r="B145">
        <v>356</v>
      </c>
      <c r="D145" s="6" t="str">
        <f t="shared" si="6"/>
        <v>10</v>
      </c>
      <c r="E145">
        <v>11</v>
      </c>
      <c r="F145" s="5" t="b">
        <f t="shared" si="7"/>
        <v>1</v>
      </c>
      <c r="G145" s="5" t="b">
        <f t="shared" si="8"/>
        <v>0</v>
      </c>
      <c r="H145">
        <v>11</v>
      </c>
    </row>
    <row r="146" spans="1:8" ht="17" x14ac:dyDescent="0.2">
      <c r="A146">
        <v>11</v>
      </c>
      <c r="B146">
        <v>355</v>
      </c>
      <c r="D146" s="6" t="str">
        <f t="shared" si="6"/>
        <v>11</v>
      </c>
      <c r="E146">
        <v>13</v>
      </c>
      <c r="F146" s="5" t="b">
        <f t="shared" si="7"/>
        <v>1</v>
      </c>
      <c r="G146" s="5" t="b">
        <f t="shared" si="8"/>
        <v>0</v>
      </c>
      <c r="H146">
        <v>12</v>
      </c>
    </row>
    <row r="147" spans="1:8" ht="17" x14ac:dyDescent="0.2">
      <c r="A147">
        <v>10</v>
      </c>
      <c r="B147">
        <v>354</v>
      </c>
      <c r="D147" s="6" t="str">
        <f t="shared" si="6"/>
        <v>10</v>
      </c>
      <c r="E147">
        <v>13</v>
      </c>
      <c r="F147" s="5" t="b">
        <f t="shared" si="7"/>
        <v>1</v>
      </c>
      <c r="G147" s="5" t="b">
        <f t="shared" si="8"/>
        <v>0</v>
      </c>
      <c r="H147">
        <v>13</v>
      </c>
    </row>
    <row r="148" spans="1:8" ht="17" x14ac:dyDescent="0.2">
      <c r="A148">
        <v>11</v>
      </c>
      <c r="B148">
        <v>353</v>
      </c>
      <c r="D148" s="6" t="str">
        <f t="shared" si="6"/>
        <v>11</v>
      </c>
      <c r="E148">
        <v>11</v>
      </c>
      <c r="F148" s="5" t="b">
        <f t="shared" si="7"/>
        <v>1</v>
      </c>
      <c r="G148" s="5" t="b">
        <f t="shared" si="8"/>
        <v>0</v>
      </c>
      <c r="H148">
        <v>13</v>
      </c>
    </row>
    <row r="149" spans="1:8" ht="17" x14ac:dyDescent="0.2">
      <c r="A149">
        <v>10</v>
      </c>
      <c r="B149">
        <v>352</v>
      </c>
      <c r="D149" s="6" t="str">
        <f t="shared" si="6"/>
        <v>10</v>
      </c>
      <c r="E149">
        <v>12</v>
      </c>
      <c r="F149" s="5" t="b">
        <f t="shared" si="7"/>
        <v>1</v>
      </c>
      <c r="G149" s="5" t="b">
        <f t="shared" si="8"/>
        <v>0</v>
      </c>
      <c r="H149">
        <v>11</v>
      </c>
    </row>
    <row r="150" spans="1:8" ht="17" x14ac:dyDescent="0.2">
      <c r="A150">
        <v>11</v>
      </c>
      <c r="B150">
        <v>351</v>
      </c>
      <c r="D150" s="6" t="str">
        <f t="shared" si="6"/>
        <v>11</v>
      </c>
      <c r="E150">
        <v>13</v>
      </c>
      <c r="F150" s="5" t="b">
        <f t="shared" si="7"/>
        <v>1</v>
      </c>
      <c r="G150" s="5" t="b">
        <f t="shared" si="8"/>
        <v>0</v>
      </c>
      <c r="H150">
        <v>12</v>
      </c>
    </row>
    <row r="151" spans="1:8" ht="17" x14ac:dyDescent="0.2">
      <c r="A151">
        <v>11</v>
      </c>
      <c r="B151">
        <v>350</v>
      </c>
      <c r="D151" s="6" t="str">
        <f t="shared" si="6"/>
        <v>11</v>
      </c>
      <c r="E151">
        <v>13</v>
      </c>
      <c r="F151" s="5" t="b">
        <f t="shared" si="7"/>
        <v>1</v>
      </c>
      <c r="G151" s="5" t="b">
        <f t="shared" si="8"/>
        <v>0</v>
      </c>
      <c r="H151">
        <v>13</v>
      </c>
    </row>
    <row r="152" spans="1:8" ht="17" x14ac:dyDescent="0.2">
      <c r="A152">
        <v>10</v>
      </c>
      <c r="B152">
        <v>349</v>
      </c>
      <c r="D152" s="6" t="str">
        <f t="shared" si="6"/>
        <v>10</v>
      </c>
      <c r="E152">
        <v>11</v>
      </c>
      <c r="F152" s="5" t="b">
        <f t="shared" si="7"/>
        <v>1</v>
      </c>
      <c r="G152" s="5" t="b">
        <f t="shared" si="8"/>
        <v>0</v>
      </c>
      <c r="H152">
        <v>13</v>
      </c>
    </row>
    <row r="153" spans="1:8" ht="17" x14ac:dyDescent="0.2">
      <c r="A153">
        <v>10</v>
      </c>
      <c r="B153">
        <v>348</v>
      </c>
      <c r="D153" s="6" t="str">
        <f t="shared" si="6"/>
        <v>10</v>
      </c>
      <c r="E153">
        <v>12</v>
      </c>
      <c r="F153" s="5" t="b">
        <f t="shared" si="7"/>
        <v>1</v>
      </c>
      <c r="G153" s="5" t="b">
        <f t="shared" si="8"/>
        <v>0</v>
      </c>
      <c r="H153">
        <v>11</v>
      </c>
    </row>
    <row r="154" spans="1:8" ht="17" x14ac:dyDescent="0.2">
      <c r="A154">
        <v>11</v>
      </c>
      <c r="B154">
        <v>347</v>
      </c>
      <c r="D154" s="6" t="str">
        <f t="shared" si="6"/>
        <v>11</v>
      </c>
      <c r="E154">
        <v>13</v>
      </c>
      <c r="F154" s="5" t="b">
        <f t="shared" si="7"/>
        <v>1</v>
      </c>
      <c r="G154" s="5" t="b">
        <f t="shared" si="8"/>
        <v>0</v>
      </c>
      <c r="H154">
        <v>13</v>
      </c>
    </row>
    <row r="155" spans="1:8" ht="17" x14ac:dyDescent="0.2">
      <c r="A155">
        <v>10</v>
      </c>
      <c r="B155">
        <v>346</v>
      </c>
      <c r="D155" s="6" t="str">
        <f t="shared" si="6"/>
        <v>10</v>
      </c>
      <c r="E155">
        <v>13</v>
      </c>
      <c r="F155" s="5" t="b">
        <f t="shared" si="7"/>
        <v>1</v>
      </c>
      <c r="G155" s="5" t="b">
        <f t="shared" si="8"/>
        <v>0</v>
      </c>
      <c r="H155">
        <v>13</v>
      </c>
    </row>
    <row r="156" spans="1:8" ht="17" x14ac:dyDescent="0.2">
      <c r="A156">
        <v>11</v>
      </c>
      <c r="B156">
        <v>345</v>
      </c>
      <c r="D156" s="6" t="str">
        <f t="shared" si="6"/>
        <v>11</v>
      </c>
      <c r="E156">
        <v>11</v>
      </c>
      <c r="F156" s="5" t="b">
        <f t="shared" si="7"/>
        <v>1</v>
      </c>
      <c r="G156" s="5" t="b">
        <f t="shared" si="8"/>
        <v>0</v>
      </c>
      <c r="H156">
        <v>13</v>
      </c>
    </row>
    <row r="157" spans="1:8" ht="17" x14ac:dyDescent="0.2">
      <c r="A157">
        <v>10</v>
      </c>
      <c r="B157">
        <v>344</v>
      </c>
      <c r="D157" s="6" t="str">
        <f t="shared" si="6"/>
        <v>10</v>
      </c>
      <c r="E157">
        <v>13</v>
      </c>
      <c r="F157" s="5" t="b">
        <f t="shared" si="7"/>
        <v>1</v>
      </c>
      <c r="G157" s="5" t="b">
        <f t="shared" si="8"/>
        <v>0</v>
      </c>
      <c r="H157">
        <v>11</v>
      </c>
    </row>
    <row r="158" spans="1:8" ht="17" x14ac:dyDescent="0.2">
      <c r="A158">
        <v>10</v>
      </c>
      <c r="B158">
        <v>343</v>
      </c>
      <c r="D158" s="6" t="str">
        <f t="shared" si="6"/>
        <v>10</v>
      </c>
      <c r="E158">
        <v>13</v>
      </c>
      <c r="F158" s="5" t="b">
        <f t="shared" si="7"/>
        <v>1</v>
      </c>
      <c r="G158" s="5" t="b">
        <f t="shared" si="8"/>
        <v>0</v>
      </c>
      <c r="H158">
        <v>13</v>
      </c>
    </row>
    <row r="159" spans="1:8" ht="17" x14ac:dyDescent="0.2">
      <c r="A159">
        <v>10</v>
      </c>
      <c r="B159">
        <v>342</v>
      </c>
      <c r="D159" s="6" t="str">
        <f t="shared" si="6"/>
        <v>10</v>
      </c>
      <c r="E159">
        <v>13</v>
      </c>
      <c r="F159" s="5" t="b">
        <f t="shared" si="7"/>
        <v>1</v>
      </c>
      <c r="G159" s="5" t="b">
        <f t="shared" si="8"/>
        <v>0</v>
      </c>
      <c r="H159">
        <v>13</v>
      </c>
    </row>
    <row r="160" spans="1:8" ht="17" x14ac:dyDescent="0.2">
      <c r="A160">
        <v>10</v>
      </c>
      <c r="B160">
        <v>341</v>
      </c>
      <c r="D160" s="6" t="str">
        <f t="shared" si="6"/>
        <v>10</v>
      </c>
      <c r="E160">
        <v>11</v>
      </c>
      <c r="F160" s="5" t="b">
        <f t="shared" si="7"/>
        <v>1</v>
      </c>
      <c r="G160" s="5" t="b">
        <f t="shared" si="8"/>
        <v>0</v>
      </c>
      <c r="H160">
        <v>13</v>
      </c>
    </row>
    <row r="161" spans="1:8" ht="17" x14ac:dyDescent="0.2">
      <c r="A161">
        <v>10</v>
      </c>
      <c r="B161">
        <v>340</v>
      </c>
      <c r="D161" s="6" t="str">
        <f t="shared" si="6"/>
        <v>10</v>
      </c>
      <c r="E161">
        <v>13</v>
      </c>
      <c r="F161" s="5" t="b">
        <f t="shared" si="7"/>
        <v>1</v>
      </c>
      <c r="G161" s="5" t="b">
        <f t="shared" si="8"/>
        <v>0</v>
      </c>
      <c r="H161">
        <v>11</v>
      </c>
    </row>
    <row r="162" spans="1:8" ht="17" x14ac:dyDescent="0.2">
      <c r="A162">
        <v>10</v>
      </c>
      <c r="B162">
        <v>339</v>
      </c>
      <c r="D162" s="6" t="str">
        <f t="shared" si="6"/>
        <v>10</v>
      </c>
      <c r="E162">
        <v>13</v>
      </c>
      <c r="F162" s="5" t="b">
        <f t="shared" si="7"/>
        <v>1</v>
      </c>
      <c r="G162" s="5" t="b">
        <f t="shared" si="8"/>
        <v>0</v>
      </c>
      <c r="H162">
        <v>13</v>
      </c>
    </row>
    <row r="163" spans="1:8" ht="17" x14ac:dyDescent="0.2">
      <c r="A163">
        <v>10</v>
      </c>
      <c r="B163">
        <v>338</v>
      </c>
      <c r="D163" s="6" t="str">
        <f t="shared" si="6"/>
        <v>10</v>
      </c>
      <c r="E163">
        <v>13</v>
      </c>
      <c r="F163" s="5" t="b">
        <f t="shared" si="7"/>
        <v>1</v>
      </c>
      <c r="G163" s="5" t="b">
        <f t="shared" si="8"/>
        <v>0</v>
      </c>
      <c r="H163">
        <v>13</v>
      </c>
    </row>
    <row r="164" spans="1:8" ht="17" x14ac:dyDescent="0.2">
      <c r="A164">
        <v>10</v>
      </c>
      <c r="B164">
        <v>337</v>
      </c>
      <c r="D164" s="6" t="str">
        <f t="shared" si="6"/>
        <v>10</v>
      </c>
      <c r="E164">
        <v>11</v>
      </c>
      <c r="F164" s="5" t="b">
        <f t="shared" si="7"/>
        <v>1</v>
      </c>
      <c r="G164" s="5" t="b">
        <f t="shared" si="8"/>
        <v>0</v>
      </c>
      <c r="H164">
        <v>11</v>
      </c>
    </row>
    <row r="165" spans="1:8" ht="17" x14ac:dyDescent="0.2">
      <c r="A165">
        <v>10</v>
      </c>
      <c r="B165">
        <v>336</v>
      </c>
      <c r="D165" s="6" t="str">
        <f t="shared" si="6"/>
        <v>10</v>
      </c>
      <c r="E165">
        <v>13</v>
      </c>
      <c r="F165" s="5" t="b">
        <f t="shared" si="7"/>
        <v>1</v>
      </c>
      <c r="G165" s="5" t="b">
        <f t="shared" si="8"/>
        <v>0</v>
      </c>
      <c r="H165">
        <v>13</v>
      </c>
    </row>
    <row r="166" spans="1:8" ht="17" x14ac:dyDescent="0.2">
      <c r="A166">
        <v>10</v>
      </c>
      <c r="B166">
        <v>335</v>
      </c>
      <c r="D166" s="6" t="str">
        <f t="shared" si="6"/>
        <v>10</v>
      </c>
      <c r="E166">
        <v>13</v>
      </c>
      <c r="F166" s="5" t="b">
        <f t="shared" si="7"/>
        <v>1</v>
      </c>
      <c r="G166" s="5" t="b">
        <f t="shared" si="8"/>
        <v>0</v>
      </c>
      <c r="H166">
        <v>13</v>
      </c>
    </row>
    <row r="167" spans="1:8" ht="17" x14ac:dyDescent="0.2">
      <c r="A167">
        <v>11</v>
      </c>
      <c r="B167">
        <v>334</v>
      </c>
      <c r="D167" s="6" t="str">
        <f t="shared" si="6"/>
        <v>11</v>
      </c>
      <c r="E167">
        <v>11</v>
      </c>
      <c r="F167" s="5" t="b">
        <f t="shared" si="7"/>
        <v>1</v>
      </c>
      <c r="G167" s="5" t="b">
        <f t="shared" si="8"/>
        <v>0</v>
      </c>
      <c r="H167">
        <v>13</v>
      </c>
    </row>
    <row r="168" spans="1:8" ht="17" x14ac:dyDescent="0.2">
      <c r="A168">
        <v>11</v>
      </c>
      <c r="B168">
        <v>333</v>
      </c>
      <c r="D168" s="6" t="str">
        <f t="shared" si="6"/>
        <v>11</v>
      </c>
      <c r="E168">
        <v>13</v>
      </c>
      <c r="F168" s="5" t="b">
        <f t="shared" si="7"/>
        <v>1</v>
      </c>
      <c r="G168" s="5" t="b">
        <f t="shared" si="8"/>
        <v>0</v>
      </c>
      <c r="H168">
        <v>11</v>
      </c>
    </row>
    <row r="169" spans="1:8" ht="17" x14ac:dyDescent="0.2">
      <c r="A169">
        <v>10</v>
      </c>
      <c r="B169">
        <v>332</v>
      </c>
      <c r="D169" s="6" t="str">
        <f t="shared" si="6"/>
        <v>10</v>
      </c>
      <c r="E169">
        <v>13</v>
      </c>
      <c r="F169" s="5" t="b">
        <f t="shared" si="7"/>
        <v>1</v>
      </c>
      <c r="G169" s="5" t="b">
        <f t="shared" si="8"/>
        <v>0</v>
      </c>
      <c r="H169">
        <v>13</v>
      </c>
    </row>
    <row r="170" spans="1:8" ht="17" x14ac:dyDescent="0.2">
      <c r="A170">
        <v>11</v>
      </c>
      <c r="B170">
        <v>331</v>
      </c>
      <c r="D170" s="6" t="str">
        <f t="shared" si="6"/>
        <v>11</v>
      </c>
      <c r="E170">
        <v>13</v>
      </c>
      <c r="F170" s="5" t="b">
        <f t="shared" si="7"/>
        <v>1</v>
      </c>
      <c r="G170" s="5" t="b">
        <f t="shared" si="8"/>
        <v>0</v>
      </c>
      <c r="H170">
        <v>13</v>
      </c>
    </row>
    <row r="171" spans="1:8" ht="17" x14ac:dyDescent="0.2">
      <c r="A171">
        <v>10</v>
      </c>
      <c r="B171">
        <v>330</v>
      </c>
      <c r="D171" s="6" t="str">
        <f t="shared" si="6"/>
        <v>10</v>
      </c>
      <c r="E171">
        <v>11</v>
      </c>
      <c r="F171" s="5" t="b">
        <f t="shared" si="7"/>
        <v>1</v>
      </c>
      <c r="G171" s="5" t="b">
        <f t="shared" si="8"/>
        <v>0</v>
      </c>
      <c r="H171">
        <v>11</v>
      </c>
    </row>
    <row r="172" spans="1:8" ht="17" x14ac:dyDescent="0.2">
      <c r="A172">
        <v>11</v>
      </c>
      <c r="B172">
        <v>329</v>
      </c>
      <c r="D172" s="6" t="str">
        <f t="shared" si="6"/>
        <v>11</v>
      </c>
      <c r="E172">
        <v>13</v>
      </c>
      <c r="F172" s="5" t="b">
        <f t="shared" si="7"/>
        <v>1</v>
      </c>
      <c r="G172" s="5" t="b">
        <f t="shared" si="8"/>
        <v>0</v>
      </c>
      <c r="H172">
        <v>14</v>
      </c>
    </row>
    <row r="173" spans="1:8" ht="17" x14ac:dyDescent="0.2">
      <c r="A173">
        <v>10</v>
      </c>
      <c r="B173">
        <v>328</v>
      </c>
      <c r="D173" s="6" t="str">
        <f t="shared" si="6"/>
        <v>10</v>
      </c>
      <c r="E173">
        <v>13</v>
      </c>
      <c r="F173" s="5" t="b">
        <f t="shared" si="7"/>
        <v>1</v>
      </c>
      <c r="G173" s="5" t="b">
        <f t="shared" si="8"/>
        <v>0</v>
      </c>
      <c r="H173">
        <v>13</v>
      </c>
    </row>
    <row r="174" spans="1:8" ht="17" x14ac:dyDescent="0.2">
      <c r="A174">
        <v>11</v>
      </c>
      <c r="B174">
        <v>327</v>
      </c>
      <c r="D174" s="6" t="str">
        <f t="shared" si="6"/>
        <v>11</v>
      </c>
      <c r="E174">
        <v>20</v>
      </c>
      <c r="F174" s="5" t="b">
        <f t="shared" si="7"/>
        <v>0</v>
      </c>
      <c r="G174" s="5" t="b">
        <f t="shared" si="8"/>
        <v>1</v>
      </c>
      <c r="H174">
        <v>13</v>
      </c>
    </row>
    <row r="175" spans="1:8" ht="17" x14ac:dyDescent="0.2">
      <c r="A175">
        <v>10</v>
      </c>
      <c r="B175">
        <v>326</v>
      </c>
      <c r="D175" s="6" t="str">
        <f t="shared" si="6"/>
        <v>10</v>
      </c>
      <c r="E175">
        <v>11</v>
      </c>
      <c r="F175" s="5" t="b">
        <f t="shared" si="7"/>
        <v>1</v>
      </c>
      <c r="G175" s="5" t="b">
        <f t="shared" si="8"/>
        <v>0</v>
      </c>
      <c r="H175">
        <v>11</v>
      </c>
    </row>
    <row r="176" spans="1:8" ht="17" x14ac:dyDescent="0.2">
      <c r="A176">
        <v>11</v>
      </c>
      <c r="B176">
        <v>325</v>
      </c>
      <c r="D176" s="6" t="str">
        <f t="shared" si="6"/>
        <v>11</v>
      </c>
      <c r="E176">
        <v>14</v>
      </c>
      <c r="F176" s="5" t="b">
        <f t="shared" si="7"/>
        <v>1</v>
      </c>
      <c r="G176" s="5" t="b">
        <f t="shared" si="8"/>
        <v>0</v>
      </c>
      <c r="H176">
        <v>13</v>
      </c>
    </row>
    <row r="177" spans="1:8" ht="17" x14ac:dyDescent="0.2">
      <c r="A177">
        <v>10</v>
      </c>
      <c r="B177">
        <v>324</v>
      </c>
      <c r="D177" s="6" t="str">
        <f t="shared" si="6"/>
        <v>10</v>
      </c>
      <c r="E177">
        <v>13</v>
      </c>
      <c r="F177" s="5" t="b">
        <f t="shared" si="7"/>
        <v>1</v>
      </c>
      <c r="G177" s="5" t="b">
        <f t="shared" si="8"/>
        <v>0</v>
      </c>
      <c r="H177">
        <v>13</v>
      </c>
    </row>
    <row r="178" spans="1:8" ht="17" x14ac:dyDescent="0.2">
      <c r="A178">
        <v>11</v>
      </c>
      <c r="B178">
        <v>323</v>
      </c>
      <c r="D178" s="6" t="str">
        <f t="shared" si="6"/>
        <v>11</v>
      </c>
      <c r="E178">
        <v>13</v>
      </c>
      <c r="F178" s="5" t="b">
        <f t="shared" si="7"/>
        <v>1</v>
      </c>
      <c r="G178" s="5" t="b">
        <f t="shared" si="8"/>
        <v>0</v>
      </c>
      <c r="H178">
        <v>13</v>
      </c>
    </row>
    <row r="179" spans="1:8" ht="17" x14ac:dyDescent="0.2">
      <c r="A179">
        <v>10</v>
      </c>
      <c r="B179">
        <v>322</v>
      </c>
      <c r="D179" s="6" t="str">
        <f t="shared" si="6"/>
        <v>10</v>
      </c>
      <c r="E179">
        <v>11</v>
      </c>
      <c r="F179" s="5" t="b">
        <f t="shared" si="7"/>
        <v>1</v>
      </c>
      <c r="G179" s="5" t="b">
        <f t="shared" si="8"/>
        <v>0</v>
      </c>
      <c r="H179">
        <v>11</v>
      </c>
    </row>
    <row r="180" spans="1:8" ht="17" x14ac:dyDescent="0.2">
      <c r="A180">
        <v>11</v>
      </c>
      <c r="B180">
        <v>321</v>
      </c>
      <c r="D180" s="6" t="str">
        <f t="shared" si="6"/>
        <v>11</v>
      </c>
      <c r="E180">
        <v>13</v>
      </c>
      <c r="F180" s="5" t="b">
        <f t="shared" si="7"/>
        <v>1</v>
      </c>
      <c r="G180" s="5" t="b">
        <f t="shared" si="8"/>
        <v>0</v>
      </c>
      <c r="H180">
        <v>13</v>
      </c>
    </row>
    <row r="181" spans="1:8" ht="17" x14ac:dyDescent="0.2">
      <c r="A181">
        <v>10</v>
      </c>
      <c r="B181">
        <v>320</v>
      </c>
      <c r="D181" s="6" t="str">
        <f t="shared" si="6"/>
        <v>10</v>
      </c>
      <c r="E181">
        <v>13</v>
      </c>
      <c r="F181" s="5" t="b">
        <f t="shared" si="7"/>
        <v>1</v>
      </c>
      <c r="G181" s="5" t="b">
        <f t="shared" si="8"/>
        <v>0</v>
      </c>
      <c r="H181">
        <v>13</v>
      </c>
    </row>
    <row r="182" spans="1:8" ht="17" x14ac:dyDescent="0.2">
      <c r="A182">
        <v>10</v>
      </c>
      <c r="B182">
        <v>319</v>
      </c>
      <c r="D182" s="6" t="str">
        <f t="shared" si="6"/>
        <v>10</v>
      </c>
      <c r="E182">
        <v>13</v>
      </c>
      <c r="F182" s="5" t="b">
        <f t="shared" si="7"/>
        <v>1</v>
      </c>
      <c r="G182" s="5" t="b">
        <f t="shared" si="8"/>
        <v>0</v>
      </c>
      <c r="H182">
        <v>13</v>
      </c>
    </row>
    <row r="183" spans="1:8" ht="17" x14ac:dyDescent="0.2">
      <c r="A183">
        <v>11</v>
      </c>
      <c r="B183">
        <v>318</v>
      </c>
      <c r="D183" s="6" t="str">
        <f t="shared" si="6"/>
        <v>11</v>
      </c>
      <c r="E183">
        <v>11</v>
      </c>
      <c r="F183" s="5" t="b">
        <f t="shared" si="7"/>
        <v>1</v>
      </c>
      <c r="G183" s="5" t="b">
        <f t="shared" si="8"/>
        <v>0</v>
      </c>
      <c r="H183">
        <v>11</v>
      </c>
    </row>
    <row r="184" spans="1:8" ht="17" x14ac:dyDescent="0.2">
      <c r="A184">
        <v>10</v>
      </c>
      <c r="B184">
        <v>317</v>
      </c>
      <c r="D184" s="6" t="str">
        <f t="shared" si="6"/>
        <v>10</v>
      </c>
      <c r="E184">
        <v>13</v>
      </c>
      <c r="F184" s="5" t="b">
        <f t="shared" si="7"/>
        <v>1</v>
      </c>
      <c r="G184" s="5" t="b">
        <f t="shared" si="8"/>
        <v>0</v>
      </c>
      <c r="H184">
        <v>13</v>
      </c>
    </row>
    <row r="185" spans="1:8" ht="17" x14ac:dyDescent="0.2">
      <c r="A185">
        <v>11</v>
      </c>
      <c r="B185">
        <v>316</v>
      </c>
      <c r="D185" s="6" t="str">
        <f t="shared" si="6"/>
        <v>11</v>
      </c>
      <c r="E185">
        <v>13</v>
      </c>
      <c r="F185" s="5" t="b">
        <f t="shared" si="7"/>
        <v>1</v>
      </c>
      <c r="G185" s="5" t="b">
        <f t="shared" si="8"/>
        <v>0</v>
      </c>
      <c r="H185">
        <v>13</v>
      </c>
    </row>
    <row r="186" spans="1:8" ht="17" x14ac:dyDescent="0.2">
      <c r="A186">
        <v>10</v>
      </c>
      <c r="B186">
        <v>315</v>
      </c>
      <c r="D186" s="6" t="str">
        <f t="shared" si="6"/>
        <v>10</v>
      </c>
      <c r="E186">
        <v>13</v>
      </c>
      <c r="F186" s="5" t="b">
        <f t="shared" si="7"/>
        <v>1</v>
      </c>
      <c r="G186" s="5" t="b">
        <f t="shared" si="8"/>
        <v>0</v>
      </c>
      <c r="H186">
        <v>12</v>
      </c>
    </row>
    <row r="187" spans="1:8" ht="17" x14ac:dyDescent="0.2">
      <c r="A187">
        <v>11</v>
      </c>
      <c r="B187">
        <v>314</v>
      </c>
      <c r="D187" s="6" t="str">
        <f t="shared" si="6"/>
        <v>11</v>
      </c>
      <c r="E187">
        <v>11</v>
      </c>
      <c r="F187" s="5" t="b">
        <f t="shared" si="7"/>
        <v>1</v>
      </c>
      <c r="G187" s="5" t="b">
        <f t="shared" si="8"/>
        <v>0</v>
      </c>
      <c r="H187">
        <v>13</v>
      </c>
    </row>
    <row r="188" spans="1:8" ht="17" x14ac:dyDescent="0.2">
      <c r="A188">
        <v>10</v>
      </c>
      <c r="B188">
        <v>313</v>
      </c>
      <c r="D188" s="6" t="str">
        <f t="shared" si="6"/>
        <v>10</v>
      </c>
      <c r="E188">
        <v>13</v>
      </c>
      <c r="F188" s="5" t="b">
        <f t="shared" si="7"/>
        <v>1</v>
      </c>
      <c r="G188" s="5" t="b">
        <f t="shared" si="8"/>
        <v>0</v>
      </c>
      <c r="H188">
        <v>13</v>
      </c>
    </row>
    <row r="189" spans="1:8" ht="17" x14ac:dyDescent="0.2">
      <c r="A189">
        <v>11</v>
      </c>
      <c r="B189">
        <v>312</v>
      </c>
      <c r="D189" s="6" t="str">
        <f t="shared" si="6"/>
        <v>11</v>
      </c>
      <c r="E189">
        <v>13</v>
      </c>
      <c r="F189" s="5" t="b">
        <f t="shared" si="7"/>
        <v>1</v>
      </c>
      <c r="G189" s="5" t="b">
        <f t="shared" si="8"/>
        <v>0</v>
      </c>
      <c r="H189">
        <v>13</v>
      </c>
    </row>
    <row r="190" spans="1:8" ht="17" x14ac:dyDescent="0.2">
      <c r="A190">
        <v>10</v>
      </c>
      <c r="B190">
        <v>311</v>
      </c>
      <c r="D190" s="6" t="str">
        <f t="shared" si="6"/>
        <v>10</v>
      </c>
      <c r="E190">
        <v>12</v>
      </c>
      <c r="F190" s="5" t="b">
        <f t="shared" si="7"/>
        <v>1</v>
      </c>
      <c r="G190" s="5" t="b">
        <f t="shared" si="8"/>
        <v>0</v>
      </c>
      <c r="H190">
        <v>12</v>
      </c>
    </row>
    <row r="191" spans="1:8" ht="17" x14ac:dyDescent="0.2">
      <c r="A191">
        <v>10</v>
      </c>
      <c r="B191">
        <v>310</v>
      </c>
      <c r="D191" s="6" t="str">
        <f t="shared" si="6"/>
        <v>10</v>
      </c>
      <c r="E191">
        <v>13</v>
      </c>
      <c r="F191" s="5" t="b">
        <f t="shared" si="7"/>
        <v>1</v>
      </c>
      <c r="G191" s="5" t="b">
        <f t="shared" si="8"/>
        <v>0</v>
      </c>
      <c r="H191">
        <v>13</v>
      </c>
    </row>
    <row r="192" spans="1:8" ht="17" x14ac:dyDescent="0.2">
      <c r="A192">
        <v>11</v>
      </c>
      <c r="B192">
        <v>309</v>
      </c>
      <c r="D192" s="6" t="str">
        <f t="shared" si="6"/>
        <v>11</v>
      </c>
      <c r="E192">
        <v>13</v>
      </c>
      <c r="F192" s="5" t="b">
        <f t="shared" si="7"/>
        <v>1</v>
      </c>
      <c r="G192" s="5" t="b">
        <f t="shared" si="8"/>
        <v>0</v>
      </c>
      <c r="H192">
        <v>13</v>
      </c>
    </row>
    <row r="193" spans="1:8" ht="17" x14ac:dyDescent="0.2">
      <c r="A193">
        <v>10</v>
      </c>
      <c r="B193">
        <v>308</v>
      </c>
      <c r="D193" s="6" t="str">
        <f t="shared" si="6"/>
        <v>10</v>
      </c>
      <c r="E193">
        <v>13</v>
      </c>
      <c r="F193" s="5" t="b">
        <f t="shared" si="7"/>
        <v>1</v>
      </c>
      <c r="G193" s="5" t="b">
        <f t="shared" si="8"/>
        <v>0</v>
      </c>
      <c r="H193">
        <v>14</v>
      </c>
    </row>
    <row r="194" spans="1:8" ht="17" x14ac:dyDescent="0.2">
      <c r="A194">
        <v>11</v>
      </c>
      <c r="B194">
        <v>307</v>
      </c>
      <c r="D194" s="6" t="str">
        <f t="shared" si="6"/>
        <v>11</v>
      </c>
      <c r="E194">
        <v>12</v>
      </c>
      <c r="F194" s="5" t="b">
        <f t="shared" si="7"/>
        <v>1</v>
      </c>
      <c r="G194" s="5" t="b">
        <f t="shared" si="8"/>
        <v>0</v>
      </c>
      <c r="H194">
        <v>11</v>
      </c>
    </row>
    <row r="195" spans="1:8" ht="17" x14ac:dyDescent="0.2">
      <c r="A195">
        <v>10</v>
      </c>
      <c r="B195">
        <v>306</v>
      </c>
      <c r="D195" s="6" t="str">
        <f t="shared" ref="D195:D258" si="9">LEFT(A195,2)</f>
        <v>10</v>
      </c>
      <c r="E195">
        <v>13</v>
      </c>
      <c r="F195" s="5" t="b">
        <f t="shared" ref="F195:F258" si="10">E195&lt;$M$6</f>
        <v>1</v>
      </c>
      <c r="G195" s="5" t="b">
        <f t="shared" ref="G195:G258" si="11">E195&gt;$M$6</f>
        <v>0</v>
      </c>
      <c r="H195">
        <v>13</v>
      </c>
    </row>
    <row r="196" spans="1:8" ht="17" x14ac:dyDescent="0.2">
      <c r="A196">
        <v>10</v>
      </c>
      <c r="B196">
        <v>305</v>
      </c>
      <c r="D196" s="6" t="str">
        <f t="shared" si="9"/>
        <v>10</v>
      </c>
      <c r="E196">
        <v>13</v>
      </c>
      <c r="F196" s="5" t="b">
        <f t="shared" si="10"/>
        <v>1</v>
      </c>
      <c r="G196" s="5" t="b">
        <f t="shared" si="11"/>
        <v>0</v>
      </c>
      <c r="H196">
        <v>13</v>
      </c>
    </row>
    <row r="197" spans="1:8" ht="17" x14ac:dyDescent="0.2">
      <c r="A197">
        <v>11</v>
      </c>
      <c r="B197">
        <v>304</v>
      </c>
      <c r="D197" s="6" t="str">
        <f t="shared" si="9"/>
        <v>11</v>
      </c>
      <c r="E197">
        <v>14</v>
      </c>
      <c r="F197" s="5" t="b">
        <f t="shared" si="10"/>
        <v>1</v>
      </c>
      <c r="G197" s="5" t="b">
        <f t="shared" si="11"/>
        <v>0</v>
      </c>
      <c r="H197">
        <v>13</v>
      </c>
    </row>
    <row r="198" spans="1:8" ht="17" x14ac:dyDescent="0.2">
      <c r="A198">
        <v>10</v>
      </c>
      <c r="B198">
        <v>303</v>
      </c>
      <c r="D198" s="6" t="str">
        <f t="shared" si="9"/>
        <v>10</v>
      </c>
      <c r="E198">
        <v>11</v>
      </c>
      <c r="F198" s="5" t="b">
        <f t="shared" si="10"/>
        <v>1</v>
      </c>
      <c r="G198" s="5" t="b">
        <f t="shared" si="11"/>
        <v>0</v>
      </c>
      <c r="H198">
        <v>11</v>
      </c>
    </row>
    <row r="199" spans="1:8" ht="17" x14ac:dyDescent="0.2">
      <c r="A199">
        <v>11</v>
      </c>
      <c r="B199">
        <v>302</v>
      </c>
      <c r="D199" s="6" t="str">
        <f t="shared" si="9"/>
        <v>11</v>
      </c>
      <c r="E199">
        <v>13</v>
      </c>
      <c r="F199" s="5" t="b">
        <f t="shared" si="10"/>
        <v>1</v>
      </c>
      <c r="G199" s="5" t="b">
        <f t="shared" si="11"/>
        <v>0</v>
      </c>
      <c r="H199">
        <v>13</v>
      </c>
    </row>
    <row r="200" spans="1:8" ht="17" x14ac:dyDescent="0.2">
      <c r="A200">
        <v>10</v>
      </c>
      <c r="B200">
        <v>301</v>
      </c>
      <c r="D200" s="6" t="str">
        <f t="shared" si="9"/>
        <v>10</v>
      </c>
      <c r="E200">
        <v>13</v>
      </c>
      <c r="F200" s="5" t="b">
        <f t="shared" si="10"/>
        <v>1</v>
      </c>
      <c r="G200" s="5" t="b">
        <f t="shared" si="11"/>
        <v>0</v>
      </c>
      <c r="H200">
        <v>13</v>
      </c>
    </row>
    <row r="201" spans="1:8" ht="17" x14ac:dyDescent="0.2">
      <c r="A201">
        <v>11</v>
      </c>
      <c r="B201">
        <v>300</v>
      </c>
      <c r="D201" s="6" t="str">
        <f t="shared" si="9"/>
        <v>11</v>
      </c>
      <c r="E201">
        <v>13</v>
      </c>
      <c r="F201" s="5" t="b">
        <f t="shared" si="10"/>
        <v>1</v>
      </c>
      <c r="G201" s="5" t="b">
        <f t="shared" si="11"/>
        <v>0</v>
      </c>
      <c r="H201">
        <v>13</v>
      </c>
    </row>
    <row r="202" spans="1:8" ht="17" x14ac:dyDescent="0.2">
      <c r="A202">
        <v>10</v>
      </c>
      <c r="B202">
        <v>299</v>
      </c>
      <c r="D202" s="6" t="str">
        <f t="shared" si="9"/>
        <v>10</v>
      </c>
      <c r="E202">
        <v>11</v>
      </c>
      <c r="F202" s="5" t="b">
        <f t="shared" si="10"/>
        <v>1</v>
      </c>
      <c r="G202" s="5" t="b">
        <f t="shared" si="11"/>
        <v>0</v>
      </c>
      <c r="H202">
        <v>11</v>
      </c>
    </row>
    <row r="203" spans="1:8" ht="17" x14ac:dyDescent="0.2">
      <c r="A203">
        <v>11</v>
      </c>
      <c r="B203">
        <v>298</v>
      </c>
      <c r="D203" s="6" t="str">
        <f t="shared" si="9"/>
        <v>11</v>
      </c>
      <c r="E203">
        <v>13</v>
      </c>
      <c r="F203" s="5" t="b">
        <f t="shared" si="10"/>
        <v>1</v>
      </c>
      <c r="G203" s="5" t="b">
        <f t="shared" si="11"/>
        <v>0</v>
      </c>
      <c r="H203">
        <v>13</v>
      </c>
    </row>
    <row r="204" spans="1:8" ht="17" x14ac:dyDescent="0.2">
      <c r="A204">
        <v>10</v>
      </c>
      <c r="B204">
        <v>297</v>
      </c>
      <c r="D204" s="6" t="str">
        <f t="shared" si="9"/>
        <v>10</v>
      </c>
      <c r="E204">
        <v>13</v>
      </c>
      <c r="F204" s="5" t="b">
        <f t="shared" si="10"/>
        <v>1</v>
      </c>
      <c r="G204" s="5" t="b">
        <f t="shared" si="11"/>
        <v>0</v>
      </c>
      <c r="H204">
        <v>13</v>
      </c>
    </row>
    <row r="205" spans="1:8" ht="17" x14ac:dyDescent="0.2">
      <c r="A205">
        <v>10</v>
      </c>
      <c r="B205">
        <v>296</v>
      </c>
      <c r="D205" s="6" t="str">
        <f t="shared" si="9"/>
        <v>10</v>
      </c>
      <c r="E205">
        <v>13</v>
      </c>
      <c r="F205" s="5" t="b">
        <f t="shared" si="10"/>
        <v>1</v>
      </c>
      <c r="G205" s="5" t="b">
        <f t="shared" si="11"/>
        <v>0</v>
      </c>
      <c r="H205">
        <v>11</v>
      </c>
    </row>
    <row r="206" spans="1:8" ht="17" x14ac:dyDescent="0.2">
      <c r="A206">
        <v>10</v>
      </c>
      <c r="B206">
        <v>295</v>
      </c>
      <c r="D206" s="6" t="str">
        <f t="shared" si="9"/>
        <v>10</v>
      </c>
      <c r="E206">
        <v>11</v>
      </c>
      <c r="F206" s="5" t="b">
        <f t="shared" si="10"/>
        <v>1</v>
      </c>
      <c r="G206" s="5" t="b">
        <f t="shared" si="11"/>
        <v>0</v>
      </c>
      <c r="H206">
        <v>13</v>
      </c>
    </row>
    <row r="207" spans="1:8" ht="17" x14ac:dyDescent="0.2">
      <c r="A207">
        <v>11</v>
      </c>
      <c r="B207">
        <v>294</v>
      </c>
      <c r="D207" s="6" t="str">
        <f t="shared" si="9"/>
        <v>11</v>
      </c>
      <c r="E207">
        <v>13</v>
      </c>
      <c r="F207" s="5" t="b">
        <f t="shared" si="10"/>
        <v>1</v>
      </c>
      <c r="G207" s="5" t="b">
        <f t="shared" si="11"/>
        <v>0</v>
      </c>
      <c r="H207">
        <v>13</v>
      </c>
    </row>
    <row r="208" spans="1:8" ht="17" x14ac:dyDescent="0.2">
      <c r="A208">
        <v>10</v>
      </c>
      <c r="B208">
        <v>293</v>
      </c>
      <c r="D208" s="6" t="str">
        <f t="shared" si="9"/>
        <v>10</v>
      </c>
      <c r="E208">
        <v>13</v>
      </c>
      <c r="F208" s="5" t="b">
        <f t="shared" si="10"/>
        <v>1</v>
      </c>
      <c r="G208" s="5" t="b">
        <f t="shared" si="11"/>
        <v>0</v>
      </c>
      <c r="H208">
        <v>13</v>
      </c>
    </row>
    <row r="209" spans="1:8" ht="17" x14ac:dyDescent="0.2">
      <c r="A209">
        <v>10</v>
      </c>
      <c r="B209">
        <v>292</v>
      </c>
      <c r="D209" s="6" t="str">
        <f t="shared" si="9"/>
        <v>10</v>
      </c>
      <c r="E209">
        <v>11</v>
      </c>
      <c r="F209" s="5" t="b">
        <f t="shared" si="10"/>
        <v>1</v>
      </c>
      <c r="G209" s="5" t="b">
        <f t="shared" si="11"/>
        <v>0</v>
      </c>
      <c r="H209">
        <v>11</v>
      </c>
    </row>
    <row r="210" spans="1:8" ht="17" x14ac:dyDescent="0.2">
      <c r="A210">
        <v>10</v>
      </c>
      <c r="B210">
        <v>291</v>
      </c>
      <c r="D210" s="6" t="str">
        <f t="shared" si="9"/>
        <v>10</v>
      </c>
      <c r="E210">
        <v>13</v>
      </c>
      <c r="F210" s="5" t="b">
        <f t="shared" si="10"/>
        <v>1</v>
      </c>
      <c r="G210" s="5" t="b">
        <f t="shared" si="11"/>
        <v>0</v>
      </c>
      <c r="H210">
        <v>13</v>
      </c>
    </row>
    <row r="211" spans="1:8" ht="17" x14ac:dyDescent="0.2">
      <c r="A211">
        <v>10</v>
      </c>
      <c r="B211">
        <v>290</v>
      </c>
      <c r="D211" s="6" t="str">
        <f t="shared" si="9"/>
        <v>10</v>
      </c>
      <c r="E211">
        <v>13</v>
      </c>
      <c r="F211" s="5" t="b">
        <f t="shared" si="10"/>
        <v>1</v>
      </c>
      <c r="G211" s="5" t="b">
        <f t="shared" si="11"/>
        <v>0</v>
      </c>
      <c r="H211">
        <v>13</v>
      </c>
    </row>
    <row r="212" spans="1:8" ht="17" x14ac:dyDescent="0.2">
      <c r="A212">
        <v>11</v>
      </c>
      <c r="B212">
        <v>289</v>
      </c>
      <c r="D212" s="6" t="str">
        <f t="shared" si="9"/>
        <v>11</v>
      </c>
      <c r="E212">
        <v>13</v>
      </c>
      <c r="F212" s="5" t="b">
        <f t="shared" si="10"/>
        <v>1</v>
      </c>
      <c r="G212" s="5" t="b">
        <f t="shared" si="11"/>
        <v>0</v>
      </c>
      <c r="H212">
        <v>13</v>
      </c>
    </row>
    <row r="213" spans="1:8" ht="17" x14ac:dyDescent="0.2">
      <c r="A213">
        <v>10</v>
      </c>
      <c r="B213">
        <v>288</v>
      </c>
      <c r="D213" s="6" t="str">
        <f t="shared" si="9"/>
        <v>10</v>
      </c>
      <c r="E213">
        <v>11</v>
      </c>
      <c r="F213" s="5" t="b">
        <f t="shared" si="10"/>
        <v>1</v>
      </c>
      <c r="G213" s="5" t="b">
        <f t="shared" si="11"/>
        <v>0</v>
      </c>
      <c r="H213">
        <v>11</v>
      </c>
    </row>
    <row r="214" spans="1:8" ht="17" x14ac:dyDescent="0.2">
      <c r="A214">
        <v>11</v>
      </c>
      <c r="B214">
        <v>287</v>
      </c>
      <c r="D214" s="6" t="str">
        <f t="shared" si="9"/>
        <v>11</v>
      </c>
      <c r="E214">
        <v>13</v>
      </c>
      <c r="F214" s="5" t="b">
        <f t="shared" si="10"/>
        <v>1</v>
      </c>
      <c r="G214" s="5" t="b">
        <f t="shared" si="11"/>
        <v>0</v>
      </c>
      <c r="H214">
        <v>13</v>
      </c>
    </row>
    <row r="215" spans="1:8" ht="17" x14ac:dyDescent="0.2">
      <c r="A215">
        <v>10</v>
      </c>
      <c r="B215">
        <v>286</v>
      </c>
      <c r="D215" s="6" t="str">
        <f t="shared" si="9"/>
        <v>10</v>
      </c>
      <c r="E215">
        <v>13</v>
      </c>
      <c r="F215" s="5" t="b">
        <f t="shared" si="10"/>
        <v>1</v>
      </c>
      <c r="G215" s="5" t="b">
        <f t="shared" si="11"/>
        <v>0</v>
      </c>
      <c r="H215">
        <v>13</v>
      </c>
    </row>
    <row r="216" spans="1:8" ht="17" x14ac:dyDescent="0.2">
      <c r="A216">
        <v>10</v>
      </c>
      <c r="B216">
        <v>285</v>
      </c>
      <c r="D216" s="6" t="str">
        <f t="shared" si="9"/>
        <v>10</v>
      </c>
      <c r="E216">
        <v>13</v>
      </c>
      <c r="F216" s="5" t="b">
        <f t="shared" si="10"/>
        <v>1</v>
      </c>
      <c r="G216" s="5" t="b">
        <f t="shared" si="11"/>
        <v>0</v>
      </c>
      <c r="H216">
        <v>11</v>
      </c>
    </row>
    <row r="217" spans="1:8" ht="17" x14ac:dyDescent="0.2">
      <c r="A217">
        <v>11</v>
      </c>
      <c r="B217">
        <v>284</v>
      </c>
      <c r="D217" s="6" t="str">
        <f t="shared" si="9"/>
        <v>11</v>
      </c>
      <c r="E217">
        <v>11</v>
      </c>
      <c r="F217" s="5" t="b">
        <f t="shared" si="10"/>
        <v>1</v>
      </c>
      <c r="G217" s="5" t="b">
        <f t="shared" si="11"/>
        <v>0</v>
      </c>
      <c r="H217">
        <v>13</v>
      </c>
    </row>
    <row r="218" spans="1:8" ht="17" x14ac:dyDescent="0.2">
      <c r="A218">
        <v>10</v>
      </c>
      <c r="B218">
        <v>283</v>
      </c>
      <c r="D218" s="6" t="str">
        <f t="shared" si="9"/>
        <v>10</v>
      </c>
      <c r="E218">
        <v>13</v>
      </c>
      <c r="F218" s="5" t="b">
        <f t="shared" si="10"/>
        <v>1</v>
      </c>
      <c r="G218" s="5" t="b">
        <f t="shared" si="11"/>
        <v>0</v>
      </c>
      <c r="H218">
        <v>13</v>
      </c>
    </row>
    <row r="219" spans="1:8" ht="17" x14ac:dyDescent="0.2">
      <c r="A219">
        <v>11</v>
      </c>
      <c r="B219">
        <v>282</v>
      </c>
      <c r="D219" s="6" t="str">
        <f t="shared" si="9"/>
        <v>11</v>
      </c>
      <c r="E219">
        <v>17</v>
      </c>
      <c r="F219" s="5" t="b">
        <f t="shared" si="10"/>
        <v>0</v>
      </c>
      <c r="G219" s="5" t="b">
        <f t="shared" si="11"/>
        <v>1</v>
      </c>
      <c r="H219">
        <v>13</v>
      </c>
    </row>
    <row r="220" spans="1:8" ht="17" x14ac:dyDescent="0.2">
      <c r="A220">
        <v>10</v>
      </c>
      <c r="B220">
        <v>281</v>
      </c>
      <c r="D220" s="6" t="str">
        <f t="shared" si="9"/>
        <v>10</v>
      </c>
      <c r="E220">
        <v>13</v>
      </c>
      <c r="F220" s="5" t="b">
        <f t="shared" si="10"/>
        <v>1</v>
      </c>
      <c r="G220" s="5" t="b">
        <f t="shared" si="11"/>
        <v>0</v>
      </c>
      <c r="H220">
        <v>11</v>
      </c>
    </row>
    <row r="221" spans="1:8" ht="17" x14ac:dyDescent="0.2">
      <c r="A221">
        <v>11</v>
      </c>
      <c r="B221">
        <v>280</v>
      </c>
      <c r="D221" s="6" t="str">
        <f t="shared" si="9"/>
        <v>11</v>
      </c>
      <c r="E221">
        <v>11</v>
      </c>
      <c r="F221" s="5" t="b">
        <f t="shared" si="10"/>
        <v>1</v>
      </c>
      <c r="G221" s="5" t="b">
        <f t="shared" si="11"/>
        <v>0</v>
      </c>
      <c r="H221">
        <v>12</v>
      </c>
    </row>
    <row r="222" spans="1:8" ht="17" x14ac:dyDescent="0.2">
      <c r="A222">
        <v>10</v>
      </c>
      <c r="B222">
        <v>279</v>
      </c>
      <c r="D222" s="6" t="str">
        <f t="shared" si="9"/>
        <v>10</v>
      </c>
      <c r="E222">
        <v>13</v>
      </c>
      <c r="F222" s="5" t="b">
        <f t="shared" si="10"/>
        <v>1</v>
      </c>
      <c r="G222" s="5" t="b">
        <f t="shared" si="11"/>
        <v>0</v>
      </c>
      <c r="H222">
        <v>13</v>
      </c>
    </row>
    <row r="223" spans="1:8" ht="17" x14ac:dyDescent="0.2">
      <c r="A223">
        <v>11</v>
      </c>
      <c r="B223">
        <v>278</v>
      </c>
      <c r="D223" s="6" t="str">
        <f t="shared" si="9"/>
        <v>11</v>
      </c>
      <c r="E223">
        <v>13</v>
      </c>
      <c r="F223" s="5" t="b">
        <f t="shared" si="10"/>
        <v>1</v>
      </c>
      <c r="G223" s="5" t="b">
        <f t="shared" si="11"/>
        <v>0</v>
      </c>
      <c r="H223">
        <v>13</v>
      </c>
    </row>
    <row r="224" spans="1:8" ht="17" x14ac:dyDescent="0.2">
      <c r="A224">
        <v>10</v>
      </c>
      <c r="B224">
        <v>277</v>
      </c>
      <c r="D224" s="6" t="str">
        <f t="shared" si="9"/>
        <v>10</v>
      </c>
      <c r="E224">
        <v>13</v>
      </c>
      <c r="F224" s="5" t="b">
        <f t="shared" si="10"/>
        <v>1</v>
      </c>
      <c r="G224" s="5" t="b">
        <f t="shared" si="11"/>
        <v>0</v>
      </c>
      <c r="H224">
        <v>11</v>
      </c>
    </row>
    <row r="225" spans="1:8" ht="17" x14ac:dyDescent="0.2">
      <c r="A225">
        <v>11</v>
      </c>
      <c r="B225">
        <v>276</v>
      </c>
      <c r="D225" s="6" t="str">
        <f t="shared" si="9"/>
        <v>11</v>
      </c>
      <c r="E225">
        <v>11</v>
      </c>
      <c r="F225" s="5" t="b">
        <f t="shared" si="10"/>
        <v>1</v>
      </c>
      <c r="G225" s="5" t="b">
        <f t="shared" si="11"/>
        <v>0</v>
      </c>
      <c r="H225">
        <v>13</v>
      </c>
    </row>
    <row r="226" spans="1:8" ht="17" x14ac:dyDescent="0.2">
      <c r="A226">
        <v>10</v>
      </c>
      <c r="B226">
        <v>275</v>
      </c>
      <c r="D226" s="6" t="str">
        <f t="shared" si="9"/>
        <v>10</v>
      </c>
      <c r="E226">
        <v>12</v>
      </c>
      <c r="F226" s="5" t="b">
        <f t="shared" si="10"/>
        <v>1</v>
      </c>
      <c r="G226" s="5" t="b">
        <f t="shared" si="11"/>
        <v>0</v>
      </c>
      <c r="H226">
        <v>13</v>
      </c>
    </row>
    <row r="227" spans="1:8" ht="17" x14ac:dyDescent="0.2">
      <c r="A227">
        <v>11</v>
      </c>
      <c r="B227">
        <v>274</v>
      </c>
      <c r="D227" s="6" t="str">
        <f t="shared" si="9"/>
        <v>11</v>
      </c>
      <c r="E227">
        <v>13</v>
      </c>
      <c r="F227" s="5" t="b">
        <f t="shared" si="10"/>
        <v>1</v>
      </c>
      <c r="G227" s="5" t="b">
        <f t="shared" si="11"/>
        <v>0</v>
      </c>
      <c r="H227">
        <v>13</v>
      </c>
    </row>
    <row r="228" spans="1:8" ht="17" x14ac:dyDescent="0.2">
      <c r="A228">
        <v>10</v>
      </c>
      <c r="B228">
        <v>273</v>
      </c>
      <c r="D228" s="6" t="str">
        <f t="shared" si="9"/>
        <v>10</v>
      </c>
      <c r="E228">
        <v>13</v>
      </c>
      <c r="F228" s="5" t="b">
        <f t="shared" si="10"/>
        <v>1</v>
      </c>
      <c r="G228" s="5" t="b">
        <f t="shared" si="11"/>
        <v>0</v>
      </c>
      <c r="H228">
        <v>12</v>
      </c>
    </row>
    <row r="229" spans="1:8" ht="17" x14ac:dyDescent="0.2">
      <c r="A229">
        <v>11</v>
      </c>
      <c r="B229">
        <v>272</v>
      </c>
      <c r="D229" s="6" t="str">
        <f t="shared" si="9"/>
        <v>11</v>
      </c>
      <c r="E229">
        <v>11</v>
      </c>
      <c r="F229" s="5" t="b">
        <f t="shared" si="10"/>
        <v>1</v>
      </c>
      <c r="G229" s="5" t="b">
        <f t="shared" si="11"/>
        <v>0</v>
      </c>
      <c r="H229">
        <v>13</v>
      </c>
    </row>
    <row r="230" spans="1:8" ht="17" x14ac:dyDescent="0.2">
      <c r="A230">
        <v>11</v>
      </c>
      <c r="B230">
        <v>271</v>
      </c>
      <c r="D230" s="6" t="str">
        <f t="shared" si="9"/>
        <v>11</v>
      </c>
      <c r="E230">
        <v>13</v>
      </c>
      <c r="F230" s="5" t="b">
        <f t="shared" si="10"/>
        <v>1</v>
      </c>
      <c r="G230" s="5" t="b">
        <f t="shared" si="11"/>
        <v>0</v>
      </c>
      <c r="H230">
        <v>13</v>
      </c>
    </row>
    <row r="231" spans="1:8" ht="17" x14ac:dyDescent="0.2">
      <c r="A231">
        <v>11</v>
      </c>
      <c r="B231">
        <v>270</v>
      </c>
      <c r="D231" s="6" t="str">
        <f t="shared" si="9"/>
        <v>11</v>
      </c>
      <c r="E231">
        <v>13</v>
      </c>
      <c r="F231" s="5" t="b">
        <f t="shared" si="10"/>
        <v>1</v>
      </c>
      <c r="G231" s="5" t="b">
        <f t="shared" si="11"/>
        <v>0</v>
      </c>
      <c r="H231">
        <v>13</v>
      </c>
    </row>
    <row r="232" spans="1:8" ht="17" x14ac:dyDescent="0.2">
      <c r="A232">
        <v>10</v>
      </c>
      <c r="B232">
        <v>269</v>
      </c>
      <c r="D232" s="6" t="str">
        <f t="shared" si="9"/>
        <v>10</v>
      </c>
      <c r="E232">
        <v>13</v>
      </c>
      <c r="F232" s="5" t="b">
        <f t="shared" si="10"/>
        <v>1</v>
      </c>
      <c r="G232" s="5" t="b">
        <f t="shared" si="11"/>
        <v>0</v>
      </c>
      <c r="H232">
        <v>12</v>
      </c>
    </row>
    <row r="233" spans="1:8" ht="17" x14ac:dyDescent="0.2">
      <c r="A233">
        <v>10</v>
      </c>
      <c r="B233">
        <v>268</v>
      </c>
      <c r="D233" s="6" t="str">
        <f t="shared" si="9"/>
        <v>10</v>
      </c>
      <c r="E233">
        <v>12</v>
      </c>
      <c r="F233" s="5" t="b">
        <f t="shared" si="10"/>
        <v>1</v>
      </c>
      <c r="G233" s="5" t="b">
        <f t="shared" si="11"/>
        <v>0</v>
      </c>
      <c r="H233">
        <v>13</v>
      </c>
    </row>
    <row r="234" spans="1:8" ht="17" x14ac:dyDescent="0.2">
      <c r="A234">
        <v>11</v>
      </c>
      <c r="B234">
        <v>267</v>
      </c>
      <c r="D234" s="6" t="str">
        <f t="shared" si="9"/>
        <v>11</v>
      </c>
      <c r="E234">
        <v>13</v>
      </c>
      <c r="F234" s="5" t="b">
        <f t="shared" si="10"/>
        <v>1</v>
      </c>
      <c r="G234" s="5" t="b">
        <f t="shared" si="11"/>
        <v>0</v>
      </c>
      <c r="H234">
        <v>13</v>
      </c>
    </row>
    <row r="235" spans="1:8" ht="17" x14ac:dyDescent="0.2">
      <c r="A235">
        <v>10</v>
      </c>
      <c r="B235">
        <v>266</v>
      </c>
      <c r="D235" s="6" t="str">
        <f t="shared" si="9"/>
        <v>10</v>
      </c>
      <c r="E235">
        <v>13</v>
      </c>
      <c r="F235" s="5" t="b">
        <f t="shared" si="10"/>
        <v>1</v>
      </c>
      <c r="G235" s="5" t="b">
        <f t="shared" si="11"/>
        <v>0</v>
      </c>
      <c r="H235">
        <v>11</v>
      </c>
    </row>
    <row r="236" spans="1:8" ht="17" x14ac:dyDescent="0.2">
      <c r="A236">
        <v>11</v>
      </c>
      <c r="B236">
        <v>265</v>
      </c>
      <c r="D236" s="6" t="str">
        <f t="shared" si="9"/>
        <v>11</v>
      </c>
      <c r="E236">
        <v>13</v>
      </c>
      <c r="F236" s="5" t="b">
        <f t="shared" si="10"/>
        <v>1</v>
      </c>
      <c r="G236" s="5" t="b">
        <f t="shared" si="11"/>
        <v>0</v>
      </c>
      <c r="H236">
        <v>14</v>
      </c>
    </row>
    <row r="237" spans="1:8" ht="17" x14ac:dyDescent="0.2">
      <c r="A237">
        <v>10</v>
      </c>
      <c r="B237">
        <v>264</v>
      </c>
      <c r="D237" s="6" t="str">
        <f t="shared" si="9"/>
        <v>10</v>
      </c>
      <c r="E237">
        <v>12</v>
      </c>
      <c r="F237" s="5" t="b">
        <f t="shared" si="10"/>
        <v>1</v>
      </c>
      <c r="G237" s="5" t="b">
        <f t="shared" si="11"/>
        <v>0</v>
      </c>
      <c r="H237">
        <v>13</v>
      </c>
    </row>
    <row r="238" spans="1:8" ht="17" x14ac:dyDescent="0.2">
      <c r="A238">
        <v>11</v>
      </c>
      <c r="B238">
        <v>263</v>
      </c>
      <c r="D238" s="6" t="str">
        <f t="shared" si="9"/>
        <v>11</v>
      </c>
      <c r="E238">
        <v>13</v>
      </c>
      <c r="F238" s="5" t="b">
        <f t="shared" si="10"/>
        <v>1</v>
      </c>
      <c r="G238" s="5" t="b">
        <f t="shared" si="11"/>
        <v>0</v>
      </c>
      <c r="H238">
        <v>13</v>
      </c>
    </row>
    <row r="239" spans="1:8" ht="17" x14ac:dyDescent="0.2">
      <c r="A239">
        <v>10</v>
      </c>
      <c r="B239">
        <v>262</v>
      </c>
      <c r="D239" s="6" t="str">
        <f t="shared" si="9"/>
        <v>10</v>
      </c>
      <c r="E239">
        <v>13</v>
      </c>
      <c r="F239" s="5" t="b">
        <f t="shared" si="10"/>
        <v>1</v>
      </c>
      <c r="G239" s="5" t="b">
        <f t="shared" si="11"/>
        <v>0</v>
      </c>
      <c r="H239">
        <v>11</v>
      </c>
    </row>
    <row r="240" spans="1:8" ht="17" x14ac:dyDescent="0.2">
      <c r="A240">
        <v>10</v>
      </c>
      <c r="B240">
        <v>261</v>
      </c>
      <c r="D240" s="6" t="str">
        <f t="shared" si="9"/>
        <v>10</v>
      </c>
      <c r="E240">
        <v>11</v>
      </c>
      <c r="F240" s="5" t="b">
        <f t="shared" si="10"/>
        <v>1</v>
      </c>
      <c r="G240" s="5" t="b">
        <f t="shared" si="11"/>
        <v>0</v>
      </c>
      <c r="H240">
        <v>13</v>
      </c>
    </row>
    <row r="241" spans="1:8" ht="17" x14ac:dyDescent="0.2">
      <c r="A241">
        <v>11</v>
      </c>
      <c r="B241">
        <v>260</v>
      </c>
      <c r="D241" s="6" t="str">
        <f t="shared" si="9"/>
        <v>11</v>
      </c>
      <c r="E241">
        <v>14</v>
      </c>
      <c r="F241" s="5" t="b">
        <f t="shared" si="10"/>
        <v>1</v>
      </c>
      <c r="G241" s="5" t="b">
        <f t="shared" si="11"/>
        <v>0</v>
      </c>
      <c r="H241">
        <v>13</v>
      </c>
    </row>
    <row r="242" spans="1:8" ht="17" x14ac:dyDescent="0.2">
      <c r="A242">
        <v>10</v>
      </c>
      <c r="B242">
        <v>259</v>
      </c>
      <c r="D242" s="6" t="str">
        <f t="shared" si="9"/>
        <v>10</v>
      </c>
      <c r="E242">
        <v>13</v>
      </c>
      <c r="F242" s="5" t="b">
        <f t="shared" si="10"/>
        <v>1</v>
      </c>
      <c r="G242" s="5" t="b">
        <f t="shared" si="11"/>
        <v>0</v>
      </c>
      <c r="H242">
        <v>13</v>
      </c>
    </row>
    <row r="243" spans="1:8" ht="17" x14ac:dyDescent="0.2">
      <c r="A243">
        <v>11</v>
      </c>
      <c r="B243">
        <v>258</v>
      </c>
      <c r="D243" s="6" t="str">
        <f t="shared" si="9"/>
        <v>11</v>
      </c>
      <c r="E243">
        <v>13</v>
      </c>
      <c r="F243" s="5" t="b">
        <f t="shared" si="10"/>
        <v>1</v>
      </c>
      <c r="G243" s="5" t="b">
        <f t="shared" si="11"/>
        <v>0</v>
      </c>
      <c r="H243">
        <v>11</v>
      </c>
    </row>
    <row r="244" spans="1:8" ht="17" x14ac:dyDescent="0.2">
      <c r="A244">
        <v>10</v>
      </c>
      <c r="B244">
        <v>257</v>
      </c>
      <c r="D244" s="6" t="str">
        <f t="shared" si="9"/>
        <v>10</v>
      </c>
      <c r="E244">
        <v>11</v>
      </c>
      <c r="F244" s="5" t="b">
        <f t="shared" si="10"/>
        <v>1</v>
      </c>
      <c r="G244" s="5" t="b">
        <f t="shared" si="11"/>
        <v>0</v>
      </c>
      <c r="H244">
        <v>13</v>
      </c>
    </row>
    <row r="245" spans="1:8" ht="17" x14ac:dyDescent="0.2">
      <c r="A245">
        <v>10</v>
      </c>
      <c r="B245">
        <v>256</v>
      </c>
      <c r="D245" s="6" t="str">
        <f t="shared" si="9"/>
        <v>10</v>
      </c>
      <c r="E245">
        <v>13</v>
      </c>
      <c r="F245" s="5" t="b">
        <f t="shared" si="10"/>
        <v>1</v>
      </c>
      <c r="G245" s="5" t="b">
        <f t="shared" si="11"/>
        <v>0</v>
      </c>
      <c r="H245">
        <v>13</v>
      </c>
    </row>
    <row r="246" spans="1:8" ht="17" x14ac:dyDescent="0.2">
      <c r="A246">
        <v>11</v>
      </c>
      <c r="B246">
        <v>255</v>
      </c>
      <c r="D246" s="6" t="str">
        <f t="shared" si="9"/>
        <v>11</v>
      </c>
      <c r="E246">
        <v>13</v>
      </c>
      <c r="F246" s="5" t="b">
        <f t="shared" si="10"/>
        <v>1</v>
      </c>
      <c r="G246" s="5" t="b">
        <f t="shared" si="11"/>
        <v>0</v>
      </c>
      <c r="H246">
        <v>13</v>
      </c>
    </row>
    <row r="247" spans="1:8" ht="17" x14ac:dyDescent="0.2">
      <c r="A247">
        <v>10</v>
      </c>
      <c r="B247">
        <v>254</v>
      </c>
      <c r="D247" s="6" t="str">
        <f t="shared" si="9"/>
        <v>10</v>
      </c>
      <c r="E247">
        <v>13</v>
      </c>
      <c r="F247" s="5" t="b">
        <f t="shared" si="10"/>
        <v>1</v>
      </c>
      <c r="G247" s="5" t="b">
        <f t="shared" si="11"/>
        <v>0</v>
      </c>
      <c r="H247">
        <v>11</v>
      </c>
    </row>
    <row r="248" spans="1:8" ht="17" x14ac:dyDescent="0.2">
      <c r="A248">
        <v>11</v>
      </c>
      <c r="B248">
        <v>253</v>
      </c>
      <c r="D248" s="6" t="str">
        <f t="shared" si="9"/>
        <v>11</v>
      </c>
      <c r="E248">
        <v>11</v>
      </c>
      <c r="F248" s="5" t="b">
        <f t="shared" si="10"/>
        <v>1</v>
      </c>
      <c r="G248" s="5" t="b">
        <f t="shared" si="11"/>
        <v>0</v>
      </c>
      <c r="H248">
        <v>13</v>
      </c>
    </row>
    <row r="249" spans="1:8" ht="17" x14ac:dyDescent="0.2">
      <c r="A249">
        <v>10</v>
      </c>
      <c r="B249">
        <v>252</v>
      </c>
      <c r="D249" s="6" t="str">
        <f t="shared" si="9"/>
        <v>10</v>
      </c>
      <c r="E249">
        <v>13</v>
      </c>
      <c r="F249" s="5" t="b">
        <f t="shared" si="10"/>
        <v>1</v>
      </c>
      <c r="G249" s="5" t="b">
        <f t="shared" si="11"/>
        <v>0</v>
      </c>
      <c r="H249">
        <v>13</v>
      </c>
    </row>
    <row r="250" spans="1:8" ht="17" x14ac:dyDescent="0.2">
      <c r="A250">
        <v>11</v>
      </c>
      <c r="B250">
        <v>251</v>
      </c>
      <c r="D250" s="6" t="str">
        <f t="shared" si="9"/>
        <v>11</v>
      </c>
      <c r="E250">
        <v>13</v>
      </c>
      <c r="F250" s="5" t="b">
        <f t="shared" si="10"/>
        <v>1</v>
      </c>
      <c r="G250" s="5" t="b">
        <f t="shared" si="11"/>
        <v>0</v>
      </c>
      <c r="H250">
        <v>13</v>
      </c>
    </row>
    <row r="251" spans="1:8" ht="17" x14ac:dyDescent="0.2">
      <c r="A251">
        <v>10</v>
      </c>
      <c r="B251">
        <v>250</v>
      </c>
      <c r="D251" s="6" t="str">
        <f t="shared" si="9"/>
        <v>10</v>
      </c>
      <c r="E251">
        <v>13</v>
      </c>
      <c r="F251" s="5" t="b">
        <f t="shared" si="10"/>
        <v>1</v>
      </c>
      <c r="G251" s="5" t="b">
        <f t="shared" si="11"/>
        <v>0</v>
      </c>
      <c r="H251">
        <v>11</v>
      </c>
    </row>
    <row r="252" spans="1:8" ht="17" x14ac:dyDescent="0.2">
      <c r="A252">
        <v>11</v>
      </c>
      <c r="B252">
        <v>249</v>
      </c>
      <c r="D252" s="6" t="str">
        <f t="shared" si="9"/>
        <v>11</v>
      </c>
      <c r="E252">
        <v>11</v>
      </c>
      <c r="F252" s="5" t="b">
        <f t="shared" si="10"/>
        <v>1</v>
      </c>
      <c r="G252" s="5" t="b">
        <f t="shared" si="11"/>
        <v>0</v>
      </c>
      <c r="H252">
        <v>13</v>
      </c>
    </row>
    <row r="253" spans="1:8" ht="17" x14ac:dyDescent="0.2">
      <c r="A253">
        <v>10</v>
      </c>
      <c r="B253">
        <v>248</v>
      </c>
      <c r="D253" s="6" t="str">
        <f t="shared" si="9"/>
        <v>10</v>
      </c>
      <c r="E253">
        <v>13</v>
      </c>
      <c r="F253" s="5" t="b">
        <f t="shared" si="10"/>
        <v>1</v>
      </c>
      <c r="G253" s="5" t="b">
        <f t="shared" si="11"/>
        <v>0</v>
      </c>
      <c r="H253">
        <v>13</v>
      </c>
    </row>
    <row r="254" spans="1:8" ht="17" x14ac:dyDescent="0.2">
      <c r="A254">
        <v>11</v>
      </c>
      <c r="B254">
        <v>247</v>
      </c>
      <c r="D254" s="6" t="str">
        <f t="shared" si="9"/>
        <v>11</v>
      </c>
      <c r="E254">
        <v>13</v>
      </c>
      <c r="F254" s="5" t="b">
        <f t="shared" si="10"/>
        <v>1</v>
      </c>
      <c r="G254" s="5" t="b">
        <f t="shared" si="11"/>
        <v>0</v>
      </c>
      <c r="H254">
        <v>13</v>
      </c>
    </row>
    <row r="255" spans="1:8" ht="17" x14ac:dyDescent="0.2">
      <c r="A255">
        <v>10</v>
      </c>
      <c r="B255">
        <v>246</v>
      </c>
      <c r="D255" s="6" t="str">
        <f t="shared" si="9"/>
        <v>10</v>
      </c>
      <c r="E255">
        <v>13</v>
      </c>
      <c r="F255" s="5" t="b">
        <f t="shared" si="10"/>
        <v>1</v>
      </c>
      <c r="G255" s="5" t="b">
        <f t="shared" si="11"/>
        <v>0</v>
      </c>
      <c r="H255">
        <v>11</v>
      </c>
    </row>
    <row r="256" spans="1:8" ht="17" x14ac:dyDescent="0.2">
      <c r="A256">
        <v>11</v>
      </c>
      <c r="B256">
        <v>245</v>
      </c>
      <c r="D256" s="6" t="str">
        <f t="shared" si="9"/>
        <v>11</v>
      </c>
      <c r="E256">
        <v>11</v>
      </c>
      <c r="F256" s="5" t="b">
        <f t="shared" si="10"/>
        <v>1</v>
      </c>
      <c r="G256" s="5" t="b">
        <f t="shared" si="11"/>
        <v>0</v>
      </c>
      <c r="H256">
        <v>13</v>
      </c>
    </row>
    <row r="257" spans="1:8" ht="17" x14ac:dyDescent="0.2">
      <c r="A257">
        <v>10</v>
      </c>
      <c r="B257">
        <v>244</v>
      </c>
      <c r="D257" s="6" t="str">
        <f t="shared" si="9"/>
        <v>10</v>
      </c>
      <c r="E257">
        <v>13</v>
      </c>
      <c r="F257" s="5" t="b">
        <f t="shared" si="10"/>
        <v>1</v>
      </c>
      <c r="G257" s="5" t="b">
        <f t="shared" si="11"/>
        <v>0</v>
      </c>
      <c r="H257">
        <v>11</v>
      </c>
    </row>
    <row r="258" spans="1:8" ht="17" x14ac:dyDescent="0.2">
      <c r="A258">
        <v>10</v>
      </c>
      <c r="B258">
        <v>243</v>
      </c>
      <c r="D258" s="6" t="str">
        <f t="shared" si="9"/>
        <v>10</v>
      </c>
      <c r="E258">
        <v>13</v>
      </c>
      <c r="F258" s="5" t="b">
        <f t="shared" si="10"/>
        <v>1</v>
      </c>
      <c r="G258" s="5" t="b">
        <f t="shared" si="11"/>
        <v>0</v>
      </c>
      <c r="H258">
        <v>13</v>
      </c>
    </row>
    <row r="259" spans="1:8" ht="17" x14ac:dyDescent="0.2">
      <c r="A259">
        <v>11</v>
      </c>
      <c r="B259">
        <v>242</v>
      </c>
      <c r="D259" s="6" t="str">
        <f t="shared" ref="D259:D322" si="12">LEFT(A259,2)</f>
        <v>11</v>
      </c>
      <c r="E259">
        <v>13</v>
      </c>
      <c r="F259" s="5" t="b">
        <f t="shared" ref="F259:F322" si="13">E259&lt;$M$6</f>
        <v>1</v>
      </c>
      <c r="G259" s="5" t="b">
        <f t="shared" ref="G259:G322" si="14">E259&gt;$M$6</f>
        <v>0</v>
      </c>
      <c r="H259">
        <v>13</v>
      </c>
    </row>
    <row r="260" spans="1:8" ht="17" x14ac:dyDescent="0.2">
      <c r="A260">
        <v>10</v>
      </c>
      <c r="B260">
        <v>241</v>
      </c>
      <c r="D260" s="6" t="str">
        <f t="shared" si="12"/>
        <v>10</v>
      </c>
      <c r="E260">
        <v>11</v>
      </c>
      <c r="F260" s="5" t="b">
        <f t="shared" si="13"/>
        <v>1</v>
      </c>
      <c r="G260" s="5" t="b">
        <f t="shared" si="14"/>
        <v>0</v>
      </c>
      <c r="H260">
        <v>13</v>
      </c>
    </row>
    <row r="261" spans="1:8" ht="17" x14ac:dyDescent="0.2">
      <c r="A261">
        <v>11</v>
      </c>
      <c r="B261">
        <v>240</v>
      </c>
      <c r="D261" s="6" t="str">
        <f t="shared" si="12"/>
        <v>11</v>
      </c>
      <c r="E261">
        <v>20</v>
      </c>
      <c r="F261" s="5" t="b">
        <f t="shared" si="13"/>
        <v>0</v>
      </c>
      <c r="G261" s="5" t="b">
        <f t="shared" si="14"/>
        <v>1</v>
      </c>
      <c r="H261">
        <v>11</v>
      </c>
    </row>
    <row r="262" spans="1:8" ht="17" x14ac:dyDescent="0.2">
      <c r="A262">
        <v>10</v>
      </c>
      <c r="B262">
        <v>239</v>
      </c>
      <c r="D262" s="6" t="str">
        <f t="shared" si="12"/>
        <v>10</v>
      </c>
      <c r="E262">
        <v>13</v>
      </c>
      <c r="F262" s="5" t="b">
        <f t="shared" si="13"/>
        <v>1</v>
      </c>
      <c r="G262" s="5" t="b">
        <f t="shared" si="14"/>
        <v>0</v>
      </c>
      <c r="H262">
        <v>13</v>
      </c>
    </row>
    <row r="263" spans="1:8" ht="17" x14ac:dyDescent="0.2">
      <c r="A263">
        <v>11</v>
      </c>
      <c r="B263">
        <v>238</v>
      </c>
      <c r="D263" s="6" t="str">
        <f t="shared" si="12"/>
        <v>11</v>
      </c>
      <c r="E263">
        <v>11</v>
      </c>
      <c r="F263" s="5" t="b">
        <f t="shared" si="13"/>
        <v>1</v>
      </c>
      <c r="G263" s="5" t="b">
        <f t="shared" si="14"/>
        <v>0</v>
      </c>
      <c r="H263">
        <v>13</v>
      </c>
    </row>
    <row r="264" spans="1:8" ht="17" x14ac:dyDescent="0.2">
      <c r="A264">
        <v>10</v>
      </c>
      <c r="B264">
        <v>237</v>
      </c>
      <c r="D264" s="6" t="str">
        <f t="shared" si="12"/>
        <v>10</v>
      </c>
      <c r="E264">
        <v>13</v>
      </c>
      <c r="F264" s="5" t="b">
        <f t="shared" si="13"/>
        <v>1</v>
      </c>
      <c r="G264" s="5" t="b">
        <f t="shared" si="14"/>
        <v>0</v>
      </c>
      <c r="H264">
        <v>13</v>
      </c>
    </row>
    <row r="265" spans="1:8" ht="17" x14ac:dyDescent="0.2">
      <c r="A265">
        <v>10</v>
      </c>
      <c r="B265">
        <v>236</v>
      </c>
      <c r="D265" s="6" t="str">
        <f t="shared" si="12"/>
        <v>10</v>
      </c>
      <c r="E265">
        <v>13</v>
      </c>
      <c r="F265" s="5" t="b">
        <f t="shared" si="13"/>
        <v>1</v>
      </c>
      <c r="G265" s="5" t="b">
        <f t="shared" si="14"/>
        <v>0</v>
      </c>
      <c r="H265">
        <v>11</v>
      </c>
    </row>
    <row r="266" spans="1:8" ht="17" x14ac:dyDescent="0.2">
      <c r="A266">
        <v>11</v>
      </c>
      <c r="B266">
        <v>235</v>
      </c>
      <c r="D266" s="6" t="str">
        <f t="shared" si="12"/>
        <v>11</v>
      </c>
      <c r="E266">
        <v>13</v>
      </c>
      <c r="F266" s="5" t="b">
        <f t="shared" si="13"/>
        <v>1</v>
      </c>
      <c r="G266" s="5" t="b">
        <f t="shared" si="14"/>
        <v>0</v>
      </c>
      <c r="H266">
        <v>13</v>
      </c>
    </row>
    <row r="267" spans="1:8" ht="17" x14ac:dyDescent="0.2">
      <c r="A267">
        <v>11</v>
      </c>
      <c r="B267">
        <v>234</v>
      </c>
      <c r="D267" s="6" t="str">
        <f t="shared" si="12"/>
        <v>11</v>
      </c>
      <c r="E267">
        <v>11</v>
      </c>
      <c r="F267" s="5" t="b">
        <f t="shared" si="13"/>
        <v>1</v>
      </c>
      <c r="G267" s="5" t="b">
        <f t="shared" si="14"/>
        <v>0</v>
      </c>
      <c r="H267">
        <v>13</v>
      </c>
    </row>
    <row r="268" spans="1:8" ht="17" x14ac:dyDescent="0.2">
      <c r="A268">
        <v>10</v>
      </c>
      <c r="B268">
        <v>233</v>
      </c>
      <c r="D268" s="6" t="str">
        <f t="shared" si="12"/>
        <v>10</v>
      </c>
      <c r="E268">
        <v>13</v>
      </c>
      <c r="F268" s="5" t="b">
        <f t="shared" si="13"/>
        <v>1</v>
      </c>
      <c r="G268" s="5" t="b">
        <f t="shared" si="14"/>
        <v>0</v>
      </c>
      <c r="H268">
        <v>13</v>
      </c>
    </row>
    <row r="269" spans="1:8" ht="17" x14ac:dyDescent="0.2">
      <c r="A269">
        <v>11</v>
      </c>
      <c r="B269">
        <v>232</v>
      </c>
      <c r="D269" s="6" t="str">
        <f t="shared" si="12"/>
        <v>11</v>
      </c>
      <c r="E269">
        <v>13</v>
      </c>
      <c r="F269" s="5" t="b">
        <f t="shared" si="13"/>
        <v>1</v>
      </c>
      <c r="G269" s="5" t="b">
        <f t="shared" si="14"/>
        <v>0</v>
      </c>
      <c r="H269">
        <v>11</v>
      </c>
    </row>
    <row r="270" spans="1:8" ht="17" x14ac:dyDescent="0.2">
      <c r="A270">
        <v>10</v>
      </c>
      <c r="B270">
        <v>231</v>
      </c>
      <c r="D270" s="6" t="str">
        <f t="shared" si="12"/>
        <v>10</v>
      </c>
      <c r="E270">
        <v>13</v>
      </c>
      <c r="F270" s="5" t="b">
        <f t="shared" si="13"/>
        <v>1</v>
      </c>
      <c r="G270" s="5" t="b">
        <f t="shared" si="14"/>
        <v>0</v>
      </c>
      <c r="H270">
        <v>13</v>
      </c>
    </row>
    <row r="271" spans="1:8" ht="17" x14ac:dyDescent="0.2">
      <c r="A271">
        <v>11</v>
      </c>
      <c r="B271">
        <v>230</v>
      </c>
      <c r="D271" s="6" t="str">
        <f t="shared" si="12"/>
        <v>11</v>
      </c>
      <c r="E271">
        <v>11</v>
      </c>
      <c r="F271" s="5" t="b">
        <f t="shared" si="13"/>
        <v>1</v>
      </c>
      <c r="G271" s="5" t="b">
        <f t="shared" si="14"/>
        <v>0</v>
      </c>
      <c r="H271">
        <v>13</v>
      </c>
    </row>
    <row r="272" spans="1:8" ht="17" x14ac:dyDescent="0.2">
      <c r="A272">
        <v>10</v>
      </c>
      <c r="B272">
        <v>229</v>
      </c>
      <c r="D272" s="6" t="str">
        <f t="shared" si="12"/>
        <v>10</v>
      </c>
      <c r="E272">
        <v>13</v>
      </c>
      <c r="F272" s="5" t="b">
        <f t="shared" si="13"/>
        <v>1</v>
      </c>
      <c r="G272" s="5" t="b">
        <f t="shared" si="14"/>
        <v>0</v>
      </c>
      <c r="H272">
        <v>13</v>
      </c>
    </row>
    <row r="273" spans="1:8" ht="17" x14ac:dyDescent="0.2">
      <c r="A273">
        <v>11</v>
      </c>
      <c r="B273">
        <v>228</v>
      </c>
      <c r="D273" s="6" t="str">
        <f t="shared" si="12"/>
        <v>11</v>
      </c>
      <c r="E273">
        <v>13</v>
      </c>
      <c r="F273" s="5" t="b">
        <f t="shared" si="13"/>
        <v>1</v>
      </c>
      <c r="G273" s="5" t="b">
        <f t="shared" si="14"/>
        <v>0</v>
      </c>
      <c r="H273">
        <v>11</v>
      </c>
    </row>
    <row r="274" spans="1:8" ht="17" x14ac:dyDescent="0.2">
      <c r="A274">
        <v>11</v>
      </c>
      <c r="B274">
        <v>227</v>
      </c>
      <c r="D274" s="6" t="str">
        <f t="shared" si="12"/>
        <v>11</v>
      </c>
      <c r="E274">
        <v>13</v>
      </c>
      <c r="F274" s="5" t="b">
        <f t="shared" si="13"/>
        <v>1</v>
      </c>
      <c r="G274" s="5" t="b">
        <f t="shared" si="14"/>
        <v>0</v>
      </c>
      <c r="H274">
        <v>13</v>
      </c>
    </row>
    <row r="275" spans="1:8" ht="17" x14ac:dyDescent="0.2">
      <c r="A275">
        <v>11</v>
      </c>
      <c r="B275">
        <v>226</v>
      </c>
      <c r="D275" s="6" t="str">
        <f t="shared" si="12"/>
        <v>11</v>
      </c>
      <c r="E275">
        <v>11</v>
      </c>
      <c r="F275" s="5" t="b">
        <f t="shared" si="13"/>
        <v>1</v>
      </c>
      <c r="G275" s="5" t="b">
        <f t="shared" si="14"/>
        <v>0</v>
      </c>
      <c r="H275">
        <v>13</v>
      </c>
    </row>
    <row r="276" spans="1:8" ht="17" x14ac:dyDescent="0.2">
      <c r="A276">
        <v>10</v>
      </c>
      <c r="B276">
        <v>225</v>
      </c>
      <c r="D276" s="6" t="str">
        <f t="shared" si="12"/>
        <v>10</v>
      </c>
      <c r="E276">
        <v>13</v>
      </c>
      <c r="F276" s="5" t="b">
        <f t="shared" si="13"/>
        <v>1</v>
      </c>
      <c r="G276" s="5" t="b">
        <f t="shared" si="14"/>
        <v>0</v>
      </c>
      <c r="H276">
        <v>13</v>
      </c>
    </row>
    <row r="277" spans="1:8" ht="17" x14ac:dyDescent="0.2">
      <c r="A277">
        <v>10</v>
      </c>
      <c r="B277">
        <v>224</v>
      </c>
      <c r="D277" s="6" t="str">
        <f t="shared" si="12"/>
        <v>10</v>
      </c>
      <c r="E277">
        <v>13</v>
      </c>
      <c r="F277" s="5" t="b">
        <f t="shared" si="13"/>
        <v>1</v>
      </c>
      <c r="G277" s="5" t="b">
        <f t="shared" si="14"/>
        <v>0</v>
      </c>
      <c r="H277">
        <v>11</v>
      </c>
    </row>
    <row r="278" spans="1:8" ht="17" x14ac:dyDescent="0.2">
      <c r="A278">
        <v>11</v>
      </c>
      <c r="B278">
        <v>223</v>
      </c>
      <c r="D278" s="6" t="str">
        <f t="shared" si="12"/>
        <v>11</v>
      </c>
      <c r="E278">
        <v>13</v>
      </c>
      <c r="F278" s="5" t="b">
        <f t="shared" si="13"/>
        <v>1</v>
      </c>
      <c r="G278" s="5" t="b">
        <f t="shared" si="14"/>
        <v>0</v>
      </c>
      <c r="H278">
        <v>14</v>
      </c>
    </row>
    <row r="279" spans="1:8" ht="17" x14ac:dyDescent="0.2">
      <c r="A279">
        <v>10</v>
      </c>
      <c r="B279">
        <v>222</v>
      </c>
      <c r="D279" s="6" t="str">
        <f t="shared" si="12"/>
        <v>10</v>
      </c>
      <c r="E279">
        <v>11</v>
      </c>
      <c r="F279" s="5" t="b">
        <f t="shared" si="13"/>
        <v>1</v>
      </c>
      <c r="G279" s="5" t="b">
        <f t="shared" si="14"/>
        <v>0</v>
      </c>
      <c r="H279">
        <v>13</v>
      </c>
    </row>
    <row r="280" spans="1:8" ht="17" x14ac:dyDescent="0.2">
      <c r="A280">
        <v>11</v>
      </c>
      <c r="B280">
        <v>221</v>
      </c>
      <c r="D280" s="6" t="str">
        <f t="shared" si="12"/>
        <v>11</v>
      </c>
      <c r="E280">
        <v>13</v>
      </c>
      <c r="F280" s="5" t="b">
        <f t="shared" si="13"/>
        <v>1</v>
      </c>
      <c r="G280" s="5" t="b">
        <f t="shared" si="14"/>
        <v>0</v>
      </c>
      <c r="H280">
        <v>13</v>
      </c>
    </row>
    <row r="281" spans="1:8" ht="17" x14ac:dyDescent="0.2">
      <c r="A281">
        <v>10</v>
      </c>
      <c r="B281">
        <v>220</v>
      </c>
      <c r="D281" s="6" t="str">
        <f t="shared" si="12"/>
        <v>10</v>
      </c>
      <c r="E281">
        <v>13</v>
      </c>
      <c r="F281" s="5" t="b">
        <f t="shared" si="13"/>
        <v>1</v>
      </c>
      <c r="G281" s="5" t="b">
        <f t="shared" si="14"/>
        <v>0</v>
      </c>
      <c r="H281">
        <v>11</v>
      </c>
    </row>
    <row r="282" spans="1:8" ht="17" x14ac:dyDescent="0.2">
      <c r="A282">
        <v>11</v>
      </c>
      <c r="B282">
        <v>219</v>
      </c>
      <c r="D282" s="6" t="str">
        <f t="shared" si="12"/>
        <v>11</v>
      </c>
      <c r="E282">
        <v>13</v>
      </c>
      <c r="F282" s="5" t="b">
        <f t="shared" si="13"/>
        <v>1</v>
      </c>
      <c r="G282" s="5" t="b">
        <f t="shared" si="14"/>
        <v>0</v>
      </c>
      <c r="H282">
        <v>13</v>
      </c>
    </row>
    <row r="283" spans="1:8" ht="17" x14ac:dyDescent="0.2">
      <c r="A283">
        <v>10</v>
      </c>
      <c r="B283">
        <v>218</v>
      </c>
      <c r="D283" s="6" t="str">
        <f t="shared" si="12"/>
        <v>10</v>
      </c>
      <c r="E283">
        <v>11</v>
      </c>
      <c r="F283" s="5" t="b">
        <f t="shared" si="13"/>
        <v>1</v>
      </c>
      <c r="G283" s="5" t="b">
        <f t="shared" si="14"/>
        <v>0</v>
      </c>
      <c r="H283">
        <v>13</v>
      </c>
    </row>
    <row r="284" spans="1:8" ht="17" x14ac:dyDescent="0.2">
      <c r="A284">
        <v>10</v>
      </c>
      <c r="B284">
        <v>217</v>
      </c>
      <c r="D284" s="6" t="str">
        <f t="shared" si="12"/>
        <v>10</v>
      </c>
      <c r="E284">
        <v>14</v>
      </c>
      <c r="F284" s="5" t="b">
        <f t="shared" si="13"/>
        <v>1</v>
      </c>
      <c r="G284" s="5" t="b">
        <f t="shared" si="14"/>
        <v>0</v>
      </c>
      <c r="H284">
        <v>12</v>
      </c>
    </row>
    <row r="285" spans="1:8" ht="17" x14ac:dyDescent="0.2">
      <c r="A285">
        <v>11</v>
      </c>
      <c r="B285">
        <v>216</v>
      </c>
      <c r="D285" s="6" t="str">
        <f t="shared" si="12"/>
        <v>11</v>
      </c>
      <c r="E285">
        <v>13</v>
      </c>
      <c r="F285" s="5" t="b">
        <f t="shared" si="13"/>
        <v>1</v>
      </c>
      <c r="G285" s="5" t="b">
        <f t="shared" si="14"/>
        <v>0</v>
      </c>
      <c r="H285">
        <v>13</v>
      </c>
    </row>
    <row r="286" spans="1:8" ht="17" x14ac:dyDescent="0.2">
      <c r="A286">
        <v>10</v>
      </c>
      <c r="B286">
        <v>215</v>
      </c>
      <c r="D286" s="6" t="str">
        <f t="shared" si="12"/>
        <v>10</v>
      </c>
      <c r="E286">
        <v>13</v>
      </c>
      <c r="F286" s="5" t="b">
        <f t="shared" si="13"/>
        <v>1</v>
      </c>
      <c r="G286" s="5" t="b">
        <f t="shared" si="14"/>
        <v>0</v>
      </c>
      <c r="H286">
        <v>13</v>
      </c>
    </row>
    <row r="287" spans="1:8" ht="17" x14ac:dyDescent="0.2">
      <c r="A287">
        <v>11</v>
      </c>
      <c r="B287">
        <v>214</v>
      </c>
      <c r="D287" s="6" t="str">
        <f t="shared" si="12"/>
        <v>11</v>
      </c>
      <c r="E287">
        <v>11</v>
      </c>
      <c r="F287" s="5" t="b">
        <f t="shared" si="13"/>
        <v>1</v>
      </c>
      <c r="G287" s="5" t="b">
        <f t="shared" si="14"/>
        <v>0</v>
      </c>
      <c r="H287">
        <v>13</v>
      </c>
    </row>
    <row r="288" spans="1:8" ht="17" x14ac:dyDescent="0.2">
      <c r="A288">
        <v>10</v>
      </c>
      <c r="B288">
        <v>213</v>
      </c>
      <c r="D288" s="6" t="str">
        <f t="shared" si="12"/>
        <v>10</v>
      </c>
      <c r="E288">
        <v>13</v>
      </c>
      <c r="F288" s="5" t="b">
        <f t="shared" si="13"/>
        <v>1</v>
      </c>
      <c r="G288" s="5" t="b">
        <f t="shared" si="14"/>
        <v>0</v>
      </c>
      <c r="H288">
        <v>12</v>
      </c>
    </row>
    <row r="289" spans="1:8" ht="17" x14ac:dyDescent="0.2">
      <c r="A289">
        <v>10</v>
      </c>
      <c r="B289">
        <v>212</v>
      </c>
      <c r="D289" s="6" t="str">
        <f t="shared" si="12"/>
        <v>10</v>
      </c>
      <c r="E289">
        <v>13</v>
      </c>
      <c r="F289" s="5" t="b">
        <f t="shared" si="13"/>
        <v>1</v>
      </c>
      <c r="G289" s="5" t="b">
        <f t="shared" si="14"/>
        <v>0</v>
      </c>
      <c r="H289">
        <v>13</v>
      </c>
    </row>
    <row r="290" spans="1:8" ht="17" x14ac:dyDescent="0.2">
      <c r="A290">
        <v>11</v>
      </c>
      <c r="B290">
        <v>211</v>
      </c>
      <c r="D290" s="6" t="str">
        <f t="shared" si="12"/>
        <v>11</v>
      </c>
      <c r="E290">
        <v>12</v>
      </c>
      <c r="F290" s="5" t="b">
        <f t="shared" si="13"/>
        <v>1</v>
      </c>
      <c r="G290" s="5" t="b">
        <f t="shared" si="14"/>
        <v>0</v>
      </c>
      <c r="H290">
        <v>13</v>
      </c>
    </row>
    <row r="291" spans="1:8" ht="17" x14ac:dyDescent="0.2">
      <c r="A291">
        <v>10</v>
      </c>
      <c r="B291">
        <v>210</v>
      </c>
      <c r="D291" s="6" t="str">
        <f t="shared" si="12"/>
        <v>10</v>
      </c>
      <c r="E291">
        <v>13</v>
      </c>
      <c r="F291" s="5" t="b">
        <f t="shared" si="13"/>
        <v>1</v>
      </c>
      <c r="G291" s="5" t="b">
        <f t="shared" si="14"/>
        <v>0</v>
      </c>
      <c r="H291">
        <v>13</v>
      </c>
    </row>
    <row r="292" spans="1:8" ht="17" x14ac:dyDescent="0.2">
      <c r="A292">
        <v>11</v>
      </c>
      <c r="B292">
        <v>209</v>
      </c>
      <c r="D292" s="6" t="str">
        <f t="shared" si="12"/>
        <v>11</v>
      </c>
      <c r="E292">
        <v>13</v>
      </c>
      <c r="F292" s="5" t="b">
        <f t="shared" si="13"/>
        <v>1</v>
      </c>
      <c r="G292" s="5" t="b">
        <f t="shared" si="14"/>
        <v>0</v>
      </c>
      <c r="H292">
        <v>11</v>
      </c>
    </row>
    <row r="293" spans="1:8" ht="17" x14ac:dyDescent="0.2">
      <c r="A293">
        <v>10</v>
      </c>
      <c r="B293">
        <v>208</v>
      </c>
      <c r="D293" s="6" t="str">
        <f t="shared" si="12"/>
        <v>10</v>
      </c>
      <c r="E293">
        <v>13</v>
      </c>
      <c r="F293" s="5" t="b">
        <f t="shared" si="13"/>
        <v>1</v>
      </c>
      <c r="G293" s="5" t="b">
        <f t="shared" si="14"/>
        <v>0</v>
      </c>
      <c r="H293">
        <v>13</v>
      </c>
    </row>
    <row r="294" spans="1:8" ht="17" x14ac:dyDescent="0.2">
      <c r="A294">
        <v>11</v>
      </c>
      <c r="B294">
        <v>207</v>
      </c>
      <c r="D294" s="6" t="str">
        <f t="shared" si="12"/>
        <v>11</v>
      </c>
      <c r="E294">
        <v>12</v>
      </c>
      <c r="F294" s="5" t="b">
        <f t="shared" si="13"/>
        <v>1</v>
      </c>
      <c r="G294" s="5" t="b">
        <f t="shared" si="14"/>
        <v>0</v>
      </c>
      <c r="H294">
        <v>13</v>
      </c>
    </row>
    <row r="295" spans="1:8" ht="17" x14ac:dyDescent="0.2">
      <c r="A295">
        <v>10</v>
      </c>
      <c r="B295">
        <v>206</v>
      </c>
      <c r="D295" s="6" t="str">
        <f t="shared" si="12"/>
        <v>10</v>
      </c>
      <c r="E295">
        <v>13</v>
      </c>
      <c r="F295" s="5" t="b">
        <f t="shared" si="13"/>
        <v>1</v>
      </c>
      <c r="G295" s="5" t="b">
        <f t="shared" si="14"/>
        <v>0</v>
      </c>
      <c r="H295">
        <v>13</v>
      </c>
    </row>
    <row r="296" spans="1:8" ht="17" x14ac:dyDescent="0.2">
      <c r="A296">
        <v>11</v>
      </c>
      <c r="B296">
        <v>205</v>
      </c>
      <c r="D296" s="6" t="str">
        <f t="shared" si="12"/>
        <v>11</v>
      </c>
      <c r="E296">
        <v>13</v>
      </c>
      <c r="F296" s="5" t="b">
        <f t="shared" si="13"/>
        <v>1</v>
      </c>
      <c r="G296" s="5" t="b">
        <f t="shared" si="14"/>
        <v>0</v>
      </c>
      <c r="H296">
        <v>11</v>
      </c>
    </row>
    <row r="297" spans="1:8" ht="17" x14ac:dyDescent="0.2">
      <c r="A297">
        <v>11</v>
      </c>
      <c r="B297">
        <v>204</v>
      </c>
      <c r="D297" s="6" t="str">
        <f t="shared" si="12"/>
        <v>11</v>
      </c>
      <c r="E297">
        <v>13</v>
      </c>
      <c r="F297" s="5" t="b">
        <f t="shared" si="13"/>
        <v>1</v>
      </c>
      <c r="G297" s="5" t="b">
        <f t="shared" si="14"/>
        <v>0</v>
      </c>
      <c r="H297">
        <v>13</v>
      </c>
    </row>
    <row r="298" spans="1:8" ht="17" x14ac:dyDescent="0.2">
      <c r="A298">
        <v>10</v>
      </c>
      <c r="B298">
        <v>203</v>
      </c>
      <c r="D298" s="6" t="str">
        <f t="shared" si="12"/>
        <v>10</v>
      </c>
      <c r="E298">
        <v>11</v>
      </c>
      <c r="F298" s="5" t="b">
        <f t="shared" si="13"/>
        <v>1</v>
      </c>
      <c r="G298" s="5" t="b">
        <f t="shared" si="14"/>
        <v>0</v>
      </c>
      <c r="H298">
        <v>13</v>
      </c>
    </row>
    <row r="299" spans="1:8" ht="17" x14ac:dyDescent="0.2">
      <c r="A299">
        <v>11</v>
      </c>
      <c r="B299">
        <v>202</v>
      </c>
      <c r="D299" s="6" t="str">
        <f t="shared" si="12"/>
        <v>11</v>
      </c>
      <c r="E299">
        <v>13</v>
      </c>
      <c r="F299" s="5" t="b">
        <f t="shared" si="13"/>
        <v>1</v>
      </c>
      <c r="G299" s="5" t="b">
        <f t="shared" si="14"/>
        <v>0</v>
      </c>
      <c r="H299">
        <v>14</v>
      </c>
    </row>
    <row r="300" spans="1:8" ht="17" x14ac:dyDescent="0.2">
      <c r="A300">
        <v>11</v>
      </c>
      <c r="B300">
        <v>201</v>
      </c>
      <c r="D300" s="6" t="str">
        <f t="shared" si="12"/>
        <v>11</v>
      </c>
      <c r="E300">
        <v>13</v>
      </c>
      <c r="F300" s="5" t="b">
        <f t="shared" si="13"/>
        <v>1</v>
      </c>
      <c r="G300" s="5" t="b">
        <f t="shared" si="14"/>
        <v>0</v>
      </c>
      <c r="H300">
        <v>11</v>
      </c>
    </row>
    <row r="301" spans="1:8" ht="17" x14ac:dyDescent="0.2">
      <c r="A301">
        <v>11</v>
      </c>
      <c r="B301">
        <v>200</v>
      </c>
      <c r="D301" s="6" t="str">
        <f t="shared" si="12"/>
        <v>11</v>
      </c>
      <c r="E301">
        <v>13</v>
      </c>
      <c r="F301" s="5" t="b">
        <f t="shared" si="13"/>
        <v>1</v>
      </c>
      <c r="G301" s="5" t="b">
        <f t="shared" si="14"/>
        <v>0</v>
      </c>
      <c r="H301">
        <v>13</v>
      </c>
    </row>
    <row r="302" spans="1:8" ht="17" x14ac:dyDescent="0.2">
      <c r="A302">
        <v>10</v>
      </c>
      <c r="B302">
        <v>199</v>
      </c>
      <c r="D302" s="6" t="str">
        <f t="shared" si="12"/>
        <v>10</v>
      </c>
      <c r="E302">
        <v>11</v>
      </c>
      <c r="F302" s="5" t="b">
        <f t="shared" si="13"/>
        <v>1</v>
      </c>
      <c r="G302" s="5" t="b">
        <f t="shared" si="14"/>
        <v>0</v>
      </c>
      <c r="H302">
        <v>13</v>
      </c>
    </row>
    <row r="303" spans="1:8" ht="17" x14ac:dyDescent="0.2">
      <c r="A303">
        <v>11</v>
      </c>
      <c r="B303">
        <v>198</v>
      </c>
      <c r="D303" s="6" t="str">
        <f t="shared" si="12"/>
        <v>11</v>
      </c>
      <c r="E303">
        <v>13</v>
      </c>
      <c r="F303" s="5" t="b">
        <f t="shared" si="13"/>
        <v>1</v>
      </c>
      <c r="G303" s="5" t="b">
        <f t="shared" si="14"/>
        <v>0</v>
      </c>
      <c r="H303">
        <v>13</v>
      </c>
    </row>
    <row r="304" spans="1:8" ht="17" x14ac:dyDescent="0.2">
      <c r="A304">
        <v>10</v>
      </c>
      <c r="B304">
        <v>197</v>
      </c>
      <c r="D304" s="6" t="str">
        <f t="shared" si="12"/>
        <v>10</v>
      </c>
      <c r="E304">
        <v>13</v>
      </c>
      <c r="F304" s="5" t="b">
        <f t="shared" si="13"/>
        <v>1</v>
      </c>
      <c r="G304" s="5" t="b">
        <f t="shared" si="14"/>
        <v>0</v>
      </c>
      <c r="H304">
        <v>11</v>
      </c>
    </row>
    <row r="305" spans="1:8" ht="17" x14ac:dyDescent="0.2">
      <c r="A305">
        <v>11</v>
      </c>
      <c r="B305">
        <v>196</v>
      </c>
      <c r="D305" s="6" t="str">
        <f t="shared" si="12"/>
        <v>11</v>
      </c>
      <c r="E305">
        <v>14</v>
      </c>
      <c r="F305" s="5" t="b">
        <f t="shared" si="13"/>
        <v>1</v>
      </c>
      <c r="G305" s="5" t="b">
        <f t="shared" si="14"/>
        <v>0</v>
      </c>
      <c r="H305">
        <v>13</v>
      </c>
    </row>
    <row r="306" spans="1:8" ht="17" x14ac:dyDescent="0.2">
      <c r="A306">
        <v>10</v>
      </c>
      <c r="B306">
        <v>195</v>
      </c>
      <c r="D306" s="6" t="str">
        <f t="shared" si="12"/>
        <v>10</v>
      </c>
      <c r="E306">
        <v>11</v>
      </c>
      <c r="F306" s="5" t="b">
        <f t="shared" si="13"/>
        <v>1</v>
      </c>
      <c r="G306" s="5" t="b">
        <f t="shared" si="14"/>
        <v>0</v>
      </c>
      <c r="H306">
        <v>13</v>
      </c>
    </row>
    <row r="307" spans="1:8" ht="17" x14ac:dyDescent="0.2">
      <c r="A307">
        <v>11</v>
      </c>
      <c r="B307">
        <v>194</v>
      </c>
      <c r="D307" s="6" t="str">
        <f t="shared" si="12"/>
        <v>11</v>
      </c>
      <c r="E307">
        <v>13</v>
      </c>
      <c r="F307" s="5" t="b">
        <f t="shared" si="13"/>
        <v>1</v>
      </c>
      <c r="G307" s="5" t="b">
        <f t="shared" si="14"/>
        <v>0</v>
      </c>
      <c r="H307">
        <v>11</v>
      </c>
    </row>
    <row r="308" spans="1:8" ht="17" x14ac:dyDescent="0.2">
      <c r="A308">
        <v>10</v>
      </c>
      <c r="B308">
        <v>193</v>
      </c>
      <c r="D308" s="6" t="str">
        <f t="shared" si="12"/>
        <v>10</v>
      </c>
      <c r="E308">
        <v>13</v>
      </c>
      <c r="F308" s="5" t="b">
        <f t="shared" si="13"/>
        <v>1</v>
      </c>
      <c r="G308" s="5" t="b">
        <f t="shared" si="14"/>
        <v>0</v>
      </c>
      <c r="H308">
        <v>13</v>
      </c>
    </row>
    <row r="309" spans="1:8" ht="17" x14ac:dyDescent="0.2">
      <c r="A309">
        <v>10</v>
      </c>
      <c r="B309">
        <v>192</v>
      </c>
      <c r="D309" s="6" t="str">
        <f t="shared" si="12"/>
        <v>10</v>
      </c>
      <c r="E309">
        <v>13</v>
      </c>
      <c r="F309" s="5" t="b">
        <f t="shared" si="13"/>
        <v>1</v>
      </c>
      <c r="G309" s="5" t="b">
        <f t="shared" si="14"/>
        <v>0</v>
      </c>
      <c r="H309">
        <v>13</v>
      </c>
    </row>
    <row r="310" spans="1:8" ht="17" x14ac:dyDescent="0.2">
      <c r="A310">
        <v>11</v>
      </c>
      <c r="B310">
        <v>191</v>
      </c>
      <c r="D310" s="6" t="str">
        <f t="shared" si="12"/>
        <v>11</v>
      </c>
      <c r="E310">
        <v>11</v>
      </c>
      <c r="F310" s="5" t="b">
        <f t="shared" si="13"/>
        <v>1</v>
      </c>
      <c r="G310" s="5" t="b">
        <f t="shared" si="14"/>
        <v>0</v>
      </c>
      <c r="H310">
        <v>13</v>
      </c>
    </row>
    <row r="311" spans="1:8" ht="17" x14ac:dyDescent="0.2">
      <c r="A311">
        <v>10</v>
      </c>
      <c r="B311">
        <v>190</v>
      </c>
      <c r="D311" s="6" t="str">
        <f t="shared" si="12"/>
        <v>10</v>
      </c>
      <c r="E311">
        <v>13</v>
      </c>
      <c r="F311" s="5" t="b">
        <f t="shared" si="13"/>
        <v>1</v>
      </c>
      <c r="G311" s="5" t="b">
        <f t="shared" si="14"/>
        <v>0</v>
      </c>
      <c r="H311">
        <v>11</v>
      </c>
    </row>
    <row r="312" spans="1:8" ht="17" x14ac:dyDescent="0.2">
      <c r="A312">
        <v>11</v>
      </c>
      <c r="B312">
        <v>189</v>
      </c>
      <c r="D312" s="6" t="str">
        <f t="shared" si="12"/>
        <v>11</v>
      </c>
      <c r="E312">
        <v>13</v>
      </c>
      <c r="F312" s="5" t="b">
        <f t="shared" si="13"/>
        <v>1</v>
      </c>
      <c r="G312" s="5" t="b">
        <f t="shared" si="14"/>
        <v>0</v>
      </c>
      <c r="H312">
        <v>13</v>
      </c>
    </row>
    <row r="313" spans="1:8" ht="17" x14ac:dyDescent="0.2">
      <c r="A313">
        <v>10</v>
      </c>
      <c r="B313">
        <v>188</v>
      </c>
      <c r="D313" s="6" t="str">
        <f t="shared" si="12"/>
        <v>10</v>
      </c>
      <c r="E313">
        <v>11</v>
      </c>
      <c r="F313" s="5" t="b">
        <f t="shared" si="13"/>
        <v>1</v>
      </c>
      <c r="G313" s="5" t="b">
        <f t="shared" si="14"/>
        <v>0</v>
      </c>
      <c r="H313">
        <v>14</v>
      </c>
    </row>
    <row r="314" spans="1:8" ht="17" x14ac:dyDescent="0.2">
      <c r="A314">
        <v>11</v>
      </c>
      <c r="B314">
        <v>187</v>
      </c>
      <c r="D314" s="6" t="str">
        <f t="shared" si="12"/>
        <v>11</v>
      </c>
      <c r="E314">
        <v>13</v>
      </c>
      <c r="F314" s="5" t="b">
        <f t="shared" si="13"/>
        <v>1</v>
      </c>
      <c r="G314" s="5" t="b">
        <f t="shared" si="14"/>
        <v>0</v>
      </c>
      <c r="H314">
        <v>13</v>
      </c>
    </row>
    <row r="315" spans="1:8" ht="17" x14ac:dyDescent="0.2">
      <c r="A315">
        <v>10</v>
      </c>
      <c r="B315">
        <v>186</v>
      </c>
      <c r="D315" s="6" t="str">
        <f t="shared" si="12"/>
        <v>10</v>
      </c>
      <c r="E315">
        <v>13</v>
      </c>
      <c r="F315" s="5" t="b">
        <f t="shared" si="13"/>
        <v>1</v>
      </c>
      <c r="G315" s="5" t="b">
        <f t="shared" si="14"/>
        <v>0</v>
      </c>
      <c r="H315">
        <v>11</v>
      </c>
    </row>
    <row r="316" spans="1:8" ht="17" x14ac:dyDescent="0.2">
      <c r="A316">
        <v>11</v>
      </c>
      <c r="B316">
        <v>185</v>
      </c>
      <c r="D316" s="6" t="str">
        <f t="shared" si="12"/>
        <v>11</v>
      </c>
      <c r="E316">
        <v>13</v>
      </c>
      <c r="F316" s="5" t="b">
        <f t="shared" si="13"/>
        <v>1</v>
      </c>
      <c r="G316" s="5" t="b">
        <f t="shared" si="14"/>
        <v>0</v>
      </c>
      <c r="H316">
        <v>13</v>
      </c>
    </row>
    <row r="317" spans="1:8" ht="17" x14ac:dyDescent="0.2">
      <c r="A317">
        <v>10</v>
      </c>
      <c r="B317">
        <v>184</v>
      </c>
      <c r="D317" s="6" t="str">
        <f t="shared" si="12"/>
        <v>10</v>
      </c>
      <c r="E317">
        <v>11</v>
      </c>
      <c r="F317" s="5" t="b">
        <f t="shared" si="13"/>
        <v>1</v>
      </c>
      <c r="G317" s="5" t="b">
        <f t="shared" si="14"/>
        <v>0</v>
      </c>
      <c r="H317">
        <v>13</v>
      </c>
    </row>
    <row r="318" spans="1:8" ht="17" x14ac:dyDescent="0.2">
      <c r="A318">
        <v>11</v>
      </c>
      <c r="B318">
        <v>183</v>
      </c>
      <c r="D318" s="6" t="str">
        <f t="shared" si="12"/>
        <v>11</v>
      </c>
      <c r="E318">
        <v>13</v>
      </c>
      <c r="F318" s="5" t="b">
        <f t="shared" si="13"/>
        <v>1</v>
      </c>
      <c r="G318" s="5" t="b">
        <f t="shared" si="14"/>
        <v>0</v>
      </c>
      <c r="H318">
        <v>13</v>
      </c>
    </row>
    <row r="319" spans="1:8" ht="17" x14ac:dyDescent="0.2">
      <c r="A319">
        <v>11</v>
      </c>
      <c r="B319">
        <v>182</v>
      </c>
      <c r="D319" s="6" t="str">
        <f t="shared" si="12"/>
        <v>11</v>
      </c>
      <c r="E319">
        <v>14</v>
      </c>
      <c r="F319" s="5" t="b">
        <f t="shared" si="13"/>
        <v>1</v>
      </c>
      <c r="G319" s="5" t="b">
        <f t="shared" si="14"/>
        <v>0</v>
      </c>
      <c r="H319">
        <v>11</v>
      </c>
    </row>
    <row r="320" spans="1:8" ht="17" x14ac:dyDescent="0.2">
      <c r="A320">
        <v>10</v>
      </c>
      <c r="B320">
        <v>181</v>
      </c>
      <c r="D320" s="6" t="str">
        <f t="shared" si="12"/>
        <v>10</v>
      </c>
      <c r="E320">
        <v>13</v>
      </c>
      <c r="F320" s="5" t="b">
        <f t="shared" si="13"/>
        <v>1</v>
      </c>
      <c r="G320" s="5" t="b">
        <f t="shared" si="14"/>
        <v>0</v>
      </c>
      <c r="H320">
        <v>12</v>
      </c>
    </row>
    <row r="321" spans="1:8" ht="17" x14ac:dyDescent="0.2">
      <c r="A321">
        <v>10</v>
      </c>
      <c r="B321">
        <v>180</v>
      </c>
      <c r="D321" s="6" t="str">
        <f t="shared" si="12"/>
        <v>10</v>
      </c>
      <c r="E321">
        <v>11</v>
      </c>
      <c r="F321" s="5" t="b">
        <f t="shared" si="13"/>
        <v>1</v>
      </c>
      <c r="G321" s="5" t="b">
        <f t="shared" si="14"/>
        <v>0</v>
      </c>
      <c r="H321">
        <v>13</v>
      </c>
    </row>
    <row r="322" spans="1:8" ht="17" x14ac:dyDescent="0.2">
      <c r="A322">
        <v>11</v>
      </c>
      <c r="B322">
        <v>179</v>
      </c>
      <c r="D322" s="6" t="str">
        <f t="shared" si="12"/>
        <v>11</v>
      </c>
      <c r="E322">
        <v>13</v>
      </c>
      <c r="F322" s="5" t="b">
        <f t="shared" si="13"/>
        <v>1</v>
      </c>
      <c r="G322" s="5" t="b">
        <f t="shared" si="14"/>
        <v>0</v>
      </c>
      <c r="H322">
        <v>12</v>
      </c>
    </row>
    <row r="323" spans="1:8" ht="17" x14ac:dyDescent="0.2">
      <c r="A323">
        <v>10</v>
      </c>
      <c r="B323">
        <v>178</v>
      </c>
      <c r="D323" s="6" t="str">
        <f t="shared" ref="D323:D386" si="15">LEFT(A323,2)</f>
        <v>10</v>
      </c>
      <c r="E323">
        <v>13</v>
      </c>
      <c r="F323" s="5" t="b">
        <f t="shared" ref="F323:F386" si="16">E323&lt;$M$6</f>
        <v>1</v>
      </c>
      <c r="G323" s="5" t="b">
        <f t="shared" ref="G323:G386" si="17">E323&gt;$M$6</f>
        <v>0</v>
      </c>
      <c r="H323">
        <v>13</v>
      </c>
    </row>
    <row r="324" spans="1:8" ht="17" x14ac:dyDescent="0.2">
      <c r="A324">
        <v>11</v>
      </c>
      <c r="B324">
        <v>177</v>
      </c>
      <c r="D324" s="6" t="str">
        <f t="shared" si="15"/>
        <v>11</v>
      </c>
      <c r="E324">
        <v>13</v>
      </c>
      <c r="F324" s="5" t="b">
        <f t="shared" si="16"/>
        <v>1</v>
      </c>
      <c r="G324" s="5" t="b">
        <f t="shared" si="17"/>
        <v>0</v>
      </c>
      <c r="H324">
        <v>13</v>
      </c>
    </row>
    <row r="325" spans="1:8" ht="17" x14ac:dyDescent="0.2">
      <c r="A325">
        <v>10</v>
      </c>
      <c r="B325">
        <v>176</v>
      </c>
      <c r="D325" s="6" t="str">
        <f t="shared" si="15"/>
        <v>10</v>
      </c>
      <c r="E325">
        <v>11</v>
      </c>
      <c r="F325" s="5" t="b">
        <f t="shared" si="16"/>
        <v>1</v>
      </c>
      <c r="G325" s="5" t="b">
        <f t="shared" si="17"/>
        <v>0</v>
      </c>
      <c r="H325">
        <v>13</v>
      </c>
    </row>
    <row r="326" spans="1:8" ht="17" x14ac:dyDescent="0.2">
      <c r="A326">
        <v>11</v>
      </c>
      <c r="B326">
        <v>175</v>
      </c>
      <c r="D326" s="6" t="str">
        <f t="shared" si="15"/>
        <v>11</v>
      </c>
      <c r="E326">
        <v>12</v>
      </c>
      <c r="F326" s="5" t="b">
        <f t="shared" si="16"/>
        <v>1</v>
      </c>
      <c r="G326" s="5" t="b">
        <f t="shared" si="17"/>
        <v>0</v>
      </c>
      <c r="H326">
        <v>12</v>
      </c>
    </row>
    <row r="327" spans="1:8" ht="17" x14ac:dyDescent="0.2">
      <c r="A327">
        <v>10</v>
      </c>
      <c r="B327">
        <v>174</v>
      </c>
      <c r="D327" s="6" t="str">
        <f t="shared" si="15"/>
        <v>10</v>
      </c>
      <c r="E327">
        <v>17</v>
      </c>
      <c r="F327" s="5" t="b">
        <f t="shared" si="16"/>
        <v>0</v>
      </c>
      <c r="G327" s="5" t="b">
        <f t="shared" si="17"/>
        <v>1</v>
      </c>
      <c r="H327">
        <v>13</v>
      </c>
    </row>
    <row r="328" spans="1:8" ht="17" x14ac:dyDescent="0.2">
      <c r="A328">
        <v>11</v>
      </c>
      <c r="B328">
        <v>173</v>
      </c>
      <c r="D328" s="6" t="str">
        <f t="shared" si="15"/>
        <v>11</v>
      </c>
      <c r="E328">
        <v>13</v>
      </c>
      <c r="F328" s="5" t="b">
        <f t="shared" si="16"/>
        <v>1</v>
      </c>
      <c r="G328" s="5" t="b">
        <f t="shared" si="17"/>
        <v>0</v>
      </c>
      <c r="H328">
        <v>13</v>
      </c>
    </row>
    <row r="329" spans="1:8" ht="17" x14ac:dyDescent="0.2">
      <c r="A329">
        <v>11</v>
      </c>
      <c r="B329">
        <v>172</v>
      </c>
      <c r="D329" s="6" t="str">
        <f t="shared" si="15"/>
        <v>11</v>
      </c>
      <c r="E329">
        <v>12</v>
      </c>
      <c r="F329" s="5" t="b">
        <f t="shared" si="16"/>
        <v>1</v>
      </c>
      <c r="G329" s="5" t="b">
        <f t="shared" si="17"/>
        <v>0</v>
      </c>
      <c r="H329">
        <v>13</v>
      </c>
    </row>
    <row r="330" spans="1:8" ht="17" x14ac:dyDescent="0.2">
      <c r="A330">
        <v>11</v>
      </c>
      <c r="B330">
        <v>171</v>
      </c>
      <c r="D330" s="6" t="str">
        <f t="shared" si="15"/>
        <v>11</v>
      </c>
      <c r="E330">
        <v>13</v>
      </c>
      <c r="F330" s="5" t="b">
        <f t="shared" si="16"/>
        <v>1</v>
      </c>
      <c r="G330" s="5" t="b">
        <f t="shared" si="17"/>
        <v>0</v>
      </c>
      <c r="H330">
        <v>11</v>
      </c>
    </row>
    <row r="331" spans="1:8" ht="17" x14ac:dyDescent="0.2">
      <c r="A331">
        <v>10</v>
      </c>
      <c r="B331">
        <v>170</v>
      </c>
      <c r="D331" s="6" t="str">
        <f t="shared" si="15"/>
        <v>10</v>
      </c>
      <c r="E331">
        <v>13</v>
      </c>
      <c r="F331" s="5" t="b">
        <f t="shared" si="16"/>
        <v>1</v>
      </c>
      <c r="G331" s="5" t="b">
        <f t="shared" si="17"/>
        <v>0</v>
      </c>
      <c r="H331">
        <v>13</v>
      </c>
    </row>
    <row r="332" spans="1:8" ht="17" x14ac:dyDescent="0.2">
      <c r="A332">
        <v>11</v>
      </c>
      <c r="B332">
        <v>169</v>
      </c>
      <c r="D332" s="6" t="str">
        <f t="shared" si="15"/>
        <v>11</v>
      </c>
      <c r="E332">
        <v>13</v>
      </c>
      <c r="F332" s="5" t="b">
        <f t="shared" si="16"/>
        <v>1</v>
      </c>
      <c r="G332" s="5" t="b">
        <f t="shared" si="17"/>
        <v>0</v>
      </c>
      <c r="H332">
        <v>13</v>
      </c>
    </row>
    <row r="333" spans="1:8" ht="17" x14ac:dyDescent="0.2">
      <c r="A333">
        <v>11</v>
      </c>
      <c r="B333">
        <v>168</v>
      </c>
      <c r="D333" s="6" t="str">
        <f t="shared" si="15"/>
        <v>11</v>
      </c>
      <c r="E333">
        <v>12</v>
      </c>
      <c r="F333" s="5" t="b">
        <f t="shared" si="16"/>
        <v>1</v>
      </c>
      <c r="G333" s="5" t="b">
        <f t="shared" si="17"/>
        <v>0</v>
      </c>
      <c r="H333">
        <v>11</v>
      </c>
    </row>
    <row r="334" spans="1:8" ht="17" x14ac:dyDescent="0.2">
      <c r="A334">
        <v>10</v>
      </c>
      <c r="B334">
        <v>167</v>
      </c>
      <c r="D334" s="6" t="str">
        <f t="shared" si="15"/>
        <v>10</v>
      </c>
      <c r="E334">
        <v>13</v>
      </c>
      <c r="F334" s="5" t="b">
        <f t="shared" si="16"/>
        <v>1</v>
      </c>
      <c r="G334" s="5" t="b">
        <f t="shared" si="17"/>
        <v>0</v>
      </c>
      <c r="H334">
        <v>13</v>
      </c>
    </row>
    <row r="335" spans="1:8" ht="17" x14ac:dyDescent="0.2">
      <c r="A335">
        <v>11</v>
      </c>
      <c r="B335">
        <v>166</v>
      </c>
      <c r="D335" s="6" t="str">
        <f t="shared" si="15"/>
        <v>11</v>
      </c>
      <c r="E335">
        <v>13</v>
      </c>
      <c r="F335" s="5" t="b">
        <f t="shared" si="16"/>
        <v>1</v>
      </c>
      <c r="G335" s="5" t="b">
        <f t="shared" si="17"/>
        <v>0</v>
      </c>
      <c r="H335">
        <v>13</v>
      </c>
    </row>
    <row r="336" spans="1:8" ht="17" x14ac:dyDescent="0.2">
      <c r="A336">
        <v>10</v>
      </c>
      <c r="B336">
        <v>165</v>
      </c>
      <c r="D336" s="6" t="str">
        <f t="shared" si="15"/>
        <v>10</v>
      </c>
      <c r="E336">
        <v>13</v>
      </c>
      <c r="F336" s="5" t="b">
        <f t="shared" si="16"/>
        <v>1</v>
      </c>
      <c r="G336" s="5" t="b">
        <f t="shared" si="17"/>
        <v>0</v>
      </c>
      <c r="H336">
        <v>13</v>
      </c>
    </row>
    <row r="337" spans="1:8" ht="17" x14ac:dyDescent="0.2">
      <c r="A337">
        <v>11</v>
      </c>
      <c r="B337">
        <v>164</v>
      </c>
      <c r="D337" s="6" t="str">
        <f t="shared" si="15"/>
        <v>11</v>
      </c>
      <c r="E337">
        <v>11</v>
      </c>
      <c r="F337" s="5" t="b">
        <f t="shared" si="16"/>
        <v>1</v>
      </c>
      <c r="G337" s="5" t="b">
        <f t="shared" si="17"/>
        <v>0</v>
      </c>
      <c r="H337">
        <v>12</v>
      </c>
    </row>
    <row r="338" spans="1:8" ht="17" x14ac:dyDescent="0.2">
      <c r="A338">
        <v>10</v>
      </c>
      <c r="B338">
        <v>163</v>
      </c>
      <c r="D338" s="6" t="str">
        <f t="shared" si="15"/>
        <v>10</v>
      </c>
      <c r="E338">
        <v>13</v>
      </c>
      <c r="F338" s="5" t="b">
        <f t="shared" si="16"/>
        <v>1</v>
      </c>
      <c r="G338" s="5" t="b">
        <f t="shared" si="17"/>
        <v>0</v>
      </c>
      <c r="H338">
        <v>13</v>
      </c>
    </row>
    <row r="339" spans="1:8" ht="17" x14ac:dyDescent="0.2">
      <c r="A339">
        <v>10</v>
      </c>
      <c r="B339">
        <v>162</v>
      </c>
      <c r="D339" s="6" t="str">
        <f t="shared" si="15"/>
        <v>10</v>
      </c>
      <c r="E339">
        <v>13</v>
      </c>
      <c r="F339" s="5" t="b">
        <f t="shared" si="16"/>
        <v>1</v>
      </c>
      <c r="G339" s="5" t="b">
        <f t="shared" si="17"/>
        <v>0</v>
      </c>
      <c r="H339">
        <v>13</v>
      </c>
    </row>
    <row r="340" spans="1:8" ht="17" x14ac:dyDescent="0.2">
      <c r="A340">
        <v>11</v>
      </c>
      <c r="B340">
        <v>161</v>
      </c>
      <c r="D340" s="6" t="str">
        <f t="shared" si="15"/>
        <v>11</v>
      </c>
      <c r="E340">
        <v>11</v>
      </c>
      <c r="F340" s="5" t="b">
        <f t="shared" si="16"/>
        <v>1</v>
      </c>
      <c r="G340" s="5" t="b">
        <f t="shared" si="17"/>
        <v>0</v>
      </c>
      <c r="H340">
        <v>11</v>
      </c>
    </row>
    <row r="341" spans="1:8" ht="17" x14ac:dyDescent="0.2">
      <c r="A341">
        <v>10</v>
      </c>
      <c r="B341">
        <v>160</v>
      </c>
      <c r="D341" s="6" t="str">
        <f t="shared" si="15"/>
        <v>10</v>
      </c>
      <c r="E341">
        <v>13</v>
      </c>
      <c r="F341" s="5" t="b">
        <f t="shared" si="16"/>
        <v>1</v>
      </c>
      <c r="G341" s="5" t="b">
        <f t="shared" si="17"/>
        <v>0</v>
      </c>
      <c r="H341">
        <v>14</v>
      </c>
    </row>
    <row r="342" spans="1:8" ht="17" x14ac:dyDescent="0.2">
      <c r="A342">
        <v>11</v>
      </c>
      <c r="B342">
        <v>159</v>
      </c>
      <c r="D342" s="6" t="str">
        <f t="shared" si="15"/>
        <v>11</v>
      </c>
      <c r="E342">
        <v>13</v>
      </c>
      <c r="F342" s="5" t="b">
        <f t="shared" si="16"/>
        <v>1</v>
      </c>
      <c r="G342" s="5" t="b">
        <f t="shared" si="17"/>
        <v>0</v>
      </c>
      <c r="H342">
        <v>13</v>
      </c>
    </row>
    <row r="343" spans="1:8" ht="17" x14ac:dyDescent="0.2">
      <c r="A343">
        <v>10</v>
      </c>
      <c r="B343">
        <v>158</v>
      </c>
      <c r="D343" s="6" t="str">
        <f t="shared" si="15"/>
        <v>10</v>
      </c>
      <c r="E343">
        <v>13</v>
      </c>
      <c r="F343" s="5" t="b">
        <f t="shared" si="16"/>
        <v>1</v>
      </c>
      <c r="G343" s="5" t="b">
        <f t="shared" si="17"/>
        <v>0</v>
      </c>
      <c r="H343">
        <v>13</v>
      </c>
    </row>
    <row r="344" spans="1:8" ht="17" x14ac:dyDescent="0.2">
      <c r="A344">
        <v>11</v>
      </c>
      <c r="B344">
        <v>157</v>
      </c>
      <c r="D344" s="6" t="str">
        <f t="shared" si="15"/>
        <v>11</v>
      </c>
      <c r="E344">
        <v>12</v>
      </c>
      <c r="F344" s="5" t="b">
        <f t="shared" si="16"/>
        <v>1</v>
      </c>
      <c r="G344" s="5" t="b">
        <f t="shared" si="17"/>
        <v>0</v>
      </c>
      <c r="H344">
        <v>12</v>
      </c>
    </row>
    <row r="345" spans="1:8" ht="17" x14ac:dyDescent="0.2">
      <c r="A345">
        <v>10</v>
      </c>
      <c r="B345">
        <v>156</v>
      </c>
      <c r="D345" s="6" t="str">
        <f t="shared" si="15"/>
        <v>10</v>
      </c>
      <c r="E345">
        <v>13</v>
      </c>
      <c r="F345" s="5" t="b">
        <f t="shared" si="16"/>
        <v>1</v>
      </c>
      <c r="G345" s="5" t="b">
        <f t="shared" si="17"/>
        <v>0</v>
      </c>
      <c r="H345">
        <v>13</v>
      </c>
    </row>
    <row r="346" spans="1:8" ht="17" x14ac:dyDescent="0.2">
      <c r="A346">
        <v>11</v>
      </c>
      <c r="B346">
        <v>155</v>
      </c>
      <c r="D346" s="6" t="str">
        <f t="shared" si="15"/>
        <v>11</v>
      </c>
      <c r="E346">
        <v>13</v>
      </c>
      <c r="F346" s="5" t="b">
        <f t="shared" si="16"/>
        <v>1</v>
      </c>
      <c r="G346" s="5" t="b">
        <f t="shared" si="17"/>
        <v>0</v>
      </c>
      <c r="H346">
        <v>13</v>
      </c>
    </row>
    <row r="347" spans="1:8" ht="17" x14ac:dyDescent="0.2">
      <c r="A347">
        <v>10</v>
      </c>
      <c r="B347">
        <v>154</v>
      </c>
      <c r="D347" s="6" t="str">
        <f t="shared" si="15"/>
        <v>10</v>
      </c>
      <c r="E347">
        <v>20</v>
      </c>
      <c r="F347" s="5" t="b">
        <f t="shared" si="16"/>
        <v>0</v>
      </c>
      <c r="G347" s="5" t="b">
        <f t="shared" si="17"/>
        <v>1</v>
      </c>
      <c r="H347">
        <v>13</v>
      </c>
    </row>
    <row r="348" spans="1:8" ht="17" x14ac:dyDescent="0.2">
      <c r="A348">
        <v>10</v>
      </c>
      <c r="B348">
        <v>153</v>
      </c>
      <c r="D348" s="6" t="str">
        <f t="shared" si="15"/>
        <v>10</v>
      </c>
      <c r="E348">
        <v>11</v>
      </c>
      <c r="F348" s="5" t="b">
        <f t="shared" si="16"/>
        <v>1</v>
      </c>
      <c r="G348" s="5" t="b">
        <f t="shared" si="17"/>
        <v>0</v>
      </c>
      <c r="H348">
        <v>11</v>
      </c>
    </row>
    <row r="349" spans="1:8" ht="17" x14ac:dyDescent="0.2">
      <c r="A349">
        <v>10</v>
      </c>
      <c r="B349">
        <v>152</v>
      </c>
      <c r="D349" s="6" t="str">
        <f t="shared" si="15"/>
        <v>10</v>
      </c>
      <c r="E349">
        <v>14</v>
      </c>
      <c r="F349" s="5" t="b">
        <f t="shared" si="16"/>
        <v>1</v>
      </c>
      <c r="G349" s="5" t="b">
        <f t="shared" si="17"/>
        <v>0</v>
      </c>
      <c r="H349">
        <v>13</v>
      </c>
    </row>
    <row r="350" spans="1:8" ht="17" x14ac:dyDescent="0.2">
      <c r="A350">
        <v>10</v>
      </c>
      <c r="B350">
        <v>151</v>
      </c>
      <c r="D350" s="6" t="str">
        <f t="shared" si="15"/>
        <v>10</v>
      </c>
      <c r="E350">
        <v>13</v>
      </c>
      <c r="F350" s="5" t="b">
        <f t="shared" si="16"/>
        <v>1</v>
      </c>
      <c r="G350" s="5" t="b">
        <f t="shared" si="17"/>
        <v>0</v>
      </c>
      <c r="H350">
        <v>13</v>
      </c>
    </row>
    <row r="351" spans="1:8" ht="17" x14ac:dyDescent="0.2">
      <c r="A351">
        <v>10</v>
      </c>
      <c r="B351">
        <v>150</v>
      </c>
      <c r="D351" s="6" t="str">
        <f t="shared" si="15"/>
        <v>10</v>
      </c>
      <c r="E351">
        <v>13</v>
      </c>
      <c r="F351" s="5" t="b">
        <f t="shared" si="16"/>
        <v>1</v>
      </c>
      <c r="G351" s="5" t="b">
        <f t="shared" si="17"/>
        <v>0</v>
      </c>
      <c r="H351">
        <v>11</v>
      </c>
    </row>
    <row r="352" spans="1:8" ht="17" x14ac:dyDescent="0.2">
      <c r="A352">
        <v>10</v>
      </c>
      <c r="B352">
        <v>149</v>
      </c>
      <c r="D352" s="6" t="str">
        <f t="shared" si="15"/>
        <v>10</v>
      </c>
      <c r="E352">
        <v>12</v>
      </c>
      <c r="F352" s="5" t="b">
        <f t="shared" si="16"/>
        <v>1</v>
      </c>
      <c r="G352" s="5" t="b">
        <f t="shared" si="17"/>
        <v>0</v>
      </c>
      <c r="H352">
        <v>13</v>
      </c>
    </row>
    <row r="353" spans="1:8" ht="17" x14ac:dyDescent="0.2">
      <c r="A353">
        <v>10</v>
      </c>
      <c r="B353">
        <v>148</v>
      </c>
      <c r="D353" s="6" t="str">
        <f t="shared" si="15"/>
        <v>10</v>
      </c>
      <c r="E353">
        <v>13</v>
      </c>
      <c r="F353" s="5" t="b">
        <f t="shared" si="16"/>
        <v>1</v>
      </c>
      <c r="G353" s="5" t="b">
        <f t="shared" si="17"/>
        <v>0</v>
      </c>
      <c r="H353">
        <v>13</v>
      </c>
    </row>
    <row r="354" spans="1:8" ht="17" x14ac:dyDescent="0.2">
      <c r="A354">
        <v>10</v>
      </c>
      <c r="B354">
        <v>147</v>
      </c>
      <c r="D354" s="6" t="str">
        <f t="shared" si="15"/>
        <v>10</v>
      </c>
      <c r="E354">
        <v>13</v>
      </c>
      <c r="F354" s="5" t="b">
        <f t="shared" si="16"/>
        <v>1</v>
      </c>
      <c r="G354" s="5" t="b">
        <f t="shared" si="17"/>
        <v>0</v>
      </c>
      <c r="H354">
        <v>13</v>
      </c>
    </row>
    <row r="355" spans="1:8" ht="17" x14ac:dyDescent="0.2">
      <c r="A355">
        <v>11</v>
      </c>
      <c r="B355">
        <v>146</v>
      </c>
      <c r="D355" s="6" t="str">
        <f t="shared" si="15"/>
        <v>11</v>
      </c>
      <c r="E355">
        <v>13</v>
      </c>
      <c r="F355" s="5" t="b">
        <f t="shared" si="16"/>
        <v>1</v>
      </c>
      <c r="G355" s="5" t="b">
        <f t="shared" si="17"/>
        <v>0</v>
      </c>
      <c r="H355">
        <v>12</v>
      </c>
    </row>
    <row r="356" spans="1:8" ht="17" x14ac:dyDescent="0.2">
      <c r="A356">
        <v>10</v>
      </c>
      <c r="B356">
        <v>145</v>
      </c>
      <c r="D356" s="6" t="str">
        <f t="shared" si="15"/>
        <v>10</v>
      </c>
      <c r="E356">
        <v>11</v>
      </c>
      <c r="F356" s="5" t="b">
        <f t="shared" si="16"/>
        <v>1</v>
      </c>
      <c r="G356" s="5" t="b">
        <f t="shared" si="17"/>
        <v>0</v>
      </c>
      <c r="H356">
        <v>13</v>
      </c>
    </row>
    <row r="357" spans="1:8" ht="17" x14ac:dyDescent="0.2">
      <c r="A357">
        <v>11</v>
      </c>
      <c r="B357">
        <v>144</v>
      </c>
      <c r="D357" s="6" t="str">
        <f t="shared" si="15"/>
        <v>11</v>
      </c>
      <c r="E357">
        <v>13</v>
      </c>
      <c r="F357" s="5" t="b">
        <f t="shared" si="16"/>
        <v>1</v>
      </c>
      <c r="G357" s="5" t="b">
        <f t="shared" si="17"/>
        <v>0</v>
      </c>
      <c r="H357">
        <v>13</v>
      </c>
    </row>
    <row r="358" spans="1:8" ht="17" x14ac:dyDescent="0.2">
      <c r="A358">
        <v>10</v>
      </c>
      <c r="B358">
        <v>143</v>
      </c>
      <c r="D358" s="6" t="str">
        <f t="shared" si="15"/>
        <v>10</v>
      </c>
      <c r="E358">
        <v>13</v>
      </c>
      <c r="F358" s="5" t="b">
        <f t="shared" si="16"/>
        <v>1</v>
      </c>
      <c r="G358" s="5" t="b">
        <f t="shared" si="17"/>
        <v>0</v>
      </c>
      <c r="H358">
        <v>13</v>
      </c>
    </row>
    <row r="359" spans="1:8" ht="17" x14ac:dyDescent="0.2">
      <c r="A359">
        <v>10</v>
      </c>
      <c r="B359">
        <v>142</v>
      </c>
      <c r="D359" s="6" t="str">
        <f t="shared" si="15"/>
        <v>10</v>
      </c>
      <c r="E359">
        <v>11</v>
      </c>
      <c r="F359" s="5" t="b">
        <f t="shared" si="16"/>
        <v>1</v>
      </c>
      <c r="G359" s="5" t="b">
        <f t="shared" si="17"/>
        <v>0</v>
      </c>
      <c r="H359">
        <v>11</v>
      </c>
    </row>
    <row r="360" spans="1:8" ht="17" x14ac:dyDescent="0.2">
      <c r="A360">
        <v>11</v>
      </c>
      <c r="B360">
        <v>141</v>
      </c>
      <c r="D360" s="6" t="str">
        <f t="shared" si="15"/>
        <v>11</v>
      </c>
      <c r="E360">
        <v>13</v>
      </c>
      <c r="F360" s="5" t="b">
        <f t="shared" si="16"/>
        <v>1</v>
      </c>
      <c r="G360" s="5" t="b">
        <f t="shared" si="17"/>
        <v>0</v>
      </c>
      <c r="H360">
        <v>13</v>
      </c>
    </row>
    <row r="361" spans="1:8" ht="17" x14ac:dyDescent="0.2">
      <c r="A361">
        <v>10</v>
      </c>
      <c r="B361">
        <v>140</v>
      </c>
      <c r="D361" s="6" t="str">
        <f t="shared" si="15"/>
        <v>10</v>
      </c>
      <c r="E361">
        <v>13</v>
      </c>
      <c r="F361" s="5" t="b">
        <f t="shared" si="16"/>
        <v>1</v>
      </c>
      <c r="G361" s="5" t="b">
        <f t="shared" si="17"/>
        <v>0</v>
      </c>
      <c r="H361">
        <v>13</v>
      </c>
    </row>
    <row r="362" spans="1:8" ht="17" x14ac:dyDescent="0.2">
      <c r="A362">
        <v>11</v>
      </c>
      <c r="B362">
        <v>139</v>
      </c>
      <c r="D362" s="6" t="str">
        <f t="shared" si="15"/>
        <v>11</v>
      </c>
      <c r="E362">
        <v>13</v>
      </c>
      <c r="F362" s="5" t="b">
        <f t="shared" si="16"/>
        <v>1</v>
      </c>
      <c r="G362" s="5" t="b">
        <f t="shared" si="17"/>
        <v>0</v>
      </c>
      <c r="H362">
        <v>14</v>
      </c>
    </row>
    <row r="363" spans="1:8" ht="17" x14ac:dyDescent="0.2">
      <c r="A363">
        <v>10</v>
      </c>
      <c r="B363">
        <v>138</v>
      </c>
      <c r="D363" s="6" t="str">
        <f t="shared" si="15"/>
        <v>10</v>
      </c>
      <c r="E363">
        <v>12</v>
      </c>
      <c r="F363" s="5" t="b">
        <f t="shared" si="16"/>
        <v>1</v>
      </c>
      <c r="G363" s="5" t="b">
        <f t="shared" si="17"/>
        <v>0</v>
      </c>
      <c r="H363">
        <v>11</v>
      </c>
    </row>
    <row r="364" spans="1:8" ht="17" x14ac:dyDescent="0.2">
      <c r="A364">
        <v>11</v>
      </c>
      <c r="B364">
        <v>137</v>
      </c>
      <c r="D364" s="6" t="str">
        <f t="shared" si="15"/>
        <v>11</v>
      </c>
      <c r="E364">
        <v>13</v>
      </c>
      <c r="F364" s="5" t="b">
        <f t="shared" si="16"/>
        <v>1</v>
      </c>
      <c r="G364" s="5" t="b">
        <f t="shared" si="17"/>
        <v>0</v>
      </c>
      <c r="H364">
        <v>13</v>
      </c>
    </row>
    <row r="365" spans="1:8" ht="17" x14ac:dyDescent="0.2">
      <c r="A365">
        <v>10</v>
      </c>
      <c r="B365">
        <v>136</v>
      </c>
      <c r="D365" s="6" t="str">
        <f t="shared" si="15"/>
        <v>10</v>
      </c>
      <c r="E365">
        <v>13</v>
      </c>
      <c r="F365" s="5" t="b">
        <f t="shared" si="16"/>
        <v>1</v>
      </c>
      <c r="G365" s="5" t="b">
        <f t="shared" si="17"/>
        <v>0</v>
      </c>
      <c r="H365">
        <v>13</v>
      </c>
    </row>
    <row r="366" spans="1:8" ht="17" x14ac:dyDescent="0.2">
      <c r="A366">
        <v>11</v>
      </c>
      <c r="B366">
        <v>135</v>
      </c>
      <c r="D366" s="6" t="str">
        <f t="shared" si="15"/>
        <v>11</v>
      </c>
      <c r="E366">
        <v>13</v>
      </c>
      <c r="F366" s="5" t="b">
        <f t="shared" si="16"/>
        <v>1</v>
      </c>
      <c r="G366" s="5" t="b">
        <f t="shared" si="17"/>
        <v>0</v>
      </c>
      <c r="H366">
        <v>13</v>
      </c>
    </row>
    <row r="367" spans="1:8" ht="17" x14ac:dyDescent="0.2">
      <c r="A367">
        <v>10</v>
      </c>
      <c r="B367">
        <v>134</v>
      </c>
      <c r="D367" s="6" t="str">
        <f t="shared" si="15"/>
        <v>10</v>
      </c>
      <c r="E367">
        <v>11</v>
      </c>
      <c r="F367" s="5" t="b">
        <f t="shared" si="16"/>
        <v>1</v>
      </c>
      <c r="G367" s="5" t="b">
        <f t="shared" si="17"/>
        <v>0</v>
      </c>
      <c r="H367">
        <v>11</v>
      </c>
    </row>
    <row r="368" spans="1:8" ht="17" x14ac:dyDescent="0.2">
      <c r="A368">
        <v>11</v>
      </c>
      <c r="B368">
        <v>133</v>
      </c>
      <c r="D368" s="6" t="str">
        <f t="shared" si="15"/>
        <v>11</v>
      </c>
      <c r="E368">
        <v>13</v>
      </c>
      <c r="F368" s="5" t="b">
        <f t="shared" si="16"/>
        <v>1</v>
      </c>
      <c r="G368" s="5" t="b">
        <f t="shared" si="17"/>
        <v>0</v>
      </c>
      <c r="H368">
        <v>13</v>
      </c>
    </row>
    <row r="369" spans="1:8" ht="17" x14ac:dyDescent="0.2">
      <c r="A369">
        <v>10</v>
      </c>
      <c r="B369">
        <v>132</v>
      </c>
      <c r="D369" s="6" t="str">
        <f t="shared" si="15"/>
        <v>10</v>
      </c>
      <c r="E369">
        <v>13</v>
      </c>
      <c r="F369" s="5" t="b">
        <f t="shared" si="16"/>
        <v>1</v>
      </c>
      <c r="G369" s="5" t="b">
        <f t="shared" si="17"/>
        <v>0</v>
      </c>
      <c r="H369">
        <v>13</v>
      </c>
    </row>
    <row r="370" spans="1:8" ht="17" x14ac:dyDescent="0.2">
      <c r="A370">
        <v>10</v>
      </c>
      <c r="B370">
        <v>131</v>
      </c>
      <c r="D370" s="6" t="str">
        <f t="shared" si="15"/>
        <v>10</v>
      </c>
      <c r="E370">
        <v>14</v>
      </c>
      <c r="F370" s="5" t="b">
        <f t="shared" si="16"/>
        <v>1</v>
      </c>
      <c r="G370" s="5" t="b">
        <f t="shared" si="17"/>
        <v>0</v>
      </c>
      <c r="H370">
        <v>13</v>
      </c>
    </row>
    <row r="371" spans="1:8" ht="17" x14ac:dyDescent="0.2">
      <c r="A371">
        <v>10</v>
      </c>
      <c r="B371">
        <v>130</v>
      </c>
      <c r="D371" s="6" t="str">
        <f t="shared" si="15"/>
        <v>10</v>
      </c>
      <c r="E371">
        <v>11</v>
      </c>
      <c r="F371" s="5" t="b">
        <f t="shared" si="16"/>
        <v>1</v>
      </c>
      <c r="G371" s="5" t="b">
        <f t="shared" si="17"/>
        <v>0</v>
      </c>
      <c r="H371">
        <v>11</v>
      </c>
    </row>
    <row r="372" spans="1:8" ht="17" x14ac:dyDescent="0.2">
      <c r="A372">
        <v>11</v>
      </c>
      <c r="B372">
        <v>129</v>
      </c>
      <c r="D372" s="6" t="str">
        <f t="shared" si="15"/>
        <v>11</v>
      </c>
      <c r="E372">
        <v>13</v>
      </c>
      <c r="F372" s="5" t="b">
        <f t="shared" si="16"/>
        <v>1</v>
      </c>
      <c r="G372" s="5" t="b">
        <f t="shared" si="17"/>
        <v>0</v>
      </c>
      <c r="H372">
        <v>13</v>
      </c>
    </row>
    <row r="373" spans="1:8" ht="17" x14ac:dyDescent="0.2">
      <c r="A373">
        <v>11</v>
      </c>
      <c r="B373">
        <v>128</v>
      </c>
      <c r="D373" s="6" t="str">
        <f t="shared" si="15"/>
        <v>11</v>
      </c>
      <c r="E373">
        <v>13</v>
      </c>
      <c r="F373" s="5" t="b">
        <f t="shared" si="16"/>
        <v>1</v>
      </c>
      <c r="G373" s="5" t="b">
        <f t="shared" si="17"/>
        <v>0</v>
      </c>
      <c r="H373">
        <v>13</v>
      </c>
    </row>
    <row r="374" spans="1:8" ht="17" x14ac:dyDescent="0.2">
      <c r="A374">
        <v>10</v>
      </c>
      <c r="B374">
        <v>127</v>
      </c>
      <c r="D374" s="6" t="str">
        <f t="shared" si="15"/>
        <v>10</v>
      </c>
      <c r="E374">
        <v>13</v>
      </c>
      <c r="F374" s="5" t="b">
        <f t="shared" si="16"/>
        <v>1</v>
      </c>
      <c r="G374" s="5" t="b">
        <f t="shared" si="17"/>
        <v>0</v>
      </c>
      <c r="H374">
        <v>13</v>
      </c>
    </row>
    <row r="375" spans="1:8" ht="17" x14ac:dyDescent="0.2">
      <c r="A375">
        <v>10</v>
      </c>
      <c r="B375">
        <v>126</v>
      </c>
      <c r="D375" s="6" t="str">
        <f t="shared" si="15"/>
        <v>10</v>
      </c>
      <c r="E375">
        <v>11</v>
      </c>
      <c r="F375" s="5" t="b">
        <f t="shared" si="16"/>
        <v>1</v>
      </c>
      <c r="G375" s="5" t="b">
        <f t="shared" si="17"/>
        <v>0</v>
      </c>
      <c r="H375">
        <v>11</v>
      </c>
    </row>
    <row r="376" spans="1:8" ht="17" x14ac:dyDescent="0.2">
      <c r="A376">
        <v>10</v>
      </c>
      <c r="B376">
        <v>125</v>
      </c>
      <c r="D376" s="6" t="str">
        <f t="shared" si="15"/>
        <v>10</v>
      </c>
      <c r="E376">
        <v>13</v>
      </c>
      <c r="F376" s="5" t="b">
        <f t="shared" si="16"/>
        <v>1</v>
      </c>
      <c r="G376" s="5" t="b">
        <f t="shared" si="17"/>
        <v>0</v>
      </c>
      <c r="H376">
        <v>12</v>
      </c>
    </row>
    <row r="377" spans="1:8" ht="17" x14ac:dyDescent="0.2">
      <c r="A377">
        <v>11</v>
      </c>
      <c r="B377">
        <v>124</v>
      </c>
      <c r="D377" s="6" t="str">
        <f t="shared" si="15"/>
        <v>11</v>
      </c>
      <c r="E377">
        <v>13</v>
      </c>
      <c r="F377" s="5" t="b">
        <f t="shared" si="16"/>
        <v>1</v>
      </c>
      <c r="G377" s="5" t="b">
        <f t="shared" si="17"/>
        <v>0</v>
      </c>
      <c r="H377">
        <v>13</v>
      </c>
    </row>
    <row r="378" spans="1:8" ht="17" x14ac:dyDescent="0.2">
      <c r="A378">
        <v>10</v>
      </c>
      <c r="B378">
        <v>123</v>
      </c>
      <c r="D378" s="6" t="str">
        <f t="shared" si="15"/>
        <v>10</v>
      </c>
      <c r="E378">
        <v>13</v>
      </c>
      <c r="F378" s="5" t="b">
        <f t="shared" si="16"/>
        <v>1</v>
      </c>
      <c r="G378" s="5" t="b">
        <f t="shared" si="17"/>
        <v>0</v>
      </c>
      <c r="H378">
        <v>13</v>
      </c>
    </row>
    <row r="379" spans="1:8" ht="17" x14ac:dyDescent="0.2">
      <c r="A379">
        <v>11</v>
      </c>
      <c r="B379">
        <v>122</v>
      </c>
      <c r="D379" s="6" t="str">
        <f t="shared" si="15"/>
        <v>11</v>
      </c>
      <c r="E379">
        <v>11</v>
      </c>
      <c r="F379" s="5" t="b">
        <f t="shared" si="16"/>
        <v>1</v>
      </c>
      <c r="G379" s="5" t="b">
        <f t="shared" si="17"/>
        <v>0</v>
      </c>
      <c r="H379">
        <v>11</v>
      </c>
    </row>
    <row r="380" spans="1:8" ht="17" x14ac:dyDescent="0.2">
      <c r="A380">
        <v>10</v>
      </c>
      <c r="B380">
        <v>121</v>
      </c>
      <c r="D380" s="6" t="str">
        <f t="shared" si="15"/>
        <v>10</v>
      </c>
      <c r="E380">
        <v>13</v>
      </c>
      <c r="F380" s="5" t="b">
        <f t="shared" si="16"/>
        <v>1</v>
      </c>
      <c r="G380" s="5" t="b">
        <f t="shared" si="17"/>
        <v>0</v>
      </c>
      <c r="H380">
        <v>13</v>
      </c>
    </row>
    <row r="381" spans="1:8" ht="17" x14ac:dyDescent="0.2">
      <c r="A381">
        <v>11</v>
      </c>
      <c r="B381">
        <v>120</v>
      </c>
      <c r="D381" s="6" t="str">
        <f t="shared" si="15"/>
        <v>11</v>
      </c>
      <c r="E381">
        <v>13</v>
      </c>
      <c r="F381" s="5" t="b">
        <f t="shared" si="16"/>
        <v>1</v>
      </c>
      <c r="G381" s="5" t="b">
        <f t="shared" si="17"/>
        <v>0</v>
      </c>
      <c r="H381">
        <v>13</v>
      </c>
    </row>
    <row r="382" spans="1:8" ht="17" x14ac:dyDescent="0.2">
      <c r="A382">
        <v>10</v>
      </c>
      <c r="B382">
        <v>119</v>
      </c>
      <c r="D382" s="6" t="str">
        <f t="shared" si="15"/>
        <v>10</v>
      </c>
      <c r="E382">
        <v>13</v>
      </c>
      <c r="F382" s="5" t="b">
        <f t="shared" si="16"/>
        <v>1</v>
      </c>
      <c r="G382" s="5" t="b">
        <f t="shared" si="17"/>
        <v>0</v>
      </c>
      <c r="H382">
        <v>13</v>
      </c>
    </row>
    <row r="383" spans="1:8" ht="17" x14ac:dyDescent="0.2">
      <c r="A383">
        <v>10</v>
      </c>
      <c r="B383">
        <v>118</v>
      </c>
      <c r="D383" s="6" t="str">
        <f t="shared" si="15"/>
        <v>10</v>
      </c>
      <c r="E383">
        <v>11</v>
      </c>
      <c r="F383" s="5" t="b">
        <f t="shared" si="16"/>
        <v>1</v>
      </c>
      <c r="G383" s="5" t="b">
        <f t="shared" si="17"/>
        <v>0</v>
      </c>
      <c r="H383">
        <v>11</v>
      </c>
    </row>
    <row r="384" spans="1:8" ht="17" x14ac:dyDescent="0.2">
      <c r="A384">
        <v>11</v>
      </c>
      <c r="B384">
        <v>117</v>
      </c>
      <c r="D384" s="6" t="str">
        <f t="shared" si="15"/>
        <v>11</v>
      </c>
      <c r="E384">
        <v>12</v>
      </c>
      <c r="F384" s="5" t="b">
        <f t="shared" si="16"/>
        <v>1</v>
      </c>
      <c r="G384" s="5" t="b">
        <f t="shared" si="17"/>
        <v>0</v>
      </c>
      <c r="H384">
        <v>13</v>
      </c>
    </row>
    <row r="385" spans="1:8" ht="17" x14ac:dyDescent="0.2">
      <c r="A385">
        <v>10</v>
      </c>
      <c r="B385">
        <v>116</v>
      </c>
      <c r="D385" s="6" t="str">
        <f t="shared" si="15"/>
        <v>10</v>
      </c>
      <c r="E385">
        <v>13</v>
      </c>
      <c r="F385" s="5" t="b">
        <f t="shared" si="16"/>
        <v>1</v>
      </c>
      <c r="G385" s="5" t="b">
        <f t="shared" si="17"/>
        <v>0</v>
      </c>
      <c r="H385">
        <v>13</v>
      </c>
    </row>
    <row r="386" spans="1:8" ht="17" x14ac:dyDescent="0.2">
      <c r="A386">
        <v>11</v>
      </c>
      <c r="B386">
        <v>115</v>
      </c>
      <c r="D386" s="6" t="str">
        <f t="shared" si="15"/>
        <v>11</v>
      </c>
      <c r="E386">
        <v>13</v>
      </c>
      <c r="F386" s="5" t="b">
        <f t="shared" si="16"/>
        <v>1</v>
      </c>
      <c r="G386" s="5" t="b">
        <f t="shared" si="17"/>
        <v>0</v>
      </c>
      <c r="H386">
        <v>12</v>
      </c>
    </row>
    <row r="387" spans="1:8" ht="17" x14ac:dyDescent="0.2">
      <c r="A387">
        <v>10</v>
      </c>
      <c r="B387">
        <v>114</v>
      </c>
      <c r="D387" s="6" t="str">
        <f t="shared" ref="D387:D450" si="18">LEFT(A387,2)</f>
        <v>10</v>
      </c>
      <c r="E387">
        <v>11</v>
      </c>
      <c r="F387" s="5" t="b">
        <f t="shared" ref="F387:F450" si="19">E387&lt;$M$6</f>
        <v>1</v>
      </c>
      <c r="G387" s="5" t="b">
        <f t="shared" ref="G387:G450" si="20">E387&gt;$M$6</f>
        <v>0</v>
      </c>
      <c r="H387">
        <v>13</v>
      </c>
    </row>
    <row r="388" spans="1:8" ht="17" x14ac:dyDescent="0.2">
      <c r="A388">
        <v>10</v>
      </c>
      <c r="B388">
        <v>113</v>
      </c>
      <c r="D388" s="6" t="str">
        <f t="shared" si="18"/>
        <v>10</v>
      </c>
      <c r="E388">
        <v>13</v>
      </c>
      <c r="F388" s="5" t="b">
        <f t="shared" si="19"/>
        <v>1</v>
      </c>
      <c r="G388" s="5" t="b">
        <f t="shared" si="20"/>
        <v>0</v>
      </c>
      <c r="H388">
        <v>13</v>
      </c>
    </row>
    <row r="389" spans="1:8" ht="17" x14ac:dyDescent="0.2">
      <c r="A389">
        <v>11</v>
      </c>
      <c r="B389">
        <v>112</v>
      </c>
      <c r="D389" s="6" t="str">
        <f t="shared" si="18"/>
        <v>11</v>
      </c>
      <c r="E389">
        <v>13</v>
      </c>
      <c r="F389" s="5" t="b">
        <f t="shared" si="19"/>
        <v>1</v>
      </c>
      <c r="G389" s="5" t="b">
        <f t="shared" si="20"/>
        <v>0</v>
      </c>
      <c r="H389">
        <v>13</v>
      </c>
    </row>
    <row r="390" spans="1:8" ht="17" x14ac:dyDescent="0.2">
      <c r="A390">
        <v>10</v>
      </c>
      <c r="B390">
        <v>111</v>
      </c>
      <c r="D390" s="6" t="str">
        <f t="shared" si="18"/>
        <v>10</v>
      </c>
      <c r="E390">
        <v>13</v>
      </c>
      <c r="F390" s="5" t="b">
        <f t="shared" si="19"/>
        <v>1</v>
      </c>
      <c r="G390" s="5" t="b">
        <f t="shared" si="20"/>
        <v>0</v>
      </c>
      <c r="H390">
        <v>12</v>
      </c>
    </row>
    <row r="391" spans="1:8" ht="17" x14ac:dyDescent="0.2">
      <c r="A391">
        <v>11</v>
      </c>
      <c r="B391">
        <v>110</v>
      </c>
      <c r="D391" s="6" t="str">
        <f t="shared" si="18"/>
        <v>11</v>
      </c>
      <c r="E391">
        <v>11</v>
      </c>
      <c r="F391" s="5" t="b">
        <f t="shared" si="19"/>
        <v>1</v>
      </c>
      <c r="G391" s="5" t="b">
        <f t="shared" si="20"/>
        <v>0</v>
      </c>
      <c r="H391">
        <v>13</v>
      </c>
    </row>
    <row r="392" spans="1:8" ht="17" x14ac:dyDescent="0.2">
      <c r="A392">
        <v>10</v>
      </c>
      <c r="B392">
        <v>109</v>
      </c>
      <c r="D392" s="6" t="str">
        <f t="shared" si="18"/>
        <v>10</v>
      </c>
      <c r="E392">
        <v>13</v>
      </c>
      <c r="F392" s="5" t="b">
        <f t="shared" si="19"/>
        <v>1</v>
      </c>
      <c r="G392" s="5" t="b">
        <f t="shared" si="20"/>
        <v>0</v>
      </c>
      <c r="H392">
        <v>13</v>
      </c>
    </row>
    <row r="393" spans="1:8" ht="17" x14ac:dyDescent="0.2">
      <c r="A393">
        <v>11</v>
      </c>
      <c r="B393">
        <v>108</v>
      </c>
      <c r="D393" s="6" t="str">
        <f t="shared" si="18"/>
        <v>11</v>
      </c>
      <c r="E393">
        <v>13</v>
      </c>
      <c r="F393" s="5" t="b">
        <f t="shared" si="19"/>
        <v>1</v>
      </c>
      <c r="G393" s="5" t="b">
        <f t="shared" si="20"/>
        <v>0</v>
      </c>
      <c r="H393">
        <v>13</v>
      </c>
    </row>
    <row r="394" spans="1:8" ht="17" x14ac:dyDescent="0.2">
      <c r="A394">
        <v>10</v>
      </c>
      <c r="B394">
        <v>107</v>
      </c>
      <c r="D394" s="6" t="str">
        <f t="shared" si="18"/>
        <v>10</v>
      </c>
      <c r="E394">
        <v>12</v>
      </c>
      <c r="F394" s="5" t="b">
        <f t="shared" si="19"/>
        <v>1</v>
      </c>
      <c r="G394" s="5" t="b">
        <f t="shared" si="20"/>
        <v>0</v>
      </c>
      <c r="H394">
        <v>11</v>
      </c>
    </row>
    <row r="395" spans="1:8" ht="17" x14ac:dyDescent="0.2">
      <c r="A395">
        <v>11</v>
      </c>
      <c r="B395">
        <v>106</v>
      </c>
      <c r="D395" s="6" t="str">
        <f t="shared" si="18"/>
        <v>11</v>
      </c>
      <c r="E395">
        <v>13</v>
      </c>
      <c r="F395" s="5" t="b">
        <f t="shared" si="19"/>
        <v>1</v>
      </c>
      <c r="G395" s="5" t="b">
        <f t="shared" si="20"/>
        <v>0</v>
      </c>
      <c r="H395">
        <v>13</v>
      </c>
    </row>
    <row r="396" spans="1:8" ht="17" x14ac:dyDescent="0.2">
      <c r="A396">
        <v>10</v>
      </c>
      <c r="B396">
        <v>105</v>
      </c>
      <c r="D396" s="6" t="str">
        <f t="shared" si="18"/>
        <v>10</v>
      </c>
      <c r="E396">
        <v>13</v>
      </c>
      <c r="F396" s="5" t="b">
        <f t="shared" si="19"/>
        <v>1</v>
      </c>
      <c r="G396" s="5" t="b">
        <f t="shared" si="20"/>
        <v>0</v>
      </c>
      <c r="H396">
        <v>13</v>
      </c>
    </row>
    <row r="397" spans="1:8" ht="17" x14ac:dyDescent="0.2">
      <c r="A397">
        <v>11</v>
      </c>
      <c r="B397">
        <v>104</v>
      </c>
      <c r="D397" s="6" t="str">
        <f t="shared" si="18"/>
        <v>11</v>
      </c>
      <c r="E397">
        <v>13</v>
      </c>
      <c r="F397" s="5" t="b">
        <f t="shared" si="19"/>
        <v>1</v>
      </c>
      <c r="G397" s="5" t="b">
        <f t="shared" si="20"/>
        <v>0</v>
      </c>
      <c r="H397">
        <v>13</v>
      </c>
    </row>
    <row r="398" spans="1:8" ht="17" x14ac:dyDescent="0.2">
      <c r="A398">
        <v>10</v>
      </c>
      <c r="B398">
        <v>103</v>
      </c>
      <c r="D398" s="6" t="str">
        <f t="shared" si="18"/>
        <v>10</v>
      </c>
      <c r="E398">
        <v>12</v>
      </c>
      <c r="F398" s="5" t="b">
        <f t="shared" si="19"/>
        <v>1</v>
      </c>
      <c r="G398" s="5" t="b">
        <f t="shared" si="20"/>
        <v>0</v>
      </c>
      <c r="H398">
        <v>11</v>
      </c>
    </row>
    <row r="399" spans="1:8" ht="17" x14ac:dyDescent="0.2">
      <c r="A399">
        <v>11</v>
      </c>
      <c r="B399">
        <v>102</v>
      </c>
      <c r="D399" s="6" t="str">
        <f t="shared" si="18"/>
        <v>11</v>
      </c>
      <c r="E399">
        <v>13</v>
      </c>
      <c r="F399" s="5" t="b">
        <f t="shared" si="19"/>
        <v>1</v>
      </c>
      <c r="G399" s="5" t="b">
        <f t="shared" si="20"/>
        <v>0</v>
      </c>
      <c r="H399">
        <v>13</v>
      </c>
    </row>
    <row r="400" spans="1:8" ht="17" x14ac:dyDescent="0.2">
      <c r="A400">
        <v>10</v>
      </c>
      <c r="B400">
        <v>101</v>
      </c>
      <c r="D400" s="6" t="str">
        <f t="shared" si="18"/>
        <v>10</v>
      </c>
      <c r="E400">
        <v>13</v>
      </c>
      <c r="F400" s="5" t="b">
        <f t="shared" si="19"/>
        <v>1</v>
      </c>
      <c r="G400" s="5" t="b">
        <f t="shared" si="20"/>
        <v>0</v>
      </c>
      <c r="H400">
        <v>13</v>
      </c>
    </row>
    <row r="401" spans="1:8" ht="17" x14ac:dyDescent="0.2">
      <c r="A401">
        <v>10</v>
      </c>
      <c r="B401">
        <v>100</v>
      </c>
      <c r="D401" s="6" t="str">
        <f t="shared" si="18"/>
        <v>10</v>
      </c>
      <c r="E401">
        <v>13</v>
      </c>
      <c r="F401" s="5" t="b">
        <f t="shared" si="19"/>
        <v>1</v>
      </c>
      <c r="G401" s="5" t="b">
        <f t="shared" si="20"/>
        <v>0</v>
      </c>
      <c r="H401">
        <v>13</v>
      </c>
    </row>
    <row r="402" spans="1:8" ht="17" x14ac:dyDescent="0.2">
      <c r="A402">
        <v>11</v>
      </c>
      <c r="B402">
        <v>99</v>
      </c>
      <c r="D402" s="6" t="str">
        <f t="shared" si="18"/>
        <v>11</v>
      </c>
      <c r="E402">
        <v>11</v>
      </c>
      <c r="F402" s="5" t="b">
        <f t="shared" si="19"/>
        <v>1</v>
      </c>
      <c r="G402" s="5" t="b">
        <f t="shared" si="20"/>
        <v>0</v>
      </c>
      <c r="H402">
        <v>11</v>
      </c>
    </row>
    <row r="403" spans="1:8" ht="17" x14ac:dyDescent="0.2">
      <c r="A403">
        <v>10</v>
      </c>
      <c r="B403">
        <v>98</v>
      </c>
      <c r="D403" s="6" t="str">
        <f t="shared" si="18"/>
        <v>10</v>
      </c>
      <c r="E403">
        <v>13</v>
      </c>
      <c r="F403" s="5" t="b">
        <f t="shared" si="19"/>
        <v>1</v>
      </c>
      <c r="G403" s="5" t="b">
        <f t="shared" si="20"/>
        <v>0</v>
      </c>
      <c r="H403">
        <v>13</v>
      </c>
    </row>
    <row r="404" spans="1:8" ht="17" x14ac:dyDescent="0.2">
      <c r="A404">
        <v>11</v>
      </c>
      <c r="B404">
        <v>97</v>
      </c>
      <c r="D404" s="6" t="str">
        <f t="shared" si="18"/>
        <v>11</v>
      </c>
      <c r="E404">
        <v>13</v>
      </c>
      <c r="F404" s="5" t="b">
        <f t="shared" si="19"/>
        <v>1</v>
      </c>
      <c r="G404" s="5" t="b">
        <f t="shared" si="20"/>
        <v>0</v>
      </c>
      <c r="H404">
        <v>13</v>
      </c>
    </row>
    <row r="405" spans="1:8" ht="17" x14ac:dyDescent="0.2">
      <c r="A405">
        <v>10</v>
      </c>
      <c r="B405">
        <v>96</v>
      </c>
      <c r="D405" s="6" t="str">
        <f t="shared" si="18"/>
        <v>10</v>
      </c>
      <c r="E405">
        <v>13</v>
      </c>
      <c r="F405" s="5" t="b">
        <f t="shared" si="19"/>
        <v>1</v>
      </c>
      <c r="G405" s="5" t="b">
        <f t="shared" si="20"/>
        <v>0</v>
      </c>
      <c r="H405">
        <v>14</v>
      </c>
    </row>
    <row r="406" spans="1:8" ht="17" x14ac:dyDescent="0.2">
      <c r="A406">
        <v>11</v>
      </c>
      <c r="B406">
        <v>95</v>
      </c>
      <c r="D406" s="6" t="str">
        <f t="shared" si="18"/>
        <v>11</v>
      </c>
      <c r="E406">
        <v>11</v>
      </c>
      <c r="F406" s="5" t="b">
        <f t="shared" si="19"/>
        <v>1</v>
      </c>
      <c r="G406" s="5" t="b">
        <f t="shared" si="20"/>
        <v>0</v>
      </c>
      <c r="H406">
        <v>11</v>
      </c>
    </row>
    <row r="407" spans="1:8" ht="17" x14ac:dyDescent="0.2">
      <c r="A407">
        <v>10</v>
      </c>
      <c r="B407">
        <v>94</v>
      </c>
      <c r="D407" s="6" t="str">
        <f t="shared" si="18"/>
        <v>10</v>
      </c>
      <c r="E407">
        <v>13</v>
      </c>
      <c r="F407" s="5" t="b">
        <f t="shared" si="19"/>
        <v>1</v>
      </c>
      <c r="G407" s="5" t="b">
        <f t="shared" si="20"/>
        <v>0</v>
      </c>
      <c r="H407">
        <v>12</v>
      </c>
    </row>
    <row r="408" spans="1:8" ht="17" x14ac:dyDescent="0.2">
      <c r="A408">
        <v>11</v>
      </c>
      <c r="B408">
        <v>93</v>
      </c>
      <c r="D408" s="6" t="str">
        <f t="shared" si="18"/>
        <v>11</v>
      </c>
      <c r="E408">
        <v>13</v>
      </c>
      <c r="F408" s="5" t="b">
        <f t="shared" si="19"/>
        <v>1</v>
      </c>
      <c r="G408" s="5" t="b">
        <f t="shared" si="20"/>
        <v>0</v>
      </c>
      <c r="H408">
        <v>13</v>
      </c>
    </row>
    <row r="409" spans="1:8" ht="17" x14ac:dyDescent="0.2">
      <c r="A409">
        <v>11</v>
      </c>
      <c r="B409">
        <v>92</v>
      </c>
      <c r="D409" s="6" t="str">
        <f t="shared" si="18"/>
        <v>11</v>
      </c>
      <c r="E409">
        <v>13</v>
      </c>
      <c r="F409" s="5" t="b">
        <f t="shared" si="19"/>
        <v>1</v>
      </c>
      <c r="G409" s="5" t="b">
        <f t="shared" si="20"/>
        <v>0</v>
      </c>
      <c r="H409">
        <v>11</v>
      </c>
    </row>
    <row r="410" spans="1:8" ht="17" x14ac:dyDescent="0.2">
      <c r="A410">
        <v>10</v>
      </c>
      <c r="B410">
        <v>91</v>
      </c>
      <c r="D410" s="6" t="str">
        <f t="shared" si="18"/>
        <v>10</v>
      </c>
      <c r="E410">
        <v>11</v>
      </c>
      <c r="F410" s="5" t="b">
        <f t="shared" si="19"/>
        <v>1</v>
      </c>
      <c r="G410" s="5" t="b">
        <f t="shared" si="20"/>
        <v>0</v>
      </c>
      <c r="H410">
        <v>13</v>
      </c>
    </row>
    <row r="411" spans="1:8" ht="17" x14ac:dyDescent="0.2">
      <c r="A411">
        <v>11</v>
      </c>
      <c r="B411">
        <v>90</v>
      </c>
      <c r="D411" s="6" t="str">
        <f t="shared" si="18"/>
        <v>11</v>
      </c>
      <c r="E411">
        <v>13</v>
      </c>
      <c r="F411" s="5" t="b">
        <f t="shared" si="19"/>
        <v>1</v>
      </c>
      <c r="G411" s="5" t="b">
        <f t="shared" si="20"/>
        <v>0</v>
      </c>
      <c r="H411">
        <v>13</v>
      </c>
    </row>
    <row r="412" spans="1:8" ht="17" x14ac:dyDescent="0.2">
      <c r="A412">
        <v>10</v>
      </c>
      <c r="B412">
        <v>89</v>
      </c>
      <c r="D412" s="6" t="str">
        <f t="shared" si="18"/>
        <v>10</v>
      </c>
      <c r="E412">
        <v>13</v>
      </c>
      <c r="F412" s="5" t="b">
        <f t="shared" si="19"/>
        <v>1</v>
      </c>
      <c r="G412" s="5" t="b">
        <f t="shared" si="20"/>
        <v>0</v>
      </c>
      <c r="H412">
        <v>13</v>
      </c>
    </row>
    <row r="413" spans="1:8" ht="17" x14ac:dyDescent="0.2">
      <c r="A413">
        <v>10</v>
      </c>
      <c r="B413">
        <v>88</v>
      </c>
      <c r="D413" s="6" t="str">
        <f t="shared" si="18"/>
        <v>10</v>
      </c>
      <c r="E413">
        <v>14</v>
      </c>
      <c r="F413" s="5" t="b">
        <f t="shared" si="19"/>
        <v>1</v>
      </c>
      <c r="G413" s="5" t="b">
        <f t="shared" si="20"/>
        <v>0</v>
      </c>
      <c r="H413">
        <v>11</v>
      </c>
    </row>
    <row r="414" spans="1:8" ht="17" x14ac:dyDescent="0.2">
      <c r="A414">
        <v>10</v>
      </c>
      <c r="B414">
        <v>87</v>
      </c>
      <c r="D414" s="6" t="str">
        <f t="shared" si="18"/>
        <v>10</v>
      </c>
      <c r="E414">
        <v>11</v>
      </c>
      <c r="F414" s="5" t="b">
        <f t="shared" si="19"/>
        <v>1</v>
      </c>
      <c r="G414" s="5" t="b">
        <f t="shared" si="20"/>
        <v>0</v>
      </c>
      <c r="H414">
        <v>12</v>
      </c>
    </row>
    <row r="415" spans="1:8" ht="17" x14ac:dyDescent="0.2">
      <c r="A415">
        <v>10</v>
      </c>
      <c r="B415">
        <v>86</v>
      </c>
      <c r="D415" s="6" t="str">
        <f t="shared" si="18"/>
        <v>10</v>
      </c>
      <c r="E415">
        <v>12</v>
      </c>
      <c r="F415" s="5" t="b">
        <f t="shared" si="19"/>
        <v>1</v>
      </c>
      <c r="G415" s="5" t="b">
        <f t="shared" si="20"/>
        <v>0</v>
      </c>
      <c r="H415">
        <v>13</v>
      </c>
    </row>
    <row r="416" spans="1:8" ht="17" x14ac:dyDescent="0.2">
      <c r="A416">
        <v>10</v>
      </c>
      <c r="B416">
        <v>85</v>
      </c>
      <c r="D416" s="6" t="str">
        <f t="shared" si="18"/>
        <v>10</v>
      </c>
      <c r="E416">
        <v>13</v>
      </c>
      <c r="F416" s="5" t="b">
        <f t="shared" si="19"/>
        <v>1</v>
      </c>
      <c r="G416" s="5" t="b">
        <f t="shared" si="20"/>
        <v>0</v>
      </c>
      <c r="H416">
        <v>13</v>
      </c>
    </row>
    <row r="417" spans="1:8" ht="17" x14ac:dyDescent="0.2">
      <c r="A417">
        <v>10</v>
      </c>
      <c r="B417">
        <v>84</v>
      </c>
      <c r="D417" s="6" t="str">
        <f t="shared" si="18"/>
        <v>10</v>
      </c>
      <c r="E417">
        <v>11</v>
      </c>
      <c r="F417" s="5" t="b">
        <f t="shared" si="19"/>
        <v>1</v>
      </c>
      <c r="G417" s="5" t="b">
        <f t="shared" si="20"/>
        <v>0</v>
      </c>
      <c r="H417">
        <v>11</v>
      </c>
    </row>
    <row r="418" spans="1:8" ht="17" x14ac:dyDescent="0.2">
      <c r="A418">
        <v>10</v>
      </c>
      <c r="B418">
        <v>83</v>
      </c>
      <c r="D418" s="6" t="str">
        <f t="shared" si="18"/>
        <v>10</v>
      </c>
      <c r="E418">
        <v>13</v>
      </c>
      <c r="F418" s="5" t="b">
        <f t="shared" si="19"/>
        <v>1</v>
      </c>
      <c r="G418" s="5" t="b">
        <f t="shared" si="20"/>
        <v>0</v>
      </c>
      <c r="H418">
        <v>13</v>
      </c>
    </row>
    <row r="419" spans="1:8" ht="17" x14ac:dyDescent="0.2">
      <c r="A419">
        <v>10</v>
      </c>
      <c r="B419">
        <v>82</v>
      </c>
      <c r="D419" s="6" t="str">
        <f t="shared" si="18"/>
        <v>10</v>
      </c>
      <c r="E419">
        <v>13</v>
      </c>
      <c r="F419" s="5" t="b">
        <f t="shared" si="19"/>
        <v>1</v>
      </c>
      <c r="G419" s="5" t="b">
        <f t="shared" si="20"/>
        <v>0</v>
      </c>
      <c r="H419">
        <v>13</v>
      </c>
    </row>
    <row r="420" spans="1:8" ht="17" x14ac:dyDescent="0.2">
      <c r="A420">
        <v>10</v>
      </c>
      <c r="B420">
        <v>81</v>
      </c>
      <c r="D420" s="6" t="str">
        <f t="shared" si="18"/>
        <v>10</v>
      </c>
      <c r="E420">
        <v>13</v>
      </c>
      <c r="F420" s="5" t="b">
        <f t="shared" si="19"/>
        <v>1</v>
      </c>
      <c r="G420" s="5" t="b">
        <f t="shared" si="20"/>
        <v>0</v>
      </c>
      <c r="H420">
        <v>13</v>
      </c>
    </row>
    <row r="421" spans="1:8" ht="17" x14ac:dyDescent="0.2">
      <c r="A421">
        <v>10</v>
      </c>
      <c r="B421">
        <v>80</v>
      </c>
      <c r="D421" s="6" t="str">
        <f t="shared" si="18"/>
        <v>10</v>
      </c>
      <c r="E421">
        <v>11</v>
      </c>
      <c r="F421" s="5" t="b">
        <f t="shared" si="19"/>
        <v>1</v>
      </c>
      <c r="G421" s="5" t="b">
        <f t="shared" si="20"/>
        <v>0</v>
      </c>
      <c r="H421">
        <v>12</v>
      </c>
    </row>
    <row r="422" spans="1:8" ht="17" x14ac:dyDescent="0.2">
      <c r="A422">
        <v>11</v>
      </c>
      <c r="B422">
        <v>79</v>
      </c>
      <c r="D422" s="6" t="str">
        <f t="shared" si="18"/>
        <v>11</v>
      </c>
      <c r="E422">
        <v>12</v>
      </c>
      <c r="F422" s="5" t="b">
        <f t="shared" si="19"/>
        <v>1</v>
      </c>
      <c r="G422" s="5" t="b">
        <f t="shared" si="20"/>
        <v>0</v>
      </c>
      <c r="H422">
        <v>13</v>
      </c>
    </row>
    <row r="423" spans="1:8" ht="17" x14ac:dyDescent="0.2">
      <c r="A423">
        <v>10</v>
      </c>
      <c r="B423">
        <v>78</v>
      </c>
      <c r="D423" s="6" t="str">
        <f t="shared" si="18"/>
        <v>10</v>
      </c>
      <c r="E423">
        <v>13</v>
      </c>
      <c r="F423" s="5" t="b">
        <f t="shared" si="19"/>
        <v>1</v>
      </c>
      <c r="G423" s="5" t="b">
        <f t="shared" si="20"/>
        <v>0</v>
      </c>
      <c r="H423">
        <v>13</v>
      </c>
    </row>
    <row r="424" spans="1:8" ht="17" x14ac:dyDescent="0.2">
      <c r="A424">
        <v>10</v>
      </c>
      <c r="B424">
        <v>77</v>
      </c>
      <c r="D424" s="6" t="str">
        <f t="shared" si="18"/>
        <v>10</v>
      </c>
      <c r="E424">
        <v>13</v>
      </c>
      <c r="F424" s="5" t="b">
        <f t="shared" si="19"/>
        <v>1</v>
      </c>
      <c r="G424" s="5" t="b">
        <f t="shared" si="20"/>
        <v>0</v>
      </c>
      <c r="H424">
        <v>13</v>
      </c>
    </row>
    <row r="425" spans="1:8" ht="17" x14ac:dyDescent="0.2">
      <c r="A425">
        <v>11</v>
      </c>
      <c r="B425">
        <v>76</v>
      </c>
      <c r="D425" s="6" t="str">
        <f t="shared" si="18"/>
        <v>11</v>
      </c>
      <c r="E425">
        <v>11</v>
      </c>
      <c r="F425" s="5" t="b">
        <f t="shared" si="19"/>
        <v>1</v>
      </c>
      <c r="G425" s="5" t="b">
        <f t="shared" si="20"/>
        <v>0</v>
      </c>
      <c r="H425">
        <v>11</v>
      </c>
    </row>
    <row r="426" spans="1:8" ht="17" x14ac:dyDescent="0.2">
      <c r="A426">
        <v>10</v>
      </c>
      <c r="B426">
        <v>75</v>
      </c>
      <c r="D426" s="6" t="str">
        <f t="shared" si="18"/>
        <v>10</v>
      </c>
      <c r="E426">
        <v>13</v>
      </c>
      <c r="F426" s="5" t="b">
        <f t="shared" si="19"/>
        <v>1</v>
      </c>
      <c r="G426" s="5" t="b">
        <f t="shared" si="20"/>
        <v>0</v>
      </c>
      <c r="H426">
        <v>14</v>
      </c>
    </row>
    <row r="427" spans="1:8" ht="17" x14ac:dyDescent="0.2">
      <c r="A427">
        <v>11</v>
      </c>
      <c r="B427">
        <v>74</v>
      </c>
      <c r="D427" s="6" t="str">
        <f t="shared" si="18"/>
        <v>11</v>
      </c>
      <c r="E427">
        <v>13</v>
      </c>
      <c r="F427" s="5" t="b">
        <f t="shared" si="19"/>
        <v>1</v>
      </c>
      <c r="G427" s="5" t="b">
        <f t="shared" si="20"/>
        <v>0</v>
      </c>
      <c r="H427">
        <v>13</v>
      </c>
    </row>
    <row r="428" spans="1:8" ht="17" x14ac:dyDescent="0.2">
      <c r="A428">
        <v>10</v>
      </c>
      <c r="B428">
        <v>73</v>
      </c>
      <c r="D428" s="6" t="str">
        <f t="shared" si="18"/>
        <v>10</v>
      </c>
      <c r="E428">
        <v>13</v>
      </c>
      <c r="F428" s="5" t="b">
        <f t="shared" si="19"/>
        <v>1</v>
      </c>
      <c r="G428" s="5" t="b">
        <f t="shared" si="20"/>
        <v>0</v>
      </c>
      <c r="H428">
        <v>11</v>
      </c>
    </row>
    <row r="429" spans="1:8" ht="17" x14ac:dyDescent="0.2">
      <c r="A429">
        <v>11</v>
      </c>
      <c r="B429">
        <v>72</v>
      </c>
      <c r="D429" s="6" t="str">
        <f t="shared" si="18"/>
        <v>11</v>
      </c>
      <c r="E429">
        <v>12</v>
      </c>
      <c r="F429" s="5" t="b">
        <f t="shared" si="19"/>
        <v>1</v>
      </c>
      <c r="G429" s="5" t="b">
        <f t="shared" si="20"/>
        <v>0</v>
      </c>
      <c r="H429">
        <v>13</v>
      </c>
    </row>
    <row r="430" spans="1:8" ht="17" x14ac:dyDescent="0.2">
      <c r="A430">
        <v>10</v>
      </c>
      <c r="B430">
        <v>71</v>
      </c>
      <c r="D430" s="6" t="str">
        <f t="shared" si="18"/>
        <v>10</v>
      </c>
      <c r="E430">
        <v>13</v>
      </c>
      <c r="F430" s="5" t="b">
        <f t="shared" si="19"/>
        <v>1</v>
      </c>
      <c r="G430" s="5" t="b">
        <f t="shared" si="20"/>
        <v>0</v>
      </c>
      <c r="H430">
        <v>13</v>
      </c>
    </row>
    <row r="431" spans="1:8" ht="17" x14ac:dyDescent="0.2">
      <c r="A431">
        <v>11</v>
      </c>
      <c r="B431">
        <v>70</v>
      </c>
      <c r="D431" s="6" t="str">
        <f t="shared" si="18"/>
        <v>11</v>
      </c>
      <c r="E431">
        <v>13</v>
      </c>
      <c r="F431" s="5" t="b">
        <f t="shared" si="19"/>
        <v>1</v>
      </c>
      <c r="G431" s="5" t="b">
        <f t="shared" si="20"/>
        <v>0</v>
      </c>
      <c r="H431">
        <v>13</v>
      </c>
    </row>
    <row r="432" spans="1:8" ht="17" x14ac:dyDescent="0.2">
      <c r="A432">
        <v>10</v>
      </c>
      <c r="B432">
        <v>69</v>
      </c>
      <c r="D432" s="6" t="str">
        <f t="shared" si="18"/>
        <v>10</v>
      </c>
      <c r="E432">
        <v>13</v>
      </c>
      <c r="F432" s="5" t="b">
        <f t="shared" si="19"/>
        <v>1</v>
      </c>
      <c r="G432" s="5" t="b">
        <f t="shared" si="20"/>
        <v>0</v>
      </c>
      <c r="H432">
        <v>12</v>
      </c>
    </row>
    <row r="433" spans="1:8" ht="17" x14ac:dyDescent="0.2">
      <c r="A433">
        <v>10</v>
      </c>
      <c r="B433">
        <v>68</v>
      </c>
      <c r="D433" s="6" t="str">
        <f t="shared" si="18"/>
        <v>10</v>
      </c>
      <c r="E433">
        <v>11</v>
      </c>
      <c r="F433" s="5" t="b">
        <f t="shared" si="19"/>
        <v>1</v>
      </c>
      <c r="G433" s="5" t="b">
        <f t="shared" si="20"/>
        <v>0</v>
      </c>
      <c r="H433">
        <v>13</v>
      </c>
    </row>
    <row r="434" spans="1:8" ht="17" x14ac:dyDescent="0.2">
      <c r="A434">
        <v>11</v>
      </c>
      <c r="B434">
        <v>67</v>
      </c>
      <c r="D434" s="6" t="str">
        <f t="shared" si="18"/>
        <v>11</v>
      </c>
      <c r="E434">
        <v>23</v>
      </c>
      <c r="F434" s="5" t="b">
        <f t="shared" si="19"/>
        <v>0</v>
      </c>
      <c r="G434" s="5" t="b">
        <f t="shared" si="20"/>
        <v>1</v>
      </c>
      <c r="H434">
        <v>13</v>
      </c>
    </row>
    <row r="435" spans="1:8" ht="17" x14ac:dyDescent="0.2">
      <c r="A435">
        <v>10</v>
      </c>
      <c r="B435">
        <v>66</v>
      </c>
      <c r="D435" s="6" t="str">
        <f t="shared" si="18"/>
        <v>10</v>
      </c>
      <c r="E435">
        <v>14</v>
      </c>
      <c r="F435" s="5" t="b">
        <f t="shared" si="19"/>
        <v>1</v>
      </c>
      <c r="G435" s="5" t="b">
        <f t="shared" si="20"/>
        <v>0</v>
      </c>
      <c r="H435">
        <v>11</v>
      </c>
    </row>
    <row r="436" spans="1:8" ht="17" x14ac:dyDescent="0.2">
      <c r="A436">
        <v>11</v>
      </c>
      <c r="B436">
        <v>65</v>
      </c>
      <c r="D436" s="6" t="str">
        <f t="shared" si="18"/>
        <v>11</v>
      </c>
      <c r="E436">
        <v>13</v>
      </c>
      <c r="F436" s="5" t="b">
        <f t="shared" si="19"/>
        <v>1</v>
      </c>
      <c r="G436" s="5" t="b">
        <f t="shared" si="20"/>
        <v>0</v>
      </c>
      <c r="H436">
        <v>12</v>
      </c>
    </row>
    <row r="437" spans="1:8" ht="17" x14ac:dyDescent="0.2">
      <c r="A437">
        <v>10</v>
      </c>
      <c r="B437">
        <v>64</v>
      </c>
      <c r="D437" s="6" t="str">
        <f t="shared" si="18"/>
        <v>10</v>
      </c>
      <c r="E437">
        <v>11</v>
      </c>
      <c r="F437" s="5" t="b">
        <f t="shared" si="19"/>
        <v>1</v>
      </c>
      <c r="G437" s="5" t="b">
        <f t="shared" si="20"/>
        <v>0</v>
      </c>
      <c r="H437">
        <v>13</v>
      </c>
    </row>
    <row r="438" spans="1:8" ht="17" x14ac:dyDescent="0.2">
      <c r="A438">
        <v>10</v>
      </c>
      <c r="B438">
        <v>63</v>
      </c>
      <c r="D438" s="6" t="str">
        <f t="shared" si="18"/>
        <v>10</v>
      </c>
      <c r="E438">
        <v>13</v>
      </c>
      <c r="F438" s="5" t="b">
        <f t="shared" si="19"/>
        <v>1</v>
      </c>
      <c r="G438" s="5" t="b">
        <f t="shared" si="20"/>
        <v>0</v>
      </c>
      <c r="H438">
        <v>13</v>
      </c>
    </row>
    <row r="439" spans="1:8" ht="17" x14ac:dyDescent="0.2">
      <c r="A439">
        <v>11</v>
      </c>
      <c r="B439">
        <v>62</v>
      </c>
      <c r="D439" s="6" t="str">
        <f t="shared" si="18"/>
        <v>11</v>
      </c>
      <c r="E439">
        <v>13</v>
      </c>
      <c r="F439" s="5" t="b">
        <f t="shared" si="19"/>
        <v>1</v>
      </c>
      <c r="G439" s="5" t="b">
        <f t="shared" si="20"/>
        <v>0</v>
      </c>
      <c r="H439">
        <v>11</v>
      </c>
    </row>
    <row r="440" spans="1:8" ht="17" x14ac:dyDescent="0.2">
      <c r="A440">
        <v>10</v>
      </c>
      <c r="B440">
        <v>61</v>
      </c>
      <c r="D440" s="6" t="str">
        <f t="shared" si="18"/>
        <v>10</v>
      </c>
      <c r="E440">
        <v>13</v>
      </c>
      <c r="F440" s="5" t="b">
        <f t="shared" si="19"/>
        <v>1</v>
      </c>
      <c r="G440" s="5" t="b">
        <f t="shared" si="20"/>
        <v>0</v>
      </c>
      <c r="H440">
        <v>13</v>
      </c>
    </row>
    <row r="441" spans="1:8" ht="17" x14ac:dyDescent="0.2">
      <c r="A441">
        <v>11</v>
      </c>
      <c r="B441">
        <v>60</v>
      </c>
      <c r="D441" s="6" t="str">
        <f t="shared" si="18"/>
        <v>11</v>
      </c>
      <c r="E441">
        <v>12</v>
      </c>
      <c r="F441" s="5" t="b">
        <f t="shared" si="19"/>
        <v>1</v>
      </c>
      <c r="G441" s="5" t="b">
        <f t="shared" si="20"/>
        <v>0</v>
      </c>
      <c r="H441">
        <v>13</v>
      </c>
    </row>
    <row r="442" spans="1:8" ht="17" x14ac:dyDescent="0.2">
      <c r="A442">
        <v>10</v>
      </c>
      <c r="B442">
        <v>59</v>
      </c>
      <c r="D442" s="6" t="str">
        <f t="shared" si="18"/>
        <v>10</v>
      </c>
      <c r="E442">
        <v>13</v>
      </c>
      <c r="F442" s="5" t="b">
        <f t="shared" si="19"/>
        <v>1</v>
      </c>
      <c r="G442" s="5" t="b">
        <f t="shared" si="20"/>
        <v>0</v>
      </c>
      <c r="H442">
        <v>13</v>
      </c>
    </row>
    <row r="443" spans="1:8" ht="17" x14ac:dyDescent="0.2">
      <c r="A443">
        <v>11</v>
      </c>
      <c r="B443">
        <v>58</v>
      </c>
      <c r="D443" s="6" t="str">
        <f t="shared" si="18"/>
        <v>11</v>
      </c>
      <c r="E443">
        <v>13</v>
      </c>
      <c r="F443" s="5" t="b">
        <f t="shared" si="19"/>
        <v>1</v>
      </c>
      <c r="G443" s="5" t="b">
        <f t="shared" si="20"/>
        <v>0</v>
      </c>
      <c r="H443">
        <v>12</v>
      </c>
    </row>
    <row r="444" spans="1:8" ht="17" x14ac:dyDescent="0.2">
      <c r="A444">
        <v>10</v>
      </c>
      <c r="B444">
        <v>57</v>
      </c>
      <c r="D444" s="6" t="str">
        <f t="shared" si="18"/>
        <v>10</v>
      </c>
      <c r="E444">
        <v>11</v>
      </c>
      <c r="F444" s="5" t="b">
        <f t="shared" si="19"/>
        <v>1</v>
      </c>
      <c r="G444" s="5" t="b">
        <f t="shared" si="20"/>
        <v>0</v>
      </c>
      <c r="H444">
        <v>13</v>
      </c>
    </row>
    <row r="445" spans="1:8" ht="17" x14ac:dyDescent="0.2">
      <c r="A445">
        <v>11</v>
      </c>
      <c r="B445">
        <v>56</v>
      </c>
      <c r="D445" s="6" t="str">
        <f t="shared" si="18"/>
        <v>11</v>
      </c>
      <c r="E445">
        <v>12</v>
      </c>
      <c r="F445" s="5" t="b">
        <f t="shared" si="19"/>
        <v>1</v>
      </c>
      <c r="G445" s="5" t="b">
        <f t="shared" si="20"/>
        <v>0</v>
      </c>
      <c r="H445">
        <v>13</v>
      </c>
    </row>
    <row r="446" spans="1:8" ht="17" x14ac:dyDescent="0.2">
      <c r="A446">
        <v>10</v>
      </c>
      <c r="B446">
        <v>55</v>
      </c>
      <c r="D446" s="6" t="str">
        <f t="shared" si="18"/>
        <v>10</v>
      </c>
      <c r="E446">
        <v>13</v>
      </c>
      <c r="F446" s="5" t="b">
        <f t="shared" si="19"/>
        <v>1</v>
      </c>
      <c r="G446" s="5" t="b">
        <f t="shared" si="20"/>
        <v>0</v>
      </c>
      <c r="H446">
        <v>13</v>
      </c>
    </row>
    <row r="447" spans="1:8" ht="17" x14ac:dyDescent="0.2">
      <c r="A447">
        <v>11</v>
      </c>
      <c r="B447">
        <v>54</v>
      </c>
      <c r="D447" s="6" t="str">
        <f t="shared" si="18"/>
        <v>11</v>
      </c>
      <c r="E447">
        <v>13</v>
      </c>
      <c r="F447" s="5" t="b">
        <f t="shared" si="19"/>
        <v>1</v>
      </c>
      <c r="G447" s="5" t="b">
        <f t="shared" si="20"/>
        <v>0</v>
      </c>
      <c r="H447">
        <v>12</v>
      </c>
    </row>
    <row r="448" spans="1:8" ht="17" x14ac:dyDescent="0.2">
      <c r="A448">
        <v>10</v>
      </c>
      <c r="B448">
        <v>53</v>
      </c>
      <c r="D448" s="6" t="str">
        <f t="shared" si="18"/>
        <v>10</v>
      </c>
      <c r="E448">
        <v>11</v>
      </c>
      <c r="F448" s="5" t="b">
        <f t="shared" si="19"/>
        <v>1</v>
      </c>
      <c r="G448" s="5" t="b">
        <f t="shared" si="20"/>
        <v>0</v>
      </c>
      <c r="H448">
        <v>13</v>
      </c>
    </row>
    <row r="449" spans="1:8" ht="17" x14ac:dyDescent="0.2">
      <c r="A449">
        <v>11</v>
      </c>
      <c r="B449">
        <v>52</v>
      </c>
      <c r="D449" s="6" t="str">
        <f t="shared" si="18"/>
        <v>11</v>
      </c>
      <c r="E449">
        <v>13</v>
      </c>
      <c r="F449" s="5" t="b">
        <f t="shared" si="19"/>
        <v>1</v>
      </c>
      <c r="G449" s="5" t="b">
        <f t="shared" si="20"/>
        <v>0</v>
      </c>
      <c r="H449">
        <v>13</v>
      </c>
    </row>
    <row r="450" spans="1:8" ht="17" x14ac:dyDescent="0.2">
      <c r="A450">
        <v>10</v>
      </c>
      <c r="B450">
        <v>51</v>
      </c>
      <c r="D450" s="6" t="str">
        <f t="shared" si="18"/>
        <v>10</v>
      </c>
      <c r="E450">
        <v>13</v>
      </c>
      <c r="F450" s="5" t="b">
        <f t="shared" si="19"/>
        <v>1</v>
      </c>
      <c r="G450" s="5" t="b">
        <f t="shared" si="20"/>
        <v>0</v>
      </c>
      <c r="H450">
        <v>13</v>
      </c>
    </row>
    <row r="451" spans="1:8" ht="17" x14ac:dyDescent="0.2">
      <c r="A451">
        <v>11</v>
      </c>
      <c r="B451">
        <v>50</v>
      </c>
      <c r="D451" s="6" t="str">
        <f t="shared" ref="D451:D501" si="21">LEFT(A451,2)</f>
        <v>11</v>
      </c>
      <c r="E451">
        <v>13</v>
      </c>
      <c r="F451" s="5" t="b">
        <f t="shared" ref="F451:F501" si="22">E451&lt;$M$6</f>
        <v>1</v>
      </c>
      <c r="G451" s="5" t="b">
        <f t="shared" ref="G451:G501" si="23">E451&gt;$M$6</f>
        <v>0</v>
      </c>
      <c r="H451">
        <v>11</v>
      </c>
    </row>
    <row r="452" spans="1:8" ht="17" x14ac:dyDescent="0.2">
      <c r="A452">
        <v>10</v>
      </c>
      <c r="B452">
        <v>49</v>
      </c>
      <c r="D452" s="6" t="str">
        <f t="shared" si="21"/>
        <v>10</v>
      </c>
      <c r="E452">
        <v>12</v>
      </c>
      <c r="F452" s="5" t="b">
        <f t="shared" si="22"/>
        <v>1</v>
      </c>
      <c r="G452" s="5" t="b">
        <f t="shared" si="23"/>
        <v>0</v>
      </c>
      <c r="H452">
        <v>13</v>
      </c>
    </row>
    <row r="453" spans="1:8" ht="17" x14ac:dyDescent="0.2">
      <c r="A453">
        <v>10</v>
      </c>
      <c r="B453">
        <v>48</v>
      </c>
      <c r="D453" s="6" t="str">
        <f t="shared" si="21"/>
        <v>10</v>
      </c>
      <c r="E453">
        <v>13</v>
      </c>
      <c r="F453" s="5" t="b">
        <f t="shared" si="22"/>
        <v>1</v>
      </c>
      <c r="G453" s="5" t="b">
        <f t="shared" si="23"/>
        <v>0</v>
      </c>
      <c r="H453">
        <v>13</v>
      </c>
    </row>
    <row r="454" spans="1:8" ht="17" x14ac:dyDescent="0.2">
      <c r="A454">
        <v>11</v>
      </c>
      <c r="B454">
        <v>47</v>
      </c>
      <c r="D454" s="6" t="str">
        <f t="shared" si="21"/>
        <v>11</v>
      </c>
      <c r="E454">
        <v>13</v>
      </c>
      <c r="F454" s="5" t="b">
        <f t="shared" si="22"/>
        <v>1</v>
      </c>
      <c r="G454" s="5" t="b">
        <f t="shared" si="23"/>
        <v>0</v>
      </c>
      <c r="H454">
        <v>13</v>
      </c>
    </row>
    <row r="455" spans="1:8" ht="17" x14ac:dyDescent="0.2">
      <c r="A455">
        <v>10</v>
      </c>
      <c r="B455">
        <v>46</v>
      </c>
      <c r="D455" s="6" t="str">
        <f t="shared" si="21"/>
        <v>10</v>
      </c>
      <c r="E455">
        <v>13</v>
      </c>
      <c r="F455" s="5" t="b">
        <f t="shared" si="22"/>
        <v>1</v>
      </c>
      <c r="G455" s="5" t="b">
        <f t="shared" si="23"/>
        <v>0</v>
      </c>
      <c r="H455">
        <v>11</v>
      </c>
    </row>
    <row r="456" spans="1:8" ht="17" x14ac:dyDescent="0.2">
      <c r="A456">
        <v>11</v>
      </c>
      <c r="B456">
        <v>45</v>
      </c>
      <c r="D456" s="6" t="str">
        <f t="shared" si="21"/>
        <v>11</v>
      </c>
      <c r="E456">
        <v>12</v>
      </c>
      <c r="F456" s="5" t="b">
        <f t="shared" si="22"/>
        <v>1</v>
      </c>
      <c r="G456" s="5" t="b">
        <f t="shared" si="23"/>
        <v>0</v>
      </c>
      <c r="H456">
        <v>13</v>
      </c>
    </row>
    <row r="457" spans="1:8" ht="17" x14ac:dyDescent="0.2">
      <c r="A457">
        <v>10</v>
      </c>
      <c r="B457">
        <v>44</v>
      </c>
      <c r="D457" s="6" t="str">
        <f t="shared" si="21"/>
        <v>10</v>
      </c>
      <c r="E457">
        <v>13</v>
      </c>
      <c r="F457" s="5" t="b">
        <f t="shared" si="22"/>
        <v>1</v>
      </c>
      <c r="G457" s="5" t="b">
        <f t="shared" si="23"/>
        <v>0</v>
      </c>
      <c r="H457">
        <v>13</v>
      </c>
    </row>
    <row r="458" spans="1:8" ht="17" x14ac:dyDescent="0.2">
      <c r="A458">
        <v>10</v>
      </c>
      <c r="B458">
        <v>43</v>
      </c>
      <c r="D458" s="6" t="str">
        <f t="shared" si="21"/>
        <v>10</v>
      </c>
      <c r="E458">
        <v>13</v>
      </c>
      <c r="F458" s="5" t="b">
        <f t="shared" si="22"/>
        <v>1</v>
      </c>
      <c r="G458" s="5" t="b">
        <f t="shared" si="23"/>
        <v>0</v>
      </c>
      <c r="H458">
        <v>13</v>
      </c>
    </row>
    <row r="459" spans="1:8" ht="17" x14ac:dyDescent="0.2">
      <c r="A459">
        <v>11</v>
      </c>
      <c r="B459">
        <v>42</v>
      </c>
      <c r="D459" s="6" t="str">
        <f t="shared" si="21"/>
        <v>11</v>
      </c>
      <c r="E459">
        <v>13</v>
      </c>
      <c r="F459" s="5" t="b">
        <f t="shared" si="22"/>
        <v>1</v>
      </c>
      <c r="G459" s="5" t="b">
        <f t="shared" si="23"/>
        <v>0</v>
      </c>
      <c r="H459">
        <v>11</v>
      </c>
    </row>
    <row r="460" spans="1:8" ht="17" x14ac:dyDescent="0.2">
      <c r="A460">
        <v>10</v>
      </c>
      <c r="B460">
        <v>41</v>
      </c>
      <c r="D460" s="6" t="str">
        <f t="shared" si="21"/>
        <v>10</v>
      </c>
      <c r="E460">
        <v>11</v>
      </c>
      <c r="F460" s="5" t="b">
        <f t="shared" si="22"/>
        <v>1</v>
      </c>
      <c r="G460" s="5" t="b">
        <f t="shared" si="23"/>
        <v>0</v>
      </c>
      <c r="H460">
        <v>13</v>
      </c>
    </row>
    <row r="461" spans="1:8" ht="17" x14ac:dyDescent="0.2">
      <c r="A461">
        <v>11</v>
      </c>
      <c r="B461">
        <v>40</v>
      </c>
      <c r="D461" s="6" t="str">
        <f t="shared" si="21"/>
        <v>11</v>
      </c>
      <c r="E461">
        <v>13</v>
      </c>
      <c r="F461" s="5" t="b">
        <f t="shared" si="22"/>
        <v>1</v>
      </c>
      <c r="G461" s="5" t="b">
        <f t="shared" si="23"/>
        <v>0</v>
      </c>
      <c r="H461">
        <v>13</v>
      </c>
    </row>
    <row r="462" spans="1:8" ht="17" x14ac:dyDescent="0.2">
      <c r="A462">
        <v>10</v>
      </c>
      <c r="B462">
        <v>39</v>
      </c>
      <c r="D462" s="6" t="str">
        <f t="shared" si="21"/>
        <v>10</v>
      </c>
      <c r="E462">
        <v>13</v>
      </c>
      <c r="F462" s="5" t="b">
        <f t="shared" si="22"/>
        <v>1</v>
      </c>
      <c r="G462" s="5" t="b">
        <f t="shared" si="23"/>
        <v>0</v>
      </c>
      <c r="H462">
        <v>11</v>
      </c>
    </row>
    <row r="463" spans="1:8" ht="17" x14ac:dyDescent="0.2">
      <c r="A463">
        <v>11</v>
      </c>
      <c r="B463">
        <v>38</v>
      </c>
      <c r="D463" s="6" t="str">
        <f t="shared" si="21"/>
        <v>11</v>
      </c>
      <c r="E463">
        <v>13</v>
      </c>
      <c r="F463" s="5" t="b">
        <f t="shared" si="22"/>
        <v>1</v>
      </c>
      <c r="G463" s="5" t="b">
        <f t="shared" si="23"/>
        <v>0</v>
      </c>
      <c r="H463">
        <v>13</v>
      </c>
    </row>
    <row r="464" spans="1:8" ht="17" x14ac:dyDescent="0.2">
      <c r="A464">
        <v>10</v>
      </c>
      <c r="B464">
        <v>37</v>
      </c>
      <c r="D464" s="6" t="str">
        <f t="shared" si="21"/>
        <v>10</v>
      </c>
      <c r="E464">
        <v>11</v>
      </c>
      <c r="F464" s="5" t="b">
        <f t="shared" si="22"/>
        <v>1</v>
      </c>
      <c r="G464" s="5" t="b">
        <f t="shared" si="23"/>
        <v>0</v>
      </c>
      <c r="H464">
        <v>13</v>
      </c>
    </row>
    <row r="465" spans="1:8" ht="17" x14ac:dyDescent="0.2">
      <c r="A465">
        <v>11</v>
      </c>
      <c r="B465">
        <v>36</v>
      </c>
      <c r="D465" s="6" t="str">
        <f t="shared" si="21"/>
        <v>11</v>
      </c>
      <c r="E465">
        <v>13</v>
      </c>
      <c r="F465" s="5" t="b">
        <f t="shared" si="22"/>
        <v>1</v>
      </c>
      <c r="G465" s="5" t="b">
        <f t="shared" si="23"/>
        <v>0</v>
      </c>
      <c r="H465">
        <v>13</v>
      </c>
    </row>
    <row r="466" spans="1:8" ht="17" x14ac:dyDescent="0.2">
      <c r="A466">
        <v>10</v>
      </c>
      <c r="B466">
        <v>35</v>
      </c>
      <c r="D466" s="6" t="str">
        <f t="shared" si="21"/>
        <v>10</v>
      </c>
      <c r="E466">
        <v>13</v>
      </c>
      <c r="F466" s="5" t="b">
        <f t="shared" si="22"/>
        <v>1</v>
      </c>
      <c r="G466" s="5" t="b">
        <f t="shared" si="23"/>
        <v>0</v>
      </c>
      <c r="H466">
        <v>11</v>
      </c>
    </row>
    <row r="467" spans="1:8" ht="17" x14ac:dyDescent="0.2">
      <c r="A467">
        <v>11</v>
      </c>
      <c r="B467">
        <v>34</v>
      </c>
      <c r="D467" s="6" t="str">
        <f t="shared" si="21"/>
        <v>11</v>
      </c>
      <c r="E467">
        <v>13</v>
      </c>
      <c r="F467" s="5" t="b">
        <f t="shared" si="22"/>
        <v>1</v>
      </c>
      <c r="G467" s="5" t="b">
        <f t="shared" si="23"/>
        <v>0</v>
      </c>
      <c r="H467">
        <v>13</v>
      </c>
    </row>
    <row r="468" spans="1:8" ht="17" x14ac:dyDescent="0.2">
      <c r="A468">
        <v>10</v>
      </c>
      <c r="B468">
        <v>33</v>
      </c>
      <c r="D468" s="6" t="str">
        <f t="shared" si="21"/>
        <v>10</v>
      </c>
      <c r="E468">
        <v>11</v>
      </c>
      <c r="F468" s="5" t="b">
        <f t="shared" si="22"/>
        <v>1</v>
      </c>
      <c r="G468" s="5" t="b">
        <f t="shared" si="23"/>
        <v>0</v>
      </c>
      <c r="H468">
        <v>13</v>
      </c>
    </row>
    <row r="469" spans="1:8" ht="17" x14ac:dyDescent="0.2">
      <c r="A469">
        <v>11</v>
      </c>
      <c r="B469">
        <v>32</v>
      </c>
      <c r="D469" s="6" t="str">
        <f t="shared" si="21"/>
        <v>11</v>
      </c>
      <c r="E469">
        <v>13</v>
      </c>
      <c r="F469" s="5" t="b">
        <f t="shared" si="22"/>
        <v>1</v>
      </c>
      <c r="G469" s="5" t="b">
        <f t="shared" si="23"/>
        <v>0</v>
      </c>
      <c r="H469">
        <v>13</v>
      </c>
    </row>
    <row r="470" spans="1:8" ht="17" x14ac:dyDescent="0.2">
      <c r="A470">
        <v>10</v>
      </c>
      <c r="B470">
        <v>31</v>
      </c>
      <c r="D470" s="6" t="str">
        <f t="shared" si="21"/>
        <v>10</v>
      </c>
      <c r="E470">
        <v>13</v>
      </c>
      <c r="F470" s="5" t="b">
        <f t="shared" si="22"/>
        <v>1</v>
      </c>
      <c r="G470" s="5" t="b">
        <f t="shared" si="23"/>
        <v>0</v>
      </c>
      <c r="H470">
        <v>11</v>
      </c>
    </row>
    <row r="471" spans="1:8" ht="17" x14ac:dyDescent="0.2">
      <c r="A471">
        <v>11</v>
      </c>
      <c r="B471">
        <v>30</v>
      </c>
      <c r="D471" s="6" t="str">
        <f t="shared" si="21"/>
        <v>11</v>
      </c>
      <c r="E471">
        <v>11</v>
      </c>
      <c r="F471" s="5" t="b">
        <f t="shared" si="22"/>
        <v>1</v>
      </c>
      <c r="G471" s="5" t="b">
        <f t="shared" si="23"/>
        <v>0</v>
      </c>
      <c r="H471">
        <v>13</v>
      </c>
    </row>
    <row r="472" spans="1:8" ht="17" x14ac:dyDescent="0.2">
      <c r="A472">
        <v>11</v>
      </c>
      <c r="B472">
        <v>29</v>
      </c>
      <c r="D472" s="6" t="str">
        <f t="shared" si="21"/>
        <v>11</v>
      </c>
      <c r="E472">
        <v>13</v>
      </c>
      <c r="F472" s="5" t="b">
        <f t="shared" si="22"/>
        <v>1</v>
      </c>
      <c r="G472" s="5" t="b">
        <f t="shared" si="23"/>
        <v>0</v>
      </c>
      <c r="H472">
        <v>13</v>
      </c>
    </row>
    <row r="473" spans="1:8" ht="17" x14ac:dyDescent="0.2">
      <c r="A473">
        <v>10</v>
      </c>
      <c r="B473">
        <v>28</v>
      </c>
      <c r="D473" s="6" t="str">
        <f t="shared" si="21"/>
        <v>10</v>
      </c>
      <c r="E473">
        <v>13</v>
      </c>
      <c r="F473" s="5" t="b">
        <f t="shared" si="22"/>
        <v>1</v>
      </c>
      <c r="G473" s="5" t="b">
        <f t="shared" si="23"/>
        <v>0</v>
      </c>
      <c r="H473">
        <v>13</v>
      </c>
    </row>
    <row r="474" spans="1:8" ht="17" x14ac:dyDescent="0.2">
      <c r="A474">
        <v>10</v>
      </c>
      <c r="B474">
        <v>27</v>
      </c>
      <c r="D474" s="6" t="str">
        <f t="shared" si="21"/>
        <v>10</v>
      </c>
      <c r="E474">
        <v>13</v>
      </c>
      <c r="F474" s="5" t="b">
        <f t="shared" si="22"/>
        <v>1</v>
      </c>
      <c r="G474" s="5" t="b">
        <f t="shared" si="23"/>
        <v>0</v>
      </c>
      <c r="H474">
        <v>12</v>
      </c>
    </row>
    <row r="475" spans="1:8" ht="17" x14ac:dyDescent="0.2">
      <c r="A475">
        <v>10</v>
      </c>
      <c r="B475">
        <v>26</v>
      </c>
      <c r="D475" s="6" t="str">
        <f t="shared" si="21"/>
        <v>10</v>
      </c>
      <c r="E475">
        <v>11</v>
      </c>
      <c r="F475" s="5" t="b">
        <f t="shared" si="22"/>
        <v>1</v>
      </c>
      <c r="G475" s="5" t="b">
        <f t="shared" si="23"/>
        <v>0</v>
      </c>
      <c r="H475">
        <v>13</v>
      </c>
    </row>
    <row r="476" spans="1:8" ht="17" x14ac:dyDescent="0.2">
      <c r="A476">
        <v>11</v>
      </c>
      <c r="B476">
        <v>25</v>
      </c>
      <c r="D476" s="6" t="str">
        <f t="shared" si="21"/>
        <v>11</v>
      </c>
      <c r="E476">
        <v>13</v>
      </c>
      <c r="F476" s="5" t="b">
        <f t="shared" si="22"/>
        <v>1</v>
      </c>
      <c r="G476" s="5" t="b">
        <f t="shared" si="23"/>
        <v>0</v>
      </c>
      <c r="H476">
        <v>13</v>
      </c>
    </row>
    <row r="477" spans="1:8" ht="17" x14ac:dyDescent="0.2">
      <c r="A477">
        <v>10</v>
      </c>
      <c r="B477">
        <v>24</v>
      </c>
      <c r="D477" s="6" t="str">
        <f t="shared" si="21"/>
        <v>10</v>
      </c>
      <c r="E477">
        <v>13</v>
      </c>
      <c r="F477" s="5" t="b">
        <f t="shared" si="22"/>
        <v>1</v>
      </c>
      <c r="G477" s="5" t="b">
        <f t="shared" si="23"/>
        <v>0</v>
      </c>
      <c r="H477">
        <v>13</v>
      </c>
    </row>
    <row r="478" spans="1:8" ht="17" x14ac:dyDescent="0.2">
      <c r="A478">
        <v>11</v>
      </c>
      <c r="B478">
        <v>23</v>
      </c>
      <c r="D478" s="6" t="str">
        <f t="shared" si="21"/>
        <v>11</v>
      </c>
      <c r="E478">
        <v>13</v>
      </c>
      <c r="F478" s="5" t="b">
        <f t="shared" si="22"/>
        <v>1</v>
      </c>
      <c r="G478" s="5" t="b">
        <f t="shared" si="23"/>
        <v>0</v>
      </c>
      <c r="H478">
        <v>11</v>
      </c>
    </row>
    <row r="479" spans="1:8" ht="17" x14ac:dyDescent="0.2">
      <c r="A479">
        <v>10</v>
      </c>
      <c r="B479">
        <v>22</v>
      </c>
      <c r="D479" s="6" t="str">
        <f t="shared" si="21"/>
        <v>10</v>
      </c>
      <c r="E479">
        <v>11</v>
      </c>
      <c r="F479" s="5" t="b">
        <f t="shared" si="22"/>
        <v>1</v>
      </c>
      <c r="G479" s="5" t="b">
        <f t="shared" si="23"/>
        <v>0</v>
      </c>
      <c r="H479">
        <v>13</v>
      </c>
    </row>
    <row r="480" spans="1:8" ht="17" x14ac:dyDescent="0.2">
      <c r="A480">
        <v>11</v>
      </c>
      <c r="B480">
        <v>21</v>
      </c>
      <c r="D480" s="6" t="str">
        <f t="shared" si="21"/>
        <v>11</v>
      </c>
      <c r="E480">
        <v>13</v>
      </c>
      <c r="F480" s="5" t="b">
        <f t="shared" si="22"/>
        <v>1</v>
      </c>
      <c r="G480" s="5" t="b">
        <f t="shared" si="23"/>
        <v>0</v>
      </c>
      <c r="H480">
        <v>13</v>
      </c>
    </row>
    <row r="481" spans="1:8" ht="17" x14ac:dyDescent="0.2">
      <c r="A481">
        <v>10</v>
      </c>
      <c r="B481">
        <v>20</v>
      </c>
      <c r="D481" s="6" t="str">
        <f t="shared" si="21"/>
        <v>10</v>
      </c>
      <c r="E481">
        <v>13</v>
      </c>
      <c r="F481" s="5" t="b">
        <f t="shared" si="22"/>
        <v>1</v>
      </c>
      <c r="G481" s="5" t="b">
        <f t="shared" si="23"/>
        <v>0</v>
      </c>
      <c r="H481">
        <v>13</v>
      </c>
    </row>
    <row r="482" spans="1:8" ht="17" x14ac:dyDescent="0.2">
      <c r="A482">
        <v>10</v>
      </c>
      <c r="B482">
        <v>19</v>
      </c>
      <c r="D482" s="6" t="str">
        <f t="shared" si="21"/>
        <v>10</v>
      </c>
      <c r="E482">
        <v>13</v>
      </c>
      <c r="F482" s="5" t="b">
        <f t="shared" si="22"/>
        <v>1</v>
      </c>
      <c r="G482" s="5" t="b">
        <f t="shared" si="23"/>
        <v>0</v>
      </c>
      <c r="H482">
        <v>11</v>
      </c>
    </row>
    <row r="483" spans="1:8" ht="17" x14ac:dyDescent="0.2">
      <c r="A483">
        <v>11</v>
      </c>
      <c r="B483">
        <v>18</v>
      </c>
      <c r="D483" s="6" t="str">
        <f t="shared" si="21"/>
        <v>11</v>
      </c>
      <c r="E483">
        <v>12</v>
      </c>
      <c r="F483" s="5" t="b">
        <f t="shared" si="22"/>
        <v>1</v>
      </c>
      <c r="G483" s="5" t="b">
        <f t="shared" si="23"/>
        <v>0</v>
      </c>
      <c r="H483">
        <v>13</v>
      </c>
    </row>
    <row r="484" spans="1:8" ht="17" x14ac:dyDescent="0.2">
      <c r="A484">
        <v>10</v>
      </c>
      <c r="B484">
        <v>17</v>
      </c>
      <c r="D484" s="6" t="str">
        <f t="shared" si="21"/>
        <v>10</v>
      </c>
      <c r="E484">
        <v>13</v>
      </c>
      <c r="F484" s="5" t="b">
        <f t="shared" si="22"/>
        <v>1</v>
      </c>
      <c r="G484" s="5" t="b">
        <f t="shared" si="23"/>
        <v>0</v>
      </c>
      <c r="H484">
        <v>13</v>
      </c>
    </row>
    <row r="485" spans="1:8" ht="17" x14ac:dyDescent="0.2">
      <c r="A485">
        <v>11</v>
      </c>
      <c r="B485">
        <v>16</v>
      </c>
      <c r="D485" s="6" t="str">
        <f t="shared" si="21"/>
        <v>11</v>
      </c>
      <c r="E485">
        <v>13</v>
      </c>
      <c r="F485" s="5" t="b">
        <f t="shared" si="22"/>
        <v>1</v>
      </c>
      <c r="G485" s="5" t="b">
        <f t="shared" si="23"/>
        <v>0</v>
      </c>
      <c r="H485">
        <v>13</v>
      </c>
    </row>
    <row r="486" spans="1:8" ht="17" x14ac:dyDescent="0.2">
      <c r="A486">
        <v>10</v>
      </c>
      <c r="B486">
        <v>15</v>
      </c>
      <c r="D486" s="6" t="str">
        <f t="shared" si="21"/>
        <v>10</v>
      </c>
      <c r="E486">
        <v>13</v>
      </c>
      <c r="F486" s="5" t="b">
        <f t="shared" si="22"/>
        <v>1</v>
      </c>
      <c r="G486" s="5" t="b">
        <f t="shared" si="23"/>
        <v>0</v>
      </c>
      <c r="H486">
        <v>11</v>
      </c>
    </row>
    <row r="487" spans="1:8" ht="17" x14ac:dyDescent="0.2">
      <c r="A487">
        <v>10</v>
      </c>
      <c r="B487">
        <v>14</v>
      </c>
      <c r="D487" s="6" t="str">
        <f t="shared" si="21"/>
        <v>10</v>
      </c>
      <c r="E487">
        <v>11</v>
      </c>
      <c r="F487" s="5" t="b">
        <f t="shared" si="22"/>
        <v>1</v>
      </c>
      <c r="G487" s="5" t="b">
        <f t="shared" si="23"/>
        <v>0</v>
      </c>
      <c r="H487">
        <v>13</v>
      </c>
    </row>
    <row r="488" spans="1:8" ht="17" x14ac:dyDescent="0.2">
      <c r="A488">
        <v>11</v>
      </c>
      <c r="B488">
        <v>13</v>
      </c>
      <c r="D488" s="6" t="str">
        <f t="shared" si="21"/>
        <v>11</v>
      </c>
      <c r="E488">
        <v>13</v>
      </c>
      <c r="F488" s="5" t="b">
        <f t="shared" si="22"/>
        <v>1</v>
      </c>
      <c r="G488" s="5" t="b">
        <f t="shared" si="23"/>
        <v>0</v>
      </c>
      <c r="H488">
        <v>13</v>
      </c>
    </row>
    <row r="489" spans="1:8" ht="17" x14ac:dyDescent="0.2">
      <c r="A489">
        <v>10</v>
      </c>
      <c r="B489">
        <v>12</v>
      </c>
      <c r="D489" s="6" t="str">
        <f t="shared" si="21"/>
        <v>10</v>
      </c>
      <c r="E489">
        <v>13</v>
      </c>
      <c r="F489" s="5" t="b">
        <f t="shared" si="22"/>
        <v>1</v>
      </c>
      <c r="G489" s="5" t="b">
        <f t="shared" si="23"/>
        <v>0</v>
      </c>
      <c r="H489">
        <v>13</v>
      </c>
    </row>
    <row r="490" spans="1:8" ht="17" x14ac:dyDescent="0.2">
      <c r="A490">
        <v>11</v>
      </c>
      <c r="B490">
        <v>11</v>
      </c>
      <c r="D490" s="6" t="str">
        <f t="shared" si="21"/>
        <v>11</v>
      </c>
      <c r="E490">
        <v>13</v>
      </c>
      <c r="F490" s="5" t="b">
        <f t="shared" si="22"/>
        <v>1</v>
      </c>
      <c r="G490" s="5" t="b">
        <f t="shared" si="23"/>
        <v>0</v>
      </c>
      <c r="H490">
        <v>11</v>
      </c>
    </row>
    <row r="491" spans="1:8" ht="17" x14ac:dyDescent="0.2">
      <c r="A491">
        <v>10</v>
      </c>
      <c r="B491">
        <v>10</v>
      </c>
      <c r="D491" s="6" t="str">
        <f t="shared" si="21"/>
        <v>10</v>
      </c>
      <c r="E491">
        <v>11</v>
      </c>
      <c r="F491" s="5" t="b">
        <f t="shared" si="22"/>
        <v>1</v>
      </c>
      <c r="G491" s="5" t="b">
        <f t="shared" si="23"/>
        <v>0</v>
      </c>
      <c r="H491">
        <v>14</v>
      </c>
    </row>
    <row r="492" spans="1:8" ht="17" x14ac:dyDescent="0.2">
      <c r="A492">
        <v>11</v>
      </c>
      <c r="B492">
        <v>9</v>
      </c>
      <c r="D492" s="6" t="str">
        <f t="shared" si="21"/>
        <v>11</v>
      </c>
      <c r="E492">
        <v>13</v>
      </c>
      <c r="F492" s="5" t="b">
        <f t="shared" si="22"/>
        <v>1</v>
      </c>
      <c r="G492" s="5" t="b">
        <f t="shared" si="23"/>
        <v>0</v>
      </c>
      <c r="H492">
        <v>13</v>
      </c>
    </row>
    <row r="493" spans="1:8" ht="17" x14ac:dyDescent="0.2">
      <c r="A493">
        <v>10</v>
      </c>
      <c r="B493">
        <v>8</v>
      </c>
      <c r="D493" s="6" t="str">
        <f t="shared" si="21"/>
        <v>10</v>
      </c>
      <c r="E493">
        <v>13</v>
      </c>
      <c r="F493" s="5" t="b">
        <f t="shared" si="22"/>
        <v>1</v>
      </c>
      <c r="G493" s="5" t="b">
        <f t="shared" si="23"/>
        <v>0</v>
      </c>
    </row>
    <row r="494" spans="1:8" ht="17" x14ac:dyDescent="0.2">
      <c r="A494">
        <v>11</v>
      </c>
      <c r="B494">
        <v>7</v>
      </c>
      <c r="D494" s="6" t="str">
        <f t="shared" si="21"/>
        <v>11</v>
      </c>
      <c r="E494">
        <v>13</v>
      </c>
      <c r="F494" s="5" t="b">
        <f t="shared" si="22"/>
        <v>1</v>
      </c>
      <c r="G494" s="5" t="b">
        <f t="shared" si="23"/>
        <v>0</v>
      </c>
    </row>
    <row r="495" spans="1:8" ht="17" x14ac:dyDescent="0.2">
      <c r="A495">
        <v>10</v>
      </c>
      <c r="B495">
        <v>6</v>
      </c>
      <c r="D495" s="6" t="str">
        <f t="shared" si="21"/>
        <v>10</v>
      </c>
      <c r="E495">
        <v>11</v>
      </c>
      <c r="F495" s="5" t="b">
        <f t="shared" si="22"/>
        <v>1</v>
      </c>
      <c r="G495" s="5" t="b">
        <f t="shared" si="23"/>
        <v>0</v>
      </c>
    </row>
    <row r="496" spans="1:8" ht="17" x14ac:dyDescent="0.2">
      <c r="A496">
        <v>11</v>
      </c>
      <c r="B496">
        <v>5</v>
      </c>
      <c r="D496" s="6" t="str">
        <f t="shared" si="21"/>
        <v>11</v>
      </c>
      <c r="E496">
        <v>13</v>
      </c>
      <c r="F496" s="5" t="b">
        <f t="shared" si="22"/>
        <v>1</v>
      </c>
      <c r="G496" s="5" t="b">
        <f t="shared" si="23"/>
        <v>0</v>
      </c>
    </row>
    <row r="497" spans="1:7" ht="17" x14ac:dyDescent="0.2">
      <c r="A497">
        <v>10</v>
      </c>
      <c r="B497">
        <v>4</v>
      </c>
      <c r="D497" s="6" t="str">
        <f t="shared" si="21"/>
        <v>10</v>
      </c>
      <c r="E497">
        <v>13</v>
      </c>
      <c r="F497" s="5" t="b">
        <f t="shared" si="22"/>
        <v>1</v>
      </c>
      <c r="G497" s="5" t="b">
        <f t="shared" si="23"/>
        <v>0</v>
      </c>
    </row>
    <row r="498" spans="1:7" ht="17" x14ac:dyDescent="0.2">
      <c r="A498">
        <v>11</v>
      </c>
      <c r="B498">
        <v>3</v>
      </c>
      <c r="D498" s="6" t="str">
        <f t="shared" si="21"/>
        <v>11</v>
      </c>
      <c r="E498">
        <v>13</v>
      </c>
      <c r="F498" s="5" t="b">
        <f t="shared" si="22"/>
        <v>1</v>
      </c>
      <c r="G498" s="5" t="b">
        <f t="shared" si="23"/>
        <v>0</v>
      </c>
    </row>
    <row r="499" spans="1:7" ht="17" x14ac:dyDescent="0.2">
      <c r="A499">
        <v>10</v>
      </c>
      <c r="B499">
        <v>2</v>
      </c>
      <c r="D499" s="6" t="str">
        <f t="shared" si="21"/>
        <v>10</v>
      </c>
      <c r="E499">
        <v>11</v>
      </c>
      <c r="F499" s="5" t="b">
        <f t="shared" si="22"/>
        <v>1</v>
      </c>
      <c r="G499" s="5" t="b">
        <f t="shared" si="23"/>
        <v>0</v>
      </c>
    </row>
    <row r="500" spans="1:7" ht="17" x14ac:dyDescent="0.2">
      <c r="A500">
        <v>10</v>
      </c>
      <c r="B500">
        <v>1</v>
      </c>
      <c r="D500" s="6" t="str">
        <f t="shared" si="21"/>
        <v>10</v>
      </c>
      <c r="E500">
        <v>14</v>
      </c>
      <c r="F500" s="5" t="b">
        <f t="shared" si="22"/>
        <v>1</v>
      </c>
      <c r="G500" s="5" t="b">
        <f t="shared" si="23"/>
        <v>0</v>
      </c>
    </row>
    <row r="501" spans="1:7" ht="17" x14ac:dyDescent="0.2">
      <c r="A501">
        <v>10</v>
      </c>
      <c r="B501">
        <v>0</v>
      </c>
      <c r="D501" s="6" t="str">
        <f t="shared" si="21"/>
        <v>10</v>
      </c>
      <c r="E501">
        <v>13</v>
      </c>
      <c r="F501" s="5" t="b">
        <f t="shared" si="22"/>
        <v>1</v>
      </c>
      <c r="G501" s="5" t="b">
        <f t="shared" si="23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B49EB-AB50-E149-841A-3D45EA4FE574}">
  <dimension ref="A1:U289"/>
  <sheetViews>
    <sheetView tabSelected="1" topLeftCell="A259" workbookViewId="0">
      <selection activeCell="F292" sqref="F292"/>
    </sheetView>
    <sheetView topLeftCell="A13" workbookViewId="1"/>
  </sheetViews>
  <sheetFormatPr baseColWidth="10" defaultRowHeight="16" x14ac:dyDescent="0.2"/>
  <cols>
    <col min="1" max="1" width="31" customWidth="1"/>
    <col min="2" max="8" width="19.6640625" customWidth="1"/>
    <col min="9" max="12" width="13.6640625" customWidth="1"/>
    <col min="16" max="16" width="29" bestFit="1" customWidth="1"/>
  </cols>
  <sheetData>
    <row r="1" spans="1:11" ht="17" thickBot="1" x14ac:dyDescent="0.25"/>
    <row r="2" spans="1:11" x14ac:dyDescent="0.2">
      <c r="A2" s="7" t="s">
        <v>13</v>
      </c>
      <c r="B2" s="12" t="s">
        <v>22</v>
      </c>
    </row>
    <row r="3" spans="1:11" x14ac:dyDescent="0.2">
      <c r="A3" s="8" t="s">
        <v>38</v>
      </c>
      <c r="B3" s="19" t="s">
        <v>39</v>
      </c>
      <c r="K3" t="s">
        <v>76</v>
      </c>
    </row>
    <row r="4" spans="1:11" x14ac:dyDescent="0.2">
      <c r="A4" s="8" t="s">
        <v>15</v>
      </c>
      <c r="B4" s="9">
        <v>500</v>
      </c>
      <c r="K4" t="s">
        <v>77</v>
      </c>
    </row>
    <row r="5" spans="1:11" x14ac:dyDescent="0.2">
      <c r="A5" s="8" t="s">
        <v>16</v>
      </c>
      <c r="B5" s="9">
        <v>50</v>
      </c>
      <c r="K5" t="s">
        <v>78</v>
      </c>
    </row>
    <row r="6" spans="1:11" x14ac:dyDescent="0.2">
      <c r="A6" s="8" t="s">
        <v>80</v>
      </c>
      <c r="B6" s="9">
        <v>50</v>
      </c>
    </row>
    <row r="7" spans="1:11" x14ac:dyDescent="0.2">
      <c r="A7" s="8" t="s">
        <v>72</v>
      </c>
      <c r="B7" s="9">
        <v>190</v>
      </c>
    </row>
    <row r="8" spans="1:11" ht="17" thickBot="1" x14ac:dyDescent="0.25">
      <c r="A8" s="10" t="s">
        <v>68</v>
      </c>
      <c r="B8" s="11">
        <f>B5*8*(1/B6)</f>
        <v>8</v>
      </c>
    </row>
    <row r="10" spans="1:11" x14ac:dyDescent="0.2">
      <c r="A10" s="13" t="s">
        <v>12</v>
      </c>
      <c r="B10" t="s">
        <v>17</v>
      </c>
      <c r="C10" t="s">
        <v>17</v>
      </c>
      <c r="D10" t="s">
        <v>17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</row>
    <row r="11" spans="1:11" x14ac:dyDescent="0.2">
      <c r="A11" s="13" t="s">
        <v>18</v>
      </c>
      <c r="B11" t="s">
        <v>19</v>
      </c>
      <c r="C11" t="s">
        <v>19</v>
      </c>
      <c r="D11" t="s">
        <v>19</v>
      </c>
      <c r="E11" t="s">
        <v>21</v>
      </c>
      <c r="F11" t="s">
        <v>21</v>
      </c>
      <c r="G11" t="s">
        <v>21</v>
      </c>
      <c r="H11" t="s">
        <v>21</v>
      </c>
      <c r="I11" t="s">
        <v>21</v>
      </c>
    </row>
    <row r="12" spans="1:11" s="6" customFormat="1" ht="79" customHeight="1" x14ac:dyDescent="0.2">
      <c r="A12" s="14" t="s">
        <v>14</v>
      </c>
      <c r="B12" s="6" t="s">
        <v>11</v>
      </c>
      <c r="C12" s="6" t="s">
        <v>73</v>
      </c>
      <c r="D12" s="6" t="s">
        <v>73</v>
      </c>
      <c r="E12" s="6" t="s">
        <v>11</v>
      </c>
      <c r="F12" s="6" t="s">
        <v>73</v>
      </c>
      <c r="G12" s="6" t="s">
        <v>73</v>
      </c>
      <c r="H12" s="6" t="s">
        <v>71</v>
      </c>
      <c r="I12" s="6" t="s">
        <v>74</v>
      </c>
    </row>
    <row r="13" spans="1:11" s="6" customFormat="1" ht="55" customHeight="1" x14ac:dyDescent="0.2">
      <c r="A13" s="14" t="s">
        <v>42</v>
      </c>
      <c r="B13" s="6" t="s">
        <v>43</v>
      </c>
      <c r="C13" s="36" t="s">
        <v>43</v>
      </c>
      <c r="D13" s="36" t="s">
        <v>44</v>
      </c>
      <c r="E13" s="36" t="s">
        <v>43</v>
      </c>
      <c r="F13" s="36" t="s">
        <v>43</v>
      </c>
      <c r="G13" s="36" t="s">
        <v>45</v>
      </c>
      <c r="H13" s="6" t="s">
        <v>43</v>
      </c>
      <c r="I13" s="6" t="s">
        <v>43</v>
      </c>
    </row>
    <row r="14" spans="1:11" ht="18" thickBot="1" x14ac:dyDescent="0.25">
      <c r="A14" s="32" t="s">
        <v>27</v>
      </c>
      <c r="B14" s="30"/>
      <c r="C14" s="30"/>
      <c r="D14" s="30"/>
      <c r="E14" s="30"/>
      <c r="F14" s="30"/>
      <c r="G14" s="30"/>
      <c r="H14" s="30"/>
      <c r="I14" s="30"/>
    </row>
    <row r="15" spans="1:11" s="2" customFormat="1" x14ac:dyDescent="0.2">
      <c r="A15" s="24" t="s">
        <v>30</v>
      </c>
      <c r="B15" s="31">
        <v>500</v>
      </c>
      <c r="C15" s="31">
        <v>500</v>
      </c>
      <c r="D15" s="31">
        <v>500</v>
      </c>
      <c r="E15" s="31">
        <v>500</v>
      </c>
      <c r="F15" s="31">
        <v>500</v>
      </c>
      <c r="G15" s="31">
        <v>500</v>
      </c>
      <c r="H15" s="31">
        <v>500</v>
      </c>
      <c r="I15" s="31">
        <v>500</v>
      </c>
    </row>
    <row r="16" spans="1:11" x14ac:dyDescent="0.2">
      <c r="A16" s="22" t="s">
        <v>25</v>
      </c>
      <c r="B16" s="20">
        <v>51</v>
      </c>
      <c r="C16" s="20">
        <v>50</v>
      </c>
      <c r="D16" s="20">
        <v>50</v>
      </c>
      <c r="E16" s="20">
        <v>53</v>
      </c>
      <c r="F16" s="20">
        <v>50</v>
      </c>
      <c r="G16" s="20">
        <v>50</v>
      </c>
      <c r="H16" s="20">
        <v>54</v>
      </c>
      <c r="I16" s="20">
        <v>50</v>
      </c>
    </row>
    <row r="17" spans="1:10" x14ac:dyDescent="0.2">
      <c r="A17" s="22" t="s">
        <v>26</v>
      </c>
      <c r="B17" s="20">
        <v>91</v>
      </c>
      <c r="C17" s="20">
        <v>58</v>
      </c>
      <c r="D17" s="20">
        <v>52</v>
      </c>
      <c r="E17" s="20">
        <v>132</v>
      </c>
      <c r="F17" s="20">
        <v>91</v>
      </c>
      <c r="G17" s="20">
        <v>168</v>
      </c>
      <c r="H17" s="20">
        <v>91</v>
      </c>
      <c r="I17" s="20">
        <v>101</v>
      </c>
    </row>
    <row r="18" spans="1:10" x14ac:dyDescent="0.2">
      <c r="A18" s="25" t="s">
        <v>35</v>
      </c>
      <c r="B18" s="26">
        <v>55.926000000000002</v>
      </c>
      <c r="C18" s="26">
        <v>50.936</v>
      </c>
      <c r="D18" s="26">
        <v>50.884</v>
      </c>
      <c r="E18" s="26">
        <v>59.02</v>
      </c>
      <c r="F18" s="26">
        <v>56.32</v>
      </c>
      <c r="G18" s="26">
        <v>62.81</v>
      </c>
      <c r="H18" s="26">
        <v>56.898000000000003</v>
      </c>
      <c r="I18" s="26">
        <v>56.5</v>
      </c>
    </row>
    <row r="19" spans="1:10" x14ac:dyDescent="0.2">
      <c r="A19" s="25" t="s">
        <v>24</v>
      </c>
      <c r="B19" s="26">
        <v>9.5837477241881732</v>
      </c>
      <c r="C19" s="26">
        <v>0.5333600527709077</v>
      </c>
      <c r="D19" s="26">
        <v>0.35608649959017014</v>
      </c>
      <c r="E19" s="26">
        <v>15.340085934340328</v>
      </c>
      <c r="F19" s="26">
        <v>6.7084727930005768</v>
      </c>
      <c r="G19" s="26">
        <v>21.112873011829233</v>
      </c>
      <c r="H19" s="26">
        <v>1.87</v>
      </c>
      <c r="I19" s="26">
        <v>6.98</v>
      </c>
    </row>
    <row r="20" spans="1:10" ht="17" thickBot="1" x14ac:dyDescent="0.25">
      <c r="A20" s="29" t="s">
        <v>33</v>
      </c>
      <c r="B20" s="30"/>
      <c r="C20" s="30"/>
      <c r="D20" s="30"/>
      <c r="E20" s="30"/>
      <c r="F20" s="30"/>
      <c r="G20" s="30"/>
      <c r="H20" s="30"/>
      <c r="I20" s="30"/>
    </row>
    <row r="21" spans="1:10" x14ac:dyDescent="0.2">
      <c r="A21" s="24" t="s">
        <v>30</v>
      </c>
      <c r="B21" s="24">
        <v>452</v>
      </c>
      <c r="C21" s="24">
        <v>497</v>
      </c>
      <c r="D21" s="24">
        <v>494</v>
      </c>
      <c r="E21" s="24">
        <v>453</v>
      </c>
      <c r="F21" s="24">
        <v>446</v>
      </c>
      <c r="G21" s="24">
        <v>453</v>
      </c>
      <c r="H21" s="24">
        <v>493</v>
      </c>
      <c r="I21" s="24">
        <v>462</v>
      </c>
    </row>
    <row r="22" spans="1:10" x14ac:dyDescent="0.2">
      <c r="A22" s="22" t="s">
        <v>25</v>
      </c>
      <c r="B22" s="20">
        <v>51</v>
      </c>
      <c r="C22" s="20">
        <v>50</v>
      </c>
      <c r="D22" s="20">
        <v>50</v>
      </c>
      <c r="E22" s="20">
        <v>53</v>
      </c>
      <c r="F22" s="20">
        <v>50</v>
      </c>
      <c r="G22" s="20">
        <v>50</v>
      </c>
      <c r="H22" s="20">
        <v>54</v>
      </c>
      <c r="I22" s="20">
        <v>50</v>
      </c>
    </row>
    <row r="23" spans="1:10" x14ac:dyDescent="0.2">
      <c r="A23" s="22" t="s">
        <v>26</v>
      </c>
      <c r="B23" s="20">
        <v>55</v>
      </c>
      <c r="C23" s="20">
        <v>52</v>
      </c>
      <c r="D23" s="20">
        <v>51</v>
      </c>
      <c r="E23" s="20">
        <v>55</v>
      </c>
      <c r="F23" s="20">
        <v>56</v>
      </c>
      <c r="G23" s="20">
        <v>82</v>
      </c>
      <c r="H23" s="20">
        <v>60</v>
      </c>
      <c r="I23" s="20">
        <v>70</v>
      </c>
    </row>
    <row r="24" spans="1:10" x14ac:dyDescent="0.2">
      <c r="A24" s="22" t="s">
        <v>35</v>
      </c>
      <c r="B24" s="21">
        <v>52.858407079646021</v>
      </c>
      <c r="C24" s="21">
        <v>50.905432595573444</v>
      </c>
      <c r="D24" s="21">
        <v>50.870445344129557</v>
      </c>
      <c r="E24" s="21">
        <v>54.123620309050771</v>
      </c>
      <c r="F24" s="21">
        <v>54.123318385650222</v>
      </c>
      <c r="G24" s="21">
        <v>56.461368653421637</v>
      </c>
      <c r="H24" s="21">
        <v>56.77</v>
      </c>
      <c r="I24" s="21">
        <v>54.65</v>
      </c>
    </row>
    <row r="25" spans="1:10" x14ac:dyDescent="0.2">
      <c r="A25" s="22" t="s">
        <v>24</v>
      </c>
      <c r="B25" s="21">
        <v>1.2287556602106307</v>
      </c>
      <c r="C25" s="21">
        <v>0.31925862958488621</v>
      </c>
      <c r="D25" s="21">
        <v>0.336153223853774</v>
      </c>
      <c r="E25" s="21">
        <v>0.41826988443324153</v>
      </c>
      <c r="F25" s="21">
        <v>0.63284179606930235</v>
      </c>
      <c r="G25" s="21">
        <v>6.7706704076229469</v>
      </c>
      <c r="H25" s="21">
        <v>0.92</v>
      </c>
      <c r="I25" s="21">
        <v>2.38</v>
      </c>
    </row>
    <row r="26" spans="1:10" ht="17" thickBot="1" x14ac:dyDescent="0.25">
      <c r="A26" s="29" t="s">
        <v>34</v>
      </c>
      <c r="B26" s="30"/>
      <c r="C26" s="30"/>
      <c r="D26" s="30"/>
      <c r="E26" s="30"/>
      <c r="F26" s="30"/>
      <c r="G26" s="30"/>
      <c r="H26" s="30"/>
      <c r="I26" s="30"/>
    </row>
    <row r="27" spans="1:10" x14ac:dyDescent="0.2">
      <c r="A27" s="24" t="s">
        <v>30</v>
      </c>
      <c r="B27" s="24">
        <v>48</v>
      </c>
      <c r="C27" s="24">
        <v>3</v>
      </c>
      <c r="D27" s="24">
        <v>6</v>
      </c>
      <c r="E27" s="24">
        <v>47</v>
      </c>
      <c r="F27" s="24">
        <v>54</v>
      </c>
      <c r="G27" s="24">
        <v>47</v>
      </c>
      <c r="H27" s="24">
        <v>7</v>
      </c>
      <c r="I27" s="24">
        <v>38</v>
      </c>
    </row>
    <row r="28" spans="1:10" x14ac:dyDescent="0.2">
      <c r="A28" s="22" t="s">
        <v>25</v>
      </c>
      <c r="B28" s="20">
        <v>60</v>
      </c>
      <c r="C28" s="20">
        <v>53</v>
      </c>
      <c r="D28" s="20">
        <v>52</v>
      </c>
      <c r="E28" s="20">
        <v>99</v>
      </c>
      <c r="F28" s="20">
        <v>58</v>
      </c>
      <c r="G28" s="20">
        <v>88</v>
      </c>
      <c r="H28" s="20">
        <v>61</v>
      </c>
      <c r="I28" s="20">
        <v>71</v>
      </c>
    </row>
    <row r="29" spans="1:10" ht="14" customHeight="1" x14ac:dyDescent="0.2">
      <c r="A29" s="22" t="s">
        <v>26</v>
      </c>
      <c r="B29" s="27">
        <v>91</v>
      </c>
      <c r="C29" s="27">
        <v>58</v>
      </c>
      <c r="D29" s="27">
        <v>52</v>
      </c>
      <c r="E29" s="27">
        <v>132</v>
      </c>
      <c r="F29" s="27">
        <v>91</v>
      </c>
      <c r="G29" s="27">
        <v>168</v>
      </c>
      <c r="H29" s="27">
        <v>91</v>
      </c>
      <c r="I29" s="27">
        <v>101</v>
      </c>
      <c r="J29" s="6"/>
    </row>
    <row r="30" spans="1:10" x14ac:dyDescent="0.2">
      <c r="A30" s="22" t="s">
        <v>35</v>
      </c>
      <c r="B30" s="21">
        <v>84.8125</v>
      </c>
      <c r="C30" s="21">
        <v>56</v>
      </c>
      <c r="D30" s="21">
        <v>52</v>
      </c>
      <c r="E30" s="21">
        <v>106.21276595744681</v>
      </c>
      <c r="F30" s="21">
        <v>74.462962962962962</v>
      </c>
      <c r="G30" s="21">
        <v>124</v>
      </c>
      <c r="H30" s="21">
        <v>66.14</v>
      </c>
      <c r="I30" s="21">
        <v>78.97</v>
      </c>
    </row>
    <row r="31" spans="1:10" ht="17" thickBot="1" x14ac:dyDescent="0.25">
      <c r="A31" s="38" t="s">
        <v>24</v>
      </c>
      <c r="B31" s="39">
        <v>4.2409164505358428</v>
      </c>
      <c r="C31" s="39">
        <v>2.6457513110645907</v>
      </c>
      <c r="D31" s="39">
        <v>0</v>
      </c>
      <c r="E31" s="39">
        <v>6.2690966349184922</v>
      </c>
      <c r="F31" s="39">
        <v>6.6608202876419638</v>
      </c>
      <c r="G31" s="39">
        <v>12.74669607661394</v>
      </c>
      <c r="H31" s="39">
        <v>10.99</v>
      </c>
      <c r="I31" s="39">
        <v>5.0199999999999996</v>
      </c>
    </row>
    <row r="32" spans="1:10" x14ac:dyDescent="0.2">
      <c r="A32" s="37" t="s">
        <v>36</v>
      </c>
      <c r="B32" s="2">
        <v>31.954092920353979</v>
      </c>
      <c r="C32" s="2">
        <v>5.0945674044265559</v>
      </c>
      <c r="D32" s="2">
        <v>1.129554655870443</v>
      </c>
      <c r="E32" s="2">
        <v>52.089145648396034</v>
      </c>
      <c r="F32" s="2">
        <v>20.33964457731274</v>
      </c>
      <c r="G32" s="2">
        <v>67.53863134657837</v>
      </c>
      <c r="H32" s="2">
        <v>9.3800000000000008</v>
      </c>
      <c r="I32" s="2">
        <v>24.32</v>
      </c>
    </row>
    <row r="33" spans="1:10" x14ac:dyDescent="0.2">
      <c r="A33" s="28" t="s">
        <v>41</v>
      </c>
      <c r="B33" s="21">
        <v>10.416666666666666</v>
      </c>
      <c r="C33" s="21">
        <v>166.66666666666666</v>
      </c>
      <c r="D33" s="21">
        <v>83.333333333333329</v>
      </c>
      <c r="E33" s="21">
        <v>10.638297872340425</v>
      </c>
      <c r="F33" s="21">
        <v>9.2592592592592595</v>
      </c>
      <c r="G33" s="21">
        <v>10.638297872340425</v>
      </c>
      <c r="H33" s="21">
        <v>71.400000000000006</v>
      </c>
      <c r="I33" s="21">
        <v>13.2</v>
      </c>
    </row>
    <row r="34" spans="1:10" x14ac:dyDescent="0.2">
      <c r="A34" s="23" t="s">
        <v>37</v>
      </c>
      <c r="B34" s="24">
        <v>40</v>
      </c>
      <c r="C34" s="24">
        <v>8</v>
      </c>
      <c r="D34" s="24">
        <v>2</v>
      </c>
      <c r="E34" s="24">
        <v>79</v>
      </c>
      <c r="F34" s="24">
        <v>41</v>
      </c>
      <c r="G34" s="24">
        <v>118</v>
      </c>
      <c r="H34" s="24">
        <v>37</v>
      </c>
      <c r="I34" s="24">
        <v>51</v>
      </c>
      <c r="J34" s="1"/>
    </row>
    <row r="35" spans="1:10" x14ac:dyDescent="0.2">
      <c r="A35" s="25" t="s">
        <v>75</v>
      </c>
      <c r="B35" s="35">
        <f>(B18-$B6)/$B6</f>
        <v>0.11852000000000004</v>
      </c>
      <c r="C35" s="35">
        <f t="shared" ref="C35:I35" si="0">(C18-$B6)/$B6</f>
        <v>1.8720000000000001E-2</v>
      </c>
      <c r="D35" s="35">
        <f t="shared" si="0"/>
        <v>1.7680000000000008E-2</v>
      </c>
      <c r="E35" s="35">
        <f t="shared" si="0"/>
        <v>0.18040000000000006</v>
      </c>
      <c r="F35" s="35">
        <f t="shared" si="0"/>
        <v>0.12640000000000001</v>
      </c>
      <c r="G35" s="35">
        <f t="shared" si="0"/>
        <v>0.25620000000000004</v>
      </c>
      <c r="H35" s="35">
        <f t="shared" si="0"/>
        <v>0.13796000000000005</v>
      </c>
      <c r="I35" s="35">
        <f t="shared" si="0"/>
        <v>0.13</v>
      </c>
    </row>
    <row r="38" spans="1:10" ht="17" thickBot="1" x14ac:dyDescent="0.25"/>
    <row r="39" spans="1:10" x14ac:dyDescent="0.2">
      <c r="A39" s="7" t="s">
        <v>13</v>
      </c>
      <c r="B39" s="12" t="s">
        <v>22</v>
      </c>
    </row>
    <row r="40" spans="1:10" x14ac:dyDescent="0.2">
      <c r="A40" s="8" t="s">
        <v>38</v>
      </c>
      <c r="B40" s="19" t="s">
        <v>39</v>
      </c>
    </row>
    <row r="41" spans="1:10" x14ac:dyDescent="0.2">
      <c r="A41" s="8" t="s">
        <v>15</v>
      </c>
      <c r="B41" s="9">
        <v>500</v>
      </c>
    </row>
    <row r="42" spans="1:10" x14ac:dyDescent="0.2">
      <c r="A42" s="8" t="s">
        <v>16</v>
      </c>
      <c r="B42" s="9">
        <v>50</v>
      </c>
    </row>
    <row r="43" spans="1:10" x14ac:dyDescent="0.2">
      <c r="A43" s="8" t="s">
        <v>80</v>
      </c>
      <c r="B43" s="9">
        <v>25</v>
      </c>
    </row>
    <row r="44" spans="1:10" x14ac:dyDescent="0.2">
      <c r="A44" s="8" t="s">
        <v>72</v>
      </c>
      <c r="B44" s="9">
        <v>190</v>
      </c>
    </row>
    <row r="45" spans="1:10" ht="17" thickBot="1" x14ac:dyDescent="0.25">
      <c r="A45" s="10" t="s">
        <v>68</v>
      </c>
      <c r="B45" s="11">
        <f>B42*8*(1/B43)</f>
        <v>16</v>
      </c>
    </row>
    <row r="47" spans="1:10" x14ac:dyDescent="0.2">
      <c r="A47" s="13" t="s">
        <v>12</v>
      </c>
      <c r="B47" t="s">
        <v>17</v>
      </c>
      <c r="C47" t="s">
        <v>17</v>
      </c>
      <c r="D47" t="s">
        <v>17</v>
      </c>
      <c r="E47" t="s">
        <v>20</v>
      </c>
      <c r="F47" t="s">
        <v>20</v>
      </c>
      <c r="G47" t="s">
        <v>20</v>
      </c>
      <c r="H47" t="s">
        <v>20</v>
      </c>
      <c r="I47" t="s">
        <v>20</v>
      </c>
    </row>
    <row r="48" spans="1:10" x14ac:dyDescent="0.2">
      <c r="A48" s="13" t="s">
        <v>18</v>
      </c>
      <c r="B48" t="s">
        <v>19</v>
      </c>
      <c r="C48" t="s">
        <v>19</v>
      </c>
      <c r="D48" t="s">
        <v>19</v>
      </c>
      <c r="E48" t="s">
        <v>21</v>
      </c>
      <c r="F48" t="s">
        <v>21</v>
      </c>
      <c r="G48" t="s">
        <v>21</v>
      </c>
      <c r="H48" t="s">
        <v>21</v>
      </c>
      <c r="I48" t="s">
        <v>21</v>
      </c>
    </row>
    <row r="49" spans="1:9" ht="85" x14ac:dyDescent="0.2">
      <c r="A49" s="14" t="s">
        <v>14</v>
      </c>
      <c r="B49" s="6" t="s">
        <v>11</v>
      </c>
      <c r="C49" s="6" t="s">
        <v>73</v>
      </c>
      <c r="D49" s="6" t="s">
        <v>73</v>
      </c>
      <c r="E49" s="6" t="s">
        <v>11</v>
      </c>
      <c r="F49" s="6" t="s">
        <v>73</v>
      </c>
      <c r="G49" s="6" t="s">
        <v>73</v>
      </c>
      <c r="H49" s="6" t="s">
        <v>71</v>
      </c>
      <c r="I49" s="6" t="s">
        <v>74</v>
      </c>
    </row>
    <row r="50" spans="1:9" ht="51" x14ac:dyDescent="0.2">
      <c r="A50" s="14" t="s">
        <v>42</v>
      </c>
      <c r="B50" s="6" t="s">
        <v>43</v>
      </c>
      <c r="C50" s="36" t="s">
        <v>43</v>
      </c>
      <c r="D50" s="36" t="s">
        <v>44</v>
      </c>
      <c r="E50" s="36" t="s">
        <v>43</v>
      </c>
      <c r="F50" s="36" t="s">
        <v>43</v>
      </c>
      <c r="G50" s="36" t="s">
        <v>45</v>
      </c>
      <c r="H50" s="6" t="s">
        <v>43</v>
      </c>
      <c r="I50" s="6" t="s">
        <v>43</v>
      </c>
    </row>
    <row r="51" spans="1:9" ht="18" thickBot="1" x14ac:dyDescent="0.25">
      <c r="A51" s="32" t="s">
        <v>27</v>
      </c>
      <c r="B51" s="30"/>
      <c r="C51" s="30"/>
      <c r="D51" s="30"/>
      <c r="E51" s="30"/>
      <c r="F51" s="30"/>
      <c r="G51" s="30"/>
      <c r="H51" s="30"/>
      <c r="I51" s="30"/>
    </row>
    <row r="52" spans="1:9" x14ac:dyDescent="0.2">
      <c r="A52" s="24" t="s">
        <v>30</v>
      </c>
      <c r="B52" s="31">
        <v>500</v>
      </c>
      <c r="C52" s="31">
        <v>500</v>
      </c>
      <c r="D52" s="31">
        <v>500</v>
      </c>
      <c r="E52" s="31">
        <v>500</v>
      </c>
      <c r="F52" s="31">
        <v>500</v>
      </c>
      <c r="G52" s="31">
        <v>500</v>
      </c>
      <c r="H52" s="31">
        <v>500</v>
      </c>
      <c r="I52" s="31">
        <v>500</v>
      </c>
    </row>
    <row r="53" spans="1:9" x14ac:dyDescent="0.2">
      <c r="A53" s="22" t="s">
        <v>25</v>
      </c>
      <c r="B53" s="20">
        <v>26</v>
      </c>
      <c r="C53" s="20">
        <v>25</v>
      </c>
      <c r="D53" s="20">
        <v>25</v>
      </c>
      <c r="E53" s="20">
        <v>28</v>
      </c>
      <c r="F53" s="20">
        <v>25</v>
      </c>
      <c r="G53" s="20">
        <v>25</v>
      </c>
      <c r="H53" s="20">
        <v>29</v>
      </c>
      <c r="I53" s="20">
        <v>25</v>
      </c>
    </row>
    <row r="54" spans="1:9" x14ac:dyDescent="0.2">
      <c r="A54" s="22" t="s">
        <v>26</v>
      </c>
      <c r="B54" s="20">
        <v>68</v>
      </c>
      <c r="C54" s="20">
        <v>54</v>
      </c>
      <c r="D54" s="20">
        <v>52</v>
      </c>
      <c r="E54" s="20">
        <v>103</v>
      </c>
      <c r="F54" s="20">
        <v>101</v>
      </c>
      <c r="G54" s="20">
        <v>133</v>
      </c>
      <c r="H54" s="20">
        <v>67</v>
      </c>
      <c r="I54" s="20">
        <v>100</v>
      </c>
    </row>
    <row r="55" spans="1:9" x14ac:dyDescent="0.2">
      <c r="A55" s="25" t="s">
        <v>35</v>
      </c>
      <c r="B55" s="26">
        <v>30.968</v>
      </c>
      <c r="C55" s="26">
        <v>27.257999999999999</v>
      </c>
      <c r="D55" s="26">
        <v>27.533999999999999</v>
      </c>
      <c r="E55" s="26">
        <v>34.128</v>
      </c>
      <c r="F55" s="26">
        <v>38.479999999999997</v>
      </c>
      <c r="G55" s="26">
        <v>42.97</v>
      </c>
      <c r="H55" s="26">
        <v>31.902000000000001</v>
      </c>
      <c r="I55" s="26">
        <v>38.676000000000002</v>
      </c>
    </row>
    <row r="56" spans="1:9" x14ac:dyDescent="0.2">
      <c r="A56" s="25" t="s">
        <v>24</v>
      </c>
      <c r="B56" s="26">
        <v>9.61</v>
      </c>
      <c r="C56" s="26">
        <v>4.66</v>
      </c>
      <c r="D56" s="26">
        <v>4.72</v>
      </c>
      <c r="E56" s="26">
        <v>15.59</v>
      </c>
      <c r="F56" s="26">
        <v>12.98</v>
      </c>
      <c r="G56" s="26">
        <v>22.06</v>
      </c>
      <c r="H56" s="26">
        <v>1.84</v>
      </c>
      <c r="I56" s="26">
        <v>13.28</v>
      </c>
    </row>
    <row r="57" spans="1:9" ht="17" thickBot="1" x14ac:dyDescent="0.25">
      <c r="A57" s="29" t="s">
        <v>33</v>
      </c>
      <c r="B57" s="30"/>
      <c r="C57" s="30"/>
      <c r="D57" s="30"/>
      <c r="E57" s="30"/>
      <c r="F57" s="30"/>
      <c r="G57" s="30"/>
      <c r="H57" s="30"/>
      <c r="I57" s="30"/>
    </row>
    <row r="58" spans="1:9" x14ac:dyDescent="0.2">
      <c r="A58" s="24" t="s">
        <v>30</v>
      </c>
      <c r="B58" s="24">
        <v>451</v>
      </c>
      <c r="C58" s="24">
        <v>452</v>
      </c>
      <c r="D58" s="24">
        <v>454</v>
      </c>
      <c r="E58" s="24">
        <v>453</v>
      </c>
      <c r="F58" s="24">
        <v>445</v>
      </c>
      <c r="G58" s="24">
        <v>422</v>
      </c>
      <c r="H58" s="24">
        <v>480</v>
      </c>
      <c r="I58" s="24">
        <v>452</v>
      </c>
    </row>
    <row r="59" spans="1:9" x14ac:dyDescent="0.2">
      <c r="A59" s="22" t="s">
        <v>25</v>
      </c>
      <c r="B59" s="20">
        <v>26</v>
      </c>
      <c r="C59" s="20">
        <v>25</v>
      </c>
      <c r="D59" s="20">
        <v>25</v>
      </c>
      <c r="E59" s="20">
        <v>28</v>
      </c>
      <c r="F59" s="20">
        <v>25</v>
      </c>
      <c r="G59" s="20">
        <v>25</v>
      </c>
      <c r="H59" s="20">
        <v>29</v>
      </c>
      <c r="I59" s="20">
        <v>25</v>
      </c>
    </row>
    <row r="60" spans="1:9" x14ac:dyDescent="0.2">
      <c r="A60" s="22" t="s">
        <v>26</v>
      </c>
      <c r="B60" s="20">
        <v>30</v>
      </c>
      <c r="C60" s="20">
        <v>26</v>
      </c>
      <c r="D60" s="20">
        <v>31</v>
      </c>
      <c r="E60" s="20">
        <v>30</v>
      </c>
      <c r="F60" s="20">
        <v>36</v>
      </c>
      <c r="G60" s="20">
        <v>36</v>
      </c>
      <c r="H60" s="20">
        <v>33</v>
      </c>
      <c r="I60" s="20">
        <v>45</v>
      </c>
    </row>
    <row r="61" spans="1:9" x14ac:dyDescent="0.2">
      <c r="A61" s="22" t="s">
        <v>35</v>
      </c>
      <c r="B61" s="21">
        <v>27.88</v>
      </c>
      <c r="C61" s="21">
        <v>25.82</v>
      </c>
      <c r="D61" s="21">
        <v>26.18</v>
      </c>
      <c r="E61" s="21">
        <v>29.15</v>
      </c>
      <c r="F61" s="21">
        <v>34.159999999999997</v>
      </c>
      <c r="G61" s="21">
        <v>34.24</v>
      </c>
      <c r="H61" s="21">
        <v>31.7</v>
      </c>
      <c r="I61" s="21">
        <v>34.42</v>
      </c>
    </row>
    <row r="62" spans="1:9" x14ac:dyDescent="0.2">
      <c r="A62" s="22" t="s">
        <v>24</v>
      </c>
      <c r="B62" s="21">
        <v>1.24</v>
      </c>
      <c r="C62" s="21">
        <v>0.39</v>
      </c>
      <c r="D62" s="21">
        <v>1.1200000000000001</v>
      </c>
      <c r="E62" s="21">
        <v>0.44</v>
      </c>
      <c r="F62" s="21">
        <v>0.72</v>
      </c>
      <c r="G62" s="21">
        <v>0.8</v>
      </c>
      <c r="H62" s="21">
        <v>0.65</v>
      </c>
      <c r="I62" s="21">
        <v>1.85</v>
      </c>
    </row>
    <row r="63" spans="1:9" ht="17" thickBot="1" x14ac:dyDescent="0.25">
      <c r="A63" s="29" t="s">
        <v>34</v>
      </c>
      <c r="B63" s="30"/>
      <c r="C63" s="30"/>
      <c r="D63" s="30"/>
      <c r="E63" s="30"/>
      <c r="F63" s="30"/>
      <c r="G63" s="30"/>
      <c r="H63" s="30"/>
      <c r="I63" s="30"/>
    </row>
    <row r="64" spans="1:9" x14ac:dyDescent="0.2">
      <c r="A64" s="24" t="s">
        <v>30</v>
      </c>
      <c r="B64" s="24">
        <v>49</v>
      </c>
      <c r="C64" s="24">
        <v>48</v>
      </c>
      <c r="D64" s="24">
        <v>46</v>
      </c>
      <c r="E64" s="24">
        <v>47</v>
      </c>
      <c r="F64" s="24">
        <v>55</v>
      </c>
      <c r="G64" s="24">
        <v>78</v>
      </c>
      <c r="H64" s="24">
        <v>20</v>
      </c>
      <c r="I64" s="24">
        <v>48</v>
      </c>
    </row>
    <row r="65" spans="1:9" x14ac:dyDescent="0.2">
      <c r="A65" s="22" t="s">
        <v>25</v>
      </c>
      <c r="B65" s="20">
        <v>33</v>
      </c>
      <c r="C65" s="20">
        <v>32</v>
      </c>
      <c r="D65" s="20">
        <v>33</v>
      </c>
      <c r="E65" s="20">
        <v>72</v>
      </c>
      <c r="F65" s="20">
        <v>44</v>
      </c>
      <c r="G65" s="20">
        <v>45</v>
      </c>
      <c r="H65" s="20">
        <v>34</v>
      </c>
      <c r="I65" s="20">
        <v>68</v>
      </c>
    </row>
    <row r="66" spans="1:9" x14ac:dyDescent="0.2">
      <c r="A66" s="22" t="s">
        <v>26</v>
      </c>
      <c r="B66" s="27">
        <v>68</v>
      </c>
      <c r="C66" s="27">
        <v>54</v>
      </c>
      <c r="D66" s="27">
        <v>52</v>
      </c>
      <c r="E66" s="27">
        <v>103</v>
      </c>
      <c r="F66" s="27">
        <v>101</v>
      </c>
      <c r="G66" s="27">
        <v>133</v>
      </c>
      <c r="H66" s="27">
        <v>67</v>
      </c>
      <c r="I66" s="27">
        <v>100</v>
      </c>
    </row>
    <row r="67" spans="1:9" x14ac:dyDescent="0.2">
      <c r="A67" s="22" t="s">
        <v>35</v>
      </c>
      <c r="B67" s="21">
        <v>59.37</v>
      </c>
      <c r="C67" s="21">
        <v>40.83</v>
      </c>
      <c r="D67" s="21">
        <v>40.93</v>
      </c>
      <c r="E67" s="21">
        <v>82.11</v>
      </c>
      <c r="F67" s="21">
        <v>73.45</v>
      </c>
      <c r="G67" s="21">
        <v>90.21</v>
      </c>
      <c r="H67" s="21">
        <v>36.85</v>
      </c>
      <c r="I67" s="21">
        <v>78.709999999999994</v>
      </c>
    </row>
    <row r="68" spans="1:9" ht="17" thickBot="1" x14ac:dyDescent="0.25">
      <c r="A68" s="38" t="s">
        <v>24</v>
      </c>
      <c r="B68" s="39">
        <v>5.78</v>
      </c>
      <c r="C68" s="39">
        <v>4.53</v>
      </c>
      <c r="D68" s="39">
        <v>5.72</v>
      </c>
      <c r="E68" s="39">
        <v>6.18</v>
      </c>
      <c r="F68" s="39">
        <v>12.32</v>
      </c>
      <c r="G68" s="39">
        <v>21.75</v>
      </c>
      <c r="H68" s="39">
        <v>7.17</v>
      </c>
      <c r="I68" s="39">
        <v>5.45</v>
      </c>
    </row>
    <row r="69" spans="1:9" x14ac:dyDescent="0.2">
      <c r="A69" s="37" t="s">
        <v>36</v>
      </c>
      <c r="B69">
        <v>31.48</v>
      </c>
      <c r="C69">
        <v>15.02</v>
      </c>
      <c r="D69">
        <v>14.76</v>
      </c>
      <c r="E69">
        <v>52.96</v>
      </c>
      <c r="F69">
        <v>39.299999999999997</v>
      </c>
      <c r="G69">
        <v>55.97</v>
      </c>
      <c r="H69">
        <v>5.15</v>
      </c>
      <c r="I69">
        <v>44.28</v>
      </c>
    </row>
    <row r="70" spans="1:9" x14ac:dyDescent="0.2">
      <c r="A70" s="28" t="s">
        <v>41</v>
      </c>
      <c r="B70" s="21">
        <v>10.199999999999999</v>
      </c>
      <c r="C70" s="21">
        <v>10.4</v>
      </c>
      <c r="D70" s="21">
        <v>10.9</v>
      </c>
      <c r="E70" s="21">
        <v>10.6</v>
      </c>
      <c r="F70" s="21">
        <v>9.1</v>
      </c>
      <c r="G70" s="21">
        <v>6.4</v>
      </c>
      <c r="H70" s="21">
        <v>25</v>
      </c>
      <c r="I70" s="21">
        <v>10.4</v>
      </c>
    </row>
    <row r="71" spans="1:9" x14ac:dyDescent="0.2">
      <c r="A71" s="23" t="s">
        <v>37</v>
      </c>
      <c r="B71" s="24">
        <v>42</v>
      </c>
      <c r="C71" s="24">
        <v>29</v>
      </c>
      <c r="D71" s="24">
        <v>27</v>
      </c>
      <c r="E71" s="24">
        <v>75</v>
      </c>
      <c r="F71" s="24">
        <v>76</v>
      </c>
      <c r="G71" s="24">
        <v>108</v>
      </c>
      <c r="H71" s="24">
        <v>38</v>
      </c>
      <c r="I71" s="24">
        <v>75</v>
      </c>
    </row>
    <row r="72" spans="1:9" x14ac:dyDescent="0.2">
      <c r="A72" s="34" t="s">
        <v>75</v>
      </c>
      <c r="B72" s="35">
        <f>(B55-$B43)/$B43</f>
        <v>0.23871999999999999</v>
      </c>
      <c r="C72" s="35">
        <f t="shared" ref="C72:I72" si="1">(C55-$B43)/$B43</f>
        <v>9.031999999999997E-2</v>
      </c>
      <c r="D72" s="35">
        <f t="shared" si="1"/>
        <v>0.10135999999999995</v>
      </c>
      <c r="E72" s="35">
        <f t="shared" si="1"/>
        <v>0.36512</v>
      </c>
      <c r="F72" s="35">
        <f t="shared" si="1"/>
        <v>0.5391999999999999</v>
      </c>
      <c r="G72" s="35">
        <f t="shared" si="1"/>
        <v>0.71879999999999999</v>
      </c>
      <c r="H72" s="35">
        <f t="shared" si="1"/>
        <v>0.27608000000000005</v>
      </c>
      <c r="I72" s="35">
        <f t="shared" si="1"/>
        <v>0.54704000000000008</v>
      </c>
    </row>
    <row r="75" spans="1:9" ht="17" thickBot="1" x14ac:dyDescent="0.25"/>
    <row r="76" spans="1:9" x14ac:dyDescent="0.2">
      <c r="A76" s="7" t="s">
        <v>13</v>
      </c>
      <c r="B76" s="12" t="s">
        <v>22</v>
      </c>
    </row>
    <row r="77" spans="1:9" x14ac:dyDescent="0.2">
      <c r="A77" s="8" t="s">
        <v>38</v>
      </c>
      <c r="B77" s="19" t="s">
        <v>39</v>
      </c>
    </row>
    <row r="78" spans="1:9" x14ac:dyDescent="0.2">
      <c r="A78" s="8" t="s">
        <v>15</v>
      </c>
      <c r="B78" s="9">
        <v>500</v>
      </c>
    </row>
    <row r="79" spans="1:9" x14ac:dyDescent="0.2">
      <c r="A79" s="8" t="s">
        <v>16</v>
      </c>
      <c r="B79" s="9">
        <v>50</v>
      </c>
    </row>
    <row r="80" spans="1:9" x14ac:dyDescent="0.2">
      <c r="A80" s="8" t="s">
        <v>80</v>
      </c>
      <c r="B80" s="9">
        <v>10</v>
      </c>
    </row>
    <row r="81" spans="1:9" x14ac:dyDescent="0.2">
      <c r="A81" s="8" t="s">
        <v>72</v>
      </c>
      <c r="B81" s="9">
        <v>190</v>
      </c>
    </row>
    <row r="82" spans="1:9" ht="17" thickBot="1" x14ac:dyDescent="0.25">
      <c r="A82" s="10" t="s">
        <v>68</v>
      </c>
      <c r="B82" s="11">
        <f>B79*8*(1/B80)</f>
        <v>40</v>
      </c>
    </row>
    <row r="84" spans="1:9" x14ac:dyDescent="0.2">
      <c r="A84" s="13" t="s">
        <v>12</v>
      </c>
      <c r="B84" t="s">
        <v>17</v>
      </c>
      <c r="C84" t="s">
        <v>17</v>
      </c>
      <c r="D84" t="s">
        <v>17</v>
      </c>
      <c r="E84" t="s">
        <v>20</v>
      </c>
      <c r="F84" t="s">
        <v>20</v>
      </c>
      <c r="G84" t="s">
        <v>20</v>
      </c>
      <c r="H84" t="s">
        <v>20</v>
      </c>
      <c r="I84" t="s">
        <v>20</v>
      </c>
    </row>
    <row r="85" spans="1:9" x14ac:dyDescent="0.2">
      <c r="A85" s="13" t="s">
        <v>18</v>
      </c>
      <c r="B85" t="s">
        <v>19</v>
      </c>
      <c r="C85" t="s">
        <v>19</v>
      </c>
      <c r="D85" t="s">
        <v>19</v>
      </c>
      <c r="E85" t="s">
        <v>21</v>
      </c>
      <c r="F85" t="s">
        <v>21</v>
      </c>
      <c r="G85" t="s">
        <v>21</v>
      </c>
      <c r="H85" t="s">
        <v>21</v>
      </c>
      <c r="I85" t="s">
        <v>21</v>
      </c>
    </row>
    <row r="86" spans="1:9" ht="85" x14ac:dyDescent="0.2">
      <c r="A86" s="14" t="s">
        <v>14</v>
      </c>
      <c r="B86" s="6" t="s">
        <v>11</v>
      </c>
      <c r="C86" s="6" t="s">
        <v>73</v>
      </c>
      <c r="D86" s="6" t="s">
        <v>73</v>
      </c>
      <c r="E86" s="6" t="s">
        <v>11</v>
      </c>
      <c r="F86" s="6" t="s">
        <v>73</v>
      </c>
      <c r="G86" s="6" t="s">
        <v>73</v>
      </c>
      <c r="H86" s="6" t="s">
        <v>71</v>
      </c>
      <c r="I86" s="6" t="s">
        <v>74</v>
      </c>
    </row>
    <row r="87" spans="1:9" ht="51" x14ac:dyDescent="0.2">
      <c r="A87" s="14" t="s">
        <v>42</v>
      </c>
      <c r="B87" s="6" t="s">
        <v>43</v>
      </c>
      <c r="C87" s="36" t="s">
        <v>43</v>
      </c>
      <c r="D87" s="36" t="s">
        <v>44</v>
      </c>
      <c r="E87" s="36" t="s">
        <v>43</v>
      </c>
      <c r="F87" s="36" t="s">
        <v>43</v>
      </c>
      <c r="G87" s="36" t="s">
        <v>45</v>
      </c>
      <c r="H87" s="6" t="s">
        <v>43</v>
      </c>
      <c r="I87" s="6" t="s">
        <v>43</v>
      </c>
    </row>
    <row r="88" spans="1:9" ht="18" thickBot="1" x14ac:dyDescent="0.25">
      <c r="A88" s="32" t="s">
        <v>27</v>
      </c>
      <c r="B88" s="30"/>
      <c r="C88" s="30"/>
      <c r="D88" s="30"/>
      <c r="E88" s="30"/>
      <c r="F88" s="30"/>
      <c r="G88" s="30"/>
      <c r="H88" s="30"/>
      <c r="I88" s="30"/>
    </row>
    <row r="89" spans="1:9" x14ac:dyDescent="0.2">
      <c r="A89" s="24" t="s">
        <v>30</v>
      </c>
      <c r="B89" s="31">
        <v>500</v>
      </c>
      <c r="C89" s="40" t="s">
        <v>79</v>
      </c>
      <c r="D89" s="40" t="s">
        <v>79</v>
      </c>
      <c r="E89" s="31">
        <v>500</v>
      </c>
      <c r="F89" s="31">
        <v>500</v>
      </c>
      <c r="G89" s="31">
        <v>500</v>
      </c>
      <c r="H89" s="31">
        <v>500</v>
      </c>
      <c r="I89" s="31">
        <v>500</v>
      </c>
    </row>
    <row r="90" spans="1:9" x14ac:dyDescent="0.2">
      <c r="A90" s="22" t="s">
        <v>25</v>
      </c>
      <c r="B90" s="20">
        <v>11</v>
      </c>
      <c r="C90" s="20"/>
      <c r="D90" s="20"/>
      <c r="E90" s="20">
        <v>13</v>
      </c>
      <c r="F90" s="20">
        <v>10</v>
      </c>
      <c r="G90" s="20">
        <v>10</v>
      </c>
      <c r="H90" s="20">
        <v>14</v>
      </c>
      <c r="I90" s="20">
        <v>10</v>
      </c>
    </row>
    <row r="91" spans="1:9" x14ac:dyDescent="0.2">
      <c r="A91" s="22" t="s">
        <v>26</v>
      </c>
      <c r="B91" s="20">
        <v>58</v>
      </c>
      <c r="C91" s="20"/>
      <c r="D91" s="20"/>
      <c r="E91" s="20">
        <v>101</v>
      </c>
      <c r="F91" s="20">
        <v>91</v>
      </c>
      <c r="G91" s="20">
        <v>163</v>
      </c>
      <c r="H91" s="20">
        <v>50</v>
      </c>
      <c r="I91" s="20">
        <v>90</v>
      </c>
    </row>
    <row r="92" spans="1:9" x14ac:dyDescent="0.2">
      <c r="A92" s="25" t="s">
        <v>35</v>
      </c>
      <c r="B92" s="26">
        <v>16.053999999999998</v>
      </c>
      <c r="C92" s="26"/>
      <c r="D92" s="26"/>
      <c r="E92" s="26">
        <v>19.024000000000001</v>
      </c>
      <c r="F92" s="26">
        <v>14.616</v>
      </c>
      <c r="G92" s="26">
        <v>16.916</v>
      </c>
      <c r="H92" s="26">
        <v>16.946000000000002</v>
      </c>
      <c r="I92" s="26">
        <v>14.757999999999999</v>
      </c>
    </row>
    <row r="93" spans="1:9" x14ac:dyDescent="0.2">
      <c r="A93" s="25" t="s">
        <v>24</v>
      </c>
      <c r="B93" s="26">
        <v>9.9</v>
      </c>
      <c r="C93" s="26"/>
      <c r="D93" s="26"/>
      <c r="E93" s="26">
        <v>15.36</v>
      </c>
      <c r="F93" s="26">
        <v>12.93</v>
      </c>
      <c r="G93" s="26">
        <v>19.760000000000002</v>
      </c>
      <c r="H93" s="26">
        <v>1.77</v>
      </c>
      <c r="I93" s="26">
        <v>13.16</v>
      </c>
    </row>
    <row r="94" spans="1:9" ht="17" thickBot="1" x14ac:dyDescent="0.25">
      <c r="A94" s="29" t="s">
        <v>33</v>
      </c>
      <c r="B94" s="30"/>
      <c r="C94" s="30"/>
      <c r="D94" s="30"/>
      <c r="E94" s="30"/>
      <c r="F94" s="30"/>
      <c r="G94" s="30"/>
      <c r="H94" s="30"/>
      <c r="I94" s="30"/>
    </row>
    <row r="95" spans="1:9" x14ac:dyDescent="0.2">
      <c r="A95" s="24" t="s">
        <v>30</v>
      </c>
      <c r="B95" s="24">
        <v>453</v>
      </c>
      <c r="C95" s="24"/>
      <c r="D95" s="24"/>
      <c r="E95" s="24">
        <v>453</v>
      </c>
      <c r="F95" s="24">
        <v>466</v>
      </c>
      <c r="G95" s="24">
        <v>455</v>
      </c>
      <c r="H95" s="24">
        <v>498</v>
      </c>
      <c r="I95" s="24">
        <v>464</v>
      </c>
    </row>
    <row r="96" spans="1:9" x14ac:dyDescent="0.2">
      <c r="A96" s="22" t="s">
        <v>25</v>
      </c>
      <c r="B96" s="20">
        <v>11</v>
      </c>
      <c r="C96" s="20"/>
      <c r="D96" s="20"/>
      <c r="E96" s="20">
        <v>13</v>
      </c>
      <c r="F96" s="20">
        <v>10</v>
      </c>
      <c r="G96" s="20">
        <v>10</v>
      </c>
      <c r="H96" s="20">
        <v>14</v>
      </c>
      <c r="I96" s="20">
        <v>10</v>
      </c>
    </row>
    <row r="97" spans="1:9" x14ac:dyDescent="0.2">
      <c r="A97" s="22" t="s">
        <v>26</v>
      </c>
      <c r="B97" s="20">
        <v>21</v>
      </c>
      <c r="C97" s="20"/>
      <c r="D97" s="20"/>
      <c r="E97" s="20">
        <v>16</v>
      </c>
      <c r="F97" s="20">
        <v>19</v>
      </c>
      <c r="G97" s="20">
        <v>19</v>
      </c>
      <c r="H97" s="20">
        <v>22</v>
      </c>
      <c r="I97" s="20">
        <v>17</v>
      </c>
    </row>
    <row r="98" spans="1:9" x14ac:dyDescent="0.2">
      <c r="A98" s="22" t="s">
        <v>35</v>
      </c>
      <c r="B98" s="21">
        <v>12.91</v>
      </c>
      <c r="C98" s="21"/>
      <c r="D98" s="21"/>
      <c r="E98" s="21">
        <v>14.14</v>
      </c>
      <c r="F98" s="21">
        <v>11.21</v>
      </c>
      <c r="G98" s="21">
        <v>11.42</v>
      </c>
      <c r="H98" s="21">
        <v>16.87</v>
      </c>
      <c r="I98" s="21">
        <v>11.19</v>
      </c>
    </row>
    <row r="99" spans="1:9" x14ac:dyDescent="0.2">
      <c r="A99" s="22" t="s">
        <v>24</v>
      </c>
      <c r="B99" s="21">
        <v>1.28</v>
      </c>
      <c r="C99" s="21"/>
      <c r="D99" s="21"/>
      <c r="E99" s="21">
        <v>0.44</v>
      </c>
      <c r="F99" s="21">
        <v>1.51</v>
      </c>
      <c r="G99" s="21">
        <v>1.67</v>
      </c>
      <c r="H99" s="21">
        <v>0.91</v>
      </c>
      <c r="I99" s="21">
        <v>1.57</v>
      </c>
    </row>
    <row r="100" spans="1:9" ht="17" thickBot="1" x14ac:dyDescent="0.25">
      <c r="A100" s="29" t="s">
        <v>34</v>
      </c>
      <c r="B100" s="30"/>
      <c r="C100" s="30"/>
      <c r="D100" s="30"/>
      <c r="E100" s="30"/>
      <c r="F100" s="30"/>
      <c r="G100" s="30"/>
      <c r="H100" s="30"/>
      <c r="I100" s="30"/>
    </row>
    <row r="101" spans="1:9" x14ac:dyDescent="0.2">
      <c r="A101" s="24" t="s">
        <v>30</v>
      </c>
      <c r="B101" s="24">
        <v>47</v>
      </c>
      <c r="C101" s="24"/>
      <c r="D101" s="24"/>
      <c r="E101" s="24">
        <v>47</v>
      </c>
      <c r="F101" s="24">
        <v>34</v>
      </c>
      <c r="G101" s="24">
        <v>44</v>
      </c>
      <c r="H101" s="24">
        <v>2</v>
      </c>
      <c r="I101" s="24">
        <v>36</v>
      </c>
    </row>
    <row r="102" spans="1:9" x14ac:dyDescent="0.2">
      <c r="A102" s="22" t="s">
        <v>25</v>
      </c>
      <c r="B102" s="20">
        <v>41</v>
      </c>
      <c r="C102" s="20"/>
      <c r="D102" s="20"/>
      <c r="E102" s="20">
        <v>58</v>
      </c>
      <c r="F102" s="20">
        <v>48</v>
      </c>
      <c r="G102" s="20">
        <v>49</v>
      </c>
      <c r="H102" s="20">
        <v>24</v>
      </c>
      <c r="I102" s="20">
        <v>49</v>
      </c>
    </row>
    <row r="103" spans="1:9" x14ac:dyDescent="0.2">
      <c r="A103" s="22" t="s">
        <v>26</v>
      </c>
      <c r="B103" s="27">
        <v>58</v>
      </c>
      <c r="C103" s="27"/>
      <c r="D103" s="27"/>
      <c r="E103" s="27">
        <v>101</v>
      </c>
      <c r="F103" s="27">
        <v>91</v>
      </c>
      <c r="G103" s="27">
        <v>163</v>
      </c>
      <c r="H103" s="27">
        <v>50</v>
      </c>
      <c r="I103" s="27">
        <v>90</v>
      </c>
    </row>
    <row r="104" spans="1:9" x14ac:dyDescent="0.2">
      <c r="A104" s="22" t="s">
        <v>35</v>
      </c>
      <c r="B104" s="21">
        <v>46.38</v>
      </c>
      <c r="C104" s="21"/>
      <c r="D104" s="21"/>
      <c r="E104" s="21">
        <v>66.13</v>
      </c>
      <c r="F104" s="21">
        <v>61.32</v>
      </c>
      <c r="G104" s="21">
        <v>73.61</v>
      </c>
      <c r="H104" s="21">
        <v>37</v>
      </c>
      <c r="I104" s="21">
        <v>60.69</v>
      </c>
    </row>
    <row r="105" spans="1:9" ht="17" thickBot="1" x14ac:dyDescent="0.25">
      <c r="A105" s="38" t="s">
        <v>24</v>
      </c>
      <c r="B105" s="39">
        <v>3.18</v>
      </c>
      <c r="C105" s="39"/>
      <c r="D105" s="39"/>
      <c r="E105" s="39">
        <v>7.4</v>
      </c>
      <c r="F105" s="39">
        <v>9.18</v>
      </c>
      <c r="G105" s="39">
        <v>29.84</v>
      </c>
      <c r="H105" s="39">
        <v>18.38</v>
      </c>
      <c r="I105" s="39">
        <v>9.86</v>
      </c>
    </row>
    <row r="106" spans="1:9" x14ac:dyDescent="0.2">
      <c r="A106" s="37" t="s">
        <v>36</v>
      </c>
      <c r="B106">
        <v>33.479999999999997</v>
      </c>
      <c r="E106">
        <v>51.99</v>
      </c>
      <c r="F106">
        <v>50.12</v>
      </c>
      <c r="G106">
        <v>62.2</v>
      </c>
      <c r="H106">
        <v>20.13</v>
      </c>
      <c r="I106">
        <v>49.5</v>
      </c>
    </row>
    <row r="107" spans="1:9" x14ac:dyDescent="0.2">
      <c r="A107" s="28" t="s">
        <v>41</v>
      </c>
      <c r="B107" s="21">
        <v>10.6</v>
      </c>
      <c r="C107" s="21"/>
      <c r="D107" s="21"/>
      <c r="E107" s="21">
        <v>10.6</v>
      </c>
      <c r="F107" s="21">
        <v>14.7</v>
      </c>
      <c r="G107" s="21">
        <v>11.4</v>
      </c>
      <c r="H107" s="21">
        <v>250</v>
      </c>
      <c r="I107" s="21">
        <v>13.9</v>
      </c>
    </row>
    <row r="108" spans="1:9" x14ac:dyDescent="0.2">
      <c r="A108" s="23" t="s">
        <v>37</v>
      </c>
      <c r="B108" s="24">
        <v>47</v>
      </c>
      <c r="C108" s="24"/>
      <c r="D108" s="24"/>
      <c r="E108" s="24">
        <v>88</v>
      </c>
      <c r="F108" s="24">
        <v>81</v>
      </c>
      <c r="G108" s="24">
        <v>153</v>
      </c>
      <c r="H108" s="24">
        <v>36</v>
      </c>
      <c r="I108" s="24">
        <v>80</v>
      </c>
    </row>
    <row r="109" spans="1:9" x14ac:dyDescent="0.2">
      <c r="A109" s="34" t="s">
        <v>75</v>
      </c>
      <c r="B109" s="35">
        <f>(B92-$B80)/$B80</f>
        <v>0.60539999999999983</v>
      </c>
      <c r="C109" s="35"/>
      <c r="D109" s="35"/>
      <c r="E109" s="35">
        <f t="shared" ref="E109:I109" si="2">(E92-$B80)/$B80</f>
        <v>0.90240000000000009</v>
      </c>
      <c r="F109" s="35">
        <f t="shared" si="2"/>
        <v>0.46159999999999995</v>
      </c>
      <c r="G109" s="35">
        <f t="shared" si="2"/>
        <v>0.69159999999999999</v>
      </c>
      <c r="H109" s="35">
        <f t="shared" si="2"/>
        <v>0.69460000000000011</v>
      </c>
      <c r="I109" s="35">
        <f t="shared" si="2"/>
        <v>0.47579999999999989</v>
      </c>
    </row>
    <row r="110" spans="1:9" s="42" customFormat="1" ht="136" x14ac:dyDescent="0.2">
      <c r="A110" s="41" t="s">
        <v>81</v>
      </c>
      <c r="F110" s="42" t="s">
        <v>82</v>
      </c>
    </row>
    <row r="112" spans="1:9" ht="17" thickBot="1" x14ac:dyDescent="0.25"/>
    <row r="113" spans="1:21" ht="21" x14ac:dyDescent="0.25">
      <c r="A113" s="7" t="s">
        <v>13</v>
      </c>
      <c r="B113" s="12" t="s">
        <v>22</v>
      </c>
      <c r="D113" s="43" t="s">
        <v>88</v>
      </c>
      <c r="H113" s="7" t="s">
        <v>13</v>
      </c>
      <c r="I113" s="12" t="s">
        <v>22</v>
      </c>
      <c r="K113" s="43" t="s">
        <v>83</v>
      </c>
      <c r="P113" s="7" t="s">
        <v>13</v>
      </c>
      <c r="Q113" s="12" t="s">
        <v>22</v>
      </c>
      <c r="S113" s="43" t="s">
        <v>90</v>
      </c>
    </row>
    <row r="114" spans="1:21" ht="21" x14ac:dyDescent="0.25">
      <c r="A114" s="8" t="s">
        <v>38</v>
      </c>
      <c r="B114" s="19" t="s">
        <v>84</v>
      </c>
      <c r="H114" s="8" t="s">
        <v>38</v>
      </c>
      <c r="I114" s="19" t="s">
        <v>84</v>
      </c>
      <c r="P114" s="8" t="s">
        <v>38</v>
      </c>
      <c r="Q114" s="19" t="s">
        <v>84</v>
      </c>
      <c r="S114" s="43" t="s">
        <v>89</v>
      </c>
    </row>
    <row r="115" spans="1:21" x14ac:dyDescent="0.2">
      <c r="A115" s="8" t="s">
        <v>15</v>
      </c>
      <c r="B115" s="9">
        <v>500</v>
      </c>
      <c r="H115" s="8" t="s">
        <v>15</v>
      </c>
      <c r="I115" s="9">
        <v>500</v>
      </c>
      <c r="P115" s="8" t="s">
        <v>15</v>
      </c>
      <c r="Q115" s="9">
        <v>500</v>
      </c>
    </row>
    <row r="116" spans="1:21" x14ac:dyDescent="0.2">
      <c r="A116" s="8" t="s">
        <v>16</v>
      </c>
      <c r="B116" s="9">
        <v>50</v>
      </c>
      <c r="H116" s="8" t="s">
        <v>16</v>
      </c>
      <c r="I116" s="9">
        <v>50</v>
      </c>
      <c r="P116" s="8" t="s">
        <v>16</v>
      </c>
      <c r="Q116" s="9">
        <v>50</v>
      </c>
    </row>
    <row r="117" spans="1:21" x14ac:dyDescent="0.2">
      <c r="A117" s="8" t="s">
        <v>80</v>
      </c>
      <c r="B117" s="9">
        <v>50</v>
      </c>
      <c r="H117" s="8" t="s">
        <v>80</v>
      </c>
      <c r="I117" s="9">
        <v>50</v>
      </c>
      <c r="P117" s="8" t="s">
        <v>80</v>
      </c>
      <c r="Q117" s="9">
        <v>50</v>
      </c>
    </row>
    <row r="118" spans="1:21" x14ac:dyDescent="0.2">
      <c r="A118" s="8" t="s">
        <v>72</v>
      </c>
      <c r="B118" s="9">
        <v>190</v>
      </c>
      <c r="H118" s="8" t="s">
        <v>72</v>
      </c>
      <c r="I118" s="9">
        <v>190</v>
      </c>
      <c r="P118" s="8" t="s">
        <v>72</v>
      </c>
      <c r="Q118" s="9">
        <v>190</v>
      </c>
    </row>
    <row r="119" spans="1:21" ht="17" thickBot="1" x14ac:dyDescent="0.25">
      <c r="A119" s="10" t="s">
        <v>68</v>
      </c>
      <c r="B119" s="11">
        <f>B116*8*(1/B117)</f>
        <v>8</v>
      </c>
      <c r="H119" s="10" t="s">
        <v>68</v>
      </c>
      <c r="I119" s="11">
        <f>I116*8*(1/I117)</f>
        <v>8</v>
      </c>
      <c r="P119" s="10" t="s">
        <v>68</v>
      </c>
      <c r="Q119" s="11">
        <f>Q116*8*(1/Q117)</f>
        <v>8</v>
      </c>
    </row>
    <row r="121" spans="1:21" x14ac:dyDescent="0.2">
      <c r="A121" s="13" t="s">
        <v>12</v>
      </c>
      <c r="B121" t="s">
        <v>17</v>
      </c>
      <c r="C121" t="s">
        <v>17</v>
      </c>
      <c r="D121" t="s">
        <v>20</v>
      </c>
      <c r="E121" t="s">
        <v>20</v>
      </c>
      <c r="H121" s="13" t="s">
        <v>12</v>
      </c>
      <c r="I121" t="s">
        <v>17</v>
      </c>
      <c r="J121" t="s">
        <v>17</v>
      </c>
      <c r="K121" t="s">
        <v>20</v>
      </c>
      <c r="L121" t="s">
        <v>20</v>
      </c>
      <c r="M121" t="s">
        <v>113</v>
      </c>
      <c r="P121" s="13" t="s">
        <v>12</v>
      </c>
      <c r="Q121" t="s">
        <v>17</v>
      </c>
      <c r="R121" t="s">
        <v>17</v>
      </c>
      <c r="S121" t="s">
        <v>20</v>
      </c>
      <c r="T121" t="s">
        <v>20</v>
      </c>
    </row>
    <row r="122" spans="1:21" x14ac:dyDescent="0.2">
      <c r="A122" s="13" t="s">
        <v>18</v>
      </c>
      <c r="B122" t="s">
        <v>19</v>
      </c>
      <c r="C122" t="s">
        <v>19</v>
      </c>
      <c r="D122" t="s">
        <v>21</v>
      </c>
      <c r="E122" t="s">
        <v>21</v>
      </c>
      <c r="H122" s="13" t="s">
        <v>18</v>
      </c>
      <c r="I122" t="s">
        <v>19</v>
      </c>
      <c r="J122" t="s">
        <v>19</v>
      </c>
      <c r="K122" t="s">
        <v>21</v>
      </c>
      <c r="L122" t="s">
        <v>21</v>
      </c>
      <c r="M122" t="s">
        <v>114</v>
      </c>
      <c r="P122" s="13" t="s">
        <v>18</v>
      </c>
      <c r="Q122" t="s">
        <v>19</v>
      </c>
      <c r="R122" t="s">
        <v>19</v>
      </c>
      <c r="S122" t="s">
        <v>21</v>
      </c>
      <c r="T122" t="s">
        <v>21</v>
      </c>
    </row>
    <row r="123" spans="1:21" ht="102" x14ac:dyDescent="0.2">
      <c r="A123" s="14" t="s">
        <v>14</v>
      </c>
      <c r="B123" s="6" t="s">
        <v>11</v>
      </c>
      <c r="C123" s="6" t="s">
        <v>73</v>
      </c>
      <c r="D123" s="6" t="s">
        <v>11</v>
      </c>
      <c r="E123" s="6" t="s">
        <v>73</v>
      </c>
      <c r="H123" s="14" t="s">
        <v>14</v>
      </c>
      <c r="I123" s="6" t="s">
        <v>11</v>
      </c>
      <c r="J123" s="6" t="s">
        <v>73</v>
      </c>
      <c r="K123" s="6" t="s">
        <v>11</v>
      </c>
      <c r="L123" s="6" t="s">
        <v>73</v>
      </c>
      <c r="M123" s="6" t="s">
        <v>11</v>
      </c>
      <c r="P123" s="14" t="s">
        <v>14</v>
      </c>
      <c r="Q123" s="6" t="s">
        <v>11</v>
      </c>
      <c r="R123" s="6" t="s">
        <v>73</v>
      </c>
      <c r="S123" s="6" t="s">
        <v>11</v>
      </c>
      <c r="T123" s="6" t="s">
        <v>73</v>
      </c>
      <c r="U123" s="6" t="s">
        <v>111</v>
      </c>
    </row>
    <row r="124" spans="1:21" ht="17" x14ac:dyDescent="0.2">
      <c r="A124" s="14" t="s">
        <v>42</v>
      </c>
      <c r="B124" s="6" t="s">
        <v>43</v>
      </c>
      <c r="C124" s="36" t="s">
        <v>43</v>
      </c>
      <c r="D124" s="36" t="s">
        <v>43</v>
      </c>
      <c r="E124" s="36" t="s">
        <v>43</v>
      </c>
      <c r="H124" s="14" t="s">
        <v>42</v>
      </c>
      <c r="I124" s="6" t="s">
        <v>43</v>
      </c>
      <c r="J124" s="36" t="s">
        <v>43</v>
      </c>
      <c r="K124" s="36" t="s">
        <v>43</v>
      </c>
      <c r="L124" s="36" t="s">
        <v>43</v>
      </c>
      <c r="M124" s="36" t="s">
        <v>43</v>
      </c>
      <c r="P124" s="14" t="s">
        <v>42</v>
      </c>
      <c r="Q124" s="6" t="s">
        <v>43</v>
      </c>
      <c r="R124" s="36" t="s">
        <v>43</v>
      </c>
      <c r="S124" s="36" t="s">
        <v>43</v>
      </c>
      <c r="T124" s="36" t="s">
        <v>43</v>
      </c>
    </row>
    <row r="125" spans="1:21" ht="18" thickBot="1" x14ac:dyDescent="0.25">
      <c r="A125" s="32" t="s">
        <v>27</v>
      </c>
      <c r="B125" s="30"/>
      <c r="C125" s="30"/>
      <c r="D125" s="30"/>
      <c r="E125" s="30"/>
      <c r="H125" s="32" t="s">
        <v>27</v>
      </c>
      <c r="I125" s="30"/>
      <c r="J125" s="30"/>
      <c r="K125" s="30"/>
      <c r="L125" s="30"/>
      <c r="P125" s="32" t="s">
        <v>27</v>
      </c>
      <c r="Q125" s="30"/>
      <c r="R125" s="30"/>
      <c r="S125" s="30"/>
      <c r="T125" s="30"/>
    </row>
    <row r="126" spans="1:21" x14ac:dyDescent="0.2">
      <c r="A126" s="24" t="s">
        <v>30</v>
      </c>
      <c r="B126" s="31">
        <v>500</v>
      </c>
      <c r="C126" s="31">
        <v>500</v>
      </c>
      <c r="D126" s="31">
        <v>500</v>
      </c>
      <c r="E126" s="31">
        <v>500</v>
      </c>
      <c r="H126" s="24" t="s">
        <v>30</v>
      </c>
      <c r="I126" s="31">
        <v>500</v>
      </c>
      <c r="J126" s="31">
        <v>500</v>
      </c>
      <c r="K126" s="31">
        <v>500</v>
      </c>
      <c r="L126" s="31">
        <v>500</v>
      </c>
      <c r="M126" s="31">
        <v>500</v>
      </c>
      <c r="P126" s="24" t="s">
        <v>30</v>
      </c>
      <c r="Q126" s="31">
        <v>500</v>
      </c>
      <c r="R126" s="31">
        <v>500</v>
      </c>
      <c r="S126" s="31">
        <v>500</v>
      </c>
      <c r="T126" s="31">
        <v>500</v>
      </c>
      <c r="U126" s="31">
        <v>500</v>
      </c>
    </row>
    <row r="127" spans="1:21" x14ac:dyDescent="0.2">
      <c r="A127" s="22" t="s">
        <v>25</v>
      </c>
      <c r="B127" s="20">
        <v>51</v>
      </c>
      <c r="C127" s="20">
        <v>50</v>
      </c>
      <c r="D127" s="20">
        <v>51</v>
      </c>
      <c r="E127" s="20">
        <v>50</v>
      </c>
      <c r="H127" s="22" t="s">
        <v>25</v>
      </c>
      <c r="I127" s="20">
        <v>52</v>
      </c>
      <c r="J127" s="20">
        <v>50</v>
      </c>
      <c r="K127" s="20">
        <v>51</v>
      </c>
      <c r="L127" s="20">
        <v>50</v>
      </c>
      <c r="M127" s="20">
        <v>50</v>
      </c>
      <c r="P127" s="22" t="s">
        <v>25</v>
      </c>
      <c r="Q127" s="20">
        <v>52</v>
      </c>
      <c r="R127" s="20">
        <v>50</v>
      </c>
      <c r="S127" s="20">
        <v>51</v>
      </c>
      <c r="T127" s="20">
        <v>50</v>
      </c>
      <c r="U127" s="20">
        <v>11</v>
      </c>
    </row>
    <row r="128" spans="1:21" x14ac:dyDescent="0.2">
      <c r="A128" s="22" t="s">
        <v>26</v>
      </c>
      <c r="B128" s="20">
        <v>81</v>
      </c>
      <c r="C128" s="20">
        <v>58</v>
      </c>
      <c r="D128" s="20">
        <v>150</v>
      </c>
      <c r="E128" s="20">
        <v>119</v>
      </c>
      <c r="H128" s="22" t="s">
        <v>26</v>
      </c>
      <c r="I128" s="20">
        <v>140</v>
      </c>
      <c r="J128" s="20">
        <v>52</v>
      </c>
      <c r="K128" s="20">
        <v>135</v>
      </c>
      <c r="L128" s="20">
        <v>132</v>
      </c>
      <c r="M128" s="20">
        <v>66</v>
      </c>
      <c r="P128" s="22" t="s">
        <v>26</v>
      </c>
      <c r="Q128" s="20">
        <v>163</v>
      </c>
      <c r="R128" s="20">
        <v>52</v>
      </c>
      <c r="S128" s="20">
        <v>193</v>
      </c>
      <c r="T128" s="20">
        <v>60</v>
      </c>
      <c r="U128" s="20">
        <v>60</v>
      </c>
    </row>
    <row r="129" spans="1:21" x14ac:dyDescent="0.2">
      <c r="A129" s="25" t="s">
        <v>35</v>
      </c>
      <c r="B129" s="26">
        <v>56.686</v>
      </c>
      <c r="C129" s="26">
        <v>50.805999999999997</v>
      </c>
      <c r="D129" s="26">
        <v>55.89</v>
      </c>
      <c r="E129" s="26">
        <v>54.944000000000003</v>
      </c>
      <c r="H129" s="25" t="s">
        <v>35</v>
      </c>
      <c r="I129" s="26">
        <v>78.103999999999999</v>
      </c>
      <c r="J129" s="26">
        <v>50.863999999999997</v>
      </c>
      <c r="K129" s="26">
        <v>74.122</v>
      </c>
      <c r="L129" s="26">
        <v>51.054000000000002</v>
      </c>
      <c r="M129" s="26">
        <v>51.113999999999997</v>
      </c>
      <c r="P129" s="25" t="s">
        <v>35</v>
      </c>
      <c r="Q129" s="26">
        <v>78.001999999999995</v>
      </c>
      <c r="R129" s="26">
        <v>50.841999999999999</v>
      </c>
      <c r="S129" s="26">
        <v>73.23</v>
      </c>
      <c r="T129" s="26">
        <v>50.927999999999997</v>
      </c>
      <c r="U129" s="26">
        <v>54.917999999999999</v>
      </c>
    </row>
    <row r="130" spans="1:21" x14ac:dyDescent="0.2">
      <c r="A130" s="25" t="s">
        <v>24</v>
      </c>
      <c r="B130" s="26">
        <v>4.63</v>
      </c>
      <c r="C130" s="26">
        <v>0.5185574255636658</v>
      </c>
      <c r="D130" s="26">
        <v>6.1277237205990192</v>
      </c>
      <c r="E130" s="26">
        <v>3.8390546598560964</v>
      </c>
      <c r="H130" s="25" t="s">
        <v>24</v>
      </c>
      <c r="I130" s="26">
        <v>16.123806569062825</v>
      </c>
      <c r="J130" s="26">
        <v>0.39218824975576716</v>
      </c>
      <c r="K130" s="26">
        <v>14.669885038885226</v>
      </c>
      <c r="L130" s="26">
        <v>3.8782942555542799</v>
      </c>
      <c r="M130" s="26">
        <v>1.06</v>
      </c>
      <c r="P130" s="25" t="s">
        <v>24</v>
      </c>
      <c r="Q130" s="26">
        <v>16.129299569702919</v>
      </c>
      <c r="R130" s="26">
        <v>0.38643844184899001</v>
      </c>
      <c r="S130" s="26">
        <v>14.975902487350165</v>
      </c>
      <c r="T130" s="26">
        <v>1.4264942241534231</v>
      </c>
      <c r="U130" s="26">
        <v>4.22</v>
      </c>
    </row>
    <row r="131" spans="1:21" ht="17" thickBot="1" x14ac:dyDescent="0.25">
      <c r="A131" s="29" t="s">
        <v>33</v>
      </c>
      <c r="B131" s="30"/>
      <c r="C131" s="30"/>
      <c r="D131" s="30"/>
      <c r="E131" s="30"/>
      <c r="H131" s="29" t="s">
        <v>33</v>
      </c>
      <c r="I131" s="30"/>
      <c r="J131" s="30"/>
      <c r="K131" s="30"/>
      <c r="L131" s="30"/>
      <c r="M131" s="30"/>
      <c r="P131" s="29" t="s">
        <v>33</v>
      </c>
      <c r="Q131" s="30"/>
      <c r="R131" s="30"/>
      <c r="S131" s="30"/>
      <c r="T131" s="30"/>
      <c r="U131" s="30"/>
    </row>
    <row r="132" spans="1:21" x14ac:dyDescent="0.2">
      <c r="A132" s="24" t="s">
        <v>30</v>
      </c>
      <c r="B132" s="24">
        <v>476</v>
      </c>
      <c r="C132" s="24">
        <v>499</v>
      </c>
      <c r="D132" s="24">
        <v>498</v>
      </c>
      <c r="E132" s="24">
        <v>497</v>
      </c>
      <c r="H132" s="24" t="s">
        <v>30</v>
      </c>
      <c r="I132" s="24">
        <v>129</v>
      </c>
      <c r="J132" s="24">
        <v>500</v>
      </c>
      <c r="K132" s="24">
        <v>210</v>
      </c>
      <c r="L132" s="24">
        <v>498</v>
      </c>
      <c r="M132" s="24">
        <v>493</v>
      </c>
      <c r="P132" s="24" t="s">
        <v>30</v>
      </c>
      <c r="Q132" s="24">
        <v>129</v>
      </c>
      <c r="R132" s="24">
        <v>500</v>
      </c>
      <c r="S132" s="24">
        <v>259</v>
      </c>
      <c r="T132" s="24">
        <v>492</v>
      </c>
      <c r="U132" s="24">
        <v>1</v>
      </c>
    </row>
    <row r="133" spans="1:21" x14ac:dyDescent="0.2">
      <c r="A133" s="22" t="s">
        <v>25</v>
      </c>
      <c r="B133" s="20">
        <v>51</v>
      </c>
      <c r="C133" s="20">
        <v>50</v>
      </c>
      <c r="D133" s="20">
        <v>51</v>
      </c>
      <c r="E133" s="20">
        <v>50</v>
      </c>
      <c r="H133" s="22" t="s">
        <v>25</v>
      </c>
      <c r="I133" s="20">
        <v>52</v>
      </c>
      <c r="J133" s="20">
        <v>50</v>
      </c>
      <c r="K133" s="20">
        <v>51</v>
      </c>
      <c r="L133" s="20">
        <v>50</v>
      </c>
      <c r="M133" s="20">
        <v>50</v>
      </c>
      <c r="P133" s="22" t="s">
        <v>25</v>
      </c>
      <c r="Q133" s="20">
        <v>52</v>
      </c>
      <c r="R133" s="20">
        <v>50</v>
      </c>
      <c r="S133" s="20">
        <v>51</v>
      </c>
      <c r="T133" s="20">
        <v>50</v>
      </c>
      <c r="U133" s="20">
        <v>11</v>
      </c>
    </row>
    <row r="134" spans="1:21" x14ac:dyDescent="0.2">
      <c r="A134" s="22" t="s">
        <v>26</v>
      </c>
      <c r="B134" s="20">
        <v>64</v>
      </c>
      <c r="C134" s="20">
        <v>51</v>
      </c>
      <c r="D134" s="20">
        <v>73</v>
      </c>
      <c r="E134" s="20">
        <v>66</v>
      </c>
      <c r="H134" s="22" t="s">
        <v>26</v>
      </c>
      <c r="I134" s="20">
        <v>59</v>
      </c>
      <c r="J134" s="20">
        <v>52</v>
      </c>
      <c r="K134" s="20">
        <v>76</v>
      </c>
      <c r="L134" s="20">
        <v>56</v>
      </c>
      <c r="M134" s="20">
        <v>54</v>
      </c>
      <c r="P134" s="22" t="s">
        <v>26</v>
      </c>
      <c r="Q134" s="20">
        <v>60</v>
      </c>
      <c r="R134" s="20">
        <v>52</v>
      </c>
      <c r="S134" s="20">
        <v>76</v>
      </c>
      <c r="T134" s="20">
        <v>55</v>
      </c>
      <c r="U134" s="20">
        <v>11</v>
      </c>
    </row>
    <row r="135" spans="1:21" x14ac:dyDescent="0.2">
      <c r="A135" s="22" t="s">
        <v>35</v>
      </c>
      <c r="B135" s="21">
        <v>55.8</v>
      </c>
      <c r="C135" s="21">
        <v>50.791583166332664</v>
      </c>
      <c r="D135" s="21">
        <v>55.656626506024097</v>
      </c>
      <c r="E135" s="21">
        <v>54.766599597585511</v>
      </c>
      <c r="H135" s="22" t="s">
        <v>35</v>
      </c>
      <c r="I135" s="21">
        <v>52.29457364341085</v>
      </c>
      <c r="J135" s="21">
        <v>50.863999999999997</v>
      </c>
      <c r="K135" s="21">
        <v>59.833333333333336</v>
      </c>
      <c r="L135" s="21">
        <v>50.867469879518069</v>
      </c>
      <c r="M135" s="21">
        <v>51.03</v>
      </c>
      <c r="P135" s="22" t="s">
        <v>35</v>
      </c>
      <c r="Q135" s="21">
        <v>52.224806201550386</v>
      </c>
      <c r="R135" s="21">
        <v>50.841999999999999</v>
      </c>
      <c r="S135" s="21">
        <v>62.386100386100388</v>
      </c>
      <c r="T135" s="21">
        <v>50.837398373983739</v>
      </c>
      <c r="U135" s="21">
        <v>11</v>
      </c>
    </row>
    <row r="136" spans="1:21" x14ac:dyDescent="0.2">
      <c r="A136" s="22" t="s">
        <v>24</v>
      </c>
      <c r="B136" s="21">
        <v>2.44</v>
      </c>
      <c r="C136" s="21">
        <v>0.40658398979821425</v>
      </c>
      <c r="D136" s="21">
        <v>4.340693027711735</v>
      </c>
      <c r="E136" s="21">
        <v>2.4366677873454403</v>
      </c>
      <c r="H136" s="22" t="s">
        <v>24</v>
      </c>
      <c r="I136" s="21">
        <v>0.73317695654760096</v>
      </c>
      <c r="J136" s="21">
        <v>0.39218824975576716</v>
      </c>
      <c r="K136" s="21">
        <v>10.933283249583805</v>
      </c>
      <c r="L136" s="21">
        <v>1.2633615947984398</v>
      </c>
      <c r="M136" s="21">
        <v>0.64</v>
      </c>
      <c r="P136" s="22" t="s">
        <v>24</v>
      </c>
      <c r="Q136" s="21">
        <v>1.0250023633930014</v>
      </c>
      <c r="R136" s="21">
        <v>0.38643844184899001</v>
      </c>
      <c r="S136" s="21">
        <v>11.102306129842404</v>
      </c>
      <c r="T136" s="21">
        <v>1.2350877257353479</v>
      </c>
      <c r="U136" s="21" t="e">
        <v>#DIV/0!</v>
      </c>
    </row>
    <row r="137" spans="1:21" ht="17" thickBot="1" x14ac:dyDescent="0.25">
      <c r="A137" s="29" t="s">
        <v>34</v>
      </c>
      <c r="B137" s="30"/>
      <c r="C137" s="30"/>
      <c r="D137" s="30"/>
      <c r="E137" s="30"/>
      <c r="H137" s="29" t="s">
        <v>34</v>
      </c>
      <c r="I137" s="30"/>
      <c r="J137" s="30"/>
      <c r="K137" s="30"/>
      <c r="L137" s="30"/>
      <c r="M137" s="30"/>
      <c r="P137" s="29" t="s">
        <v>34</v>
      </c>
      <c r="Q137" s="30"/>
      <c r="R137" s="30"/>
      <c r="S137" s="30"/>
      <c r="T137" s="30"/>
      <c r="U137" s="30"/>
    </row>
    <row r="138" spans="1:21" x14ac:dyDescent="0.2">
      <c r="A138" s="24" t="s">
        <v>30</v>
      </c>
      <c r="B138" s="24">
        <v>24</v>
      </c>
      <c r="C138" s="24">
        <v>1</v>
      </c>
      <c r="D138" s="24">
        <v>2</v>
      </c>
      <c r="E138" s="24">
        <v>3</v>
      </c>
      <c r="H138" s="24" t="s">
        <v>30</v>
      </c>
      <c r="I138" s="24">
        <v>371</v>
      </c>
      <c r="J138" s="24">
        <v>0</v>
      </c>
      <c r="K138" s="24">
        <v>290</v>
      </c>
      <c r="L138" s="24">
        <v>2</v>
      </c>
      <c r="M138" s="24">
        <v>7</v>
      </c>
      <c r="P138" s="24" t="s">
        <v>30</v>
      </c>
      <c r="Q138" s="24">
        <v>371</v>
      </c>
      <c r="R138" s="24">
        <v>0</v>
      </c>
      <c r="S138" s="24">
        <v>241</v>
      </c>
      <c r="T138" s="24">
        <v>8</v>
      </c>
      <c r="U138" s="24">
        <v>499</v>
      </c>
    </row>
    <row r="139" spans="1:21" x14ac:dyDescent="0.2">
      <c r="A139" s="22" t="s">
        <v>25</v>
      </c>
      <c r="B139" s="20">
        <v>74</v>
      </c>
      <c r="C139" s="20">
        <v>58</v>
      </c>
      <c r="D139" s="20">
        <v>78</v>
      </c>
      <c r="E139" s="20">
        <v>67</v>
      </c>
      <c r="H139" s="22" t="s">
        <v>25</v>
      </c>
      <c r="I139" s="20">
        <v>82</v>
      </c>
      <c r="J139" s="20" t="e" vm="1">
        <v>#VALUE!</v>
      </c>
      <c r="K139" s="20">
        <v>77</v>
      </c>
      <c r="L139" s="20">
        <v>63</v>
      </c>
      <c r="M139" s="20">
        <v>55</v>
      </c>
      <c r="P139" s="22" t="s">
        <v>25</v>
      </c>
      <c r="Q139" s="20">
        <v>80</v>
      </c>
      <c r="R139" s="20" t="e" vm="1">
        <v>#VALUE!</v>
      </c>
      <c r="S139" s="20">
        <v>77</v>
      </c>
      <c r="T139" s="20">
        <v>56</v>
      </c>
      <c r="U139" s="20">
        <v>50</v>
      </c>
    </row>
    <row r="140" spans="1:21" x14ac:dyDescent="0.2">
      <c r="A140" s="22" t="s">
        <v>26</v>
      </c>
      <c r="B140" s="27">
        <v>81</v>
      </c>
      <c r="C140" s="27">
        <v>58</v>
      </c>
      <c r="D140" s="27">
        <v>150</v>
      </c>
      <c r="E140" s="27">
        <v>119</v>
      </c>
      <c r="H140" s="22" t="s">
        <v>26</v>
      </c>
      <c r="I140" s="27">
        <v>140</v>
      </c>
      <c r="J140" s="27" t="e" vm="1">
        <v>#VALUE!</v>
      </c>
      <c r="K140" s="27">
        <v>135</v>
      </c>
      <c r="L140" s="27">
        <v>132</v>
      </c>
      <c r="M140" s="27">
        <v>66</v>
      </c>
      <c r="P140" s="22" t="s">
        <v>26</v>
      </c>
      <c r="Q140" s="27">
        <v>163</v>
      </c>
      <c r="R140" s="27" t="e" vm="1">
        <v>#VALUE!</v>
      </c>
      <c r="S140" s="27">
        <v>193</v>
      </c>
      <c r="T140" s="27">
        <v>60</v>
      </c>
      <c r="U140" s="27">
        <v>60</v>
      </c>
    </row>
    <row r="141" spans="1:21" x14ac:dyDescent="0.2">
      <c r="A141" s="22" t="s">
        <v>35</v>
      </c>
      <c r="B141" s="21">
        <v>74.290000000000006</v>
      </c>
      <c r="C141" s="21">
        <v>58</v>
      </c>
      <c r="D141" s="21">
        <v>114</v>
      </c>
      <c r="E141" s="21">
        <v>84.333333333333329</v>
      </c>
      <c r="H141" s="22" t="s">
        <v>35</v>
      </c>
      <c r="I141" s="21">
        <v>87.078167115902971</v>
      </c>
      <c r="J141" s="21" t="e" vm="1">
        <v>#VALUE!</v>
      </c>
      <c r="K141" s="21">
        <v>84.468965517241372</v>
      </c>
      <c r="L141" s="21">
        <v>97.5</v>
      </c>
      <c r="M141" s="21">
        <v>57.14</v>
      </c>
      <c r="P141" s="22" t="s">
        <v>35</v>
      </c>
      <c r="Q141" s="21">
        <v>86.96495956873315</v>
      </c>
      <c r="R141" s="21" t="e" vm="1">
        <v>#VALUE!</v>
      </c>
      <c r="S141" s="21">
        <v>84.883817427385893</v>
      </c>
      <c r="T141" s="21">
        <v>56.5</v>
      </c>
      <c r="U141" s="21">
        <v>55.01</v>
      </c>
    </row>
    <row r="142" spans="1:21" ht="17" thickBot="1" x14ac:dyDescent="0.25">
      <c r="A142" s="38" t="s">
        <v>24</v>
      </c>
      <c r="B142" s="39">
        <v>1.43</v>
      </c>
      <c r="C142" s="39" t="e">
        <v>#DIV/0!</v>
      </c>
      <c r="D142" s="39">
        <v>50.911688245431421</v>
      </c>
      <c r="E142" s="39">
        <v>30.02221399786055</v>
      </c>
      <c r="H142" s="38" t="s">
        <v>24</v>
      </c>
      <c r="I142" s="39">
        <v>6.1183669331573682</v>
      </c>
      <c r="J142" s="39" t="e" vm="1">
        <v>#VALUE!</v>
      </c>
      <c r="K142" s="39">
        <v>5.417586602988731</v>
      </c>
      <c r="L142" s="39">
        <v>48.790367901871782</v>
      </c>
      <c r="M142" s="39">
        <v>3.98</v>
      </c>
      <c r="P142" s="38" t="s">
        <v>24</v>
      </c>
      <c r="Q142" s="39">
        <v>6.1868527724595541</v>
      </c>
      <c r="R142" s="39" t="e" vm="1">
        <v>#VALUE!</v>
      </c>
      <c r="S142" s="39">
        <v>8.3981016922394538</v>
      </c>
      <c r="T142" s="39">
        <v>1.4142135623730951</v>
      </c>
      <c r="U142" s="39">
        <v>3.74</v>
      </c>
    </row>
    <row r="143" spans="1:21" x14ac:dyDescent="0.2">
      <c r="A143" s="37" t="s">
        <v>36</v>
      </c>
      <c r="B143" s="2">
        <v>18.489999999999998</v>
      </c>
      <c r="C143" s="2">
        <v>7.2084168336673358</v>
      </c>
      <c r="D143" s="2">
        <v>58.343373493975903</v>
      </c>
      <c r="E143" s="2">
        <v>29.566733735747817</v>
      </c>
      <c r="H143" s="37" t="s">
        <v>36</v>
      </c>
      <c r="I143" s="2">
        <v>34.783593472492122</v>
      </c>
      <c r="J143" s="2" t="e" vm="1">
        <v>#VALUE!</v>
      </c>
      <c r="K143" s="2">
        <v>24.635632183908037</v>
      </c>
      <c r="L143" s="2">
        <v>46.632530120481931</v>
      </c>
      <c r="M143" s="2">
        <v>6.11</v>
      </c>
      <c r="P143" s="37" t="s">
        <v>36</v>
      </c>
      <c r="Q143" s="2">
        <v>34.740153367182764</v>
      </c>
      <c r="R143" s="2" t="e" vm="1">
        <v>#VALUE!</v>
      </c>
      <c r="S143" s="2">
        <v>22.497717041285505</v>
      </c>
      <c r="T143" s="2">
        <v>5.6626016260162615</v>
      </c>
      <c r="U143" s="2">
        <v>44.01</v>
      </c>
    </row>
    <row r="144" spans="1:21" x14ac:dyDescent="0.2">
      <c r="A144" s="28" t="s">
        <v>41</v>
      </c>
      <c r="B144" s="21">
        <v>20.8</v>
      </c>
      <c r="C144" s="21">
        <v>500</v>
      </c>
      <c r="D144" s="21">
        <v>250</v>
      </c>
      <c r="E144" s="21">
        <v>166.66666666666666</v>
      </c>
      <c r="H144" s="28" t="s">
        <v>41</v>
      </c>
      <c r="I144" s="21">
        <v>1.3477088948787062</v>
      </c>
      <c r="J144" s="21" t="e">
        <v>#DIV/0!</v>
      </c>
      <c r="K144" s="21">
        <v>1.7241379310344827</v>
      </c>
      <c r="L144" s="21">
        <v>250</v>
      </c>
      <c r="M144" s="21">
        <v>71.400000000000006</v>
      </c>
      <c r="P144" s="28" t="s">
        <v>41</v>
      </c>
      <c r="Q144" s="21">
        <v>1.3477088948787062</v>
      </c>
      <c r="R144" s="21" t="e">
        <v>#DIV/0!</v>
      </c>
      <c r="S144" s="21">
        <v>2.0746887966804981</v>
      </c>
      <c r="T144" s="21">
        <v>62.5</v>
      </c>
      <c r="U144" s="21">
        <v>1</v>
      </c>
    </row>
    <row r="145" spans="1:21" x14ac:dyDescent="0.2">
      <c r="A145" s="23" t="s">
        <v>37</v>
      </c>
      <c r="B145" s="24">
        <v>30</v>
      </c>
      <c r="C145" s="24">
        <v>8</v>
      </c>
      <c r="D145" s="24">
        <v>99</v>
      </c>
      <c r="E145" s="24">
        <v>69</v>
      </c>
      <c r="H145" s="23" t="s">
        <v>37</v>
      </c>
      <c r="I145" s="24">
        <v>88</v>
      </c>
      <c r="J145" s="24">
        <v>2</v>
      </c>
      <c r="K145" s="24">
        <v>84</v>
      </c>
      <c r="L145" s="24">
        <v>82</v>
      </c>
      <c r="M145" s="24">
        <v>16</v>
      </c>
      <c r="P145" s="23" t="s">
        <v>37</v>
      </c>
      <c r="Q145" s="24">
        <v>111</v>
      </c>
      <c r="R145" s="24">
        <v>2</v>
      </c>
      <c r="S145" s="24">
        <v>142</v>
      </c>
      <c r="T145" s="24">
        <v>10</v>
      </c>
      <c r="U145" s="24">
        <v>49</v>
      </c>
    </row>
    <row r="146" spans="1:21" x14ac:dyDescent="0.2">
      <c r="A146" s="25" t="s">
        <v>75</v>
      </c>
      <c r="B146" s="35">
        <f>(B129-$B117)/$B117</f>
        <v>0.13372000000000001</v>
      </c>
      <c r="C146" s="35">
        <f t="shared" ref="C146:E146" si="3">(C129-$B117)/$B117</f>
        <v>1.6119999999999947E-2</v>
      </c>
      <c r="D146" s="35">
        <f t="shared" si="3"/>
        <v>0.11780000000000002</v>
      </c>
      <c r="E146" s="35">
        <f t="shared" si="3"/>
        <v>9.8880000000000051E-2</v>
      </c>
      <c r="H146" s="25" t="s">
        <v>75</v>
      </c>
      <c r="I146" s="35">
        <f>(I129-$B117)/$B117</f>
        <v>0.56208000000000002</v>
      </c>
      <c r="J146" s="35">
        <f t="shared" ref="J146:M146" si="4">(J129-$B117)/$B117</f>
        <v>1.7279999999999945E-2</v>
      </c>
      <c r="K146" s="35">
        <f>(K129-$B117)/$B117</f>
        <v>0.48243999999999998</v>
      </c>
      <c r="L146" s="35">
        <f t="shared" si="4"/>
        <v>2.108000000000004E-2</v>
      </c>
      <c r="M146" s="35">
        <f t="shared" si="4"/>
        <v>2.2279999999999946E-2</v>
      </c>
      <c r="P146" s="25" t="s">
        <v>75</v>
      </c>
      <c r="Q146" s="35">
        <f>(Q129-$B117)/$B117</f>
        <v>0.56003999999999987</v>
      </c>
      <c r="R146" s="35">
        <f t="shared" ref="R146" si="5">(R129-$B117)/$B117</f>
        <v>1.6839999999999977E-2</v>
      </c>
      <c r="S146" s="35">
        <f>(S129-$B117)/$B117</f>
        <v>0.46460000000000007</v>
      </c>
      <c r="T146" s="35">
        <f t="shared" ref="T146:U146" si="6">(T129-$B117)/$B117</f>
        <v>1.8559999999999945E-2</v>
      </c>
      <c r="U146" s="35">
        <f t="shared" si="6"/>
        <v>9.8359999999999989E-2</v>
      </c>
    </row>
    <row r="149" spans="1:21" ht="17" thickBot="1" x14ac:dyDescent="0.25"/>
    <row r="150" spans="1:21" ht="21" x14ac:dyDescent="0.25">
      <c r="A150" s="7" t="s">
        <v>13</v>
      </c>
      <c r="B150" s="12" t="s">
        <v>22</v>
      </c>
      <c r="D150" s="43" t="s">
        <v>88</v>
      </c>
      <c r="H150" s="7" t="s">
        <v>13</v>
      </c>
      <c r="I150" s="12" t="s">
        <v>22</v>
      </c>
      <c r="K150" s="43" t="s">
        <v>83</v>
      </c>
      <c r="P150" s="7" t="s">
        <v>13</v>
      </c>
      <c r="Q150" s="12" t="s">
        <v>22</v>
      </c>
      <c r="S150" s="43" t="s">
        <v>90</v>
      </c>
    </row>
    <row r="151" spans="1:21" ht="21" x14ac:dyDescent="0.25">
      <c r="A151" s="8" t="s">
        <v>38</v>
      </c>
      <c r="B151" s="19" t="s">
        <v>84</v>
      </c>
      <c r="H151" s="8" t="s">
        <v>38</v>
      </c>
      <c r="I151" s="19" t="s">
        <v>84</v>
      </c>
      <c r="P151" s="8" t="s">
        <v>38</v>
      </c>
      <c r="Q151" s="19" t="s">
        <v>84</v>
      </c>
      <c r="S151" s="43" t="s">
        <v>89</v>
      </c>
    </row>
    <row r="152" spans="1:21" x14ac:dyDescent="0.2">
      <c r="A152" s="8" t="s">
        <v>15</v>
      </c>
      <c r="B152" s="9">
        <v>500</v>
      </c>
      <c r="H152" s="8" t="s">
        <v>15</v>
      </c>
      <c r="I152" s="9">
        <v>500</v>
      </c>
      <c r="P152" s="8" t="s">
        <v>15</v>
      </c>
      <c r="Q152" s="9">
        <v>500</v>
      </c>
    </row>
    <row r="153" spans="1:21" x14ac:dyDescent="0.2">
      <c r="A153" s="8" t="s">
        <v>16</v>
      </c>
      <c r="B153" s="9">
        <v>50</v>
      </c>
      <c r="H153" s="8" t="s">
        <v>16</v>
      </c>
      <c r="I153" s="9">
        <v>50</v>
      </c>
      <c r="P153" s="8" t="s">
        <v>16</v>
      </c>
      <c r="Q153" s="9">
        <v>50</v>
      </c>
    </row>
    <row r="154" spans="1:21" x14ac:dyDescent="0.2">
      <c r="A154" s="8" t="s">
        <v>80</v>
      </c>
      <c r="B154" s="9">
        <v>25</v>
      </c>
      <c r="H154" s="8" t="s">
        <v>80</v>
      </c>
      <c r="I154" s="9">
        <v>25</v>
      </c>
      <c r="P154" s="8" t="s">
        <v>80</v>
      </c>
      <c r="Q154" s="9">
        <v>25</v>
      </c>
    </row>
    <row r="155" spans="1:21" x14ac:dyDescent="0.2">
      <c r="A155" s="8" t="s">
        <v>72</v>
      </c>
      <c r="B155" s="9">
        <v>190</v>
      </c>
      <c r="H155" s="8" t="s">
        <v>72</v>
      </c>
      <c r="I155" s="9">
        <v>190</v>
      </c>
      <c r="P155" s="8" t="s">
        <v>72</v>
      </c>
      <c r="Q155" s="9">
        <v>190</v>
      </c>
    </row>
    <row r="156" spans="1:21" ht="17" thickBot="1" x14ac:dyDescent="0.25">
      <c r="A156" s="10" t="s">
        <v>68</v>
      </c>
      <c r="B156" s="11">
        <f>B153*8*(1/B154)</f>
        <v>16</v>
      </c>
      <c r="H156" s="10" t="s">
        <v>68</v>
      </c>
      <c r="I156" s="11">
        <f>I153*8*(1/I154)</f>
        <v>16</v>
      </c>
      <c r="P156" s="10" t="s">
        <v>68</v>
      </c>
      <c r="Q156" s="11">
        <f>Q153*8*(1/Q154)</f>
        <v>16</v>
      </c>
    </row>
    <row r="158" spans="1:21" x14ac:dyDescent="0.2">
      <c r="A158" s="13" t="s">
        <v>12</v>
      </c>
      <c r="B158" t="s">
        <v>17</v>
      </c>
      <c r="C158" t="s">
        <v>17</v>
      </c>
      <c r="D158" t="s">
        <v>20</v>
      </c>
      <c r="E158" t="s">
        <v>20</v>
      </c>
      <c r="H158" s="13" t="s">
        <v>12</v>
      </c>
      <c r="I158" t="s">
        <v>17</v>
      </c>
      <c r="J158" t="s">
        <v>17</v>
      </c>
      <c r="K158" t="s">
        <v>20</v>
      </c>
      <c r="L158" t="s">
        <v>20</v>
      </c>
      <c r="M158" t="s">
        <v>113</v>
      </c>
      <c r="P158" s="13" t="s">
        <v>12</v>
      </c>
      <c r="Q158" t="s">
        <v>17</v>
      </c>
      <c r="R158" t="s">
        <v>17</v>
      </c>
      <c r="S158" t="s">
        <v>20</v>
      </c>
      <c r="T158" t="s">
        <v>20</v>
      </c>
    </row>
    <row r="159" spans="1:21" x14ac:dyDescent="0.2">
      <c r="A159" s="13" t="s">
        <v>18</v>
      </c>
      <c r="B159" t="s">
        <v>19</v>
      </c>
      <c r="C159" t="s">
        <v>19</v>
      </c>
      <c r="D159" t="s">
        <v>21</v>
      </c>
      <c r="E159" t="s">
        <v>21</v>
      </c>
      <c r="H159" s="13" t="s">
        <v>18</v>
      </c>
      <c r="I159" t="s">
        <v>19</v>
      </c>
      <c r="J159" t="s">
        <v>19</v>
      </c>
      <c r="K159" t="s">
        <v>21</v>
      </c>
      <c r="L159" t="s">
        <v>21</v>
      </c>
      <c r="M159" t="s">
        <v>114</v>
      </c>
      <c r="P159" s="13" t="s">
        <v>18</v>
      </c>
      <c r="Q159" t="s">
        <v>19</v>
      </c>
      <c r="R159" t="s">
        <v>19</v>
      </c>
      <c r="S159" t="s">
        <v>21</v>
      </c>
      <c r="T159" t="s">
        <v>21</v>
      </c>
    </row>
    <row r="160" spans="1:21" ht="102" x14ac:dyDescent="0.2">
      <c r="A160" s="14" t="s">
        <v>14</v>
      </c>
      <c r="B160" s="6" t="s">
        <v>11</v>
      </c>
      <c r="C160" s="6" t="s">
        <v>73</v>
      </c>
      <c r="D160" s="6" t="s">
        <v>11</v>
      </c>
      <c r="E160" s="36" t="s">
        <v>73</v>
      </c>
      <c r="H160" s="14" t="s">
        <v>14</v>
      </c>
      <c r="I160" s="6" t="s">
        <v>11</v>
      </c>
      <c r="J160" s="6" t="s">
        <v>73</v>
      </c>
      <c r="K160" s="6" t="s">
        <v>11</v>
      </c>
      <c r="L160" s="6" t="s">
        <v>73</v>
      </c>
      <c r="M160" s="6" t="s">
        <v>11</v>
      </c>
      <c r="P160" s="14" t="s">
        <v>14</v>
      </c>
      <c r="Q160" s="6" t="s">
        <v>11</v>
      </c>
      <c r="R160" s="6" t="s">
        <v>73</v>
      </c>
      <c r="S160" s="6" t="s">
        <v>11</v>
      </c>
      <c r="T160" s="6" t="s">
        <v>73</v>
      </c>
    </row>
    <row r="161" spans="1:20" ht="17" x14ac:dyDescent="0.2">
      <c r="A161" s="14" t="s">
        <v>42</v>
      </c>
      <c r="B161" s="6" t="s">
        <v>43</v>
      </c>
      <c r="C161" s="36" t="s">
        <v>43</v>
      </c>
      <c r="D161" s="36" t="s">
        <v>43</v>
      </c>
      <c r="E161" s="36" t="s">
        <v>43</v>
      </c>
      <c r="H161" s="14" t="s">
        <v>42</v>
      </c>
      <c r="I161" s="6" t="s">
        <v>43</v>
      </c>
      <c r="J161" s="36" t="s">
        <v>43</v>
      </c>
      <c r="K161" s="36" t="s">
        <v>43</v>
      </c>
      <c r="L161" s="36" t="s">
        <v>43</v>
      </c>
      <c r="M161" s="36" t="s">
        <v>43</v>
      </c>
      <c r="P161" s="14" t="s">
        <v>42</v>
      </c>
      <c r="Q161" s="6" t="s">
        <v>43</v>
      </c>
      <c r="R161" s="36" t="s">
        <v>43</v>
      </c>
      <c r="S161" s="36" t="s">
        <v>43</v>
      </c>
      <c r="T161" s="36" t="s">
        <v>43</v>
      </c>
    </row>
    <row r="162" spans="1:20" ht="18" thickBot="1" x14ac:dyDescent="0.25">
      <c r="A162" s="32" t="s">
        <v>27</v>
      </c>
      <c r="B162" s="30"/>
      <c r="C162" s="30"/>
      <c r="D162" s="30"/>
      <c r="E162" s="30"/>
      <c r="H162" s="32" t="s">
        <v>27</v>
      </c>
      <c r="I162" s="30"/>
      <c r="J162" s="30"/>
      <c r="K162" s="30"/>
      <c r="L162" s="30"/>
      <c r="P162" s="32" t="s">
        <v>27</v>
      </c>
      <c r="Q162" s="30"/>
      <c r="R162" s="30"/>
      <c r="S162" s="30"/>
      <c r="T162" s="30"/>
    </row>
    <row r="163" spans="1:20" x14ac:dyDescent="0.2">
      <c r="A163" s="24" t="s">
        <v>30</v>
      </c>
      <c r="B163" s="31">
        <v>500</v>
      </c>
      <c r="C163" s="31">
        <v>500</v>
      </c>
      <c r="D163" s="31">
        <v>500</v>
      </c>
      <c r="E163" s="31">
        <v>500</v>
      </c>
      <c r="H163" s="24" t="s">
        <v>30</v>
      </c>
      <c r="I163" s="31">
        <v>500</v>
      </c>
      <c r="J163" s="31">
        <v>500</v>
      </c>
      <c r="K163" s="31">
        <v>500</v>
      </c>
      <c r="L163" s="31">
        <v>500</v>
      </c>
      <c r="M163" s="31">
        <v>500</v>
      </c>
      <c r="P163" s="24" t="s">
        <v>30</v>
      </c>
      <c r="Q163" s="31">
        <v>500</v>
      </c>
      <c r="R163" s="31">
        <v>500</v>
      </c>
      <c r="S163" s="31">
        <v>500</v>
      </c>
      <c r="T163" s="31">
        <v>500</v>
      </c>
    </row>
    <row r="164" spans="1:20" x14ac:dyDescent="0.2">
      <c r="A164" s="22" t="s">
        <v>25</v>
      </c>
      <c r="B164" s="20">
        <v>26</v>
      </c>
      <c r="C164" s="20">
        <v>25</v>
      </c>
      <c r="D164" s="20">
        <v>26</v>
      </c>
      <c r="E164" s="20">
        <v>25</v>
      </c>
      <c r="H164" s="22" t="s">
        <v>25</v>
      </c>
      <c r="I164" s="20">
        <v>27</v>
      </c>
      <c r="J164" s="20">
        <v>25</v>
      </c>
      <c r="K164" s="20">
        <v>26</v>
      </c>
      <c r="L164" s="20">
        <v>25</v>
      </c>
      <c r="M164" s="20">
        <v>25</v>
      </c>
      <c r="P164" s="22" t="s">
        <v>25</v>
      </c>
      <c r="Q164" s="20">
        <v>27</v>
      </c>
      <c r="R164" s="20">
        <v>25</v>
      </c>
      <c r="S164" s="20">
        <v>26</v>
      </c>
      <c r="T164" s="20">
        <v>25</v>
      </c>
    </row>
    <row r="165" spans="1:20" x14ac:dyDescent="0.2">
      <c r="A165" s="22" t="s">
        <v>26</v>
      </c>
      <c r="B165" s="20">
        <v>125</v>
      </c>
      <c r="C165" s="20">
        <v>27</v>
      </c>
      <c r="D165" s="20">
        <v>141</v>
      </c>
      <c r="E165" s="20">
        <v>105</v>
      </c>
      <c r="H165" s="22" t="s">
        <v>26</v>
      </c>
      <c r="I165" s="20">
        <v>116</v>
      </c>
      <c r="J165" s="20">
        <v>34</v>
      </c>
      <c r="K165" s="20">
        <v>90</v>
      </c>
      <c r="L165" s="20">
        <v>180</v>
      </c>
      <c r="M165" s="20">
        <v>34</v>
      </c>
      <c r="P165" s="22" t="s">
        <v>26</v>
      </c>
      <c r="Q165" s="20">
        <v>145</v>
      </c>
      <c r="R165" s="20">
        <v>38</v>
      </c>
      <c r="S165" s="20">
        <v>125</v>
      </c>
      <c r="T165" s="20">
        <v>51</v>
      </c>
    </row>
    <row r="166" spans="1:20" x14ac:dyDescent="0.2">
      <c r="A166" s="25" t="s">
        <v>35</v>
      </c>
      <c r="B166" s="26">
        <v>31.905999999999999</v>
      </c>
      <c r="C166" s="26">
        <v>25.872</v>
      </c>
      <c r="D166" s="26">
        <v>30.861999999999998</v>
      </c>
      <c r="E166" s="26">
        <v>26.608000000000001</v>
      </c>
      <c r="H166" s="25" t="s">
        <v>35</v>
      </c>
      <c r="I166" s="26">
        <v>53.091999999999999</v>
      </c>
      <c r="J166" s="26">
        <v>25.893999999999998</v>
      </c>
      <c r="K166" s="26">
        <v>43.415999999999997</v>
      </c>
      <c r="L166" s="26">
        <v>26.802</v>
      </c>
      <c r="M166" s="26">
        <v>26.071999999999999</v>
      </c>
      <c r="P166" s="25" t="s">
        <v>35</v>
      </c>
      <c r="Q166" s="26">
        <v>53.124000000000002</v>
      </c>
      <c r="R166" s="26">
        <v>25.908000000000001</v>
      </c>
      <c r="S166" s="26">
        <v>50.93</v>
      </c>
      <c r="T166" s="26">
        <v>25.882000000000001</v>
      </c>
    </row>
    <row r="167" spans="1:20" x14ac:dyDescent="0.2">
      <c r="A167" s="25" t="s">
        <v>24</v>
      </c>
      <c r="B167" s="26">
        <v>6.2583942827210866</v>
      </c>
      <c r="C167" s="26">
        <v>0.34036406301309491</v>
      </c>
      <c r="D167" s="26">
        <v>6.6331707280768555</v>
      </c>
      <c r="E167" s="26">
        <v>5.1745422769121436</v>
      </c>
      <c r="H167" s="25" t="s">
        <v>24</v>
      </c>
      <c r="I167" s="26">
        <v>16.164594775264142</v>
      </c>
      <c r="J167" s="26">
        <v>0.52470432555727453</v>
      </c>
      <c r="K167" s="26">
        <v>10.75426671163636</v>
      </c>
      <c r="L167" s="26">
        <v>10.225258325129554</v>
      </c>
      <c r="M167" s="26">
        <v>0.87</v>
      </c>
      <c r="P167" s="25" t="s">
        <v>24</v>
      </c>
      <c r="Q167" s="26">
        <v>16.270897584842476</v>
      </c>
      <c r="R167" s="26">
        <v>0.76466032381812732</v>
      </c>
      <c r="S167" s="26">
        <v>15.269033590032709</v>
      </c>
      <c r="T167" s="26">
        <v>1.8084847896703322</v>
      </c>
    </row>
    <row r="168" spans="1:20" ht="17" thickBot="1" x14ac:dyDescent="0.25">
      <c r="A168" s="29" t="s">
        <v>33</v>
      </c>
      <c r="B168" s="30"/>
      <c r="C168" s="30"/>
      <c r="D168" s="30"/>
      <c r="E168" s="30"/>
      <c r="H168" s="29" t="s">
        <v>33</v>
      </c>
      <c r="I168" s="30"/>
      <c r="J168" s="30"/>
      <c r="K168" s="30"/>
      <c r="L168" s="30"/>
      <c r="M168" s="30"/>
      <c r="P168" s="29" t="s">
        <v>33</v>
      </c>
      <c r="Q168" s="30"/>
      <c r="R168" s="30"/>
      <c r="S168" s="30"/>
      <c r="T168" s="30"/>
    </row>
    <row r="169" spans="1:20" x14ac:dyDescent="0.2">
      <c r="A169" s="24" t="s">
        <v>30</v>
      </c>
      <c r="B169" s="24">
        <v>498</v>
      </c>
      <c r="C169" s="24">
        <v>499</v>
      </c>
      <c r="D169" s="24">
        <v>498</v>
      </c>
      <c r="E169" s="24">
        <v>498</v>
      </c>
      <c r="H169" s="24" t="s">
        <v>30</v>
      </c>
      <c r="I169" s="24">
        <v>129</v>
      </c>
      <c r="J169" s="24">
        <v>499</v>
      </c>
      <c r="K169" s="24">
        <v>491</v>
      </c>
      <c r="L169" s="24">
        <v>496</v>
      </c>
      <c r="M169" s="24">
        <v>494</v>
      </c>
      <c r="P169" s="24" t="s">
        <v>30</v>
      </c>
      <c r="Q169" s="24">
        <v>129</v>
      </c>
      <c r="R169" s="24">
        <v>498</v>
      </c>
      <c r="S169" s="24">
        <v>129</v>
      </c>
      <c r="T169" s="24">
        <v>487</v>
      </c>
    </row>
    <row r="170" spans="1:20" x14ac:dyDescent="0.2">
      <c r="A170" s="22" t="s">
        <v>25</v>
      </c>
      <c r="B170" s="20">
        <v>26</v>
      </c>
      <c r="C170" s="20">
        <v>25</v>
      </c>
      <c r="D170" s="20">
        <v>26</v>
      </c>
      <c r="E170" s="20">
        <v>25</v>
      </c>
      <c r="H170" s="22" t="s">
        <v>25</v>
      </c>
      <c r="I170" s="20">
        <v>27</v>
      </c>
      <c r="J170" s="20">
        <v>25</v>
      </c>
      <c r="K170" s="20">
        <v>26</v>
      </c>
      <c r="L170" s="20">
        <v>25</v>
      </c>
      <c r="M170" s="20">
        <v>25</v>
      </c>
      <c r="P170" s="22" t="s">
        <v>25</v>
      </c>
      <c r="Q170" s="20">
        <v>27</v>
      </c>
      <c r="R170" s="20">
        <v>25</v>
      </c>
      <c r="S170" s="20">
        <v>26</v>
      </c>
      <c r="T170" s="20">
        <v>25</v>
      </c>
    </row>
    <row r="171" spans="1:20" x14ac:dyDescent="0.2">
      <c r="A171" s="22" t="s">
        <v>26</v>
      </c>
      <c r="B171" s="20">
        <v>49</v>
      </c>
      <c r="C171" s="20">
        <v>26</v>
      </c>
      <c r="D171" s="20">
        <v>48</v>
      </c>
      <c r="E171" s="20">
        <v>31</v>
      </c>
      <c r="H171" s="22" t="s">
        <v>26</v>
      </c>
      <c r="I171" s="20">
        <v>28</v>
      </c>
      <c r="J171" s="20">
        <v>27</v>
      </c>
      <c r="K171" s="20">
        <v>60</v>
      </c>
      <c r="L171" s="20">
        <v>43</v>
      </c>
      <c r="M171" s="20">
        <v>28</v>
      </c>
      <c r="P171" s="22" t="s">
        <v>26</v>
      </c>
      <c r="Q171" s="20">
        <v>34</v>
      </c>
      <c r="R171" s="20">
        <v>28</v>
      </c>
      <c r="S171" s="20">
        <v>27</v>
      </c>
      <c r="T171" s="20">
        <v>31</v>
      </c>
    </row>
    <row r="172" spans="1:20" x14ac:dyDescent="0.2">
      <c r="A172" s="22" t="s">
        <v>35</v>
      </c>
      <c r="B172" s="21">
        <v>31.670682730923694</v>
      </c>
      <c r="C172" s="21">
        <v>25.869739478957914</v>
      </c>
      <c r="D172" s="21">
        <v>30.576305220883533</v>
      </c>
      <c r="E172" s="21">
        <v>26.29718875502008</v>
      </c>
      <c r="H172" s="22" t="s">
        <v>35</v>
      </c>
      <c r="I172" s="21">
        <v>27.155038759689923</v>
      </c>
      <c r="J172" s="21">
        <v>25.877755511022045</v>
      </c>
      <c r="K172" s="21">
        <v>42.863543788187371</v>
      </c>
      <c r="L172" s="21">
        <v>25.961693548387096</v>
      </c>
      <c r="M172" s="21">
        <v>26.01</v>
      </c>
      <c r="P172" s="22" t="s">
        <v>35</v>
      </c>
      <c r="Q172" s="21">
        <v>27.248062015503876</v>
      </c>
      <c r="R172" s="21">
        <v>25.867469879518072</v>
      </c>
      <c r="S172" s="21">
        <v>26.217054263565892</v>
      </c>
      <c r="T172" s="21">
        <v>25.657084188911703</v>
      </c>
    </row>
    <row r="173" spans="1:20" x14ac:dyDescent="0.2">
      <c r="A173" s="22" t="s">
        <v>24</v>
      </c>
      <c r="B173" s="21">
        <v>4.5457637138544902</v>
      </c>
      <c r="C173" s="21">
        <v>0.33692760812524208</v>
      </c>
      <c r="D173" s="21">
        <v>4.1962904959944636</v>
      </c>
      <c r="E173" s="21">
        <v>1.6371050074280966</v>
      </c>
      <c r="H173" s="22" t="s">
        <v>24</v>
      </c>
      <c r="I173" s="21">
        <v>0.36335271266147146</v>
      </c>
      <c r="J173" s="21">
        <v>0.37902614106037208</v>
      </c>
      <c r="K173" s="21">
        <v>10.006921832351487</v>
      </c>
      <c r="L173" s="21">
        <v>1.4580131613346168</v>
      </c>
      <c r="M173" s="21">
        <v>0.64</v>
      </c>
      <c r="P173" s="22" t="s">
        <v>24</v>
      </c>
      <c r="Q173" s="21">
        <v>0.71840761140457832</v>
      </c>
      <c r="R173" s="21">
        <v>0.39932793654063048</v>
      </c>
      <c r="S173" s="21">
        <v>0.41384704885375362</v>
      </c>
      <c r="T173" s="21">
        <v>0.87926861154686564</v>
      </c>
    </row>
    <row r="174" spans="1:20" ht="17" thickBot="1" x14ac:dyDescent="0.25">
      <c r="A174" s="29" t="s">
        <v>34</v>
      </c>
      <c r="B174" s="30"/>
      <c r="C174" s="30"/>
      <c r="D174" s="30"/>
      <c r="E174" s="30"/>
      <c r="H174" s="29" t="s">
        <v>34</v>
      </c>
      <c r="I174" s="30"/>
      <c r="J174" s="30"/>
      <c r="K174" s="30"/>
      <c r="L174" s="30"/>
      <c r="M174" s="30"/>
      <c r="P174" s="29" t="s">
        <v>34</v>
      </c>
      <c r="Q174" s="30"/>
      <c r="R174" s="30"/>
      <c r="S174" s="30"/>
      <c r="T174" s="30"/>
    </row>
    <row r="175" spans="1:20" x14ac:dyDescent="0.2">
      <c r="A175" s="24" t="s">
        <v>30</v>
      </c>
      <c r="B175" s="24">
        <v>2</v>
      </c>
      <c r="C175" s="24">
        <v>1</v>
      </c>
      <c r="D175" s="24">
        <v>2</v>
      </c>
      <c r="E175" s="24">
        <v>2</v>
      </c>
      <c r="H175" s="24" t="s">
        <v>30</v>
      </c>
      <c r="I175" s="24">
        <v>371</v>
      </c>
      <c r="J175" s="24">
        <v>1</v>
      </c>
      <c r="K175" s="24">
        <v>9</v>
      </c>
      <c r="L175" s="24">
        <v>4</v>
      </c>
      <c r="M175" s="24">
        <v>6</v>
      </c>
      <c r="P175" s="24" t="s">
        <v>30</v>
      </c>
      <c r="Q175" s="24">
        <v>371</v>
      </c>
      <c r="R175" s="24">
        <v>2</v>
      </c>
      <c r="S175" s="24">
        <v>371</v>
      </c>
      <c r="T175" s="24">
        <v>13</v>
      </c>
    </row>
    <row r="176" spans="1:20" x14ac:dyDescent="0.2">
      <c r="A176" s="22" t="s">
        <v>25</v>
      </c>
      <c r="B176" s="20">
        <v>56</v>
      </c>
      <c r="C176" s="20">
        <v>27</v>
      </c>
      <c r="D176" s="20">
        <v>63</v>
      </c>
      <c r="E176" s="20">
        <v>103</v>
      </c>
      <c r="H176" s="22" t="s">
        <v>25</v>
      </c>
      <c r="I176" s="20">
        <v>56</v>
      </c>
      <c r="J176" s="20">
        <v>34</v>
      </c>
      <c r="K176" s="20">
        <v>71</v>
      </c>
      <c r="L176" s="20">
        <v>69</v>
      </c>
      <c r="M176" s="20">
        <v>30</v>
      </c>
      <c r="P176" s="22" t="s">
        <v>25</v>
      </c>
      <c r="Q176" s="20">
        <v>56</v>
      </c>
      <c r="R176" s="20">
        <v>34</v>
      </c>
      <c r="S176" s="20">
        <v>52</v>
      </c>
      <c r="T176" s="20">
        <v>32</v>
      </c>
    </row>
    <row r="177" spans="1:20" x14ac:dyDescent="0.2">
      <c r="A177" s="22" t="s">
        <v>26</v>
      </c>
      <c r="B177" s="27">
        <v>125</v>
      </c>
      <c r="C177" s="27">
        <v>27</v>
      </c>
      <c r="D177" s="27">
        <v>141</v>
      </c>
      <c r="E177" s="27">
        <v>105</v>
      </c>
      <c r="H177" s="22" t="s">
        <v>26</v>
      </c>
      <c r="I177" s="27">
        <v>116</v>
      </c>
      <c r="J177" s="27">
        <v>34</v>
      </c>
      <c r="K177" s="27">
        <v>90</v>
      </c>
      <c r="L177" s="27">
        <v>180</v>
      </c>
      <c r="M177" s="27">
        <v>34</v>
      </c>
      <c r="P177" s="22" t="s">
        <v>26</v>
      </c>
      <c r="Q177" s="27">
        <v>145</v>
      </c>
      <c r="R177" s="27">
        <v>38</v>
      </c>
      <c r="S177" s="27">
        <v>125</v>
      </c>
      <c r="T177" s="27">
        <v>51</v>
      </c>
    </row>
    <row r="178" spans="1:20" x14ac:dyDescent="0.2">
      <c r="A178" s="22" t="s">
        <v>35</v>
      </c>
      <c r="B178" s="21">
        <v>90.5</v>
      </c>
      <c r="C178" s="21">
        <v>27</v>
      </c>
      <c r="D178" s="21">
        <v>102</v>
      </c>
      <c r="E178" s="21">
        <v>104</v>
      </c>
      <c r="H178" s="22" t="s">
        <v>35</v>
      </c>
      <c r="I178" s="21">
        <v>62.110512129380055</v>
      </c>
      <c r="J178" s="21">
        <v>34</v>
      </c>
      <c r="K178" s="21">
        <v>73.555555555555557</v>
      </c>
      <c r="L178" s="21">
        <v>131</v>
      </c>
      <c r="M178" s="21">
        <v>31.17</v>
      </c>
      <c r="P178" s="22" t="s">
        <v>35</v>
      </c>
      <c r="Q178" s="21">
        <v>62.121293800539085</v>
      </c>
      <c r="R178" s="21">
        <v>36</v>
      </c>
      <c r="S178" s="21">
        <v>59.522911051212937</v>
      </c>
      <c r="T178" s="21">
        <v>34.307692307692307</v>
      </c>
    </row>
    <row r="179" spans="1:20" ht="17" thickBot="1" x14ac:dyDescent="0.25">
      <c r="A179" s="38" t="s">
        <v>24</v>
      </c>
      <c r="B179" s="39">
        <v>48.790367901871782</v>
      </c>
      <c r="C179" s="39" t="e">
        <v>#DIV/0!</v>
      </c>
      <c r="D179" s="39">
        <v>55.154328932550705</v>
      </c>
      <c r="E179" s="39">
        <v>1.4142135623730951</v>
      </c>
      <c r="H179" s="38" t="s">
        <v>24</v>
      </c>
      <c r="I179" s="39">
        <v>6.0207903321325853</v>
      </c>
      <c r="J179" s="39" t="e">
        <v>#DIV/0!</v>
      </c>
      <c r="K179" s="39">
        <v>6.3069626428081671</v>
      </c>
      <c r="L179" s="39">
        <v>49.470529947973404</v>
      </c>
      <c r="M179" s="39">
        <v>1.6</v>
      </c>
      <c r="P179" s="38" t="s">
        <v>24</v>
      </c>
      <c r="Q179" s="39">
        <v>6.5002165824573153</v>
      </c>
      <c r="R179" s="39">
        <v>2.8284271247461903</v>
      </c>
      <c r="S179" s="39">
        <v>5.2346442755995408</v>
      </c>
      <c r="T179" s="39">
        <v>5.0725505646340485</v>
      </c>
    </row>
    <row r="180" spans="1:20" x14ac:dyDescent="0.2">
      <c r="A180" s="37" t="s">
        <v>36</v>
      </c>
      <c r="B180" s="2">
        <v>58.829317269076306</v>
      </c>
      <c r="C180" s="2">
        <v>1.1302605210420857</v>
      </c>
      <c r="D180" s="2">
        <v>71.42369477911646</v>
      </c>
      <c r="E180" s="2">
        <v>77.702811244979927</v>
      </c>
      <c r="H180" s="37" t="s">
        <v>36</v>
      </c>
      <c r="I180" s="2">
        <v>34.955473369690132</v>
      </c>
      <c r="J180" s="2">
        <v>8.1222444889779553</v>
      </c>
      <c r="K180" s="2">
        <v>30.692011767368186</v>
      </c>
      <c r="L180" s="2">
        <v>105.0383064516129</v>
      </c>
      <c r="M180" s="2">
        <v>5.16</v>
      </c>
      <c r="P180" s="37" t="s">
        <v>36</v>
      </c>
      <c r="Q180" s="2">
        <v>34.873231785035209</v>
      </c>
      <c r="R180" s="2">
        <v>10.132530120481928</v>
      </c>
      <c r="S180" s="2">
        <v>33.305856787647045</v>
      </c>
      <c r="T180" s="2">
        <v>8.6506081187806032</v>
      </c>
    </row>
    <row r="181" spans="1:20" x14ac:dyDescent="0.2">
      <c r="A181" s="28" t="s">
        <v>41</v>
      </c>
      <c r="B181" s="21">
        <v>250</v>
      </c>
      <c r="C181" s="21">
        <v>500</v>
      </c>
      <c r="D181" s="21">
        <v>250</v>
      </c>
      <c r="E181" s="21">
        <v>250</v>
      </c>
      <c r="H181" s="28" t="s">
        <v>41</v>
      </c>
      <c r="I181" s="21">
        <v>1.3477088948787062</v>
      </c>
      <c r="J181" s="21">
        <v>500</v>
      </c>
      <c r="K181" s="21">
        <v>55.555555555555557</v>
      </c>
      <c r="L181" s="21">
        <v>125</v>
      </c>
      <c r="M181" s="21">
        <v>83.3</v>
      </c>
      <c r="P181" s="28" t="s">
        <v>41</v>
      </c>
      <c r="Q181" s="21">
        <v>1.3477088948787062</v>
      </c>
      <c r="R181" s="21">
        <v>250</v>
      </c>
      <c r="S181" s="21">
        <v>1.3477088948787062</v>
      </c>
      <c r="T181" s="21">
        <v>38.46153846153846</v>
      </c>
    </row>
    <row r="182" spans="1:20" x14ac:dyDescent="0.2">
      <c r="A182" s="23" t="s">
        <v>37</v>
      </c>
      <c r="B182" s="24">
        <v>99</v>
      </c>
      <c r="C182" s="24">
        <v>2</v>
      </c>
      <c r="D182" s="24">
        <v>115</v>
      </c>
      <c r="E182" s="24">
        <v>80</v>
      </c>
      <c r="H182" s="23" t="s">
        <v>37</v>
      </c>
      <c r="I182" s="24">
        <v>89</v>
      </c>
      <c r="J182" s="24">
        <v>9</v>
      </c>
      <c r="K182" s="24">
        <v>64</v>
      </c>
      <c r="L182" s="24">
        <v>155</v>
      </c>
      <c r="M182" s="24">
        <v>9</v>
      </c>
      <c r="P182" s="23" t="s">
        <v>37</v>
      </c>
      <c r="Q182" s="24">
        <v>118</v>
      </c>
      <c r="R182" s="24">
        <v>13</v>
      </c>
      <c r="S182" s="24">
        <v>99</v>
      </c>
      <c r="T182" s="24">
        <v>26</v>
      </c>
    </row>
    <row r="183" spans="1:20" x14ac:dyDescent="0.2">
      <c r="A183" s="25" t="s">
        <v>75</v>
      </c>
      <c r="B183" s="35">
        <f>(B166-$B154)/$B154</f>
        <v>0.27623999999999993</v>
      </c>
      <c r="C183" s="35">
        <f t="shared" ref="C183:E183" si="7">(C166-$B154)/$B154</f>
        <v>3.4879999999999994E-2</v>
      </c>
      <c r="D183" s="35">
        <f t="shared" si="7"/>
        <v>0.23447999999999994</v>
      </c>
      <c r="E183" s="35">
        <f t="shared" si="7"/>
        <v>6.4320000000000016E-2</v>
      </c>
      <c r="H183" s="25" t="s">
        <v>75</v>
      </c>
      <c r="I183" s="35">
        <f>(I166-$B154)/$B154</f>
        <v>1.12368</v>
      </c>
      <c r="J183" s="35">
        <f t="shared" ref="J183:M183" si="8">(J166-$B154)/$B154</f>
        <v>3.5759999999999931E-2</v>
      </c>
      <c r="K183" s="35">
        <f t="shared" si="8"/>
        <v>0.73663999999999985</v>
      </c>
      <c r="L183" s="35">
        <f t="shared" si="8"/>
        <v>7.2079999999999977E-2</v>
      </c>
      <c r="M183" s="35">
        <f t="shared" si="8"/>
        <v>4.2879999999999967E-2</v>
      </c>
      <c r="P183" s="25" t="s">
        <v>75</v>
      </c>
      <c r="Q183" s="35">
        <f>(Q166-$B154)/$B154</f>
        <v>1.1249600000000002</v>
      </c>
      <c r="R183" s="35">
        <f t="shared" ref="R183:T183" si="9">(R166-$B154)/$B154</f>
        <v>3.6320000000000047E-2</v>
      </c>
      <c r="S183" s="35">
        <f t="shared" si="9"/>
        <v>1.0371999999999999</v>
      </c>
      <c r="T183" s="35">
        <f t="shared" si="9"/>
        <v>3.5280000000000061E-2</v>
      </c>
    </row>
    <row r="186" spans="1:20" ht="17" thickBot="1" x14ac:dyDescent="0.25"/>
    <row r="187" spans="1:20" ht="21" x14ac:dyDescent="0.25">
      <c r="A187" s="7" t="s">
        <v>13</v>
      </c>
      <c r="B187" s="12" t="s">
        <v>22</v>
      </c>
      <c r="D187" s="43" t="s">
        <v>88</v>
      </c>
      <c r="H187" s="7" t="s">
        <v>13</v>
      </c>
      <c r="I187" s="12" t="s">
        <v>22</v>
      </c>
      <c r="K187" s="43" t="s">
        <v>83</v>
      </c>
      <c r="P187" s="7" t="s">
        <v>13</v>
      </c>
      <c r="Q187" s="12" t="s">
        <v>22</v>
      </c>
      <c r="S187" s="43" t="s">
        <v>90</v>
      </c>
    </row>
    <row r="188" spans="1:20" ht="21" x14ac:dyDescent="0.25">
      <c r="A188" s="8" t="s">
        <v>38</v>
      </c>
      <c r="B188" s="19" t="s">
        <v>84</v>
      </c>
      <c r="H188" s="8" t="s">
        <v>38</v>
      </c>
      <c r="I188" s="19" t="s">
        <v>84</v>
      </c>
      <c r="P188" s="8" t="s">
        <v>38</v>
      </c>
      <c r="Q188" s="19" t="s">
        <v>84</v>
      </c>
      <c r="S188" s="43" t="s">
        <v>89</v>
      </c>
    </row>
    <row r="189" spans="1:20" x14ac:dyDescent="0.2">
      <c r="A189" s="8" t="s">
        <v>15</v>
      </c>
      <c r="B189" s="9">
        <v>500</v>
      </c>
      <c r="H189" s="8" t="s">
        <v>15</v>
      </c>
      <c r="I189" s="9">
        <v>500</v>
      </c>
      <c r="P189" s="8" t="s">
        <v>15</v>
      </c>
      <c r="Q189" s="9">
        <v>500</v>
      </c>
    </row>
    <row r="190" spans="1:20" x14ac:dyDescent="0.2">
      <c r="A190" s="8" t="s">
        <v>16</v>
      </c>
      <c r="B190" s="9">
        <v>50</v>
      </c>
      <c r="H190" s="8" t="s">
        <v>16</v>
      </c>
      <c r="I190" s="9">
        <v>50</v>
      </c>
      <c r="P190" s="8" t="s">
        <v>16</v>
      </c>
      <c r="Q190" s="9">
        <v>50</v>
      </c>
    </row>
    <row r="191" spans="1:20" x14ac:dyDescent="0.2">
      <c r="A191" s="8" t="s">
        <v>80</v>
      </c>
      <c r="B191" s="9">
        <v>10</v>
      </c>
      <c r="H191" s="8" t="s">
        <v>80</v>
      </c>
      <c r="I191" s="9">
        <v>10</v>
      </c>
      <c r="P191" s="8" t="s">
        <v>80</v>
      </c>
      <c r="Q191" s="9">
        <v>10</v>
      </c>
    </row>
    <row r="192" spans="1:20" x14ac:dyDescent="0.2">
      <c r="A192" s="8" t="s">
        <v>72</v>
      </c>
      <c r="B192" s="9">
        <v>190</v>
      </c>
      <c r="H192" s="8" t="s">
        <v>72</v>
      </c>
      <c r="I192" s="9">
        <v>190</v>
      </c>
      <c r="P192" s="8" t="s">
        <v>72</v>
      </c>
      <c r="Q192" s="9">
        <v>190</v>
      </c>
    </row>
    <row r="193" spans="1:21" ht="17" thickBot="1" x14ac:dyDescent="0.25">
      <c r="A193" s="10" t="s">
        <v>68</v>
      </c>
      <c r="B193" s="11">
        <f>B190*8*(1/B191)</f>
        <v>40</v>
      </c>
      <c r="H193" s="10" t="s">
        <v>68</v>
      </c>
      <c r="I193" s="11">
        <f>I190*8*(1/I191)</f>
        <v>40</v>
      </c>
      <c r="P193" s="10" t="s">
        <v>68</v>
      </c>
      <c r="Q193" s="11">
        <f>Q190*8*(1/Q191)</f>
        <v>40</v>
      </c>
    </row>
    <row r="195" spans="1:21" x14ac:dyDescent="0.2">
      <c r="A195" s="13" t="s">
        <v>12</v>
      </c>
      <c r="B195" t="s">
        <v>17</v>
      </c>
      <c r="C195" t="s">
        <v>17</v>
      </c>
      <c r="D195" t="s">
        <v>20</v>
      </c>
      <c r="E195" t="s">
        <v>20</v>
      </c>
      <c r="H195" s="13" t="s">
        <v>12</v>
      </c>
      <c r="I195" t="s">
        <v>17</v>
      </c>
      <c r="J195" t="s">
        <v>17</v>
      </c>
      <c r="K195" t="s">
        <v>20</v>
      </c>
      <c r="L195" t="s">
        <v>20</v>
      </c>
      <c r="M195" t="s">
        <v>113</v>
      </c>
      <c r="N195" t="s">
        <v>113</v>
      </c>
      <c r="P195" s="13" t="s">
        <v>12</v>
      </c>
      <c r="Q195" t="s">
        <v>17</v>
      </c>
      <c r="R195" t="s">
        <v>17</v>
      </c>
      <c r="S195" t="s">
        <v>20</v>
      </c>
      <c r="T195" t="s">
        <v>20</v>
      </c>
    </row>
    <row r="196" spans="1:21" x14ac:dyDescent="0.2">
      <c r="A196" s="13" t="s">
        <v>18</v>
      </c>
      <c r="B196" t="s">
        <v>19</v>
      </c>
      <c r="C196" t="s">
        <v>19</v>
      </c>
      <c r="D196" t="s">
        <v>21</v>
      </c>
      <c r="E196" t="s">
        <v>21</v>
      </c>
      <c r="H196" s="13" t="s">
        <v>18</v>
      </c>
      <c r="I196" t="s">
        <v>19</v>
      </c>
      <c r="J196" t="s">
        <v>19</v>
      </c>
      <c r="K196" t="s">
        <v>21</v>
      </c>
      <c r="L196" t="s">
        <v>21</v>
      </c>
      <c r="M196" t="s">
        <v>114</v>
      </c>
      <c r="N196" t="s">
        <v>115</v>
      </c>
      <c r="P196" s="13" t="s">
        <v>18</v>
      </c>
      <c r="Q196" t="s">
        <v>19</v>
      </c>
      <c r="R196" t="s">
        <v>19</v>
      </c>
      <c r="S196" t="s">
        <v>21</v>
      </c>
      <c r="T196" t="s">
        <v>21</v>
      </c>
    </row>
    <row r="197" spans="1:21" ht="102" x14ac:dyDescent="0.2">
      <c r="A197" s="14" t="s">
        <v>14</v>
      </c>
      <c r="B197" s="6" t="s">
        <v>11</v>
      </c>
      <c r="C197" s="6" t="s">
        <v>73</v>
      </c>
      <c r="D197" s="6" t="s">
        <v>11</v>
      </c>
      <c r="E197" s="6" t="s">
        <v>73</v>
      </c>
      <c r="H197" s="14" t="s">
        <v>14</v>
      </c>
      <c r="I197" s="6" t="s">
        <v>11</v>
      </c>
      <c r="J197" s="6" t="s">
        <v>73</v>
      </c>
      <c r="K197" s="6" t="s">
        <v>11</v>
      </c>
      <c r="L197" s="6" t="s">
        <v>73</v>
      </c>
      <c r="M197" s="6" t="s">
        <v>117</v>
      </c>
      <c r="N197" s="6" t="s">
        <v>116</v>
      </c>
      <c r="P197" s="14" t="s">
        <v>14</v>
      </c>
      <c r="Q197" s="6" t="s">
        <v>11</v>
      </c>
      <c r="R197" s="6" t="s">
        <v>73</v>
      </c>
      <c r="S197" s="6" t="s">
        <v>11</v>
      </c>
      <c r="T197" s="6" t="s">
        <v>73</v>
      </c>
      <c r="U197" s="6" t="s">
        <v>112</v>
      </c>
    </row>
    <row r="198" spans="1:21" ht="17" x14ac:dyDescent="0.2">
      <c r="A198" s="14" t="s">
        <v>42</v>
      </c>
      <c r="B198" s="6" t="s">
        <v>43</v>
      </c>
      <c r="C198" s="36" t="s">
        <v>43</v>
      </c>
      <c r="D198" s="36" t="s">
        <v>43</v>
      </c>
      <c r="E198" s="36" t="s">
        <v>43</v>
      </c>
      <c r="H198" s="14" t="s">
        <v>42</v>
      </c>
      <c r="I198" s="6" t="s">
        <v>43</v>
      </c>
      <c r="J198" s="36" t="s">
        <v>43</v>
      </c>
      <c r="K198" s="36" t="s">
        <v>43</v>
      </c>
      <c r="L198" s="36" t="s">
        <v>43</v>
      </c>
      <c r="M198" s="36" t="s">
        <v>43</v>
      </c>
      <c r="N198" s="36" t="s">
        <v>43</v>
      </c>
      <c r="P198" s="14" t="s">
        <v>42</v>
      </c>
      <c r="Q198" s="6" t="s">
        <v>43</v>
      </c>
      <c r="R198" s="36" t="s">
        <v>43</v>
      </c>
      <c r="S198" s="36" t="s">
        <v>43</v>
      </c>
      <c r="T198" s="36" t="s">
        <v>43</v>
      </c>
    </row>
    <row r="199" spans="1:21" ht="18" thickBot="1" x14ac:dyDescent="0.25">
      <c r="A199" s="32" t="s">
        <v>27</v>
      </c>
      <c r="B199" s="30"/>
      <c r="C199" s="30"/>
      <c r="D199" s="30"/>
      <c r="E199" s="30"/>
      <c r="H199" s="32" t="s">
        <v>27</v>
      </c>
      <c r="I199" s="30"/>
      <c r="J199" s="30"/>
      <c r="K199" s="30"/>
      <c r="L199" s="30"/>
      <c r="M199" s="30"/>
      <c r="N199" s="30"/>
      <c r="P199" s="32" t="s">
        <v>27</v>
      </c>
      <c r="Q199" s="30"/>
      <c r="R199" s="30"/>
      <c r="S199" s="30"/>
      <c r="T199" s="30"/>
      <c r="U199" s="30"/>
    </row>
    <row r="200" spans="1:21" x14ac:dyDescent="0.2">
      <c r="A200" s="24" t="s">
        <v>30</v>
      </c>
      <c r="B200" s="31">
        <v>500</v>
      </c>
      <c r="C200" s="31">
        <v>500</v>
      </c>
      <c r="D200" s="31">
        <v>500</v>
      </c>
      <c r="E200" s="31">
        <v>500</v>
      </c>
      <c r="H200" s="24" t="s">
        <v>30</v>
      </c>
      <c r="I200" s="31">
        <v>500</v>
      </c>
      <c r="J200" s="31">
        <v>500</v>
      </c>
      <c r="K200" s="31">
        <v>500</v>
      </c>
      <c r="L200" s="31">
        <v>500</v>
      </c>
      <c r="M200" s="31">
        <v>500</v>
      </c>
      <c r="N200" s="31">
        <v>500</v>
      </c>
      <c r="P200" s="24" t="s">
        <v>30</v>
      </c>
      <c r="Q200" s="31">
        <v>500</v>
      </c>
      <c r="R200" s="31">
        <v>500</v>
      </c>
      <c r="S200" s="31">
        <v>500</v>
      </c>
      <c r="T200" s="31">
        <v>500</v>
      </c>
      <c r="U200" s="31">
        <v>500</v>
      </c>
    </row>
    <row r="201" spans="1:21" x14ac:dyDescent="0.2">
      <c r="A201" s="22" t="s">
        <v>25</v>
      </c>
      <c r="B201" s="20">
        <v>11</v>
      </c>
      <c r="C201" s="20">
        <v>10</v>
      </c>
      <c r="D201" s="20">
        <v>11</v>
      </c>
      <c r="E201" s="20">
        <v>10</v>
      </c>
      <c r="H201" s="22" t="s">
        <v>25</v>
      </c>
      <c r="I201" s="20">
        <v>12</v>
      </c>
      <c r="J201" s="20">
        <v>10</v>
      </c>
      <c r="K201" s="20">
        <v>11</v>
      </c>
      <c r="L201" s="20">
        <v>10</v>
      </c>
      <c r="M201" s="20">
        <v>10</v>
      </c>
      <c r="N201" s="20">
        <v>10</v>
      </c>
      <c r="P201" s="22" t="s">
        <v>25</v>
      </c>
      <c r="Q201" s="20">
        <v>12</v>
      </c>
      <c r="R201" s="20">
        <v>10</v>
      </c>
      <c r="S201" s="20">
        <v>11</v>
      </c>
      <c r="T201" s="20">
        <v>10</v>
      </c>
      <c r="U201" s="20">
        <v>10</v>
      </c>
    </row>
    <row r="202" spans="1:21" x14ac:dyDescent="0.2">
      <c r="A202" s="22" t="s">
        <v>26</v>
      </c>
      <c r="B202" s="20">
        <v>110</v>
      </c>
      <c r="C202" s="20">
        <v>22</v>
      </c>
      <c r="D202" s="20">
        <v>110</v>
      </c>
      <c r="E202" s="20">
        <v>18</v>
      </c>
      <c r="H202" s="22" t="s">
        <v>26</v>
      </c>
      <c r="I202" s="20">
        <v>101</v>
      </c>
      <c r="J202" s="20">
        <v>25</v>
      </c>
      <c r="K202" s="20">
        <v>75</v>
      </c>
      <c r="L202" s="20">
        <v>11</v>
      </c>
      <c r="M202" s="20">
        <v>17</v>
      </c>
      <c r="N202" s="20">
        <v>336</v>
      </c>
      <c r="P202" s="22" t="s">
        <v>26</v>
      </c>
      <c r="Q202" s="20">
        <v>127</v>
      </c>
      <c r="R202" s="20">
        <v>26</v>
      </c>
      <c r="S202" s="20">
        <v>113</v>
      </c>
      <c r="T202" s="20">
        <v>11</v>
      </c>
      <c r="U202" s="20">
        <v>11</v>
      </c>
    </row>
    <row r="203" spans="1:21" x14ac:dyDescent="0.2">
      <c r="A203" s="25" t="s">
        <v>35</v>
      </c>
      <c r="B203" s="26">
        <v>17.045999999999999</v>
      </c>
      <c r="C203" s="26">
        <v>10.772</v>
      </c>
      <c r="D203" s="26">
        <v>15.891999999999999</v>
      </c>
      <c r="E203" s="26">
        <v>10.472</v>
      </c>
      <c r="H203" s="25" t="s">
        <v>35</v>
      </c>
      <c r="I203" s="26">
        <v>38.037999999999997</v>
      </c>
      <c r="J203" s="26">
        <v>10.917999999999999</v>
      </c>
      <c r="K203" s="26">
        <v>28.352</v>
      </c>
      <c r="L203" s="26">
        <v>10.442</v>
      </c>
      <c r="M203" s="26">
        <v>11.052</v>
      </c>
      <c r="N203" s="26">
        <v>34.956000000000003</v>
      </c>
      <c r="P203" s="25" t="s">
        <v>35</v>
      </c>
      <c r="Q203" s="26">
        <v>38.036000000000001</v>
      </c>
      <c r="R203" s="26">
        <v>10.926</v>
      </c>
      <c r="S203" s="26">
        <v>35.979999999999997</v>
      </c>
      <c r="T203" s="26">
        <v>10.423999999999999</v>
      </c>
      <c r="U203" s="26">
        <v>10.423999999999999</v>
      </c>
    </row>
    <row r="204" spans="1:21" x14ac:dyDescent="0.2">
      <c r="A204" s="25" t="s">
        <v>24</v>
      </c>
      <c r="B204" s="26">
        <v>7.4192975376314321</v>
      </c>
      <c r="C204" s="26">
        <v>0.67299468325342238</v>
      </c>
      <c r="D204" s="26">
        <v>6.1233427679092589</v>
      </c>
      <c r="E204" s="26">
        <v>0.66791333003082509</v>
      </c>
      <c r="H204" s="25" t="s">
        <v>24</v>
      </c>
      <c r="I204" s="26">
        <v>15.963402407784683</v>
      </c>
      <c r="J204" s="26">
        <v>0.72961680446843213</v>
      </c>
      <c r="K204" s="26">
        <v>10.760281749408485</v>
      </c>
      <c r="L204" s="26">
        <v>0.49712197750757364</v>
      </c>
      <c r="M204" s="26">
        <v>0.84</v>
      </c>
      <c r="N204" s="26">
        <v>20.85</v>
      </c>
      <c r="P204" s="25" t="s">
        <v>24</v>
      </c>
      <c r="Q204" s="26">
        <v>16.184640532874266</v>
      </c>
      <c r="R204" s="26">
        <v>0.78852237448923312</v>
      </c>
      <c r="S204" s="26">
        <v>15.310402242712874</v>
      </c>
      <c r="T204" s="26">
        <v>0.49468517953715663</v>
      </c>
      <c r="U204" s="26">
        <v>0.49</v>
      </c>
    </row>
    <row r="205" spans="1:21" ht="17" thickBot="1" x14ac:dyDescent="0.25">
      <c r="A205" s="29" t="s">
        <v>33</v>
      </c>
      <c r="B205" s="30"/>
      <c r="C205" s="30"/>
      <c r="D205" s="30"/>
      <c r="E205" s="30"/>
      <c r="H205" s="29" t="s">
        <v>33</v>
      </c>
      <c r="I205" s="30"/>
      <c r="J205" s="30"/>
      <c r="K205" s="30"/>
      <c r="L205" s="30"/>
      <c r="M205" s="30"/>
      <c r="N205" s="30"/>
      <c r="P205" s="29" t="s">
        <v>33</v>
      </c>
      <c r="Q205" s="30"/>
      <c r="R205" s="30"/>
      <c r="S205" s="30"/>
      <c r="T205" s="30"/>
      <c r="U205" s="30"/>
    </row>
    <row r="206" spans="1:21" x14ac:dyDescent="0.2">
      <c r="A206" s="24" t="s">
        <v>30</v>
      </c>
      <c r="B206" s="24">
        <v>473</v>
      </c>
      <c r="C206" s="24">
        <v>499</v>
      </c>
      <c r="D206" s="24">
        <v>474</v>
      </c>
      <c r="E206" s="24">
        <v>498</v>
      </c>
      <c r="H206" s="24" t="s">
        <v>30</v>
      </c>
      <c r="I206" s="24">
        <v>127</v>
      </c>
      <c r="J206" s="24">
        <v>499</v>
      </c>
      <c r="K206" s="24">
        <v>129</v>
      </c>
      <c r="L206" s="24">
        <v>500</v>
      </c>
      <c r="M206" s="24">
        <v>495</v>
      </c>
      <c r="N206" s="24">
        <v>129</v>
      </c>
      <c r="P206" s="24" t="s">
        <v>30</v>
      </c>
      <c r="Q206" s="24">
        <v>129</v>
      </c>
      <c r="R206" s="24">
        <v>499</v>
      </c>
      <c r="S206" s="24">
        <v>129</v>
      </c>
      <c r="T206" s="24">
        <v>500</v>
      </c>
      <c r="U206" s="24">
        <v>500</v>
      </c>
    </row>
    <row r="207" spans="1:21" x14ac:dyDescent="0.2">
      <c r="A207" s="22" t="s">
        <v>25</v>
      </c>
      <c r="B207" s="20">
        <v>11</v>
      </c>
      <c r="C207" s="20">
        <v>10</v>
      </c>
      <c r="D207" s="20">
        <v>11</v>
      </c>
      <c r="E207" s="20">
        <v>10</v>
      </c>
      <c r="H207" s="22" t="s">
        <v>25</v>
      </c>
      <c r="I207" s="20">
        <v>12</v>
      </c>
      <c r="J207" s="20">
        <v>10</v>
      </c>
      <c r="K207" s="20">
        <v>11</v>
      </c>
      <c r="L207" s="20">
        <v>10</v>
      </c>
      <c r="M207" s="20">
        <v>10</v>
      </c>
      <c r="N207" s="20">
        <v>10</v>
      </c>
      <c r="P207" s="22" t="s">
        <v>25</v>
      </c>
      <c r="Q207" s="20">
        <v>12</v>
      </c>
      <c r="R207" s="20">
        <v>10</v>
      </c>
      <c r="S207" s="20">
        <v>11</v>
      </c>
      <c r="T207" s="20">
        <v>10</v>
      </c>
      <c r="U207" s="20">
        <v>10</v>
      </c>
    </row>
    <row r="208" spans="1:21" x14ac:dyDescent="0.2">
      <c r="A208" s="22" t="s">
        <v>26</v>
      </c>
      <c r="B208" s="20">
        <v>24</v>
      </c>
      <c r="C208" s="20">
        <v>12</v>
      </c>
      <c r="D208" s="20">
        <v>27</v>
      </c>
      <c r="E208" s="20">
        <v>11</v>
      </c>
      <c r="H208" s="22" t="s">
        <v>26</v>
      </c>
      <c r="I208" s="20">
        <v>13</v>
      </c>
      <c r="J208" s="20">
        <v>12</v>
      </c>
      <c r="K208" s="20">
        <v>12</v>
      </c>
      <c r="L208" s="20">
        <v>11</v>
      </c>
      <c r="M208" s="20">
        <v>13</v>
      </c>
      <c r="N208" s="20">
        <v>11</v>
      </c>
      <c r="P208" s="22" t="s">
        <v>26</v>
      </c>
      <c r="Q208" s="20">
        <v>13</v>
      </c>
      <c r="R208" s="20">
        <v>13</v>
      </c>
      <c r="S208" s="20">
        <v>12</v>
      </c>
      <c r="T208" s="20">
        <v>11</v>
      </c>
      <c r="U208" s="20">
        <v>11</v>
      </c>
    </row>
    <row r="209" spans="1:21" x14ac:dyDescent="0.2">
      <c r="A209" s="22" t="s">
        <v>35</v>
      </c>
      <c r="B209" s="21">
        <v>15.790697674418604</v>
      </c>
      <c r="C209" s="21">
        <v>10.749498997995993</v>
      </c>
      <c r="D209" s="21">
        <v>14.824894514767932</v>
      </c>
      <c r="E209" s="21">
        <v>10.443775100401606</v>
      </c>
      <c r="H209" s="22" t="s">
        <v>35</v>
      </c>
      <c r="I209" s="21">
        <v>12.15748031496063</v>
      </c>
      <c r="J209" s="21">
        <v>10.889779559118237</v>
      </c>
      <c r="K209" s="21">
        <v>11.224806201550388</v>
      </c>
      <c r="L209" s="21">
        <v>10.442</v>
      </c>
      <c r="M209" s="21">
        <v>11</v>
      </c>
      <c r="N209" s="21">
        <v>10.33</v>
      </c>
      <c r="P209" s="22" t="s">
        <v>35</v>
      </c>
      <c r="Q209" s="21">
        <v>12.2015503875969</v>
      </c>
      <c r="R209" s="21">
        <v>10.895791583166332</v>
      </c>
      <c r="S209" s="21">
        <v>11.271317829457365</v>
      </c>
      <c r="T209" s="21">
        <v>10.423999999999999</v>
      </c>
      <c r="U209" s="21">
        <v>10.42</v>
      </c>
    </row>
    <row r="210" spans="1:21" x14ac:dyDescent="0.2">
      <c r="A210" s="22" t="s">
        <v>24</v>
      </c>
      <c r="B210" s="21">
        <v>2.4182739457360745</v>
      </c>
      <c r="C210" s="21">
        <v>0.44740971301952737</v>
      </c>
      <c r="D210" s="21">
        <v>2.2982971197351674</v>
      </c>
      <c r="E210" s="21">
        <v>0.49732828004375323</v>
      </c>
      <c r="H210" s="22" t="s">
        <v>24</v>
      </c>
      <c r="I210" s="21">
        <v>0.36569561569641834</v>
      </c>
      <c r="J210" s="21">
        <v>0.3666243378766611</v>
      </c>
      <c r="K210" s="21">
        <v>0.41908214583926229</v>
      </c>
      <c r="L210" s="21">
        <v>0.49712197750757364</v>
      </c>
      <c r="M210" s="21">
        <v>0.66</v>
      </c>
      <c r="N210" s="21">
        <v>0.47</v>
      </c>
      <c r="P210" s="22" t="s">
        <v>24</v>
      </c>
      <c r="Q210" s="21">
        <v>0.40272208471771143</v>
      </c>
      <c r="R210" s="21">
        <v>0.4072169288695292</v>
      </c>
      <c r="S210" s="21">
        <v>0.44637319700868217</v>
      </c>
      <c r="T210" s="21">
        <v>0.49468517953715663</v>
      </c>
      <c r="U210" s="21">
        <v>0.49</v>
      </c>
    </row>
    <row r="211" spans="1:21" ht="17" thickBot="1" x14ac:dyDescent="0.25">
      <c r="A211" s="29" t="s">
        <v>34</v>
      </c>
      <c r="B211" s="30"/>
      <c r="C211" s="30"/>
      <c r="D211" s="30"/>
      <c r="E211" s="30"/>
      <c r="H211" s="29" t="s">
        <v>34</v>
      </c>
      <c r="I211" s="30"/>
      <c r="J211" s="30"/>
      <c r="K211" s="30"/>
      <c r="L211" s="30"/>
      <c r="M211" s="30"/>
      <c r="N211" s="30"/>
      <c r="P211" s="29" t="s">
        <v>34</v>
      </c>
      <c r="Q211" s="30"/>
      <c r="R211" s="30"/>
      <c r="S211" s="30"/>
      <c r="T211" s="30"/>
      <c r="U211" s="30"/>
    </row>
    <row r="212" spans="1:21" x14ac:dyDescent="0.2">
      <c r="A212" s="24" t="s">
        <v>30</v>
      </c>
      <c r="B212" s="24">
        <v>27</v>
      </c>
      <c r="C212" s="24">
        <v>1</v>
      </c>
      <c r="D212" s="24">
        <v>26</v>
      </c>
      <c r="E212" s="24">
        <v>2</v>
      </c>
      <c r="H212" s="24" t="s">
        <v>30</v>
      </c>
      <c r="I212" s="24">
        <v>373</v>
      </c>
      <c r="J212" s="24">
        <v>1</v>
      </c>
      <c r="K212" s="24">
        <v>371</v>
      </c>
      <c r="L212" s="24">
        <v>0</v>
      </c>
      <c r="M212" s="24">
        <v>5</v>
      </c>
      <c r="N212" s="24">
        <v>371</v>
      </c>
      <c r="P212" s="24" t="s">
        <v>30</v>
      </c>
      <c r="Q212" s="24">
        <v>371</v>
      </c>
      <c r="R212" s="24">
        <v>1</v>
      </c>
      <c r="S212" s="24">
        <v>371</v>
      </c>
      <c r="T212" s="24">
        <v>0</v>
      </c>
      <c r="U212" s="24">
        <v>0</v>
      </c>
    </row>
    <row r="213" spans="1:21" x14ac:dyDescent="0.2">
      <c r="A213" s="22" t="s">
        <v>25</v>
      </c>
      <c r="B213" s="20">
        <v>29</v>
      </c>
      <c r="C213" s="20">
        <v>22</v>
      </c>
      <c r="D213" s="20">
        <v>32</v>
      </c>
      <c r="E213" s="20">
        <v>17</v>
      </c>
      <c r="H213" s="22" t="s">
        <v>25</v>
      </c>
      <c r="I213" s="20">
        <v>19</v>
      </c>
      <c r="J213" s="20">
        <v>25</v>
      </c>
      <c r="K213" s="20">
        <v>32</v>
      </c>
      <c r="L213" s="20" t="e" vm="1">
        <v>#VALUE!</v>
      </c>
      <c r="M213" s="20">
        <v>15</v>
      </c>
      <c r="N213" s="20">
        <v>36</v>
      </c>
      <c r="P213" s="22" t="s">
        <v>25</v>
      </c>
      <c r="Q213" s="20">
        <v>41</v>
      </c>
      <c r="R213" s="20">
        <v>26</v>
      </c>
      <c r="S213" s="20">
        <v>37</v>
      </c>
      <c r="T213" s="20" t="e" vm="1">
        <v>#VALUE!</v>
      </c>
      <c r="U213" s="20" t="e" vm="2">
        <v>#VALUE!</v>
      </c>
    </row>
    <row r="214" spans="1:21" x14ac:dyDescent="0.2">
      <c r="A214" s="22" t="s">
        <v>26</v>
      </c>
      <c r="B214" s="27">
        <v>110</v>
      </c>
      <c r="C214" s="27">
        <v>22</v>
      </c>
      <c r="D214" s="27">
        <v>110</v>
      </c>
      <c r="E214" s="27">
        <v>18</v>
      </c>
      <c r="H214" s="22" t="s">
        <v>26</v>
      </c>
      <c r="I214" s="27">
        <v>101</v>
      </c>
      <c r="J214" s="27">
        <v>25</v>
      </c>
      <c r="K214" s="27">
        <v>75</v>
      </c>
      <c r="L214" s="27" t="e" vm="1">
        <v>#VALUE!</v>
      </c>
      <c r="M214" s="27">
        <v>17</v>
      </c>
      <c r="N214" s="27">
        <v>336</v>
      </c>
      <c r="P214" s="22" t="s">
        <v>26</v>
      </c>
      <c r="Q214" s="27">
        <v>127</v>
      </c>
      <c r="R214" s="27">
        <v>26</v>
      </c>
      <c r="S214" s="27">
        <v>113</v>
      </c>
      <c r="T214" s="27" t="e" vm="1">
        <v>#VALUE!</v>
      </c>
      <c r="U214" s="27" t="e" vm="2">
        <v>#VALUE!</v>
      </c>
    </row>
    <row r="215" spans="1:21" x14ac:dyDescent="0.2">
      <c r="A215" s="22" t="s">
        <v>35</v>
      </c>
      <c r="B215" s="21">
        <v>39.037037037037038</v>
      </c>
      <c r="C215" s="21">
        <v>22</v>
      </c>
      <c r="D215" s="21">
        <v>35.346153846153847</v>
      </c>
      <c r="E215" s="21">
        <v>17.5</v>
      </c>
      <c r="H215" s="22" t="s">
        <v>35</v>
      </c>
      <c r="I215" s="21">
        <v>46.849865951742629</v>
      </c>
      <c r="J215" s="21">
        <v>25</v>
      </c>
      <c r="K215" s="21">
        <v>34.307277628032345</v>
      </c>
      <c r="L215" s="21" t="e" vm="1">
        <v>#VALUE!</v>
      </c>
      <c r="M215" s="21">
        <v>16.2</v>
      </c>
      <c r="N215" s="21">
        <v>43.52</v>
      </c>
      <c r="P215" s="22" t="s">
        <v>35</v>
      </c>
      <c r="Q215" s="21">
        <v>47.018867924528301</v>
      </c>
      <c r="R215" s="21">
        <v>26</v>
      </c>
      <c r="S215" s="21">
        <v>44.571428571428569</v>
      </c>
      <c r="T215" s="21" t="e" vm="1">
        <v>#VALUE!</v>
      </c>
      <c r="U215" s="21" t="e" vm="2">
        <v>#VALUE!</v>
      </c>
    </row>
    <row r="216" spans="1:21" ht="17" thickBot="1" x14ac:dyDescent="0.25">
      <c r="A216" s="38" t="s">
        <v>24</v>
      </c>
      <c r="B216" s="39">
        <v>20.479786434961973</v>
      </c>
      <c r="C216" s="39" t="e">
        <v>#DIV/0!</v>
      </c>
      <c r="D216" s="39">
        <v>15.273355381689536</v>
      </c>
      <c r="E216" s="39">
        <v>0.70710678118654757</v>
      </c>
      <c r="H216" s="38" t="s">
        <v>24</v>
      </c>
      <c r="I216" s="39">
        <v>5.9377579159143998</v>
      </c>
      <c r="J216" s="39" t="e">
        <v>#DIV/0!</v>
      </c>
      <c r="K216" s="39">
        <v>4.2727832407828039</v>
      </c>
      <c r="L216" s="39" t="e" vm="1">
        <v>#VALUE!</v>
      </c>
      <c r="M216" s="39">
        <v>0.84</v>
      </c>
      <c r="N216" s="39">
        <v>17.36</v>
      </c>
      <c r="P216" s="38" t="s">
        <v>24</v>
      </c>
      <c r="Q216" s="39">
        <v>6.2934689279739686</v>
      </c>
      <c r="R216" s="39" t="e">
        <v>#DIV/0!</v>
      </c>
      <c r="S216" s="39">
        <v>5.4034166225556994</v>
      </c>
      <c r="T216" s="39" t="e" vm="1">
        <v>#VALUE!</v>
      </c>
      <c r="U216" s="39" t="e" vm="2">
        <v>#VALUE!</v>
      </c>
    </row>
    <row r="217" spans="1:21" x14ac:dyDescent="0.2">
      <c r="A217" s="37" t="s">
        <v>36</v>
      </c>
      <c r="B217" s="2">
        <v>23.246339362618436</v>
      </c>
      <c r="C217" s="2">
        <v>11.250501002004007</v>
      </c>
      <c r="D217" s="2">
        <v>20.521259331385913</v>
      </c>
      <c r="E217" s="2">
        <v>7.0562248995983943</v>
      </c>
      <c r="H217" s="37" t="s">
        <v>36</v>
      </c>
      <c r="I217" s="2">
        <v>34.692385636781999</v>
      </c>
      <c r="J217" s="2">
        <v>14.110220440881763</v>
      </c>
      <c r="K217" s="2">
        <v>23.082471426481959</v>
      </c>
      <c r="L217" s="2" t="e" vm="1">
        <v>#VALUE!</v>
      </c>
      <c r="M217" s="2">
        <v>5.2</v>
      </c>
      <c r="N217" s="2">
        <v>33.18</v>
      </c>
      <c r="P217" s="37" t="s">
        <v>36</v>
      </c>
      <c r="Q217" s="2">
        <v>34.817317536931398</v>
      </c>
      <c r="R217" s="2">
        <v>15.104208416833668</v>
      </c>
      <c r="S217" s="2">
        <v>33.300110741971203</v>
      </c>
      <c r="T217" s="2" t="e" vm="1">
        <v>#VALUE!</v>
      </c>
      <c r="U217" s="2" t="e" vm="2">
        <v>#VALUE!</v>
      </c>
    </row>
    <row r="218" spans="1:21" x14ac:dyDescent="0.2">
      <c r="A218" s="28" t="s">
        <v>41</v>
      </c>
      <c r="B218" s="21">
        <v>18.518518518518519</v>
      </c>
      <c r="C218" s="21">
        <v>500</v>
      </c>
      <c r="D218" s="21">
        <v>19.23076923076923</v>
      </c>
      <c r="E218" s="21">
        <v>250</v>
      </c>
      <c r="H218" s="28" t="s">
        <v>41</v>
      </c>
      <c r="I218" s="21">
        <v>1.3404825737265416</v>
      </c>
      <c r="J218" s="21">
        <v>500</v>
      </c>
      <c r="K218" s="21">
        <v>1.3477088948787062</v>
      </c>
      <c r="L218" s="21" t="e">
        <v>#DIV/0!</v>
      </c>
      <c r="M218" s="21">
        <v>100</v>
      </c>
      <c r="N218" s="21">
        <v>1.3</v>
      </c>
      <c r="P218" s="28" t="s">
        <v>41</v>
      </c>
      <c r="Q218" s="21">
        <v>1.3477088948787062</v>
      </c>
      <c r="R218" s="21">
        <v>500</v>
      </c>
      <c r="S218" s="21">
        <v>1.3477088948787062</v>
      </c>
      <c r="T218" s="21" t="e">
        <v>#DIV/0!</v>
      </c>
      <c r="U218" s="21" t="e">
        <v>#DIV/0!</v>
      </c>
    </row>
    <row r="219" spans="1:21" x14ac:dyDescent="0.2">
      <c r="A219" s="23" t="s">
        <v>37</v>
      </c>
      <c r="B219" s="24">
        <v>99</v>
      </c>
      <c r="C219" s="24">
        <v>12</v>
      </c>
      <c r="D219" s="24">
        <v>99</v>
      </c>
      <c r="E219" s="24">
        <v>8</v>
      </c>
      <c r="H219" s="23" t="s">
        <v>37</v>
      </c>
      <c r="I219" s="24">
        <v>89</v>
      </c>
      <c r="J219" s="24">
        <v>15</v>
      </c>
      <c r="K219" s="24">
        <v>64</v>
      </c>
      <c r="L219" s="24">
        <v>1</v>
      </c>
      <c r="M219" s="24">
        <v>7</v>
      </c>
      <c r="N219" s="24">
        <v>326</v>
      </c>
      <c r="P219" s="23" t="s">
        <v>37</v>
      </c>
      <c r="Q219" s="24">
        <v>115</v>
      </c>
      <c r="R219" s="24">
        <v>16</v>
      </c>
      <c r="S219" s="24">
        <v>102</v>
      </c>
      <c r="T219" s="24">
        <v>1</v>
      </c>
      <c r="U219" s="24">
        <v>1</v>
      </c>
    </row>
    <row r="220" spans="1:21" x14ac:dyDescent="0.2">
      <c r="A220" s="25" t="s">
        <v>75</v>
      </c>
      <c r="B220" s="35">
        <f>(B203-$B191)/$B191</f>
        <v>0.70459999999999989</v>
      </c>
      <c r="C220" s="35">
        <f t="shared" ref="C220:E220" si="10">(C203-$B191)/$B191</f>
        <v>7.7200000000000019E-2</v>
      </c>
      <c r="D220" s="35">
        <f t="shared" si="10"/>
        <v>0.58919999999999995</v>
      </c>
      <c r="E220" s="35">
        <f t="shared" si="10"/>
        <v>4.719999999999995E-2</v>
      </c>
      <c r="H220" s="25" t="s">
        <v>75</v>
      </c>
      <c r="I220" s="35">
        <f>(I203-$B191)/$B191</f>
        <v>2.8037999999999998</v>
      </c>
      <c r="J220" s="35">
        <f t="shared" ref="J220:N220" si="11">(J203-$B191)/$B191</f>
        <v>9.1799999999999923E-2</v>
      </c>
      <c r="K220" s="35">
        <f t="shared" si="11"/>
        <v>1.8351999999999999</v>
      </c>
      <c r="L220" s="35">
        <f t="shared" si="11"/>
        <v>4.4200000000000017E-2</v>
      </c>
      <c r="M220" s="35">
        <f t="shared" si="11"/>
        <v>0.10519999999999996</v>
      </c>
      <c r="N220" s="35">
        <f t="shared" si="11"/>
        <v>2.4956000000000005</v>
      </c>
      <c r="P220" s="25" t="s">
        <v>75</v>
      </c>
      <c r="Q220" s="35">
        <f>(Q203-$B191)/$B191</f>
        <v>2.8036000000000003</v>
      </c>
      <c r="R220" s="35">
        <f t="shared" ref="R220:T220" si="12">(R203-$B191)/$B191</f>
        <v>9.2600000000000016E-2</v>
      </c>
      <c r="S220" s="35">
        <f t="shared" si="12"/>
        <v>2.5979999999999999</v>
      </c>
      <c r="T220" s="35">
        <f t="shared" si="12"/>
        <v>4.2399999999999952E-2</v>
      </c>
      <c r="U220" s="35">
        <f t="shared" ref="U220" si="13">(U203-$B191)/$B191</f>
        <v>4.2399999999999952E-2</v>
      </c>
    </row>
    <row r="221" spans="1:21" ht="51" x14ac:dyDescent="0.2">
      <c r="C221" s="42" t="s">
        <v>86</v>
      </c>
      <c r="J221" s="42"/>
      <c r="S221" s="17"/>
    </row>
    <row r="223" spans="1:21" ht="17" thickBot="1" x14ac:dyDescent="0.25"/>
    <row r="224" spans="1:21" ht="21" x14ac:dyDescent="0.25">
      <c r="A224" s="7" t="s">
        <v>13</v>
      </c>
      <c r="B224" s="12" t="s">
        <v>22</v>
      </c>
      <c r="D224" s="43" t="s">
        <v>83</v>
      </c>
    </row>
    <row r="225" spans="1:10" x14ac:dyDescent="0.2">
      <c r="A225" s="8" t="s">
        <v>38</v>
      </c>
      <c r="B225" s="19" t="s">
        <v>84</v>
      </c>
    </row>
    <row r="226" spans="1:10" x14ac:dyDescent="0.2">
      <c r="A226" s="8" t="s">
        <v>15</v>
      </c>
      <c r="B226" s="9">
        <v>500</v>
      </c>
    </row>
    <row r="227" spans="1:10" x14ac:dyDescent="0.2">
      <c r="A227" s="8" t="s">
        <v>16</v>
      </c>
      <c r="B227" s="9">
        <v>50</v>
      </c>
    </row>
    <row r="228" spans="1:10" x14ac:dyDescent="0.2">
      <c r="A228" s="8" t="s">
        <v>80</v>
      </c>
      <c r="B228" s="9">
        <v>10</v>
      </c>
    </row>
    <row r="229" spans="1:10" x14ac:dyDescent="0.2">
      <c r="A229" s="8" t="s">
        <v>72</v>
      </c>
      <c r="B229" s="9">
        <v>190</v>
      </c>
    </row>
    <row r="230" spans="1:10" ht="17" thickBot="1" x14ac:dyDescent="0.25">
      <c r="A230" s="10" t="s">
        <v>68</v>
      </c>
      <c r="B230" s="11">
        <f>B227*8*(1/B228)</f>
        <v>40</v>
      </c>
    </row>
    <row r="232" spans="1:10" x14ac:dyDescent="0.2">
      <c r="A232" s="13" t="s">
        <v>12</v>
      </c>
      <c r="B232" t="s">
        <v>113</v>
      </c>
      <c r="C232" t="s">
        <v>113</v>
      </c>
      <c r="D232" t="s">
        <v>113</v>
      </c>
      <c r="E232" t="s">
        <v>113</v>
      </c>
      <c r="F232" t="s">
        <v>113</v>
      </c>
      <c r="G232" t="s">
        <v>113</v>
      </c>
      <c r="H232" t="s">
        <v>113</v>
      </c>
      <c r="I232" t="s">
        <v>20</v>
      </c>
      <c r="J232" t="s">
        <v>20</v>
      </c>
    </row>
    <row r="233" spans="1:10" x14ac:dyDescent="0.2">
      <c r="A233" s="13" t="s">
        <v>18</v>
      </c>
      <c r="B233" t="s">
        <v>114</v>
      </c>
      <c r="C233" t="s">
        <v>114</v>
      </c>
      <c r="D233" t="s">
        <v>115</v>
      </c>
      <c r="E233" t="s">
        <v>115</v>
      </c>
      <c r="F233" t="s">
        <v>115</v>
      </c>
      <c r="G233" t="s">
        <v>115</v>
      </c>
      <c r="H233" t="s">
        <v>124</v>
      </c>
      <c r="I233" t="s">
        <v>21</v>
      </c>
      <c r="J233" t="s">
        <v>21</v>
      </c>
    </row>
    <row r="234" spans="1:10" ht="119" x14ac:dyDescent="0.2">
      <c r="A234" s="14" t="s">
        <v>14</v>
      </c>
      <c r="B234" s="6" t="s">
        <v>118</v>
      </c>
      <c r="C234" s="6" t="s">
        <v>121</v>
      </c>
      <c r="D234" s="6" t="s">
        <v>120</v>
      </c>
      <c r="E234" s="6" t="s">
        <v>119</v>
      </c>
      <c r="F234" s="6" t="s">
        <v>122</v>
      </c>
      <c r="G234" s="6" t="s">
        <v>123</v>
      </c>
      <c r="H234" s="6" t="s">
        <v>125</v>
      </c>
      <c r="I234" s="6" t="s">
        <v>126</v>
      </c>
      <c r="J234" s="6" t="s">
        <v>127</v>
      </c>
    </row>
    <row r="235" spans="1:10" ht="17" x14ac:dyDescent="0.2">
      <c r="A235" s="14" t="s">
        <v>42</v>
      </c>
      <c r="B235" s="6" t="s">
        <v>43</v>
      </c>
      <c r="C235" s="6" t="s">
        <v>43</v>
      </c>
      <c r="D235" s="36" t="s">
        <v>43</v>
      </c>
      <c r="E235" s="36" t="s">
        <v>43</v>
      </c>
      <c r="F235" s="36" t="s">
        <v>43</v>
      </c>
      <c r="G235" s="36" t="s">
        <v>43</v>
      </c>
      <c r="H235" s="36" t="s">
        <v>43</v>
      </c>
      <c r="I235" s="36" t="s">
        <v>43</v>
      </c>
      <c r="J235" s="36" t="s">
        <v>43</v>
      </c>
    </row>
    <row r="236" spans="1:10" ht="18" thickBot="1" x14ac:dyDescent="0.25">
      <c r="A236" s="32" t="s">
        <v>27</v>
      </c>
      <c r="B236" s="30"/>
      <c r="C236" s="30"/>
      <c r="D236" s="30"/>
      <c r="E236" s="30"/>
      <c r="F236" s="30"/>
      <c r="G236" s="30"/>
      <c r="H236" s="30"/>
      <c r="I236" s="30"/>
      <c r="J236" s="30"/>
    </row>
    <row r="237" spans="1:10" x14ac:dyDescent="0.2">
      <c r="A237" s="24" t="s">
        <v>30</v>
      </c>
      <c r="B237" s="31">
        <v>500</v>
      </c>
      <c r="C237" s="31">
        <v>500</v>
      </c>
      <c r="D237" s="31">
        <v>500</v>
      </c>
      <c r="E237" s="31">
        <v>500</v>
      </c>
      <c r="F237" s="31">
        <v>500</v>
      </c>
      <c r="G237" s="31">
        <v>500</v>
      </c>
      <c r="H237" s="31">
        <v>500</v>
      </c>
      <c r="I237" s="31">
        <v>500</v>
      </c>
      <c r="J237" s="31">
        <v>500</v>
      </c>
    </row>
    <row r="238" spans="1:10" x14ac:dyDescent="0.2">
      <c r="A238" s="22" t="s">
        <v>25</v>
      </c>
      <c r="B238" s="20">
        <v>10</v>
      </c>
      <c r="C238" s="20">
        <v>10</v>
      </c>
      <c r="D238" s="20">
        <v>10</v>
      </c>
      <c r="E238" s="20">
        <v>10</v>
      </c>
      <c r="F238" s="20">
        <v>10</v>
      </c>
      <c r="G238" s="20">
        <v>10</v>
      </c>
      <c r="H238" s="20">
        <v>10</v>
      </c>
      <c r="I238" s="20">
        <v>11</v>
      </c>
      <c r="J238" s="20">
        <v>11</v>
      </c>
    </row>
    <row r="239" spans="1:10" x14ac:dyDescent="0.2">
      <c r="A239" s="22" t="s">
        <v>26</v>
      </c>
      <c r="B239" s="20">
        <v>17</v>
      </c>
      <c r="C239" s="20">
        <v>38</v>
      </c>
      <c r="D239" s="20">
        <v>34</v>
      </c>
      <c r="E239" s="20">
        <v>336</v>
      </c>
      <c r="F239" s="20">
        <v>34</v>
      </c>
      <c r="G239" s="20">
        <v>21</v>
      </c>
      <c r="H239" s="20">
        <v>55</v>
      </c>
      <c r="I239" s="20">
        <v>36</v>
      </c>
      <c r="J239" s="20">
        <v>23</v>
      </c>
    </row>
    <row r="240" spans="1:10" x14ac:dyDescent="0.2">
      <c r="A240" s="25" t="s">
        <v>35</v>
      </c>
      <c r="B240" s="26">
        <v>11.05</v>
      </c>
      <c r="C240" s="26">
        <v>22.033999999999999</v>
      </c>
      <c r="D240" s="26">
        <v>14.004</v>
      </c>
      <c r="E240" s="26">
        <v>34.96</v>
      </c>
      <c r="F240" s="26">
        <v>13.99</v>
      </c>
      <c r="G240" s="26">
        <v>11.2</v>
      </c>
      <c r="H240" s="26">
        <v>24.794</v>
      </c>
      <c r="I240" s="26">
        <v>15.141999999999999</v>
      </c>
      <c r="J240" s="26">
        <v>12.688000000000001</v>
      </c>
    </row>
    <row r="241" spans="1:10" x14ac:dyDescent="0.2">
      <c r="A241" s="25" t="s">
        <v>24</v>
      </c>
      <c r="B241" s="26">
        <v>0.84</v>
      </c>
      <c r="C241" s="26">
        <v>7.05</v>
      </c>
      <c r="D241" s="26">
        <v>2.86</v>
      </c>
      <c r="E241" s="26">
        <v>20.85</v>
      </c>
      <c r="F241" s="26">
        <v>2.84</v>
      </c>
      <c r="G241" s="26">
        <v>1.01</v>
      </c>
      <c r="H241" s="26">
        <v>8.65</v>
      </c>
      <c r="I241" s="26">
        <v>3.01</v>
      </c>
      <c r="J241" s="26">
        <v>1.3</v>
      </c>
    </row>
    <row r="242" spans="1:10" ht="17" thickBot="1" x14ac:dyDescent="0.25">
      <c r="A242" s="29" t="s">
        <v>33</v>
      </c>
      <c r="B242" s="30"/>
      <c r="C242" s="30"/>
      <c r="D242" s="30"/>
      <c r="E242" s="30"/>
      <c r="F242" s="30"/>
      <c r="G242" s="30"/>
      <c r="H242" s="30"/>
      <c r="I242" s="30"/>
      <c r="J242" s="30"/>
    </row>
    <row r="243" spans="1:10" x14ac:dyDescent="0.2">
      <c r="A243" s="24" t="s">
        <v>30</v>
      </c>
      <c r="B243" s="24">
        <v>495</v>
      </c>
      <c r="C243" s="24">
        <v>129</v>
      </c>
      <c r="D243" s="24">
        <v>144</v>
      </c>
      <c r="E243" s="24">
        <v>129</v>
      </c>
      <c r="F243" s="24">
        <v>151</v>
      </c>
      <c r="G243" s="24">
        <v>490</v>
      </c>
      <c r="H243" s="24">
        <v>129</v>
      </c>
      <c r="I243" s="24">
        <v>406</v>
      </c>
      <c r="J243" s="24">
        <v>489</v>
      </c>
    </row>
    <row r="244" spans="1:10" x14ac:dyDescent="0.2">
      <c r="A244" s="22" t="s">
        <v>25</v>
      </c>
      <c r="B244" s="20">
        <v>10</v>
      </c>
      <c r="C244" s="20">
        <v>10</v>
      </c>
      <c r="D244" s="20">
        <v>10</v>
      </c>
      <c r="E244" s="20">
        <v>10</v>
      </c>
      <c r="F244" s="20">
        <v>10</v>
      </c>
      <c r="G244" s="20">
        <v>10</v>
      </c>
      <c r="H244" s="20">
        <v>10</v>
      </c>
      <c r="I244" s="20">
        <v>11</v>
      </c>
      <c r="J244" s="20">
        <v>11</v>
      </c>
    </row>
    <row r="245" spans="1:10" x14ac:dyDescent="0.2">
      <c r="A245" s="22" t="s">
        <v>26</v>
      </c>
      <c r="B245" s="20">
        <v>13</v>
      </c>
      <c r="C245" s="20">
        <v>11</v>
      </c>
      <c r="D245" s="20">
        <v>14</v>
      </c>
      <c r="E245" s="20">
        <v>11</v>
      </c>
      <c r="F245" s="20">
        <v>14</v>
      </c>
      <c r="G245" s="20">
        <v>13</v>
      </c>
      <c r="H245" s="20">
        <v>11</v>
      </c>
      <c r="I245" s="20">
        <v>16</v>
      </c>
      <c r="J245" s="20">
        <v>14</v>
      </c>
    </row>
    <row r="246" spans="1:10" x14ac:dyDescent="0.2">
      <c r="A246" s="22" t="s">
        <v>35</v>
      </c>
      <c r="B246" s="21">
        <v>11</v>
      </c>
      <c r="C246" s="21">
        <v>10.25</v>
      </c>
      <c r="D246" s="21">
        <v>10.67</v>
      </c>
      <c r="E246" s="21">
        <v>10.33</v>
      </c>
      <c r="F246" s="21">
        <v>10.82</v>
      </c>
      <c r="G246" s="21">
        <v>11.1</v>
      </c>
      <c r="H246" s="21">
        <v>10.47</v>
      </c>
      <c r="I246" s="21">
        <v>14.45</v>
      </c>
      <c r="J246" s="21">
        <v>12.55</v>
      </c>
    </row>
    <row r="247" spans="1:10" x14ac:dyDescent="0.2">
      <c r="A247" s="22" t="s">
        <v>24</v>
      </c>
      <c r="B247" s="21">
        <v>0.66</v>
      </c>
      <c r="C247" s="21">
        <v>0.43</v>
      </c>
      <c r="D247" s="21">
        <v>1.22</v>
      </c>
      <c r="E247" s="21">
        <v>0.47</v>
      </c>
      <c r="F247" s="21">
        <v>1.38</v>
      </c>
      <c r="G247" s="21">
        <v>0.67</v>
      </c>
      <c r="H247" s="21">
        <v>0.5</v>
      </c>
      <c r="I247" s="21">
        <v>2.2799999999999998</v>
      </c>
      <c r="J247" s="21">
        <v>0.89</v>
      </c>
    </row>
    <row r="248" spans="1:10" ht="17" thickBot="1" x14ac:dyDescent="0.25">
      <c r="A248" s="29" t="s">
        <v>34</v>
      </c>
      <c r="B248" s="30"/>
      <c r="C248" s="30"/>
      <c r="D248" s="30"/>
      <c r="E248" s="30"/>
      <c r="F248" s="30"/>
      <c r="G248" s="30"/>
      <c r="H248" s="30"/>
      <c r="I248" s="30"/>
      <c r="J248" s="30"/>
    </row>
    <row r="249" spans="1:10" x14ac:dyDescent="0.2">
      <c r="A249" s="24" t="s">
        <v>30</v>
      </c>
      <c r="B249" s="24">
        <v>5</v>
      </c>
      <c r="C249" s="24">
        <v>371</v>
      </c>
      <c r="D249" s="24">
        <v>20</v>
      </c>
      <c r="E249" s="24">
        <v>371</v>
      </c>
      <c r="F249" s="24">
        <v>21</v>
      </c>
      <c r="G249" s="24">
        <v>10</v>
      </c>
      <c r="H249" s="24">
        <v>371</v>
      </c>
      <c r="I249" s="24">
        <v>94</v>
      </c>
      <c r="J249" s="24">
        <v>11</v>
      </c>
    </row>
    <row r="250" spans="1:10" x14ac:dyDescent="0.2">
      <c r="A250" s="22" t="s">
        <v>25</v>
      </c>
      <c r="B250" s="20">
        <v>15</v>
      </c>
      <c r="C250" s="20">
        <v>21</v>
      </c>
      <c r="D250" s="20">
        <v>16</v>
      </c>
      <c r="E250" s="20">
        <v>36</v>
      </c>
      <c r="F250" s="20">
        <v>16</v>
      </c>
      <c r="G250" s="20">
        <v>15</v>
      </c>
      <c r="H250" s="20">
        <v>25</v>
      </c>
      <c r="I250" s="20">
        <v>17</v>
      </c>
      <c r="J250" s="20">
        <v>17</v>
      </c>
    </row>
    <row r="251" spans="1:10" x14ac:dyDescent="0.2">
      <c r="A251" s="22" t="s">
        <v>26</v>
      </c>
      <c r="B251" s="27">
        <v>17</v>
      </c>
      <c r="C251" s="27">
        <v>38</v>
      </c>
      <c r="D251" s="27">
        <v>34</v>
      </c>
      <c r="E251" s="27">
        <v>336</v>
      </c>
      <c r="F251" s="27">
        <v>34</v>
      </c>
      <c r="G251" s="27">
        <v>21</v>
      </c>
      <c r="H251" s="27">
        <v>55</v>
      </c>
      <c r="I251" s="27">
        <v>36</v>
      </c>
      <c r="J251" s="27">
        <v>23</v>
      </c>
    </row>
    <row r="252" spans="1:10" x14ac:dyDescent="0.2">
      <c r="A252" s="22" t="s">
        <v>35</v>
      </c>
      <c r="B252" s="21">
        <v>16.2</v>
      </c>
      <c r="C252" s="21">
        <v>26.13</v>
      </c>
      <c r="D252" s="21">
        <v>21.25</v>
      </c>
      <c r="E252" s="21">
        <v>43.52</v>
      </c>
      <c r="F252" s="21">
        <v>21</v>
      </c>
      <c r="G252" s="21">
        <v>16.3</v>
      </c>
      <c r="H252" s="21">
        <v>29.78</v>
      </c>
      <c r="I252" s="21">
        <v>18.14</v>
      </c>
      <c r="J252" s="21">
        <v>18.82</v>
      </c>
    </row>
    <row r="253" spans="1:10" ht="17" thickBot="1" x14ac:dyDescent="0.25">
      <c r="A253" s="38" t="s">
        <v>24</v>
      </c>
      <c r="B253" s="39">
        <v>0.84</v>
      </c>
      <c r="C253" s="39">
        <v>1.3</v>
      </c>
      <c r="D253" s="39">
        <v>6.85</v>
      </c>
      <c r="E253" s="39">
        <v>17.36</v>
      </c>
      <c r="F253" s="39">
        <v>6.59</v>
      </c>
      <c r="G253" s="39">
        <v>1.7</v>
      </c>
      <c r="H253" s="39">
        <v>2.11</v>
      </c>
      <c r="I253" s="39">
        <v>3.86</v>
      </c>
      <c r="J253" s="39">
        <v>1.78</v>
      </c>
    </row>
    <row r="254" spans="1:10" x14ac:dyDescent="0.2">
      <c r="A254" s="37" t="s">
        <v>36</v>
      </c>
      <c r="B254" s="2">
        <v>5.2</v>
      </c>
      <c r="C254" s="2">
        <v>15.88</v>
      </c>
      <c r="D254" s="2">
        <v>10.58</v>
      </c>
      <c r="E254" s="2">
        <v>33.18</v>
      </c>
      <c r="F254" s="2">
        <v>10.18</v>
      </c>
      <c r="G254" s="2">
        <v>5.2</v>
      </c>
      <c r="H254" s="2">
        <v>19.309999999999999</v>
      </c>
      <c r="I254" s="2">
        <v>3.69</v>
      </c>
      <c r="J254" s="2">
        <v>6.27</v>
      </c>
    </row>
    <row r="255" spans="1:10" x14ac:dyDescent="0.2">
      <c r="A255" s="28" t="s">
        <v>41</v>
      </c>
      <c r="B255" s="21">
        <v>100</v>
      </c>
      <c r="C255" s="21">
        <v>1.3</v>
      </c>
      <c r="D255" s="21">
        <v>25</v>
      </c>
      <c r="E255" s="21">
        <v>1.3</v>
      </c>
      <c r="F255" s="21">
        <v>23.8</v>
      </c>
      <c r="G255" s="21">
        <v>50</v>
      </c>
      <c r="H255" s="21">
        <v>1.3</v>
      </c>
      <c r="I255" s="21">
        <v>5.3</v>
      </c>
      <c r="J255" s="21">
        <v>45.5</v>
      </c>
    </row>
    <row r="256" spans="1:10" x14ac:dyDescent="0.2">
      <c r="A256" s="23" t="s">
        <v>37</v>
      </c>
      <c r="B256" s="24">
        <v>7</v>
      </c>
      <c r="C256" s="24">
        <v>28</v>
      </c>
      <c r="D256" s="24">
        <v>24</v>
      </c>
      <c r="E256" s="24">
        <v>326</v>
      </c>
      <c r="F256" s="24">
        <v>24</v>
      </c>
      <c r="G256" s="24">
        <v>11</v>
      </c>
      <c r="H256" s="24">
        <v>45</v>
      </c>
      <c r="I256" s="24">
        <v>25</v>
      </c>
      <c r="J256" s="24">
        <v>12</v>
      </c>
    </row>
    <row r="257" spans="1:10" x14ac:dyDescent="0.2">
      <c r="A257" s="25" t="s">
        <v>75</v>
      </c>
      <c r="B257" s="35">
        <f t="shared" ref="B257:G257" si="14">(B240-$B228)/$B228</f>
        <v>0.10500000000000007</v>
      </c>
      <c r="C257" s="35">
        <f t="shared" si="14"/>
        <v>1.2033999999999998</v>
      </c>
      <c r="D257" s="35">
        <f t="shared" si="14"/>
        <v>0.40039999999999998</v>
      </c>
      <c r="E257" s="35">
        <v>2.496</v>
      </c>
      <c r="F257" s="35">
        <f t="shared" si="14"/>
        <v>0.39900000000000002</v>
      </c>
      <c r="G257" s="35">
        <f t="shared" si="14"/>
        <v>0.11999999999999993</v>
      </c>
      <c r="H257" s="35">
        <f t="shared" ref="H257:J257" si="15">(H240-$B228)/$B228</f>
        <v>1.4794</v>
      </c>
      <c r="I257" s="35">
        <f t="shared" si="15"/>
        <v>0.51419999999999999</v>
      </c>
      <c r="J257" s="35">
        <f t="shared" si="15"/>
        <v>0.26880000000000004</v>
      </c>
    </row>
    <row r="261" spans="1:10" ht="17" thickBot="1" x14ac:dyDescent="0.25"/>
    <row r="262" spans="1:10" ht="21" x14ac:dyDescent="0.25">
      <c r="A262" s="7" t="s">
        <v>13</v>
      </c>
      <c r="B262" s="12" t="s">
        <v>22</v>
      </c>
      <c r="D262" s="43" t="s">
        <v>83</v>
      </c>
    </row>
    <row r="263" spans="1:10" x14ac:dyDescent="0.2">
      <c r="A263" s="8" t="s">
        <v>38</v>
      </c>
      <c r="B263" s="19" t="s">
        <v>84</v>
      </c>
    </row>
    <row r="264" spans="1:10" x14ac:dyDescent="0.2">
      <c r="A264" s="8" t="s">
        <v>15</v>
      </c>
      <c r="B264" s="9">
        <v>500</v>
      </c>
    </row>
    <row r="265" spans="1:10" x14ac:dyDescent="0.2">
      <c r="A265" s="8" t="s">
        <v>16</v>
      </c>
      <c r="B265" s="9">
        <v>50</v>
      </c>
    </row>
    <row r="266" spans="1:10" x14ac:dyDescent="0.2">
      <c r="A266" s="8" t="s">
        <v>80</v>
      </c>
      <c r="B266" s="9">
        <v>10</v>
      </c>
    </row>
    <row r="267" spans="1:10" x14ac:dyDescent="0.2">
      <c r="A267" s="8" t="s">
        <v>72</v>
      </c>
      <c r="B267" s="9">
        <v>190</v>
      </c>
    </row>
    <row r="268" spans="1:10" ht="17" thickBot="1" x14ac:dyDescent="0.25">
      <c r="A268" s="10" t="s">
        <v>68</v>
      </c>
      <c r="B268" s="11">
        <f>B265*8*(1/B266)</f>
        <v>40</v>
      </c>
    </row>
    <row r="270" spans="1:10" x14ac:dyDescent="0.2">
      <c r="A270" s="13" t="s">
        <v>12</v>
      </c>
      <c r="B270" t="s">
        <v>20</v>
      </c>
      <c r="C270" t="s">
        <v>20</v>
      </c>
      <c r="D270" t="s">
        <v>20</v>
      </c>
      <c r="E270" t="s">
        <v>20</v>
      </c>
      <c r="F270" t="s">
        <v>20</v>
      </c>
      <c r="G270" t="s">
        <v>20</v>
      </c>
      <c r="I270" t="s">
        <v>20</v>
      </c>
      <c r="J270" t="s">
        <v>20</v>
      </c>
    </row>
    <row r="271" spans="1:10" x14ac:dyDescent="0.2">
      <c r="A271" s="13" t="s">
        <v>18</v>
      </c>
      <c r="B271" t="s">
        <v>21</v>
      </c>
      <c r="C271" t="s">
        <v>21</v>
      </c>
      <c r="D271" t="s">
        <v>21</v>
      </c>
      <c r="E271" t="s">
        <v>21</v>
      </c>
      <c r="F271" t="s">
        <v>21</v>
      </c>
      <c r="G271" t="s">
        <v>21</v>
      </c>
      <c r="I271" t="s">
        <v>21</v>
      </c>
      <c r="J271" t="s">
        <v>21</v>
      </c>
    </row>
    <row r="272" spans="1:10" ht="80" customHeight="1" x14ac:dyDescent="0.2">
      <c r="A272" s="14" t="s">
        <v>14</v>
      </c>
      <c r="B272" s="6" t="s">
        <v>185</v>
      </c>
      <c r="C272" s="6" t="s">
        <v>185</v>
      </c>
      <c r="D272" s="6" t="s">
        <v>185</v>
      </c>
      <c r="E272" s="6" t="s">
        <v>185</v>
      </c>
      <c r="F272" s="6" t="s">
        <v>224</v>
      </c>
      <c r="G272" s="6" t="s">
        <v>225</v>
      </c>
      <c r="H272" s="6"/>
      <c r="I272" s="6" t="s">
        <v>185</v>
      </c>
      <c r="J272" s="6" t="s">
        <v>185</v>
      </c>
    </row>
    <row r="273" spans="1:10" ht="17" x14ac:dyDescent="0.2">
      <c r="A273" s="14" t="s">
        <v>42</v>
      </c>
      <c r="B273" s="6" t="s">
        <v>43</v>
      </c>
      <c r="C273" s="6" t="s">
        <v>43</v>
      </c>
      <c r="D273" s="6" t="s">
        <v>43</v>
      </c>
      <c r="E273" s="6" t="s">
        <v>43</v>
      </c>
      <c r="F273" s="6" t="s">
        <v>43</v>
      </c>
      <c r="G273" s="6" t="s">
        <v>43</v>
      </c>
      <c r="H273" s="36"/>
      <c r="I273" s="6" t="s">
        <v>43</v>
      </c>
      <c r="J273" s="6" t="s">
        <v>43</v>
      </c>
    </row>
    <row r="274" spans="1:10" ht="17" x14ac:dyDescent="0.2">
      <c r="A274" s="14" t="s">
        <v>199</v>
      </c>
      <c r="B274" s="6">
        <v>512</v>
      </c>
      <c r="C274" s="6" t="s">
        <v>207</v>
      </c>
      <c r="D274" s="6">
        <v>512</v>
      </c>
      <c r="E274">
        <v>512</v>
      </c>
      <c r="F274" s="6">
        <v>512</v>
      </c>
      <c r="G274" s="6">
        <v>512</v>
      </c>
      <c r="H274" s="36"/>
      <c r="I274" s="6">
        <v>4096</v>
      </c>
      <c r="J274" s="6">
        <v>4096</v>
      </c>
    </row>
    <row r="275" spans="1:10" ht="17" x14ac:dyDescent="0.2">
      <c r="A275" s="14" t="s">
        <v>200</v>
      </c>
      <c r="B275" s="6">
        <v>128</v>
      </c>
      <c r="C275" s="6" t="s">
        <v>208</v>
      </c>
      <c r="D275" s="6">
        <v>8</v>
      </c>
      <c r="E275">
        <v>1</v>
      </c>
      <c r="F275" s="6">
        <v>64</v>
      </c>
      <c r="G275" s="6">
        <v>128</v>
      </c>
      <c r="H275" s="36"/>
      <c r="I275" s="6">
        <v>8</v>
      </c>
      <c r="J275" s="6">
        <v>1</v>
      </c>
    </row>
    <row r="276" spans="1:10" ht="17" x14ac:dyDescent="0.2">
      <c r="A276" s="14" t="s">
        <v>201</v>
      </c>
      <c r="B276" s="6">
        <f>B274*B275</f>
        <v>65536</v>
      </c>
      <c r="C276" s="6">
        <v>32768</v>
      </c>
      <c r="D276" s="6">
        <f>D274*D275</f>
        <v>4096</v>
      </c>
      <c r="E276" s="6">
        <f>E274*E275</f>
        <v>512</v>
      </c>
      <c r="F276" s="6">
        <f>F274*F275</f>
        <v>32768</v>
      </c>
      <c r="G276" s="6">
        <f>G274*G275</f>
        <v>65536</v>
      </c>
      <c r="H276" s="36"/>
      <c r="I276" s="6">
        <f>I274*I275</f>
        <v>32768</v>
      </c>
      <c r="J276" s="6">
        <f>J274*J275</f>
        <v>4096</v>
      </c>
    </row>
    <row r="277" spans="1:10" ht="17" x14ac:dyDescent="0.2">
      <c r="A277" s="14" t="s">
        <v>197</v>
      </c>
      <c r="B277" s="6">
        <v>512</v>
      </c>
      <c r="C277" s="6">
        <v>512</v>
      </c>
      <c r="D277" s="6">
        <v>512</v>
      </c>
      <c r="E277" s="6">
        <v>512</v>
      </c>
      <c r="F277" s="6">
        <v>512</v>
      </c>
      <c r="G277" s="6">
        <v>512</v>
      </c>
      <c r="H277" s="36"/>
      <c r="I277" s="6">
        <v>512</v>
      </c>
      <c r="J277" s="6">
        <v>512</v>
      </c>
    </row>
    <row r="278" spans="1:10" ht="17" x14ac:dyDescent="0.2">
      <c r="A278" s="14" t="s">
        <v>198</v>
      </c>
      <c r="B278" s="6">
        <v>65536</v>
      </c>
      <c r="C278" s="6">
        <v>32768</v>
      </c>
      <c r="D278" s="6">
        <v>4096</v>
      </c>
      <c r="E278" s="6">
        <v>512</v>
      </c>
      <c r="F278" s="6">
        <v>32768</v>
      </c>
      <c r="G278" s="6">
        <v>65536</v>
      </c>
      <c r="H278" s="36"/>
      <c r="I278" s="6">
        <v>32768</v>
      </c>
      <c r="J278" s="6">
        <v>4096</v>
      </c>
    </row>
    <row r="280" spans="1:10" ht="17" x14ac:dyDescent="0.2">
      <c r="A280" s="14" t="s">
        <v>30</v>
      </c>
      <c r="B280" s="2">
        <v>500</v>
      </c>
      <c r="C280" s="2">
        <v>500</v>
      </c>
      <c r="D280" s="2">
        <v>500</v>
      </c>
      <c r="E280" s="2">
        <v>500</v>
      </c>
      <c r="F280" s="2">
        <v>500</v>
      </c>
      <c r="G280" s="2">
        <v>500</v>
      </c>
      <c r="I280" s="2"/>
      <c r="J280" s="2"/>
    </row>
    <row r="281" spans="1:10" ht="17" x14ac:dyDescent="0.2">
      <c r="A281" s="14" t="s">
        <v>25</v>
      </c>
      <c r="B281" s="2">
        <v>11.069000000000001</v>
      </c>
      <c r="C281" s="2">
        <v>11.055</v>
      </c>
      <c r="D281" s="2">
        <v>11.067</v>
      </c>
      <c r="E281" s="2">
        <v>11.1</v>
      </c>
      <c r="F281" s="2">
        <v>11.048999999999999</v>
      </c>
      <c r="G281" s="2">
        <v>11.061999999999999</v>
      </c>
      <c r="I281" s="2"/>
      <c r="J281" s="2"/>
    </row>
    <row r="282" spans="1:10" ht="17" x14ac:dyDescent="0.2">
      <c r="A282" s="14" t="s">
        <v>26</v>
      </c>
      <c r="B282" s="2">
        <v>26.571000000000002</v>
      </c>
      <c r="C282" s="2">
        <v>23.643999999999998</v>
      </c>
      <c r="D282" s="2">
        <v>34.825000000000003</v>
      </c>
      <c r="E282" s="2">
        <v>34.578000000000003</v>
      </c>
      <c r="F282" s="2">
        <v>129.09899999999999</v>
      </c>
      <c r="G282" s="2">
        <v>29.74</v>
      </c>
      <c r="I282" s="2"/>
      <c r="J282" s="2"/>
    </row>
    <row r="283" spans="1:10" ht="17" x14ac:dyDescent="0.2">
      <c r="A283" s="14" t="s">
        <v>184</v>
      </c>
      <c r="B283" s="2">
        <v>15.502000000000001</v>
      </c>
      <c r="C283" s="2">
        <v>12.589</v>
      </c>
      <c r="D283" s="2">
        <v>23.757999999999999</v>
      </c>
      <c r="E283" s="2">
        <v>23.478000000000002</v>
      </c>
      <c r="F283" s="2">
        <v>118.05</v>
      </c>
      <c r="G283" s="2">
        <v>18.678000000000001</v>
      </c>
      <c r="I283" s="2"/>
      <c r="J283" s="2"/>
    </row>
    <row r="284" spans="1:10" ht="17" x14ac:dyDescent="0.2">
      <c r="A284" s="14" t="s">
        <v>24</v>
      </c>
      <c r="B284" s="2">
        <v>1.889229</v>
      </c>
      <c r="C284" s="2">
        <v>1.935238</v>
      </c>
      <c r="D284" s="2">
        <v>3.3070210000000002</v>
      </c>
      <c r="E284" s="2">
        <v>5.3602910000000001</v>
      </c>
      <c r="F284" s="2">
        <v>12.720739999999999</v>
      </c>
      <c r="G284" s="2">
        <v>1.2965040000000001</v>
      </c>
      <c r="I284" s="2"/>
      <c r="J284" s="2"/>
    </row>
    <row r="285" spans="1:10" ht="17" x14ac:dyDescent="0.2">
      <c r="A285" s="14" t="s">
        <v>35</v>
      </c>
      <c r="B285" s="2">
        <v>13.92962</v>
      </c>
      <c r="C285" s="2">
        <v>13.970599999999999</v>
      </c>
      <c r="D285" s="2">
        <v>14.696210000000001</v>
      </c>
      <c r="E285" s="2">
        <v>20.03858</v>
      </c>
      <c r="F285" s="2">
        <v>14.82131</v>
      </c>
      <c r="G285" s="2">
        <v>12.53523</v>
      </c>
      <c r="I285" s="2"/>
      <c r="J285" s="2"/>
    </row>
    <row r="286" spans="1:10" ht="17" x14ac:dyDescent="0.2">
      <c r="A286" s="14" t="s">
        <v>87</v>
      </c>
      <c r="B286" s="2">
        <v>25.843520000000002</v>
      </c>
      <c r="C286" s="2">
        <v>26.373570000000001</v>
      </c>
      <c r="D286" s="2">
        <v>32.793100000000003</v>
      </c>
      <c r="E286" s="2">
        <v>80.527749999999997</v>
      </c>
      <c r="F286" s="2">
        <v>34.141640000000002</v>
      </c>
      <c r="G286" s="2">
        <v>13.317920000000001</v>
      </c>
      <c r="I286" s="2"/>
      <c r="J286" s="2"/>
    </row>
    <row r="287" spans="1:10" ht="57" customHeight="1" x14ac:dyDescent="0.2">
      <c r="A287" s="49" t="s">
        <v>81</v>
      </c>
      <c r="B287" s="50" t="s">
        <v>217</v>
      </c>
      <c r="C287" s="50" t="s">
        <v>186</v>
      </c>
      <c r="D287" s="50"/>
      <c r="G287" s="50"/>
      <c r="H287" s="50"/>
      <c r="I287" s="50" t="s">
        <v>192</v>
      </c>
      <c r="J287" s="50" t="s">
        <v>192</v>
      </c>
    </row>
    <row r="289" spans="2:9" x14ac:dyDescent="0.2">
      <c r="B289" t="s">
        <v>222</v>
      </c>
      <c r="I289" t="s">
        <v>223</v>
      </c>
    </row>
  </sheetData>
  <phoneticPr fontId="5" type="noConversion"/>
  <conditionalFormatting sqref="B146:E146">
    <cfRule type="colorScale" priority="10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29:E130">
    <cfRule type="colorScale" priority="10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29:E129">
    <cfRule type="colorScale" priority="1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30:E130">
    <cfRule type="colorScale" priority="1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83:E183">
    <cfRule type="colorScale" priority="1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66:E167">
    <cfRule type="colorScale" priority="1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66:E166">
    <cfRule type="colorScale" priority="1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67:E167">
    <cfRule type="colorScale" priority="1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20:E220">
    <cfRule type="colorScale" priority="1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03:E204">
    <cfRule type="colorScale" priority="1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03:E203">
    <cfRule type="colorScale" priority="1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04:E204">
    <cfRule type="colorScale" priority="1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220:N220">
    <cfRule type="colorScale" priority="5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203:N204">
    <cfRule type="colorScale" priority="5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203:N203">
    <cfRule type="colorScale" priority="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204:N204">
    <cfRule type="colorScale" priority="5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5:I35">
    <cfRule type="colorScale" priority="1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8:I19">
    <cfRule type="colorScale" priority="13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8:I18">
    <cfRule type="colorScale" priority="13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9:I19">
    <cfRule type="colorScale" priority="1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5:I56">
    <cfRule type="colorScale" priority="14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5:I55">
    <cfRule type="colorScale" priority="14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6:I56">
    <cfRule type="colorScale" priority="14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72:I72">
    <cfRule type="colorScale" priority="14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92:I93">
    <cfRule type="colorScale" priority="1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92:I92">
    <cfRule type="colorScale" priority="15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93:I93">
    <cfRule type="colorScale" priority="15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09:I109">
    <cfRule type="colorScale" priority="15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183:M183">
    <cfRule type="colorScale" priority="3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166:M167">
    <cfRule type="colorScale" priority="3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166:M166">
    <cfRule type="colorScale" priority="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167:M167">
    <cfRule type="colorScale" priority="4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146:M146">
    <cfRule type="colorScale" priority="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129:M130">
    <cfRule type="colorScale" priority="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129:M129">
    <cfRule type="colorScale" priority="3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130:M130">
    <cfRule type="colorScale" priority="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220:U220">
    <cfRule type="colorScale" priority="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203:U204">
    <cfRule type="colorScale" priority="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203:U203">
    <cfRule type="colorScale" priority="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204:U204">
    <cfRule type="colorScale" priority="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183:T183">
    <cfRule type="colorScale" priority="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166:T167">
    <cfRule type="colorScale" priority="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166:T166">
    <cfRule type="colorScale" priority="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167:T167">
    <cfRule type="colorScale" priority="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146:U146">
    <cfRule type="colorScale" priority="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129:U130"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129:U129">
    <cfRule type="colorScale" priority="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130:U130">
    <cfRule type="colorScale" priority="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57:J257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40:J241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40:J240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41:J241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84:G284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85:G285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86:G28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CAFE0-AF8E-3F4E-85B5-BDB57FC588DC}">
  <dimension ref="A4:J155"/>
  <sheetViews>
    <sheetView topLeftCell="A123" zoomScaleNormal="100" workbookViewId="0">
      <selection activeCell="A115" sqref="A115:A125"/>
    </sheetView>
    <sheetView tabSelected="1" topLeftCell="A84" workbookViewId="1">
      <selection activeCell="C91" sqref="C91"/>
    </sheetView>
  </sheetViews>
  <sheetFormatPr baseColWidth="10" defaultRowHeight="16" x14ac:dyDescent="0.2"/>
  <cols>
    <col min="1" max="1" width="14.83203125" customWidth="1"/>
    <col min="2" max="2" width="17.83203125" bestFit="1" customWidth="1"/>
    <col min="3" max="3" width="18.6640625" bestFit="1" customWidth="1"/>
    <col min="4" max="4" width="13.33203125" bestFit="1" customWidth="1"/>
    <col min="5" max="5" width="18.6640625" customWidth="1"/>
    <col min="6" max="6" width="15.33203125" bestFit="1" customWidth="1"/>
    <col min="7" max="7" width="16.33203125" bestFit="1" customWidth="1"/>
  </cols>
  <sheetData>
    <row r="4" spans="1:10" x14ac:dyDescent="0.2">
      <c r="F4" s="2"/>
      <c r="G4" s="2"/>
      <c r="H4" s="2"/>
      <c r="I4" s="2"/>
      <c r="J4" s="2"/>
    </row>
    <row r="5" spans="1:10" x14ac:dyDescent="0.2">
      <c r="F5" s="2"/>
      <c r="G5" s="2"/>
      <c r="H5" s="2"/>
      <c r="I5" s="2"/>
      <c r="J5" s="2"/>
    </row>
    <row r="6" spans="1:10" x14ac:dyDescent="0.2">
      <c r="F6" s="2"/>
      <c r="G6" s="2"/>
      <c r="H6" s="2"/>
      <c r="I6" s="2"/>
      <c r="J6" s="2"/>
    </row>
    <row r="7" spans="1:10" x14ac:dyDescent="0.2">
      <c r="F7" s="2"/>
      <c r="G7" s="2"/>
      <c r="H7" s="2"/>
      <c r="I7" s="2"/>
      <c r="J7" s="2"/>
    </row>
    <row r="8" spans="1:10" x14ac:dyDescent="0.2">
      <c r="F8" s="2"/>
      <c r="G8" s="2"/>
      <c r="H8" s="2"/>
      <c r="I8" s="2"/>
      <c r="J8" s="2"/>
    </row>
    <row r="9" spans="1:10" x14ac:dyDescent="0.2">
      <c r="F9" s="2"/>
      <c r="G9" s="2"/>
      <c r="H9" s="2"/>
      <c r="I9" s="2"/>
      <c r="J9" s="2"/>
    </row>
    <row r="10" spans="1:10" x14ac:dyDescent="0.2">
      <c r="F10" s="2"/>
      <c r="G10" s="2"/>
      <c r="H10" s="2"/>
      <c r="I10" s="2"/>
      <c r="J10" s="2"/>
    </row>
    <row r="11" spans="1:10" x14ac:dyDescent="0.2">
      <c r="F11" s="2"/>
      <c r="G11" s="2"/>
      <c r="H11" s="2"/>
      <c r="I11" s="2"/>
      <c r="J11" s="2"/>
    </row>
    <row r="12" spans="1:10" x14ac:dyDescent="0.2">
      <c r="A12" t="s">
        <v>6</v>
      </c>
      <c r="B12">
        <v>50</v>
      </c>
      <c r="C12">
        <v>50</v>
      </c>
      <c r="D12">
        <v>50</v>
      </c>
      <c r="E12">
        <v>50</v>
      </c>
      <c r="F12">
        <v>50</v>
      </c>
      <c r="G12">
        <v>50</v>
      </c>
    </row>
    <row r="13" spans="1:10" x14ac:dyDescent="0.2">
      <c r="A13" t="s">
        <v>12</v>
      </c>
      <c r="B13" t="s">
        <v>93</v>
      </c>
      <c r="C13" t="s">
        <v>93</v>
      </c>
      <c r="D13" t="s">
        <v>93</v>
      </c>
      <c r="E13" t="s">
        <v>93</v>
      </c>
      <c r="F13" t="s">
        <v>93</v>
      </c>
      <c r="G13" t="s">
        <v>93</v>
      </c>
    </row>
    <row r="14" spans="1:10" x14ac:dyDescent="0.2">
      <c r="A14" t="s">
        <v>91</v>
      </c>
      <c r="B14" t="s">
        <v>94</v>
      </c>
      <c r="C14" t="s">
        <v>95</v>
      </c>
      <c r="D14" t="s">
        <v>94</v>
      </c>
      <c r="E14" t="s">
        <v>95</v>
      </c>
      <c r="F14" t="s">
        <v>94</v>
      </c>
      <c r="G14" t="s">
        <v>95</v>
      </c>
    </row>
    <row r="15" spans="1:10" x14ac:dyDescent="0.2">
      <c r="A15" t="s">
        <v>92</v>
      </c>
      <c r="B15" t="s">
        <v>97</v>
      </c>
      <c r="C15" t="s">
        <v>97</v>
      </c>
      <c r="D15" t="s">
        <v>96</v>
      </c>
      <c r="E15" t="s">
        <v>96</v>
      </c>
      <c r="F15" t="s">
        <v>98</v>
      </c>
      <c r="G15" t="s">
        <v>98</v>
      </c>
    </row>
    <row r="16" spans="1:10" x14ac:dyDescent="0.2">
      <c r="A16" t="s">
        <v>99</v>
      </c>
      <c r="B16" t="str">
        <f t="shared" ref="B16:G16" si="0">_xlfn.TEXTJOIN("-",TRUE,B12:B15)</f>
        <v>50-Pico-st-flash(xip)</v>
      </c>
      <c r="C16" t="str">
        <f t="shared" si="0"/>
        <v>50-Pico-mt-flash(xip)</v>
      </c>
      <c r="D16" t="str">
        <f t="shared" si="0"/>
        <v>50-Pico-st-xtsd</v>
      </c>
      <c r="E16" t="str">
        <f t="shared" si="0"/>
        <v>50-Pico-mt-xtsd</v>
      </c>
      <c r="F16" t="str">
        <f t="shared" si="0"/>
        <v>50-Pico-st-sdcard</v>
      </c>
      <c r="G16" t="str">
        <f t="shared" si="0"/>
        <v>50-Pico-mt-sdcard</v>
      </c>
    </row>
    <row r="17" spans="1:7" x14ac:dyDescent="0.2">
      <c r="A17" t="s">
        <v>104</v>
      </c>
      <c r="B17" s="45">
        <f>file_write!B17</f>
        <v>91</v>
      </c>
      <c r="C17" s="45">
        <f>file_write!C17</f>
        <v>58</v>
      </c>
      <c r="D17" s="45">
        <f>file_write!B128</f>
        <v>81</v>
      </c>
      <c r="E17" s="45">
        <f>file_write!C128</f>
        <v>58</v>
      </c>
      <c r="F17" s="45">
        <f>file_write!I128</f>
        <v>140</v>
      </c>
      <c r="G17" s="45">
        <f>file_write!J128</f>
        <v>52</v>
      </c>
    </row>
    <row r="18" spans="1:7" x14ac:dyDescent="0.2">
      <c r="A18" t="s">
        <v>103</v>
      </c>
      <c r="B18" s="45">
        <f>file_write!B18</f>
        <v>55.926000000000002</v>
      </c>
      <c r="C18" s="45">
        <f>file_write!C18</f>
        <v>50.936</v>
      </c>
      <c r="D18" s="45">
        <f>file_write!B129</f>
        <v>56.686</v>
      </c>
      <c r="E18" s="45">
        <f>file_write!C129</f>
        <v>50.805999999999997</v>
      </c>
      <c r="F18" s="45">
        <f>file_write!I129</f>
        <v>78.103999999999999</v>
      </c>
      <c r="G18" s="45">
        <f>file_write!J129</f>
        <v>50.863999999999997</v>
      </c>
    </row>
    <row r="19" spans="1:7" x14ac:dyDescent="0.2">
      <c r="A19" t="s">
        <v>102</v>
      </c>
      <c r="B19" s="45">
        <f>file_write!B16</f>
        <v>51</v>
      </c>
      <c r="C19" s="45">
        <f>file_write!C16</f>
        <v>50</v>
      </c>
      <c r="D19" s="45">
        <f>file_write!B127</f>
        <v>51</v>
      </c>
      <c r="E19" s="45">
        <f>file_write!C127</f>
        <v>50</v>
      </c>
      <c r="F19" s="45">
        <f>file_write!I127</f>
        <v>52</v>
      </c>
      <c r="G19" s="45">
        <f>file_write!J127</f>
        <v>50</v>
      </c>
    </row>
    <row r="20" spans="1:7" x14ac:dyDescent="0.2">
      <c r="A20" t="s">
        <v>101</v>
      </c>
      <c r="B20" s="45">
        <f>file_write!B19</f>
        <v>9.5837477241881732</v>
      </c>
      <c r="C20" s="45">
        <f>file_write!C19</f>
        <v>0.5333600527709077</v>
      </c>
      <c r="D20" s="45">
        <f>file_write!B130</f>
        <v>4.63</v>
      </c>
      <c r="E20" s="45">
        <f>file_write!C130</f>
        <v>0.5185574255636658</v>
      </c>
      <c r="F20" s="45">
        <f>file_write!I130</f>
        <v>16.123806569062825</v>
      </c>
      <c r="G20" s="45">
        <f>file_write!J130</f>
        <v>0.39218824975576716</v>
      </c>
    </row>
    <row r="21" spans="1:7" x14ac:dyDescent="0.2">
      <c r="A21" t="s">
        <v>100</v>
      </c>
      <c r="B21" s="45">
        <f>file_write!B35*100</f>
        <v>11.852000000000004</v>
      </c>
      <c r="C21" s="45">
        <f>file_write!C35*100</f>
        <v>1.8720000000000001</v>
      </c>
      <c r="D21" s="45">
        <f>file_write!B146*100</f>
        <v>13.372</v>
      </c>
      <c r="E21" s="45">
        <f>file_write!C146*100</f>
        <v>1.6119999999999948</v>
      </c>
      <c r="F21" s="45">
        <f>file_write!I146*100</f>
        <v>56.208000000000006</v>
      </c>
      <c r="G21" s="45">
        <f>file_write!J146*100</f>
        <v>1.7279999999999944</v>
      </c>
    </row>
    <row r="31" spans="1:7" x14ac:dyDescent="0.2">
      <c r="A31" t="s">
        <v>6</v>
      </c>
      <c r="B31">
        <v>50</v>
      </c>
      <c r="C31">
        <v>50</v>
      </c>
      <c r="D31">
        <v>50</v>
      </c>
      <c r="E31">
        <v>50</v>
      </c>
      <c r="F31">
        <v>50</v>
      </c>
      <c r="G31">
        <v>50</v>
      </c>
    </row>
    <row r="32" spans="1:7" x14ac:dyDescent="0.2">
      <c r="A32" t="s">
        <v>12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  <c r="G32" t="s">
        <v>20</v>
      </c>
    </row>
    <row r="33" spans="1:9" x14ac:dyDescent="0.2">
      <c r="A33" t="s">
        <v>91</v>
      </c>
      <c r="B33" t="s">
        <v>94</v>
      </c>
      <c r="C33" t="s">
        <v>95</v>
      </c>
      <c r="D33" t="s">
        <v>94</v>
      </c>
      <c r="E33" t="s">
        <v>95</v>
      </c>
      <c r="F33" t="s">
        <v>94</v>
      </c>
      <c r="G33" t="s">
        <v>95</v>
      </c>
    </row>
    <row r="34" spans="1:9" x14ac:dyDescent="0.2">
      <c r="A34" t="s">
        <v>92</v>
      </c>
      <c r="B34" t="s">
        <v>97</v>
      </c>
      <c r="C34" t="s">
        <v>97</v>
      </c>
      <c r="D34" t="s">
        <v>96</v>
      </c>
      <c r="E34" t="s">
        <v>96</v>
      </c>
      <c r="F34" t="s">
        <v>98</v>
      </c>
      <c r="G34" t="s">
        <v>98</v>
      </c>
    </row>
    <row r="35" spans="1:9" x14ac:dyDescent="0.2">
      <c r="A35" t="s">
        <v>99</v>
      </c>
      <c r="B35" t="str">
        <f t="shared" ref="B35" si="1">_xlfn.TEXTJOIN("-",TRUE,B31:B34)</f>
        <v>50-FeatherS3-st-flash(xip)</v>
      </c>
      <c r="C35" t="str">
        <f t="shared" ref="C35" si="2">_xlfn.TEXTJOIN("-",TRUE,C31:C34)</f>
        <v>50-FeatherS3-mt-flash(xip)</v>
      </c>
      <c r="D35" t="str">
        <f t="shared" ref="D35" si="3">_xlfn.TEXTJOIN("-",TRUE,D31:D34)</f>
        <v>50-FeatherS3-st-xtsd</v>
      </c>
      <c r="E35" t="str">
        <f t="shared" ref="E35" si="4">_xlfn.TEXTJOIN("-",TRUE,E31:E34)</f>
        <v>50-FeatherS3-mt-xtsd</v>
      </c>
      <c r="F35" t="str">
        <f t="shared" ref="F35" si="5">_xlfn.TEXTJOIN("-",TRUE,F31:F34)</f>
        <v>50-FeatherS3-st-sdcard</v>
      </c>
      <c r="G35" t="str">
        <f t="shared" ref="G35" si="6">_xlfn.TEXTJOIN("-",TRUE,G31:G34)</f>
        <v>50-FeatherS3-mt-sdcard</v>
      </c>
    </row>
    <row r="36" spans="1:9" x14ac:dyDescent="0.2">
      <c r="A36" t="s">
        <v>104</v>
      </c>
      <c r="B36" s="45">
        <f>file_write!E17</f>
        <v>132</v>
      </c>
      <c r="C36" s="45">
        <f>file_write!F17</f>
        <v>91</v>
      </c>
      <c r="D36" s="45">
        <f>file_write!D128</f>
        <v>150</v>
      </c>
      <c r="E36" s="45">
        <f>file_write!E128</f>
        <v>119</v>
      </c>
      <c r="F36" s="45">
        <f>file_write!K128</f>
        <v>135</v>
      </c>
      <c r="G36" s="45">
        <f>file_write!L128</f>
        <v>132</v>
      </c>
    </row>
    <row r="37" spans="1:9" x14ac:dyDescent="0.2">
      <c r="A37" t="s">
        <v>103</v>
      </c>
      <c r="B37" s="45">
        <f>file_write!E18</f>
        <v>59.02</v>
      </c>
      <c r="C37" s="45">
        <f>file_write!F18</f>
        <v>56.32</v>
      </c>
      <c r="D37" s="45">
        <f>file_write!D129</f>
        <v>55.89</v>
      </c>
      <c r="E37" s="45">
        <f>file_write!E129</f>
        <v>54.944000000000003</v>
      </c>
      <c r="F37" s="45">
        <f>file_write!K129</f>
        <v>74.122</v>
      </c>
      <c r="G37" s="45">
        <f>file_write!L129</f>
        <v>51.054000000000002</v>
      </c>
    </row>
    <row r="38" spans="1:9" x14ac:dyDescent="0.2">
      <c r="A38" t="s">
        <v>102</v>
      </c>
      <c r="B38" s="45">
        <f>file_write!E16</f>
        <v>53</v>
      </c>
      <c r="C38" s="45">
        <f>file_write!F16</f>
        <v>50</v>
      </c>
      <c r="D38" s="45">
        <f>file_write!D127</f>
        <v>51</v>
      </c>
      <c r="E38" s="45">
        <f>file_write!E127</f>
        <v>50</v>
      </c>
      <c r="F38" s="45">
        <f>file_write!K127</f>
        <v>51</v>
      </c>
      <c r="G38" s="45">
        <f>file_write!L127</f>
        <v>50</v>
      </c>
    </row>
    <row r="39" spans="1:9" x14ac:dyDescent="0.2">
      <c r="A39" t="s">
        <v>101</v>
      </c>
      <c r="B39" s="45">
        <f>file_write!E19</f>
        <v>15.340085934340328</v>
      </c>
      <c r="C39" s="45">
        <f>file_write!F19</f>
        <v>6.7084727930005768</v>
      </c>
      <c r="D39" s="45">
        <f>file_write!D130</f>
        <v>6.1277237205990192</v>
      </c>
      <c r="E39" s="45">
        <f>file_write!E130</f>
        <v>3.8390546598560964</v>
      </c>
      <c r="F39" s="45">
        <f>file_write!K130</f>
        <v>14.669885038885226</v>
      </c>
      <c r="G39" s="45">
        <f>file_write!L130</f>
        <v>3.8782942555542799</v>
      </c>
    </row>
    <row r="40" spans="1:9" x14ac:dyDescent="0.2">
      <c r="A40" t="s">
        <v>100</v>
      </c>
      <c r="B40" s="45">
        <f>file_write!E35*100</f>
        <v>18.040000000000006</v>
      </c>
      <c r="C40" s="45">
        <f>file_write!F35*100</f>
        <v>12.64</v>
      </c>
      <c r="D40" s="45">
        <f>file_write!D146*100</f>
        <v>11.780000000000001</v>
      </c>
      <c r="E40" s="45">
        <f>file_write!E146*100</f>
        <v>9.8880000000000052</v>
      </c>
      <c r="F40" s="45">
        <f>file_write!K146*100</f>
        <v>48.244</v>
      </c>
      <c r="G40" s="45">
        <f>file_write!L146*100</f>
        <v>2.1080000000000041</v>
      </c>
    </row>
    <row r="45" spans="1:9" x14ac:dyDescent="0.2">
      <c r="I45" s="46" t="s">
        <v>110</v>
      </c>
    </row>
    <row r="49" spans="1:7" x14ac:dyDescent="0.2">
      <c r="A49" t="s">
        <v>6</v>
      </c>
      <c r="B49">
        <v>25</v>
      </c>
      <c r="C49">
        <v>25</v>
      </c>
      <c r="D49">
        <v>25</v>
      </c>
      <c r="E49">
        <v>25</v>
      </c>
      <c r="F49">
        <v>25</v>
      </c>
      <c r="G49">
        <v>25</v>
      </c>
    </row>
    <row r="50" spans="1:7" x14ac:dyDescent="0.2">
      <c r="A50" t="s">
        <v>12</v>
      </c>
      <c r="B50" t="s">
        <v>93</v>
      </c>
      <c r="C50" t="s">
        <v>93</v>
      </c>
      <c r="D50" t="s">
        <v>93</v>
      </c>
      <c r="E50" t="s">
        <v>93</v>
      </c>
      <c r="F50" t="s">
        <v>93</v>
      </c>
      <c r="G50" t="s">
        <v>93</v>
      </c>
    </row>
    <row r="51" spans="1:7" x14ac:dyDescent="0.2">
      <c r="A51" t="s">
        <v>91</v>
      </c>
      <c r="B51" t="s">
        <v>94</v>
      </c>
      <c r="C51" t="s">
        <v>95</v>
      </c>
      <c r="D51" t="s">
        <v>94</v>
      </c>
      <c r="E51" t="s">
        <v>95</v>
      </c>
      <c r="F51" t="s">
        <v>94</v>
      </c>
      <c r="G51" t="s">
        <v>95</v>
      </c>
    </row>
    <row r="52" spans="1:7" x14ac:dyDescent="0.2">
      <c r="A52" t="s">
        <v>92</v>
      </c>
      <c r="B52" t="s">
        <v>97</v>
      </c>
      <c r="C52" t="s">
        <v>97</v>
      </c>
      <c r="D52" t="s">
        <v>96</v>
      </c>
      <c r="E52" t="s">
        <v>96</v>
      </c>
      <c r="F52" t="s">
        <v>98</v>
      </c>
      <c r="G52" t="s">
        <v>98</v>
      </c>
    </row>
    <row r="53" spans="1:7" x14ac:dyDescent="0.2">
      <c r="A53" t="s">
        <v>99</v>
      </c>
      <c r="B53" t="str">
        <f t="shared" ref="B53" si="7">_xlfn.TEXTJOIN("-",TRUE,B49:B52)</f>
        <v>25-Pico-st-flash(xip)</v>
      </c>
      <c r="C53" t="str">
        <f t="shared" ref="C53" si="8">_xlfn.TEXTJOIN("-",TRUE,C49:C52)</f>
        <v>25-Pico-mt-flash(xip)</v>
      </c>
      <c r="D53" t="str">
        <f t="shared" ref="D53" si="9">_xlfn.TEXTJOIN("-",TRUE,D49:D52)</f>
        <v>25-Pico-st-xtsd</v>
      </c>
      <c r="E53" t="str">
        <f t="shared" ref="E53" si="10">_xlfn.TEXTJOIN("-",TRUE,E49:E52)</f>
        <v>25-Pico-mt-xtsd</v>
      </c>
      <c r="F53" t="str">
        <f t="shared" ref="F53" si="11">_xlfn.TEXTJOIN("-",TRUE,F49:F52)</f>
        <v>25-Pico-st-sdcard</v>
      </c>
      <c r="G53" t="str">
        <f t="shared" ref="G53" si="12">_xlfn.TEXTJOIN("-",TRUE,G49:G52)</f>
        <v>25-Pico-mt-sdcard</v>
      </c>
    </row>
    <row r="54" spans="1:7" x14ac:dyDescent="0.2">
      <c r="A54" t="s">
        <v>104</v>
      </c>
      <c r="B54" s="45">
        <f>file_write!B54</f>
        <v>68</v>
      </c>
      <c r="C54" s="45">
        <f>file_write!C54</f>
        <v>54</v>
      </c>
      <c r="D54" s="45">
        <f>file_write!B165</f>
        <v>125</v>
      </c>
      <c r="E54" s="45">
        <f>file_write!C165</f>
        <v>27</v>
      </c>
      <c r="F54" s="45">
        <f>file_write!I165</f>
        <v>116</v>
      </c>
      <c r="G54" s="45">
        <f>file_write!J165</f>
        <v>34</v>
      </c>
    </row>
    <row r="55" spans="1:7" x14ac:dyDescent="0.2">
      <c r="A55" t="s">
        <v>103</v>
      </c>
      <c r="B55" s="45">
        <f>file_write!B55</f>
        <v>30.968</v>
      </c>
      <c r="C55" s="45">
        <f>file_write!C55</f>
        <v>27.257999999999999</v>
      </c>
      <c r="D55" s="45">
        <f>file_write!B166</f>
        <v>31.905999999999999</v>
      </c>
      <c r="E55" s="45">
        <f>file_write!C166</f>
        <v>25.872</v>
      </c>
      <c r="F55" s="45">
        <f>file_write!I166</f>
        <v>53.091999999999999</v>
      </c>
      <c r="G55" s="45">
        <f>file_write!J166</f>
        <v>25.893999999999998</v>
      </c>
    </row>
    <row r="56" spans="1:7" x14ac:dyDescent="0.2">
      <c r="A56" t="s">
        <v>102</v>
      </c>
      <c r="B56" s="45">
        <f>file_write!B53</f>
        <v>26</v>
      </c>
      <c r="C56" s="45">
        <f>file_write!C53</f>
        <v>25</v>
      </c>
      <c r="D56" s="45">
        <f>file_write!B164</f>
        <v>26</v>
      </c>
      <c r="E56" s="45">
        <f>file_write!C164</f>
        <v>25</v>
      </c>
      <c r="F56" s="45">
        <f>file_write!I164</f>
        <v>27</v>
      </c>
      <c r="G56" s="45">
        <f>file_write!J164</f>
        <v>25</v>
      </c>
    </row>
    <row r="57" spans="1:7" x14ac:dyDescent="0.2">
      <c r="A57" t="s">
        <v>101</v>
      </c>
      <c r="B57" s="45">
        <f>file_write!B56</f>
        <v>9.61</v>
      </c>
      <c r="C57" s="45">
        <f>file_write!C56</f>
        <v>4.66</v>
      </c>
      <c r="D57" s="45">
        <f>file_write!B167</f>
        <v>6.2583942827210866</v>
      </c>
      <c r="E57" s="45">
        <f>file_write!C167</f>
        <v>0.34036406301309491</v>
      </c>
      <c r="F57" s="45">
        <f>file_write!I167</f>
        <v>16.164594775264142</v>
      </c>
      <c r="G57" s="45">
        <f>file_write!J167</f>
        <v>0.52470432555727453</v>
      </c>
    </row>
    <row r="58" spans="1:7" x14ac:dyDescent="0.2">
      <c r="A58" t="s">
        <v>100</v>
      </c>
      <c r="B58" s="45">
        <f>file_write!B72*100</f>
        <v>23.872</v>
      </c>
      <c r="C58" s="45">
        <f>file_write!C72*100</f>
        <v>9.0319999999999965</v>
      </c>
      <c r="D58" s="45">
        <f>file_write!B183*100</f>
        <v>27.623999999999992</v>
      </c>
      <c r="E58" s="45">
        <f>file_write!C183*100</f>
        <v>3.4879999999999995</v>
      </c>
      <c r="F58" s="45">
        <f>file_write!I183*100</f>
        <v>112.36799999999999</v>
      </c>
      <c r="G58" s="45">
        <f>file_write!J183*100</f>
        <v>3.575999999999993</v>
      </c>
    </row>
    <row r="68" spans="1:7" x14ac:dyDescent="0.2">
      <c r="A68" t="s">
        <v>6</v>
      </c>
      <c r="B68">
        <v>25</v>
      </c>
      <c r="C68">
        <v>25</v>
      </c>
      <c r="D68">
        <v>25</v>
      </c>
      <c r="E68">
        <v>25</v>
      </c>
      <c r="F68">
        <v>25</v>
      </c>
      <c r="G68">
        <v>25</v>
      </c>
    </row>
    <row r="69" spans="1:7" x14ac:dyDescent="0.2">
      <c r="A69" t="s">
        <v>12</v>
      </c>
      <c r="B69" t="s">
        <v>20</v>
      </c>
      <c r="C69" t="s">
        <v>20</v>
      </c>
      <c r="D69" t="s">
        <v>20</v>
      </c>
      <c r="E69" t="s">
        <v>20</v>
      </c>
      <c r="F69" t="s">
        <v>20</v>
      </c>
      <c r="G69" t="s">
        <v>20</v>
      </c>
    </row>
    <row r="70" spans="1:7" x14ac:dyDescent="0.2">
      <c r="A70" t="s">
        <v>91</v>
      </c>
      <c r="B70" t="s">
        <v>94</v>
      </c>
      <c r="C70" t="s">
        <v>95</v>
      </c>
      <c r="D70" t="s">
        <v>94</v>
      </c>
      <c r="E70" t="s">
        <v>95</v>
      </c>
      <c r="F70" t="s">
        <v>94</v>
      </c>
      <c r="G70" t="s">
        <v>95</v>
      </c>
    </row>
    <row r="71" spans="1:7" x14ac:dyDescent="0.2">
      <c r="A71" t="s">
        <v>92</v>
      </c>
      <c r="B71" t="s">
        <v>97</v>
      </c>
      <c r="C71" t="s">
        <v>97</v>
      </c>
      <c r="D71" t="s">
        <v>96</v>
      </c>
      <c r="E71" t="s">
        <v>96</v>
      </c>
      <c r="F71" t="s">
        <v>98</v>
      </c>
      <c r="G71" t="s">
        <v>98</v>
      </c>
    </row>
    <row r="72" spans="1:7" x14ac:dyDescent="0.2">
      <c r="A72" t="s">
        <v>99</v>
      </c>
      <c r="B72" t="str">
        <f t="shared" ref="B72" si="13">_xlfn.TEXTJOIN("-",TRUE,B68:B71)</f>
        <v>25-FeatherS3-st-flash(xip)</v>
      </c>
      <c r="C72" t="str">
        <f t="shared" ref="C72" si="14">_xlfn.TEXTJOIN("-",TRUE,C68:C71)</f>
        <v>25-FeatherS3-mt-flash(xip)</v>
      </c>
      <c r="D72" t="str">
        <f t="shared" ref="D72" si="15">_xlfn.TEXTJOIN("-",TRUE,D68:D71)</f>
        <v>25-FeatherS3-st-xtsd</v>
      </c>
      <c r="E72" t="str">
        <f t="shared" ref="E72" si="16">_xlfn.TEXTJOIN("-",TRUE,E68:E71)</f>
        <v>25-FeatherS3-mt-xtsd</v>
      </c>
      <c r="F72" t="str">
        <f t="shared" ref="F72" si="17">_xlfn.TEXTJOIN("-",TRUE,F68:F71)</f>
        <v>25-FeatherS3-st-sdcard</v>
      </c>
      <c r="G72" t="str">
        <f t="shared" ref="G72" si="18">_xlfn.TEXTJOIN("-",TRUE,G68:G71)</f>
        <v>25-FeatherS3-mt-sdcard</v>
      </c>
    </row>
    <row r="73" spans="1:7" x14ac:dyDescent="0.2">
      <c r="A73" t="s">
        <v>104</v>
      </c>
      <c r="B73" s="45">
        <f>file_write!E54</f>
        <v>103</v>
      </c>
      <c r="C73" s="45">
        <f>file_write!F54</f>
        <v>101</v>
      </c>
      <c r="D73" s="45">
        <f>file_write!D165</f>
        <v>141</v>
      </c>
      <c r="E73" s="45">
        <f>file_write!E165</f>
        <v>105</v>
      </c>
      <c r="F73" s="45">
        <f>file_write!K165</f>
        <v>90</v>
      </c>
      <c r="G73" s="45">
        <f>file_write!L165</f>
        <v>180</v>
      </c>
    </row>
    <row r="74" spans="1:7" x14ac:dyDescent="0.2">
      <c r="A74" t="s">
        <v>103</v>
      </c>
      <c r="B74" s="45">
        <f>file_write!E55</f>
        <v>34.128</v>
      </c>
      <c r="C74" s="45">
        <f>file_write!F55</f>
        <v>38.479999999999997</v>
      </c>
      <c r="D74" s="45">
        <f>file_write!D166</f>
        <v>30.861999999999998</v>
      </c>
      <c r="E74" s="45">
        <f>file_write!E166</f>
        <v>26.608000000000001</v>
      </c>
      <c r="F74" s="45">
        <f>file_write!K166</f>
        <v>43.415999999999997</v>
      </c>
      <c r="G74" s="45">
        <f>file_write!L166</f>
        <v>26.802</v>
      </c>
    </row>
    <row r="75" spans="1:7" x14ac:dyDescent="0.2">
      <c r="A75" t="s">
        <v>102</v>
      </c>
      <c r="B75" s="45">
        <f>file_write!E53</f>
        <v>28</v>
      </c>
      <c r="C75" s="45">
        <f>file_write!F53</f>
        <v>25</v>
      </c>
      <c r="D75" s="45">
        <f>file_write!D164</f>
        <v>26</v>
      </c>
      <c r="E75" s="45">
        <f>file_write!E164</f>
        <v>25</v>
      </c>
      <c r="F75" s="45">
        <f>file_write!K164</f>
        <v>26</v>
      </c>
      <c r="G75" s="45">
        <f>file_write!L164</f>
        <v>25</v>
      </c>
    </row>
    <row r="76" spans="1:7" x14ac:dyDescent="0.2">
      <c r="A76" t="s">
        <v>101</v>
      </c>
      <c r="B76" s="45">
        <f>file_write!E56</f>
        <v>15.59</v>
      </c>
      <c r="C76" s="45">
        <f>file_write!F56</f>
        <v>12.98</v>
      </c>
      <c r="D76" s="45">
        <f>file_write!D167</f>
        <v>6.6331707280768555</v>
      </c>
      <c r="E76" s="45">
        <f>file_write!E167</f>
        <v>5.1745422769121436</v>
      </c>
      <c r="F76" s="45">
        <f>file_write!K167</f>
        <v>10.75426671163636</v>
      </c>
      <c r="G76" s="45">
        <f>file_write!L167</f>
        <v>10.225258325129554</v>
      </c>
    </row>
    <row r="77" spans="1:7" x14ac:dyDescent="0.2">
      <c r="A77" t="s">
        <v>100</v>
      </c>
      <c r="B77" s="45">
        <f>file_write!E72*100</f>
        <v>36.512</v>
      </c>
      <c r="C77" s="45">
        <f>file_write!F72*100</f>
        <v>53.919999999999987</v>
      </c>
      <c r="D77" s="45">
        <f>file_write!D183*100</f>
        <v>23.447999999999993</v>
      </c>
      <c r="E77" s="45">
        <f>file_write!E183*100</f>
        <v>6.4320000000000013</v>
      </c>
      <c r="F77" s="45">
        <f>file_write!K183*100</f>
        <v>73.663999999999987</v>
      </c>
      <c r="G77" s="45">
        <f>file_write!L183*100</f>
        <v>7.2079999999999975</v>
      </c>
    </row>
    <row r="82" spans="1:9" x14ac:dyDescent="0.2">
      <c r="I82" s="46" t="s">
        <v>109</v>
      </c>
    </row>
    <row r="86" spans="1:9" x14ac:dyDescent="0.2">
      <c r="A86" t="s">
        <v>6</v>
      </c>
      <c r="B86">
        <v>10</v>
      </c>
      <c r="C86">
        <v>10</v>
      </c>
      <c r="D86">
        <v>10</v>
      </c>
      <c r="E86">
        <v>10</v>
      </c>
      <c r="F86">
        <v>10</v>
      </c>
      <c r="G86">
        <v>10</v>
      </c>
    </row>
    <row r="87" spans="1:9" x14ac:dyDescent="0.2">
      <c r="A87" t="s">
        <v>12</v>
      </c>
      <c r="B87" t="s">
        <v>93</v>
      </c>
      <c r="C87" t="s">
        <v>93</v>
      </c>
      <c r="D87" t="s">
        <v>93</v>
      </c>
      <c r="E87" t="s">
        <v>93</v>
      </c>
      <c r="F87" t="s">
        <v>93</v>
      </c>
      <c r="G87" t="s">
        <v>93</v>
      </c>
    </row>
    <row r="88" spans="1:9" x14ac:dyDescent="0.2">
      <c r="A88" t="s">
        <v>91</v>
      </c>
      <c r="B88" t="s">
        <v>94</v>
      </c>
      <c r="C88" t="s">
        <v>95</v>
      </c>
      <c r="D88" t="s">
        <v>94</v>
      </c>
      <c r="E88" t="s">
        <v>95</v>
      </c>
      <c r="F88" t="s">
        <v>94</v>
      </c>
      <c r="G88" t="s">
        <v>95</v>
      </c>
    </row>
    <row r="89" spans="1:9" x14ac:dyDescent="0.2">
      <c r="A89" t="s">
        <v>92</v>
      </c>
      <c r="B89" t="s">
        <v>97</v>
      </c>
      <c r="C89" t="s">
        <v>97</v>
      </c>
      <c r="D89" t="s">
        <v>96</v>
      </c>
      <c r="E89" t="s">
        <v>96</v>
      </c>
      <c r="F89" t="s">
        <v>98</v>
      </c>
      <c r="G89" t="s">
        <v>98</v>
      </c>
    </row>
    <row r="90" spans="1:9" x14ac:dyDescent="0.2">
      <c r="A90" t="s">
        <v>99</v>
      </c>
      <c r="B90" t="str">
        <f t="shared" ref="B90" si="19">_xlfn.TEXTJOIN("-",TRUE,B86:B89)</f>
        <v>10-Pico-st-flash(xip)</v>
      </c>
      <c r="C90" t="str">
        <f t="shared" ref="C90" si="20">_xlfn.TEXTJOIN("-",TRUE,C86:C89)</f>
        <v>10-Pico-mt-flash(xip)</v>
      </c>
      <c r="D90" t="str">
        <f t="shared" ref="D90" si="21">_xlfn.TEXTJOIN("-",TRUE,D86:D89)</f>
        <v>10-Pico-st-xtsd</v>
      </c>
      <c r="E90" t="str">
        <f t="shared" ref="E90" si="22">_xlfn.TEXTJOIN("-",TRUE,E86:E89)</f>
        <v>10-Pico-mt-xtsd</v>
      </c>
      <c r="F90" t="str">
        <f t="shared" ref="F90" si="23">_xlfn.TEXTJOIN("-",TRUE,F86:F89)</f>
        <v>10-Pico-st-sdcard</v>
      </c>
      <c r="G90" t="str">
        <f t="shared" ref="G90" si="24">_xlfn.TEXTJOIN("-",TRUE,G86:G89)</f>
        <v>10-Pico-mt-sdcard</v>
      </c>
    </row>
    <row r="91" spans="1:9" x14ac:dyDescent="0.2">
      <c r="A91" t="s">
        <v>104</v>
      </c>
      <c r="B91" s="45">
        <f>file_write!B91</f>
        <v>58</v>
      </c>
      <c r="C91" s="45">
        <f>file_write!C91</f>
        <v>0</v>
      </c>
      <c r="D91" s="45">
        <f>file_write!B202</f>
        <v>110</v>
      </c>
      <c r="E91" s="45">
        <f>file_write!C202</f>
        <v>22</v>
      </c>
      <c r="F91" s="45">
        <f>file_write!I202</f>
        <v>101</v>
      </c>
      <c r="G91" s="45">
        <f>file_write!J202</f>
        <v>25</v>
      </c>
    </row>
    <row r="92" spans="1:9" x14ac:dyDescent="0.2">
      <c r="A92" t="s">
        <v>103</v>
      </c>
      <c r="B92" s="45">
        <f>file_write!B92</f>
        <v>16.053999999999998</v>
      </c>
      <c r="C92" s="45">
        <f>file_write!C92</f>
        <v>0</v>
      </c>
      <c r="D92" s="45">
        <f>file_write!B203</f>
        <v>17.045999999999999</v>
      </c>
      <c r="E92" s="45">
        <f>file_write!C203</f>
        <v>10.772</v>
      </c>
      <c r="F92" s="45">
        <f>file_write!I203</f>
        <v>38.037999999999997</v>
      </c>
      <c r="G92" s="45">
        <f>file_write!J203</f>
        <v>10.917999999999999</v>
      </c>
    </row>
    <row r="93" spans="1:9" x14ac:dyDescent="0.2">
      <c r="A93" t="s">
        <v>102</v>
      </c>
      <c r="B93" s="45">
        <f>file_write!B90</f>
        <v>11</v>
      </c>
      <c r="C93" s="45">
        <f>file_write!C90</f>
        <v>0</v>
      </c>
      <c r="D93" s="45">
        <f>file_write!B201</f>
        <v>11</v>
      </c>
      <c r="E93" s="45">
        <f>file_write!C201</f>
        <v>10</v>
      </c>
      <c r="F93" s="45">
        <f>file_write!I201</f>
        <v>12</v>
      </c>
      <c r="G93" s="45">
        <f>file_write!J201</f>
        <v>10</v>
      </c>
    </row>
    <row r="94" spans="1:9" x14ac:dyDescent="0.2">
      <c r="A94" t="s">
        <v>101</v>
      </c>
      <c r="B94" s="45">
        <f>file_write!B93</f>
        <v>9.9</v>
      </c>
      <c r="C94" s="45">
        <f>file_write!C93</f>
        <v>0</v>
      </c>
      <c r="D94" s="45">
        <f>file_write!B204</f>
        <v>7.4192975376314321</v>
      </c>
      <c r="E94" s="45">
        <f>file_write!C204</f>
        <v>0.67299468325342238</v>
      </c>
      <c r="F94" s="45">
        <f>file_write!I204</f>
        <v>15.963402407784683</v>
      </c>
      <c r="G94" s="45">
        <f>file_write!J204</f>
        <v>0.72961680446843213</v>
      </c>
    </row>
    <row r="95" spans="1:9" x14ac:dyDescent="0.2">
      <c r="A95" t="s">
        <v>100</v>
      </c>
      <c r="B95" s="45">
        <f>file_write!B109*100</f>
        <v>60.539999999999985</v>
      </c>
      <c r="C95" s="45">
        <f>file_write!C109*100</f>
        <v>0</v>
      </c>
      <c r="D95" s="45">
        <f>file_write!B220*100</f>
        <v>70.459999999999994</v>
      </c>
      <c r="E95" s="45">
        <f>file_write!C220*100</f>
        <v>7.7200000000000015</v>
      </c>
      <c r="F95" s="45">
        <f>file_write!I220*100</f>
        <v>280.38</v>
      </c>
      <c r="G95" s="45">
        <f>file_write!J220*100</f>
        <v>9.1799999999999926</v>
      </c>
    </row>
    <row r="105" spans="1:7" x14ac:dyDescent="0.2">
      <c r="A105" t="s">
        <v>6</v>
      </c>
      <c r="B105">
        <v>10</v>
      </c>
      <c r="C105">
        <v>10</v>
      </c>
      <c r="D105">
        <v>10</v>
      </c>
      <c r="E105">
        <v>10</v>
      </c>
      <c r="F105">
        <v>10</v>
      </c>
      <c r="G105">
        <v>10</v>
      </c>
    </row>
    <row r="106" spans="1:7" x14ac:dyDescent="0.2">
      <c r="A106" t="s">
        <v>12</v>
      </c>
      <c r="B106" t="s">
        <v>20</v>
      </c>
      <c r="C106" t="s">
        <v>20</v>
      </c>
      <c r="D106" t="s">
        <v>20</v>
      </c>
      <c r="E106" t="s">
        <v>20</v>
      </c>
      <c r="F106" t="s">
        <v>20</v>
      </c>
      <c r="G106" t="s">
        <v>20</v>
      </c>
    </row>
    <row r="107" spans="1:7" x14ac:dyDescent="0.2">
      <c r="A107" t="s">
        <v>91</v>
      </c>
      <c r="B107" t="s">
        <v>94</v>
      </c>
      <c r="C107" t="s">
        <v>95</v>
      </c>
      <c r="D107" t="s">
        <v>94</v>
      </c>
      <c r="E107" t="s">
        <v>95</v>
      </c>
      <c r="F107" t="s">
        <v>94</v>
      </c>
      <c r="G107" t="s">
        <v>95</v>
      </c>
    </row>
    <row r="108" spans="1:7" x14ac:dyDescent="0.2">
      <c r="A108" t="s">
        <v>92</v>
      </c>
      <c r="B108" t="s">
        <v>97</v>
      </c>
      <c r="C108" t="s">
        <v>97</v>
      </c>
      <c r="D108" t="s">
        <v>96</v>
      </c>
      <c r="E108" t="s">
        <v>96</v>
      </c>
      <c r="F108" t="s">
        <v>98</v>
      </c>
      <c r="G108" t="s">
        <v>98</v>
      </c>
    </row>
    <row r="109" spans="1:7" x14ac:dyDescent="0.2">
      <c r="A109" t="s">
        <v>99</v>
      </c>
      <c r="B109" t="str">
        <f t="shared" ref="B109" si="25">_xlfn.TEXTJOIN("-",TRUE,B105:B108)</f>
        <v>10-FeatherS3-st-flash(xip)</v>
      </c>
      <c r="C109" t="str">
        <f t="shared" ref="C109" si="26">_xlfn.TEXTJOIN("-",TRUE,C105:C108)</f>
        <v>10-FeatherS3-mt-flash(xip)</v>
      </c>
      <c r="D109" t="str">
        <f t="shared" ref="D109" si="27">_xlfn.TEXTJOIN("-",TRUE,D105:D108)</f>
        <v>10-FeatherS3-st-xtsd</v>
      </c>
      <c r="E109" t="str">
        <f t="shared" ref="E109" si="28">_xlfn.TEXTJOIN("-",TRUE,E105:E108)</f>
        <v>10-FeatherS3-mt-xtsd</v>
      </c>
      <c r="F109" t="str">
        <f t="shared" ref="F109" si="29">_xlfn.TEXTJOIN("-",TRUE,F105:F108)</f>
        <v>10-FeatherS3-st-sdcard</v>
      </c>
      <c r="G109" t="str">
        <f t="shared" ref="G109" si="30">_xlfn.TEXTJOIN("-",TRUE,G105:G108)</f>
        <v>10-FeatherS3-mt-sdcard</v>
      </c>
    </row>
    <row r="110" spans="1:7" x14ac:dyDescent="0.2">
      <c r="A110" t="s">
        <v>104</v>
      </c>
      <c r="B110" s="45">
        <f>file_write!E91</f>
        <v>101</v>
      </c>
      <c r="C110" s="45">
        <f>file_write!F91</f>
        <v>91</v>
      </c>
      <c r="D110" s="45">
        <f>file_write!D202</f>
        <v>110</v>
      </c>
      <c r="E110" s="45">
        <f>file_write!E202</f>
        <v>18</v>
      </c>
      <c r="F110" s="45">
        <f>file_write!K202</f>
        <v>75</v>
      </c>
      <c r="G110" s="45">
        <f>file_write!L202</f>
        <v>11</v>
      </c>
    </row>
    <row r="111" spans="1:7" x14ac:dyDescent="0.2">
      <c r="A111" t="s">
        <v>103</v>
      </c>
      <c r="B111" s="45">
        <f>file_write!E92</f>
        <v>19.024000000000001</v>
      </c>
      <c r="C111" s="45">
        <f>file_write!F92</f>
        <v>14.616</v>
      </c>
      <c r="D111" s="45">
        <f>file_write!D203</f>
        <v>15.891999999999999</v>
      </c>
      <c r="E111" s="45">
        <f>file_write!E203</f>
        <v>10.472</v>
      </c>
      <c r="F111" s="45">
        <f>file_write!K203</f>
        <v>28.352</v>
      </c>
      <c r="G111" s="45">
        <f>file_write!L203</f>
        <v>10.442</v>
      </c>
    </row>
    <row r="112" spans="1:7" x14ac:dyDescent="0.2">
      <c r="A112" t="s">
        <v>102</v>
      </c>
      <c r="B112" s="45">
        <f>file_write!E90</f>
        <v>13</v>
      </c>
      <c r="C112" s="45">
        <f>file_write!F90</f>
        <v>10</v>
      </c>
      <c r="D112" s="45">
        <f>file_write!D201</f>
        <v>11</v>
      </c>
      <c r="E112" s="45">
        <f>file_write!E201</f>
        <v>10</v>
      </c>
      <c r="F112" s="45">
        <f>file_write!K201</f>
        <v>11</v>
      </c>
      <c r="G112" s="45">
        <f>file_write!L201</f>
        <v>10</v>
      </c>
    </row>
    <row r="113" spans="1:9" x14ac:dyDescent="0.2">
      <c r="A113" t="s">
        <v>101</v>
      </c>
      <c r="B113" s="45">
        <f>file_write!E93</f>
        <v>15.36</v>
      </c>
      <c r="C113" s="45">
        <f>file_write!F93</f>
        <v>12.93</v>
      </c>
      <c r="D113" s="45">
        <f>file_write!D204</f>
        <v>6.1233427679092589</v>
      </c>
      <c r="E113" s="45">
        <f>file_write!E204</f>
        <v>0.66791333003082509</v>
      </c>
      <c r="F113" s="45">
        <f>file_write!K204</f>
        <v>10.760281749408485</v>
      </c>
      <c r="G113" s="45">
        <f>file_write!L204</f>
        <v>0.49712197750757364</v>
      </c>
    </row>
    <row r="114" spans="1:9" x14ac:dyDescent="0.2">
      <c r="A114" t="s">
        <v>100</v>
      </c>
      <c r="B114" s="45">
        <f>file_write!E109*100</f>
        <v>90.240000000000009</v>
      </c>
      <c r="C114" s="45">
        <f>file_write!F109*100</f>
        <v>46.16</v>
      </c>
      <c r="D114" s="45">
        <f>file_write!D220*100</f>
        <v>58.919999999999995</v>
      </c>
      <c r="E114" s="45">
        <f>file_write!E220*100</f>
        <v>4.7199999999999953</v>
      </c>
      <c r="F114" s="45">
        <f>file_write!K220*100</f>
        <v>183.51999999999998</v>
      </c>
      <c r="G114" s="45">
        <f>file_write!L220*100</f>
        <v>4.4200000000000017</v>
      </c>
    </row>
    <row r="121" spans="1:9" x14ac:dyDescent="0.2">
      <c r="I121" s="46" t="s">
        <v>108</v>
      </c>
    </row>
    <row r="126" spans="1:9" x14ac:dyDescent="0.2">
      <c r="A126" t="s">
        <v>105</v>
      </c>
    </row>
    <row r="129" spans="1:7" x14ac:dyDescent="0.2">
      <c r="C129" t="s">
        <v>99</v>
      </c>
      <c r="D129" t="s">
        <v>17</v>
      </c>
      <c r="E129" t="s">
        <v>20</v>
      </c>
      <c r="F129" t="str">
        <f t="shared" ref="F129" si="31">_xlfn.TEXTJOIN("-",TRUE,F125:F128)</f>
        <v/>
      </c>
      <c r="G129" t="str">
        <f t="shared" ref="G129" si="32">_xlfn.TEXTJOIN("-",TRUE,G125:G128)</f>
        <v/>
      </c>
    </row>
    <row r="130" spans="1:7" x14ac:dyDescent="0.2">
      <c r="A130" t="s">
        <v>94</v>
      </c>
      <c r="B130" t="s">
        <v>97</v>
      </c>
      <c r="C130" s="45" t="str">
        <f>_xlfn.TEXTJOIN("-",,A130:B130)</f>
        <v>st-flash(xip)</v>
      </c>
      <c r="D130" s="45">
        <v>60.539999999999985</v>
      </c>
      <c r="E130" s="45">
        <v>90.240000000000009</v>
      </c>
      <c r="F130" s="45"/>
      <c r="G130" s="45"/>
    </row>
    <row r="131" spans="1:7" x14ac:dyDescent="0.2">
      <c r="A131" t="s">
        <v>95</v>
      </c>
      <c r="B131" t="s">
        <v>97</v>
      </c>
      <c r="C131" s="45" t="str">
        <f t="shared" ref="C131:C135" si="33">_xlfn.TEXTJOIN("-",,A131:B131)</f>
        <v>mt-flash(xip)</v>
      </c>
      <c r="D131" s="45">
        <v>0</v>
      </c>
      <c r="E131" s="45">
        <v>46.16</v>
      </c>
      <c r="F131" s="45"/>
      <c r="G131" s="45"/>
    </row>
    <row r="132" spans="1:7" x14ac:dyDescent="0.2">
      <c r="A132" t="s">
        <v>94</v>
      </c>
      <c r="B132" t="s">
        <v>96</v>
      </c>
      <c r="C132" s="45" t="str">
        <f t="shared" si="33"/>
        <v>st-xtsd</v>
      </c>
      <c r="D132" s="45">
        <v>70.459999999999994</v>
      </c>
      <c r="E132" s="45">
        <v>58.919999999999995</v>
      </c>
      <c r="F132" s="45"/>
      <c r="G132" s="45"/>
    </row>
    <row r="133" spans="1:7" x14ac:dyDescent="0.2">
      <c r="A133" t="s">
        <v>95</v>
      </c>
      <c r="B133" t="s">
        <v>96</v>
      </c>
      <c r="C133" s="45" t="str">
        <f t="shared" si="33"/>
        <v>mt-xtsd</v>
      </c>
      <c r="D133" s="45">
        <v>7.7200000000000015</v>
      </c>
      <c r="E133" s="45">
        <v>4.7199999999999953</v>
      </c>
      <c r="F133" s="45"/>
      <c r="G133" s="45"/>
    </row>
    <row r="134" spans="1:7" x14ac:dyDescent="0.2">
      <c r="A134" t="s">
        <v>94</v>
      </c>
      <c r="B134" t="s">
        <v>98</v>
      </c>
      <c r="C134" s="45" t="str">
        <f t="shared" si="33"/>
        <v>st-sdcard</v>
      </c>
      <c r="D134" s="45">
        <v>280.38</v>
      </c>
      <c r="E134" s="45">
        <v>183.51999999999998</v>
      </c>
      <c r="F134" s="45"/>
      <c r="G134" s="45"/>
    </row>
    <row r="135" spans="1:7" x14ac:dyDescent="0.2">
      <c r="A135" t="s">
        <v>95</v>
      </c>
      <c r="B135" t="s">
        <v>98</v>
      </c>
      <c r="C135" s="45" t="str">
        <f t="shared" si="33"/>
        <v>mt-sdcard</v>
      </c>
      <c r="D135">
        <v>9.1799999999999926</v>
      </c>
      <c r="E135">
        <v>4.4200000000000017</v>
      </c>
    </row>
    <row r="142" spans="1:7" x14ac:dyDescent="0.2">
      <c r="A142" t="s">
        <v>106</v>
      </c>
    </row>
    <row r="145" spans="1:9" x14ac:dyDescent="0.2">
      <c r="C145" t="s">
        <v>99</v>
      </c>
      <c r="D145" t="s">
        <v>17</v>
      </c>
      <c r="E145" t="s">
        <v>20</v>
      </c>
    </row>
    <row r="146" spans="1:9" x14ac:dyDescent="0.2">
      <c r="A146" t="s">
        <v>94</v>
      </c>
      <c r="B146" t="s">
        <v>97</v>
      </c>
      <c r="C146" s="45" t="str">
        <f>_xlfn.TEXTJOIN("-",,A146:B146)</f>
        <v>st-flash(xip)</v>
      </c>
      <c r="D146" s="45">
        <v>9.9</v>
      </c>
      <c r="E146" s="45">
        <v>15.36</v>
      </c>
    </row>
    <row r="147" spans="1:9" x14ac:dyDescent="0.2">
      <c r="A147" t="s">
        <v>95</v>
      </c>
      <c r="B147" t="s">
        <v>97</v>
      </c>
      <c r="C147" s="45" t="str">
        <f t="shared" ref="C147:C151" si="34">_xlfn.TEXTJOIN("-",,A147:B147)</f>
        <v>mt-flash(xip)</v>
      </c>
      <c r="D147" s="45">
        <v>0</v>
      </c>
      <c r="E147" s="45">
        <v>12.93</v>
      </c>
    </row>
    <row r="148" spans="1:9" x14ac:dyDescent="0.2">
      <c r="A148" t="s">
        <v>94</v>
      </c>
      <c r="B148" t="s">
        <v>96</v>
      </c>
      <c r="C148" s="45" t="str">
        <f t="shared" si="34"/>
        <v>st-xtsd</v>
      </c>
      <c r="D148" s="45">
        <v>7.4192975376314321</v>
      </c>
      <c r="E148" s="45">
        <v>6.1233427679092589</v>
      </c>
    </row>
    <row r="149" spans="1:9" x14ac:dyDescent="0.2">
      <c r="A149" t="s">
        <v>95</v>
      </c>
      <c r="B149" t="s">
        <v>96</v>
      </c>
      <c r="C149" s="45" t="str">
        <f t="shared" si="34"/>
        <v>mt-xtsd</v>
      </c>
      <c r="D149" s="45">
        <v>0.67299468325342238</v>
      </c>
      <c r="E149" s="45">
        <v>0.66791333003082509</v>
      </c>
    </row>
    <row r="150" spans="1:9" x14ac:dyDescent="0.2">
      <c r="A150" t="s">
        <v>94</v>
      </c>
      <c r="B150" t="s">
        <v>98</v>
      </c>
      <c r="C150" s="45" t="str">
        <f t="shared" si="34"/>
        <v>st-sdcard</v>
      </c>
      <c r="D150" s="45">
        <v>15.963402407784683</v>
      </c>
      <c r="E150" s="45">
        <v>10.760281749408485</v>
      </c>
    </row>
    <row r="151" spans="1:9" x14ac:dyDescent="0.2">
      <c r="A151" t="s">
        <v>95</v>
      </c>
      <c r="B151" t="s">
        <v>98</v>
      </c>
      <c r="C151" s="45" t="str">
        <f t="shared" si="34"/>
        <v>mt-sdcard</v>
      </c>
      <c r="D151" s="45">
        <v>0.72961680446843213</v>
      </c>
      <c r="E151" s="45">
        <v>0.49712197750757364</v>
      </c>
    </row>
    <row r="155" spans="1:9" x14ac:dyDescent="0.2">
      <c r="I155" s="46" t="s">
        <v>107</v>
      </c>
    </row>
  </sheetData>
  <hyperlinks>
    <hyperlink ref="I155" r:id="rId1" xr:uid="{B30F2219-4B9F-9049-85EA-BB2EF4908E6F}"/>
    <hyperlink ref="I121" r:id="rId2" xr:uid="{8F13F30D-A609-6D47-A107-3B93940999F2}"/>
    <hyperlink ref="I82" r:id="rId3" xr:uid="{AE6CA5FE-88CC-8B4A-AD3C-2BFA65E7E890}"/>
    <hyperlink ref="I45" r:id="rId4" xr:uid="{A8103358-B9B3-B746-ABCB-0B5EF91F789E}"/>
  </hyperlinks>
  <pageMargins left="0.7" right="0.7" top="0.75" bottom="0.75" header="0.3" footer="0.3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63F4F-F477-C743-BE87-66EC335F609C}">
  <dimension ref="A1:C33"/>
  <sheetViews>
    <sheetView topLeftCell="A11" workbookViewId="0">
      <selection activeCell="C18" sqref="C18"/>
    </sheetView>
    <sheetView workbookViewId="1"/>
  </sheetViews>
  <sheetFormatPr baseColWidth="10" defaultRowHeight="16" x14ac:dyDescent="0.2"/>
  <cols>
    <col min="1" max="1" width="17" customWidth="1"/>
  </cols>
  <sheetData>
    <row r="1" spans="1:3" x14ac:dyDescent="0.2">
      <c r="A1" t="s">
        <v>46</v>
      </c>
      <c r="B1">
        <v>4</v>
      </c>
    </row>
    <row r="2" spans="1:3" x14ac:dyDescent="0.2">
      <c r="A2" t="s">
        <v>47</v>
      </c>
      <c r="B2">
        <v>4</v>
      </c>
    </row>
    <row r="4" spans="1:3" x14ac:dyDescent="0.2">
      <c r="A4" t="s">
        <v>48</v>
      </c>
    </row>
    <row r="5" spans="1:3" x14ac:dyDescent="0.2">
      <c r="A5" t="s">
        <v>49</v>
      </c>
    </row>
    <row r="6" spans="1:3" x14ac:dyDescent="0.2">
      <c r="A6" t="s">
        <v>50</v>
      </c>
    </row>
    <row r="7" spans="1:3" x14ac:dyDescent="0.2">
      <c r="A7" t="s">
        <v>51</v>
      </c>
    </row>
    <row r="8" spans="1:3" x14ac:dyDescent="0.2">
      <c r="A8" t="s">
        <v>52</v>
      </c>
    </row>
    <row r="9" spans="1:3" x14ac:dyDescent="0.2">
      <c r="A9" t="s">
        <v>53</v>
      </c>
    </row>
    <row r="10" spans="1:3" x14ac:dyDescent="0.2">
      <c r="A10" t="s">
        <v>54</v>
      </c>
    </row>
    <row r="11" spans="1:3" x14ac:dyDescent="0.2">
      <c r="A11" t="s">
        <v>55</v>
      </c>
    </row>
    <row r="12" spans="1:3" x14ac:dyDescent="0.2">
      <c r="A12" t="s">
        <v>56</v>
      </c>
    </row>
    <row r="15" spans="1:3" x14ac:dyDescent="0.2">
      <c r="A15" s="13" t="s">
        <v>62</v>
      </c>
    </row>
    <row r="16" spans="1:3" x14ac:dyDescent="0.2">
      <c r="A16" t="s">
        <v>57</v>
      </c>
      <c r="B16">
        <v>193887</v>
      </c>
      <c r="C16" t="s">
        <v>58</v>
      </c>
    </row>
    <row r="17" spans="1:3" x14ac:dyDescent="0.2">
      <c r="A17" t="s">
        <v>15</v>
      </c>
      <c r="B17">
        <v>50</v>
      </c>
    </row>
    <row r="18" spans="1:3" x14ac:dyDescent="0.2">
      <c r="A18" t="s">
        <v>16</v>
      </c>
      <c r="B18">
        <v>500</v>
      </c>
    </row>
    <row r="19" spans="1:3" x14ac:dyDescent="0.2">
      <c r="A19" t="s">
        <v>59</v>
      </c>
      <c r="B19">
        <f>B17*B18</f>
        <v>25000</v>
      </c>
    </row>
    <row r="20" spans="1:3" x14ac:dyDescent="0.2">
      <c r="A20" t="s">
        <v>60</v>
      </c>
      <c r="B20" s="2">
        <f>B16/B19</f>
        <v>7.7554800000000004</v>
      </c>
    </row>
    <row r="21" spans="1:3" x14ac:dyDescent="0.2">
      <c r="A21" t="s">
        <v>61</v>
      </c>
      <c r="B21">
        <v>8</v>
      </c>
    </row>
    <row r="24" spans="1:3" x14ac:dyDescent="0.2">
      <c r="A24" s="13" t="s">
        <v>63</v>
      </c>
    </row>
    <row r="26" spans="1:3" x14ac:dyDescent="0.2">
      <c r="A26" t="s">
        <v>16</v>
      </c>
      <c r="B26">
        <v>50</v>
      </c>
    </row>
    <row r="27" spans="1:3" x14ac:dyDescent="0.2">
      <c r="A27" t="s">
        <v>65</v>
      </c>
      <c r="B27">
        <v>50</v>
      </c>
      <c r="C27" t="s">
        <v>0</v>
      </c>
    </row>
    <row r="28" spans="1:3" x14ac:dyDescent="0.2">
      <c r="A28" t="s">
        <v>64</v>
      </c>
      <c r="B28">
        <f>1/(B27/1000)</f>
        <v>20</v>
      </c>
      <c r="C28" t="s">
        <v>7</v>
      </c>
    </row>
    <row r="29" spans="1:3" x14ac:dyDescent="0.2">
      <c r="A29" t="s">
        <v>66</v>
      </c>
      <c r="B29">
        <f>B26*B21*B28/1024</f>
        <v>7.8125</v>
      </c>
      <c r="C29" t="s">
        <v>67</v>
      </c>
    </row>
    <row r="31" spans="1:3" x14ac:dyDescent="0.2">
      <c r="A31" t="s">
        <v>69</v>
      </c>
      <c r="B31">
        <v>190</v>
      </c>
      <c r="C31" t="s">
        <v>1</v>
      </c>
    </row>
    <row r="32" spans="1:3" x14ac:dyDescent="0.2">
      <c r="A32" t="s">
        <v>70</v>
      </c>
      <c r="B32">
        <f>B18*B27/1000</f>
        <v>25</v>
      </c>
    </row>
    <row r="33" spans="1:2" x14ac:dyDescent="0.2">
      <c r="A33" t="s">
        <v>66</v>
      </c>
      <c r="B33">
        <f>B31/B32</f>
        <v>7.6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F92EB-52A5-0842-A2FF-CECFDCF2B077}">
  <dimension ref="A1:I134"/>
  <sheetViews>
    <sheetView topLeftCell="A96" zoomScale="90" zoomScaleNormal="90" workbookViewId="0">
      <selection activeCell="F141" sqref="F141"/>
    </sheetView>
    <sheetView workbookViewId="1"/>
  </sheetViews>
  <sheetFormatPr baseColWidth="10" defaultRowHeight="16" x14ac:dyDescent="0.2"/>
  <cols>
    <col min="1" max="1" width="49.33203125" customWidth="1"/>
    <col min="2" max="5" width="9.83203125" customWidth="1"/>
    <col min="6" max="6" width="50" customWidth="1"/>
    <col min="8" max="8" width="13.5" bestFit="1" customWidth="1"/>
  </cols>
  <sheetData>
    <row r="1" spans="1:9" x14ac:dyDescent="0.2">
      <c r="A1" t="s">
        <v>169</v>
      </c>
      <c r="B1">
        <v>512</v>
      </c>
      <c r="D1" t="s">
        <v>171</v>
      </c>
      <c r="F1" t="s">
        <v>172</v>
      </c>
    </row>
    <row r="2" spans="1:9" x14ac:dyDescent="0.2">
      <c r="A2" t="s">
        <v>170</v>
      </c>
      <c r="B2">
        <f>$B$1*2^C2</f>
        <v>1024</v>
      </c>
      <c r="C2">
        <v>1</v>
      </c>
      <c r="D2">
        <f>2^C2</f>
        <v>2</v>
      </c>
    </row>
    <row r="3" spans="1:9" x14ac:dyDescent="0.2">
      <c r="B3">
        <f t="shared" ref="B3:B11" si="0">$B$1*2^C3</f>
        <v>2048</v>
      </c>
      <c r="C3">
        <v>2</v>
      </c>
      <c r="D3">
        <f t="shared" ref="D3:D11" si="1">2^C3</f>
        <v>4</v>
      </c>
      <c r="F3" t="s">
        <v>176</v>
      </c>
      <c r="G3">
        <v>512</v>
      </c>
    </row>
    <row r="4" spans="1:9" x14ac:dyDescent="0.2">
      <c r="B4">
        <f t="shared" si="0"/>
        <v>4096</v>
      </c>
      <c r="C4">
        <v>3</v>
      </c>
      <c r="D4">
        <f t="shared" si="1"/>
        <v>8</v>
      </c>
      <c r="F4" t="s">
        <v>177</v>
      </c>
      <c r="G4">
        <v>62309440</v>
      </c>
      <c r="H4">
        <f>G4*G3</f>
        <v>31902433280</v>
      </c>
      <c r="I4">
        <f>H4/1024/1024/1024</f>
        <v>29.711456298828125</v>
      </c>
    </row>
    <row r="5" spans="1:9" x14ac:dyDescent="0.2">
      <c r="B5">
        <f t="shared" si="0"/>
        <v>8192</v>
      </c>
      <c r="C5">
        <v>4</v>
      </c>
      <c r="D5">
        <f t="shared" si="1"/>
        <v>16</v>
      </c>
      <c r="F5" t="s">
        <v>178</v>
      </c>
      <c r="G5">
        <v>32768</v>
      </c>
      <c r="H5">
        <f>G5/G3</f>
        <v>64</v>
      </c>
    </row>
    <row r="6" spans="1:9" x14ac:dyDescent="0.2">
      <c r="B6">
        <f t="shared" si="0"/>
        <v>16384</v>
      </c>
      <c r="C6">
        <v>5</v>
      </c>
      <c r="D6">
        <f t="shared" si="1"/>
        <v>32</v>
      </c>
    </row>
    <row r="7" spans="1:9" x14ac:dyDescent="0.2">
      <c r="B7">
        <f t="shared" si="0"/>
        <v>32768</v>
      </c>
      <c r="C7">
        <v>6</v>
      </c>
      <c r="D7">
        <f t="shared" si="1"/>
        <v>64</v>
      </c>
      <c r="G7" s="13" t="s">
        <v>202</v>
      </c>
    </row>
    <row r="8" spans="1:9" x14ac:dyDescent="0.2">
      <c r="B8">
        <f t="shared" si="0"/>
        <v>65536</v>
      </c>
      <c r="C8">
        <v>7</v>
      </c>
      <c r="D8">
        <f t="shared" si="1"/>
        <v>128</v>
      </c>
      <c r="G8" t="s">
        <v>173</v>
      </c>
    </row>
    <row r="9" spans="1:9" x14ac:dyDescent="0.2">
      <c r="B9">
        <f t="shared" si="0"/>
        <v>131072</v>
      </c>
      <c r="C9">
        <v>8</v>
      </c>
      <c r="D9">
        <f t="shared" si="1"/>
        <v>256</v>
      </c>
      <c r="G9" t="s">
        <v>174</v>
      </c>
    </row>
    <row r="10" spans="1:9" x14ac:dyDescent="0.2">
      <c r="B10">
        <f t="shared" si="0"/>
        <v>262144</v>
      </c>
      <c r="C10">
        <v>9</v>
      </c>
      <c r="D10">
        <f t="shared" si="1"/>
        <v>512</v>
      </c>
      <c r="G10" t="s">
        <v>175</v>
      </c>
    </row>
    <row r="11" spans="1:9" x14ac:dyDescent="0.2">
      <c r="B11">
        <f t="shared" si="0"/>
        <v>524288</v>
      </c>
      <c r="C11">
        <v>10</v>
      </c>
      <c r="D11">
        <f t="shared" si="1"/>
        <v>1024</v>
      </c>
    </row>
    <row r="13" spans="1:9" x14ac:dyDescent="0.2">
      <c r="A13" s="13" t="s">
        <v>128</v>
      </c>
      <c r="B13" s="13"/>
      <c r="C13" s="13"/>
      <c r="D13" s="13"/>
      <c r="F13" s="13" t="s">
        <v>160</v>
      </c>
    </row>
    <row r="15" spans="1:9" x14ac:dyDescent="0.2">
      <c r="A15" s="47" t="s">
        <v>129</v>
      </c>
      <c r="B15" s="47"/>
      <c r="C15" s="47"/>
      <c r="D15" s="47"/>
      <c r="F15" s="47" t="s">
        <v>129</v>
      </c>
    </row>
    <row r="16" spans="1:9" x14ac:dyDescent="0.2">
      <c r="A16" s="48" t="s">
        <v>130</v>
      </c>
      <c r="B16" s="48"/>
      <c r="C16" s="48"/>
      <c r="D16" s="48"/>
      <c r="F16" s="48" t="s">
        <v>130</v>
      </c>
    </row>
    <row r="17" spans="1:6" x14ac:dyDescent="0.2">
      <c r="A17" s="48" t="s">
        <v>131</v>
      </c>
      <c r="B17" s="48"/>
      <c r="C17" s="48"/>
      <c r="D17" s="48"/>
      <c r="F17" s="48" t="s">
        <v>131</v>
      </c>
    </row>
    <row r="18" spans="1:6" x14ac:dyDescent="0.2">
      <c r="A18" s="48" t="s">
        <v>132</v>
      </c>
      <c r="B18" s="48"/>
      <c r="C18" s="48"/>
      <c r="D18" s="48"/>
      <c r="F18" s="48" t="s">
        <v>132</v>
      </c>
    </row>
    <row r="19" spans="1:6" x14ac:dyDescent="0.2">
      <c r="A19" s="48" t="s">
        <v>133</v>
      </c>
      <c r="B19" s="48"/>
      <c r="C19" s="48"/>
      <c r="D19" s="48"/>
      <c r="F19" s="48" t="s">
        <v>133</v>
      </c>
    </row>
    <row r="21" spans="1:6" x14ac:dyDescent="0.2">
      <c r="A21" s="48" t="s">
        <v>134</v>
      </c>
      <c r="B21" s="48"/>
      <c r="C21" s="48"/>
      <c r="D21" s="48"/>
      <c r="F21" s="48" t="s">
        <v>161</v>
      </c>
    </row>
    <row r="22" spans="1:6" x14ac:dyDescent="0.2">
      <c r="A22" s="48" t="s">
        <v>135</v>
      </c>
      <c r="B22" s="48"/>
      <c r="C22" s="48"/>
      <c r="D22" s="48"/>
      <c r="F22" s="48" t="s">
        <v>135</v>
      </c>
    </row>
    <row r="23" spans="1:6" x14ac:dyDescent="0.2">
      <c r="A23" s="48" t="s">
        <v>136</v>
      </c>
      <c r="B23" s="48"/>
      <c r="C23" s="48"/>
      <c r="D23" s="48"/>
      <c r="F23" s="48" t="s">
        <v>162</v>
      </c>
    </row>
    <row r="25" spans="1:6" x14ac:dyDescent="0.2">
      <c r="A25" s="48" t="s">
        <v>137</v>
      </c>
      <c r="B25" s="48"/>
      <c r="C25" s="48"/>
      <c r="D25" s="48"/>
      <c r="F25" s="48" t="s">
        <v>137</v>
      </c>
    </row>
    <row r="26" spans="1:6" x14ac:dyDescent="0.2">
      <c r="A26" s="48" t="s">
        <v>138</v>
      </c>
      <c r="B26" s="48"/>
      <c r="C26" s="48"/>
      <c r="D26" s="48"/>
      <c r="F26" s="48" t="s">
        <v>138</v>
      </c>
    </row>
    <row r="27" spans="1:6" x14ac:dyDescent="0.2">
      <c r="A27" s="48" t="s">
        <v>139</v>
      </c>
      <c r="B27" s="48"/>
      <c r="C27" s="48"/>
      <c r="D27" s="48"/>
      <c r="F27" s="48" t="s">
        <v>139</v>
      </c>
    </row>
    <row r="28" spans="1:6" x14ac:dyDescent="0.2">
      <c r="A28" s="48" t="s">
        <v>140</v>
      </c>
      <c r="B28" s="48"/>
      <c r="C28" s="48"/>
      <c r="D28" s="48"/>
      <c r="F28" s="48" t="s">
        <v>140</v>
      </c>
    </row>
    <row r="30" spans="1:6" x14ac:dyDescent="0.2">
      <c r="A30" s="48" t="s">
        <v>141</v>
      </c>
      <c r="B30" s="48"/>
      <c r="C30" s="48"/>
      <c r="D30" s="48"/>
      <c r="F30" s="48" t="s">
        <v>141</v>
      </c>
    </row>
    <row r="31" spans="1:6" x14ac:dyDescent="0.2">
      <c r="A31" s="48" t="s">
        <v>142</v>
      </c>
      <c r="B31" s="48"/>
      <c r="C31" s="48"/>
      <c r="D31" s="48"/>
      <c r="F31" s="48" t="s">
        <v>142</v>
      </c>
    </row>
    <row r="32" spans="1:6" x14ac:dyDescent="0.2">
      <c r="A32" s="48" t="s">
        <v>143</v>
      </c>
      <c r="B32" s="48"/>
      <c r="C32" s="48"/>
      <c r="D32" s="48"/>
      <c r="F32" s="48" t="s">
        <v>143</v>
      </c>
    </row>
    <row r="33" spans="1:6" x14ac:dyDescent="0.2">
      <c r="A33" s="48" t="s">
        <v>144</v>
      </c>
      <c r="B33" s="48"/>
      <c r="C33" s="48"/>
      <c r="D33" s="48"/>
      <c r="F33" s="48" t="s">
        <v>144</v>
      </c>
    </row>
    <row r="34" spans="1:6" x14ac:dyDescent="0.2">
      <c r="A34" s="48" t="s">
        <v>145</v>
      </c>
      <c r="B34" s="48"/>
      <c r="C34" s="48"/>
      <c r="D34" s="48"/>
      <c r="F34" s="48" t="s">
        <v>163</v>
      </c>
    </row>
    <row r="35" spans="1:6" x14ac:dyDescent="0.2">
      <c r="A35" s="48" t="s">
        <v>146</v>
      </c>
      <c r="B35" s="48"/>
      <c r="C35" s="48"/>
      <c r="D35" s="48"/>
      <c r="F35" s="48" t="s">
        <v>146</v>
      </c>
    </row>
    <row r="37" spans="1:6" x14ac:dyDescent="0.2">
      <c r="A37" s="48" t="s">
        <v>147</v>
      </c>
      <c r="B37" s="48"/>
      <c r="C37" s="48"/>
      <c r="D37" s="48"/>
      <c r="F37" s="48" t="s">
        <v>164</v>
      </c>
    </row>
    <row r="38" spans="1:6" x14ac:dyDescent="0.2">
      <c r="A38" s="48" t="s">
        <v>148</v>
      </c>
      <c r="B38" s="48"/>
      <c r="C38" s="48"/>
      <c r="D38" s="48"/>
      <c r="F38" s="48" t="s">
        <v>148</v>
      </c>
    </row>
    <row r="40" spans="1:6" x14ac:dyDescent="0.2">
      <c r="A40" s="48" t="s">
        <v>149</v>
      </c>
      <c r="B40" s="48"/>
      <c r="C40" s="48"/>
      <c r="D40" s="48"/>
      <c r="F40" s="48" t="s">
        <v>165</v>
      </c>
    </row>
    <row r="41" spans="1:6" x14ac:dyDescent="0.2">
      <c r="A41" s="48" t="s">
        <v>150</v>
      </c>
      <c r="B41" s="48"/>
      <c r="C41" s="48"/>
      <c r="D41" s="48"/>
      <c r="F41" s="48" t="s">
        <v>166</v>
      </c>
    </row>
    <row r="42" spans="1:6" x14ac:dyDescent="0.2">
      <c r="A42" s="48" t="s">
        <v>151</v>
      </c>
      <c r="B42" s="48"/>
      <c r="C42" s="48"/>
      <c r="D42" s="48"/>
      <c r="F42" s="48" t="s">
        <v>167</v>
      </c>
    </row>
    <row r="43" spans="1:6" x14ac:dyDescent="0.2">
      <c r="A43" s="48" t="s">
        <v>152</v>
      </c>
      <c r="B43" s="48"/>
      <c r="C43" s="48"/>
      <c r="D43" s="48"/>
      <c r="F43" s="48" t="s">
        <v>168</v>
      </c>
    </row>
    <row r="45" spans="1:6" x14ac:dyDescent="0.2">
      <c r="A45" s="48" t="s">
        <v>153</v>
      </c>
      <c r="B45" s="48"/>
      <c r="C45" s="48"/>
      <c r="D45" s="48"/>
      <c r="F45" s="48" t="s">
        <v>153</v>
      </c>
    </row>
    <row r="46" spans="1:6" x14ac:dyDescent="0.2">
      <c r="A46" s="48" t="s">
        <v>154</v>
      </c>
      <c r="B46" s="48"/>
      <c r="C46" s="48"/>
      <c r="D46" s="48"/>
      <c r="F46" s="48" t="s">
        <v>154</v>
      </c>
    </row>
    <row r="47" spans="1:6" x14ac:dyDescent="0.2">
      <c r="A47" s="48" t="s">
        <v>155</v>
      </c>
      <c r="B47" s="48"/>
      <c r="C47" s="48"/>
      <c r="D47" s="48"/>
      <c r="F47" s="48" t="s">
        <v>155</v>
      </c>
    </row>
    <row r="49" spans="1:6" x14ac:dyDescent="0.2">
      <c r="A49" s="48" t="s">
        <v>156</v>
      </c>
      <c r="B49" s="48"/>
      <c r="C49" s="48"/>
      <c r="D49" s="48"/>
      <c r="F49" s="48" t="s">
        <v>156</v>
      </c>
    </row>
    <row r="50" spans="1:6" x14ac:dyDescent="0.2">
      <c r="A50" s="48" t="s">
        <v>157</v>
      </c>
      <c r="B50" s="48"/>
      <c r="C50" s="48"/>
      <c r="D50" s="48"/>
      <c r="F50" s="48" t="s">
        <v>157</v>
      </c>
    </row>
    <row r="51" spans="1:6" x14ac:dyDescent="0.2">
      <c r="A51" s="48" t="s">
        <v>158</v>
      </c>
      <c r="B51" s="48"/>
      <c r="C51" s="48"/>
      <c r="D51" s="48"/>
      <c r="F51" s="48" t="s">
        <v>158</v>
      </c>
    </row>
    <row r="53" spans="1:6" x14ac:dyDescent="0.2">
      <c r="A53" s="48" t="s">
        <v>159</v>
      </c>
      <c r="B53" s="48"/>
      <c r="C53" s="48"/>
      <c r="D53" s="48"/>
      <c r="F53" s="48" t="s">
        <v>159</v>
      </c>
    </row>
    <row r="57" spans="1:6" x14ac:dyDescent="0.2">
      <c r="F57" s="48" t="s">
        <v>179</v>
      </c>
    </row>
    <row r="59" spans="1:6" x14ac:dyDescent="0.2">
      <c r="F59" s="48" t="s">
        <v>180</v>
      </c>
    </row>
    <row r="60" spans="1:6" x14ac:dyDescent="0.2">
      <c r="F60" s="48" t="s">
        <v>148</v>
      </c>
    </row>
    <row r="62" spans="1:6" x14ac:dyDescent="0.2">
      <c r="F62" s="48" t="s">
        <v>181</v>
      </c>
    </row>
    <row r="63" spans="1:6" x14ac:dyDescent="0.2">
      <c r="F63" s="48" t="s">
        <v>182</v>
      </c>
    </row>
    <row r="64" spans="1:6" x14ac:dyDescent="0.2">
      <c r="F64" s="48" t="s">
        <v>183</v>
      </c>
    </row>
    <row r="65" spans="6:6" x14ac:dyDescent="0.2">
      <c r="F65" s="48" t="s">
        <v>152</v>
      </c>
    </row>
    <row r="68" spans="6:6" x14ac:dyDescent="0.2">
      <c r="F68" s="51" t="s">
        <v>187</v>
      </c>
    </row>
    <row r="70" spans="6:6" x14ac:dyDescent="0.2">
      <c r="F70" s="48" t="s">
        <v>179</v>
      </c>
    </row>
    <row r="72" spans="6:6" x14ac:dyDescent="0.2">
      <c r="F72" s="48" t="s">
        <v>180</v>
      </c>
    </row>
    <row r="73" spans="6:6" x14ac:dyDescent="0.2">
      <c r="F73" s="48" t="s">
        <v>148</v>
      </c>
    </row>
    <row r="75" spans="6:6" x14ac:dyDescent="0.2">
      <c r="F75" s="48" t="s">
        <v>188</v>
      </c>
    </row>
    <row r="76" spans="6:6" x14ac:dyDescent="0.2">
      <c r="F76" s="48" t="s">
        <v>189</v>
      </c>
    </row>
    <row r="77" spans="6:6" x14ac:dyDescent="0.2">
      <c r="F77" s="48" t="s">
        <v>190</v>
      </c>
    </row>
    <row r="78" spans="6:6" x14ac:dyDescent="0.2">
      <c r="F78" s="48" t="s">
        <v>191</v>
      </c>
    </row>
    <row r="80" spans="6:6" x14ac:dyDescent="0.2">
      <c r="F80" s="48" t="s">
        <v>192</v>
      </c>
    </row>
    <row r="83" spans="6:6" x14ac:dyDescent="0.2">
      <c r="F83" s="51" t="s">
        <v>193</v>
      </c>
    </row>
    <row r="85" spans="6:6" x14ac:dyDescent="0.2">
      <c r="F85" s="48" t="s">
        <v>179</v>
      </c>
    </row>
    <row r="87" spans="6:6" x14ac:dyDescent="0.2">
      <c r="F87" s="48" t="s">
        <v>180</v>
      </c>
    </row>
    <row r="88" spans="6:6" x14ac:dyDescent="0.2">
      <c r="F88" s="48" t="s">
        <v>148</v>
      </c>
    </row>
    <row r="90" spans="6:6" x14ac:dyDescent="0.2">
      <c r="F90" s="48" t="s">
        <v>194</v>
      </c>
    </row>
    <row r="91" spans="6:6" x14ac:dyDescent="0.2">
      <c r="F91" s="48" t="s">
        <v>195</v>
      </c>
    </row>
    <row r="92" spans="6:6" x14ac:dyDescent="0.2">
      <c r="F92" s="48" t="s">
        <v>196</v>
      </c>
    </row>
    <row r="93" spans="6:6" x14ac:dyDescent="0.2">
      <c r="F93" s="48" t="s">
        <v>152</v>
      </c>
    </row>
    <row r="95" spans="6:6" x14ac:dyDescent="0.2">
      <c r="F95" s="48" t="s">
        <v>192</v>
      </c>
    </row>
    <row r="98" spans="6:6" x14ac:dyDescent="0.2">
      <c r="F98" s="51" t="s">
        <v>203</v>
      </c>
    </row>
    <row r="100" spans="6:6" x14ac:dyDescent="0.2">
      <c r="F100" s="48" t="s">
        <v>179</v>
      </c>
    </row>
    <row r="102" spans="6:6" x14ac:dyDescent="0.2">
      <c r="F102" s="48" t="s">
        <v>180</v>
      </c>
    </row>
    <row r="103" spans="6:6" x14ac:dyDescent="0.2">
      <c r="F103" s="48" t="s">
        <v>148</v>
      </c>
    </row>
    <row r="105" spans="6:6" x14ac:dyDescent="0.2">
      <c r="F105" s="48" t="s">
        <v>204</v>
      </c>
    </row>
    <row r="106" spans="6:6" x14ac:dyDescent="0.2">
      <c r="F106" s="48" t="s">
        <v>205</v>
      </c>
    </row>
    <row r="107" spans="6:6" x14ac:dyDescent="0.2">
      <c r="F107" s="48" t="s">
        <v>206</v>
      </c>
    </row>
    <row r="108" spans="6:6" x14ac:dyDescent="0.2">
      <c r="F108" s="48" t="s">
        <v>191</v>
      </c>
    </row>
    <row r="111" spans="6:6" x14ac:dyDescent="0.2">
      <c r="F111" s="51" t="s">
        <v>209</v>
      </c>
    </row>
    <row r="113" spans="6:6" x14ac:dyDescent="0.2">
      <c r="F113" s="48" t="s">
        <v>179</v>
      </c>
    </row>
    <row r="115" spans="6:6" x14ac:dyDescent="0.2">
      <c r="F115" s="48" t="s">
        <v>147</v>
      </c>
    </row>
    <row r="116" spans="6:6" x14ac:dyDescent="0.2">
      <c r="F116" s="48" t="s">
        <v>148</v>
      </c>
    </row>
    <row r="118" spans="6:6" x14ac:dyDescent="0.2">
      <c r="F118" s="48" t="s">
        <v>210</v>
      </c>
    </row>
    <row r="119" spans="6:6" x14ac:dyDescent="0.2">
      <c r="F119" s="48" t="s">
        <v>211</v>
      </c>
    </row>
    <row r="120" spans="6:6" x14ac:dyDescent="0.2">
      <c r="F120" s="48" t="s">
        <v>212</v>
      </c>
    </row>
    <row r="121" spans="6:6" x14ac:dyDescent="0.2">
      <c r="F121" s="48" t="s">
        <v>213</v>
      </c>
    </row>
    <row r="124" spans="6:6" x14ac:dyDescent="0.2">
      <c r="F124" s="51" t="s">
        <v>218</v>
      </c>
    </row>
    <row r="125" spans="6:6" x14ac:dyDescent="0.2">
      <c r="F125" s="51"/>
    </row>
    <row r="126" spans="6:6" x14ac:dyDescent="0.2">
      <c r="F126" s="48" t="s">
        <v>179</v>
      </c>
    </row>
    <row r="128" spans="6:6" x14ac:dyDescent="0.2">
      <c r="F128" s="48" t="s">
        <v>180</v>
      </c>
    </row>
    <row r="129" spans="6:6" x14ac:dyDescent="0.2">
      <c r="F129" s="48" t="s">
        <v>148</v>
      </c>
    </row>
    <row r="131" spans="6:6" x14ac:dyDescent="0.2">
      <c r="F131" s="48" t="s">
        <v>219</v>
      </c>
    </row>
    <row r="132" spans="6:6" x14ac:dyDescent="0.2">
      <c r="F132" s="48" t="s">
        <v>220</v>
      </c>
    </row>
    <row r="133" spans="6:6" x14ac:dyDescent="0.2">
      <c r="F133" s="48" t="s">
        <v>221</v>
      </c>
    </row>
    <row r="134" spans="6:6" x14ac:dyDescent="0.2">
      <c r="F134" s="48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delay_data</vt:lpstr>
      <vt:lpstr>file_write</vt:lpstr>
      <vt:lpstr>summary</vt:lpstr>
      <vt:lpstr>data_type_size</vt:lpstr>
      <vt:lpstr>SD Cards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Jorge Nadal</cp:lastModifiedBy>
  <dcterms:created xsi:type="dcterms:W3CDTF">2022-07-01T01:25:28Z</dcterms:created>
  <dcterms:modified xsi:type="dcterms:W3CDTF">2022-07-28T01:14:10Z</dcterms:modified>
</cp:coreProperties>
</file>