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DDBBE3FC-A61C-47A5-9DDA-01AB2AE790BC}" xr6:coauthVersionLast="45" xr6:coauthVersionMax="45" xr10:uidLastSave="{00000000-0000-0000-0000-000000000000}"/>
  <bookViews>
    <workbookView xWindow="-120" yWindow="-120" windowWidth="29040" windowHeight="15840" firstSheet="6" activeTab="16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Purchases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bitcoin" sheetId="21" r:id="rId15"/>
    <sheet name="MiningRates" sheetId="22" r:id="rId16"/>
    <sheet name="Crypto" sheetId="24" r:id="rId17"/>
    <sheet name="Weight" sheetId="26" r:id="rId18"/>
    <sheet name="Apointments" sheetId="25" r:id="rId19"/>
    <sheet name="Resturants" sheetId="27" r:id="rId20"/>
  </sheets>
  <definedNames>
    <definedName name="_xlnm._FilterDatabase" localSheetId="0" hidden="1">'Stock Calc'!$A$1:$BM$1305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0" i="24" l="1"/>
  <c r="AG16" i="24"/>
  <c r="AK16" i="24"/>
  <c r="AO16" i="24"/>
  <c r="AC12" i="24"/>
  <c r="AG12" i="24"/>
  <c r="AK12" i="24"/>
  <c r="AO12" i="24"/>
  <c r="Y8" i="24"/>
  <c r="Z14" i="24"/>
  <c r="F9" i="24"/>
  <c r="AM16" i="24"/>
  <c r="AM17" i="24" s="1"/>
  <c r="AO17" i="24" s="1"/>
  <c r="AO15" i="24"/>
  <c r="AO14" i="24"/>
  <c r="AO13" i="24"/>
  <c r="AN16" i="24" s="1"/>
  <c r="AI17" i="24"/>
  <c r="AE17" i="24"/>
  <c r="AG17" i="24"/>
  <c r="AK17" i="24"/>
  <c r="AI16" i="24"/>
  <c r="AK15" i="24"/>
  <c r="AK14" i="24"/>
  <c r="AK13" i="24"/>
  <c r="AJ16" i="24" s="1"/>
  <c r="F10" i="24"/>
  <c r="F69" i="24"/>
  <c r="AE16" i="24"/>
  <c r="AG15" i="24"/>
  <c r="AG14" i="24"/>
  <c r="AG13" i="24"/>
  <c r="F53" i="24"/>
  <c r="F15" i="24"/>
  <c r="AA16" i="24"/>
  <c r="AA17" i="24" s="1"/>
  <c r="AC17" i="24" s="1"/>
  <c r="AC14" i="24"/>
  <c r="AC15" i="24"/>
  <c r="AC16" i="24" s="1"/>
  <c r="AC13" i="24"/>
  <c r="F14" i="24"/>
  <c r="F62" i="24"/>
  <c r="F25" i="24"/>
  <c r="F67" i="24"/>
  <c r="F68" i="24"/>
  <c r="F28" i="24"/>
  <c r="F32" i="24"/>
  <c r="F21" i="24"/>
  <c r="Q26" i="24"/>
  <c r="Q25" i="24"/>
  <c r="F8" i="24"/>
  <c r="F6" i="24"/>
  <c r="F34" i="24"/>
  <c r="F11" i="24"/>
  <c r="S21" i="24"/>
  <c r="S20" i="24"/>
  <c r="S19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F18" i="24"/>
  <c r="X20" i="24"/>
  <c r="X19" i="24"/>
  <c r="O7" i="24"/>
  <c r="F3" i="24"/>
  <c r="F5" i="24"/>
  <c r="F7" i="24"/>
  <c r="F12" i="24"/>
  <c r="F13" i="24"/>
  <c r="F16" i="24"/>
  <c r="F17" i="24"/>
  <c r="F22" i="24"/>
  <c r="F19" i="24"/>
  <c r="F20" i="24"/>
  <c r="F26" i="24"/>
  <c r="F24" i="24"/>
  <c r="F29" i="24"/>
  <c r="F23" i="24"/>
  <c r="F30" i="24"/>
  <c r="F31" i="24"/>
  <c r="F36" i="24"/>
  <c r="F40" i="24"/>
  <c r="F37" i="24"/>
  <c r="F33" i="24"/>
  <c r="F44" i="24"/>
  <c r="F41" i="24"/>
  <c r="F42" i="24"/>
  <c r="F38" i="24"/>
  <c r="F39" i="24"/>
  <c r="F45" i="24"/>
  <c r="F35" i="24"/>
  <c r="F46" i="24"/>
  <c r="F43" i="24"/>
  <c r="F49" i="24"/>
  <c r="F50" i="24"/>
  <c r="F48" i="24"/>
  <c r="F52" i="24"/>
  <c r="F54" i="24"/>
  <c r="F47" i="24"/>
  <c r="F56" i="24"/>
  <c r="F55" i="24"/>
  <c r="F51" i="24"/>
  <c r="F57" i="24"/>
  <c r="F60" i="24"/>
  <c r="F58" i="24"/>
  <c r="F27" i="24"/>
  <c r="F59" i="24"/>
  <c r="F61" i="24"/>
  <c r="F63" i="24"/>
  <c r="F64" i="24"/>
  <c r="F65" i="24"/>
  <c r="F66" i="24"/>
  <c r="F70" i="24"/>
  <c r="F4" i="24"/>
  <c r="U10" i="24"/>
  <c r="N18" i="24"/>
  <c r="U9" i="24"/>
  <c r="U8" i="24"/>
  <c r="AB16" i="24" l="1"/>
  <c r="AF16" i="24"/>
  <c r="F2" i="24"/>
  <c r="O6" i="24" l="1"/>
  <c r="O8" i="24"/>
  <c r="O9" i="24"/>
  <c r="O10" i="24"/>
  <c r="O11" i="24"/>
  <c r="O12" i="24"/>
  <c r="O5" i="24"/>
  <c r="O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<sst xmlns="http://schemas.openxmlformats.org/spreadsheetml/2006/main" count="6044" uniqueCount="2116">
  <si>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</si>
  <si>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</si>
  <si>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</si>
  <si>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</si>
  <si>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</si>
  <si>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</si>
  <si>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</si>
  <si>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</si>
  <si>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</si>
  <si>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</si>
  <si>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</si>
  <si>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</si>
  <si>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</si>
  <si>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</si>
  <si>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</si>
  <si>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</si>
  <si>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</si>
  <si>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</si>
  <si>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</si>
  <si>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</si>
  <si>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</si>
  <si>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</si>
  <si>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</si>
  <si>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</si>
  <si>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</si>
  <si>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</si>
  <si>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</si>
  <si>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</si>
  <si>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</si>
  <si>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</si>
  <si>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</si>
  <si>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</si>
  <si>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</si>
  <si>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</si>
  <si>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</si>
  <si>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</si>
  <si>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</si>
  <si>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</si>
  <si>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</si>
  <si>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</si>
  <si>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</si>
  <si>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</si>
  <si>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</si>
  <si>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</si>
  <si>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</si>
  <si>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</si>
  <si>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</si>
  <si>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</si>
  <si>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</si>
  <si>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</si>
  <si>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</si>
  <si>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</si>
  <si>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</si>
  <si>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</si>
  <si>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</si>
  <si>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</si>
  <si>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</si>
  <si>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</si>
  <si>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</si>
  <si>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</si>
  <si>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</si>
  <si>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</si>
  <si>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</si>
  <si>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</si>
  <si>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</si>
  <si>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</si>
  <si>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</si>
  <si>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</si>
  <si>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</si>
  <si>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</si>
  <si>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</si>
  <si>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</si>
  <si>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</si>
  <si>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</si>
  <si>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</si>
  <si>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</si>
  <si>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</si>
  <si>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</si>
  <si>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</si>
  <si>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</si>
  <si>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</si>
  <si>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</si>
  <si>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</si>
  <si>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</si>
  <si>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</si>
  <si>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</si>
  <si>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</si>
  <si>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</si>
  <si>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</si>
  <si>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</si>
  <si>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</si>
  <si>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</si>
  <si>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</si>
  <si>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</si>
  <si>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</si>
  <si>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</si>
  <si>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</si>
  <si>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</si>
  <si>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</si>
  <si>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</si>
  <si>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</si>
  <si>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</si>
  <si>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</si>
  <si>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</si>
  <si>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</si>
  <si>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</si>
  <si>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</si>
  <si>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</si>
  <si>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</si>
  <si>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</si>
  <si>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</si>
  <si>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</si>
  <si>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</si>
  <si>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</si>
  <si>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</si>
  <si>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</si>
  <si>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</si>
  <si>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</si>
  <si>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</si>
  <si>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</si>
  <si>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</si>
  <si>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</si>
  <si>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</si>
  <si>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</si>
  <si>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</si>
  <si>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</si>
  <si>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</si>
  <si>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</si>
  <si>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</si>
  <si>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</si>
  <si>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</si>
  <si>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</si>
  <si>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</si>
  <si>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</si>
  <si>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</si>
  <si>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</si>
  <si>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</si>
  <si>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</si>
  <si>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</si>
  <si>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</si>
  <si>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</si>
  <si>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</si>
  <si>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</si>
  <si>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</si>
  <si>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</si>
  <si>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</si>
  <si>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</si>
  <si>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</si>
  <si>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</si>
  <si>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</si>
  <si>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</si>
  <si>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</si>
  <si>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</si>
  <si>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</si>
  <si>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</si>
  <si>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</si>
  <si>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</si>
  <si>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</si>
  <si>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</si>
  <si>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</si>
  <si>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</si>
  <si>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</si>
  <si>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</si>
  <si>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</si>
  <si>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</si>
  <si>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</si>
  <si>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</si>
  <si>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</si>
  <si>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</si>
  <si>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</si>
  <si>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</si>
  <si>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</si>
  <si>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</si>
  <si>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</si>
  <si>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</si>
  <si>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</si>
  <si>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</si>
  <si>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</si>
  <si>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</si>
  <si>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</si>
  <si>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</si>
  <si>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</si>
  <si>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</si>
  <si>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</si>
  <si>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</si>
  <si>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</si>
  <si>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</si>
  <si>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</si>
  <si>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</si>
  <si>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</si>
  <si>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</si>
  <si>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</si>
  <si>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</si>
  <si>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</si>
  <si>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</si>
  <si>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</si>
  <si>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</si>
  <si>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</si>
  <si>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</si>
  <si>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</si>
  <si>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</si>
  <si>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</si>
  <si>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</si>
  <si>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</si>
  <si>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</si>
  <si>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</si>
  <si>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</si>
  <si>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</si>
  <si>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</si>
  <si>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</si>
  <si>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</si>
  <si>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</si>
  <si>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</si>
  <si>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</si>
  <si>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</si>
  <si>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</si>
  <si>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</si>
  <si>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</si>
  <si>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</si>
  <si>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</si>
  <si>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</si>
  <si>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</si>
  <si>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</si>
  <si>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</si>
  <si>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</si>
  <si>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</si>
  <si>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</si>
  <si>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</si>
  <si>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</si>
  <si>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</si>
  <si>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</si>
  <si>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</si>
  <si>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</si>
  <si>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</si>
  <si>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</si>
  <si>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</si>
  <si>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</si>
  <si>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</si>
  <si>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</si>
  <si>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</si>
  <si>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</si>
  <si>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</si>
  <si>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</si>
  <si>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</si>
  <si>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</si>
  <si>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</si>
  <si>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</si>
  <si>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</si>
  <si>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</si>
  <si>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</si>
  <si>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</si>
  <si>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</si>
  <si>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</si>
  <si>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</si>
  <si>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</si>
  <si>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</si>
  <si>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</si>
  <si>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</si>
  <si>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</si>
  <si>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</si>
  <si>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</si>
  <si>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</si>
  <si>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</si>
  <si>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</si>
  <si>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</si>
  <si>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</si>
  <si>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</si>
  <si>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</si>
  <si>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</si>
  <si>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</si>
  <si>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</si>
  <si>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</si>
  <si>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</si>
  <si>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</si>
  <si>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</si>
  <si>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</si>
  <si>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</si>
  <si>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</si>
  <si>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</si>
  <si>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</si>
  <si>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</si>
  <si>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</si>
  <si>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</si>
  <si>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</si>
  <si>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</si>
  <si>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</si>
  <si>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</si>
  <si>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</si>
  <si>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</si>
  <si>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</si>
  <si>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</si>
  <si>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</si>
  <si>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</si>
  <si>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</si>
  <si>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</si>
  <si>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</si>
  <si>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</si>
  <si>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</si>
  <si>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</si>
  <si>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</si>
  <si>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</si>
  <si>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</si>
  <si>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</si>
  <si>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</si>
  <si>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</si>
  <si>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</si>
  <si>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</si>
  <si>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</si>
  <si>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</si>
  <si>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</si>
  <si>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</si>
  <si>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</si>
  <si>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</si>
  <si>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</si>
  <si>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</si>
  <si>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</si>
  <si>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</si>
  <si>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</si>
  <si>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</si>
  <si>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</si>
  <si>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</si>
  <si>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</si>
  <si>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</si>
  <si>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</si>
  <si>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</si>
  <si>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</si>
  <si>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</si>
  <si>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</si>
  <si>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</si>
  <si>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</si>
  <si>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</si>
  <si>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</si>
  <si>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</si>
  <si>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</si>
  <si>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</si>
  <si>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</si>
  <si>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</si>
  <si>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</si>
  <si>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</si>
  <si>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</si>
  <si>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</si>
  <si>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</si>
  <si>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</si>
  <si>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</si>
  <si>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</si>
  <si>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</si>
  <si>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</si>
  <si>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</si>
  <si>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</si>
  <si>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</si>
  <si>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</si>
  <si>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</si>
  <si>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</si>
  <si>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</si>
  <si>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</si>
  <si>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</si>
  <si>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</si>
  <si>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</si>
  <si>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</si>
  <si>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</si>
  <si>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</si>
  <si>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</si>
  <si>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</si>
  <si>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</si>
  <si>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</si>
  <si>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</si>
  <si>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</si>
  <si>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</si>
  <si>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</si>
  <si>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</si>
  <si>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</si>
  <si>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</si>
  <si>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</si>
  <si>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</si>
  <si>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</si>
  <si>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</si>
  <si>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</si>
  <si>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</si>
  <si>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</si>
  <si>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</si>
  <si>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</si>
  <si>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</si>
  <si>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</si>
  <si>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</si>
  <si>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</si>
  <si>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</si>
  <si>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</si>
  <si>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</si>
  <si>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</si>
  <si>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</si>
  <si>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</si>
  <si>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</si>
  <si>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</si>
  <si>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</si>
  <si>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</si>
  <si>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</si>
  <si>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</si>
  <si>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</si>
  <si>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</si>
  <si>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</si>
  <si>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</si>
  <si>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</si>
  <si>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</si>
  <si>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</si>
  <si>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</si>
  <si>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</si>
  <si>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</si>
  <si>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</si>
  <si>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</si>
  <si>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</si>
  <si>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</si>
  <si>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</si>
  <si>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</si>
  <si>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</si>
  <si>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</si>
  <si>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</si>
  <si>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</si>
  <si>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</si>
  <si>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</si>
  <si>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</si>
  <si>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</si>
  <si>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</si>
  <si>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</si>
  <si>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</si>
  <si>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</si>
  <si>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</si>
  <si>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</si>
  <si>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</si>
  <si>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</si>
  <si>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</si>
  <si>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</si>
  <si>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</si>
  <si>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</si>
  <si>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</si>
  <si>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</si>
  <si>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</si>
  <si>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</si>
  <si>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</si>
  <si>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</si>
  <si>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</si>
  <si>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</si>
  <si>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</si>
  <si>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</si>
  <si>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</si>
  <si>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</si>
  <si>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</si>
  <si>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</si>
  <si>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</si>
  <si>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</si>
  <si>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</si>
  <si>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</si>
  <si>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</si>
  <si>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</si>
  <si>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</si>
  <si>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</si>
  <si>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</si>
  <si>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</si>
  <si>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</si>
  <si>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</si>
  <si>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</si>
  <si>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</si>
  <si>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</si>
  <si>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</si>
  <si>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</si>
  <si>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</si>
  <si>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</si>
  <si>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</si>
  <si>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</si>
  <si>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</si>
  <si>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</si>
  <si>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</si>
  <si>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</si>
  <si>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</si>
  <si>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</si>
  <si>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</si>
  <si>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</si>
  <si>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</si>
  <si>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</si>
  <si>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</si>
  <si>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</si>
  <si>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</si>
  <si>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</si>
  <si>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</si>
  <si>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</si>
  <si>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</si>
  <si>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</si>
  <si>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</si>
  <si>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</si>
  <si>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</si>
  <si>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</si>
  <si>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</si>
  <si>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</si>
  <si>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</si>
  <si>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</si>
  <si>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</si>
  <si>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</si>
  <si>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</si>
  <si>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</si>
  <si>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</si>
  <si>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</si>
  <si>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</si>
  <si>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</si>
  <si>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</si>
  <si>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</si>
  <si>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</si>
  <si>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</si>
  <si>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</si>
  <si>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</si>
  <si>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</si>
  <si>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</si>
  <si>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</si>
  <si>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</si>
  <si>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</si>
  <si>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</si>
  <si>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</si>
  <si>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</si>
  <si>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</si>
  <si>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</si>
  <si>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</si>
  <si>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</si>
  <si>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</si>
  <si>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</si>
  <si>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</si>
  <si>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</si>
  <si>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</si>
  <si>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</si>
  <si>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</si>
  <si>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</si>
  <si>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</si>
  <si>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</si>
  <si>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</si>
  <si>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</si>
  <si>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</si>
  <si>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</si>
  <si>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</si>
  <si>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</si>
  <si>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</si>
  <si>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</si>
  <si>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</si>
  <si>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</si>
  <si>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</si>
  <si>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</si>
  <si>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</si>
  <si>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</si>
  <si>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</si>
  <si>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</si>
  <si>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</si>
  <si>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</si>
  <si>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</si>
  <si>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</si>
  <si>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</si>
  <si>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</si>
  <si>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</si>
  <si>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</si>
  <si>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</si>
  <si>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</si>
  <si>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</si>
  <si>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</si>
  <si>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</si>
  <si>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</si>
  <si>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</si>
  <si>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</si>
  <si>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</si>
  <si>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</si>
  <si>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</si>
  <si>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</si>
  <si>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</si>
  <si>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</si>
  <si>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</si>
  <si>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</si>
  <si>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</si>
  <si>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</si>
  <si>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</si>
  <si>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</si>
  <si>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</si>
  <si>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</si>
  <si>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</si>
  <si>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</si>
  <si>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</si>
  <si>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</si>
  <si>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</si>
  <si>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</si>
  <si>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</si>
  <si>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</si>
  <si>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</si>
  <si>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</si>
  <si>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</si>
  <si>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</si>
  <si>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</si>
  <si>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</si>
  <si>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</si>
  <si>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</si>
  <si>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</si>
  <si>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</si>
  <si>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</si>
  <si>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</si>
  <si>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</si>
  <si>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</si>
  <si>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</si>
  <si>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</si>
  <si>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</si>
  <si>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</si>
  <si>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</si>
  <si>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</si>
  <si>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</si>
  <si>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</si>
  <si>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</si>
  <si>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</si>
  <si>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</si>
  <si>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</si>
  <si>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</si>
  <si>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</si>
  <si>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</si>
  <si>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</si>
  <si>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</si>
  <si>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</si>
  <si>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</si>
  <si>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</si>
  <si>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</si>
  <si>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</si>
  <si>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</si>
  <si>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</si>
  <si>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</si>
  <si>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</si>
  <si>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</si>
  <si>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</si>
  <si>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</si>
  <si>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</si>
  <si>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</si>
  <si>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</si>
  <si>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</si>
  <si>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</si>
  <si>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</si>
  <si>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</si>
  <si>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</si>
  <si>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</si>
  <si>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</si>
  <si>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</si>
  <si>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</si>
  <si>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</si>
  <si>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</si>
  <si>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</si>
  <si>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</si>
  <si>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</si>
  <si>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</si>
  <si>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</si>
  <si>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</si>
  <si>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</si>
  <si>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</si>
  <si>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</si>
  <si>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</si>
  <si>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</si>
  <si>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</si>
  <si>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</si>
  <si>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</si>
  <si>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</si>
  <si>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</si>
  <si>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</si>
  <si>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</si>
  <si>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</si>
  <si>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</si>
  <si>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</si>
  <si>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</si>
  <si>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</si>
  <si>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</si>
  <si>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</si>
  <si>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</si>
  <si>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</si>
  <si>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</si>
  <si>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</si>
  <si>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</si>
  <si>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</si>
  <si>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</si>
  <si>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</si>
  <si>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</si>
  <si>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</si>
  <si>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</si>
  <si>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</si>
  <si>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</si>
  <si>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</si>
  <si>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</si>
  <si>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</si>
  <si>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</si>
  <si>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</si>
  <si>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</si>
  <si>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</si>
  <si>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</si>
  <si>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</si>
  <si>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</si>
  <si>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</si>
  <si>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</si>
  <si>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</si>
  <si>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</si>
  <si>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</si>
  <si>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</si>
  <si>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</si>
  <si>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</si>
  <si>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</si>
  <si>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</si>
  <si>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</si>
  <si>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</si>
  <si>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</si>
  <si>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</si>
  <si>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</si>
  <si>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</si>
  <si>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</si>
  <si>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</si>
  <si>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</si>
  <si>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</si>
  <si>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</si>
  <si>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</si>
  <si>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</si>
  <si>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</si>
  <si>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</si>
  <si>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</si>
  <si>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</si>
  <si>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</si>
  <si>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</si>
  <si>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</si>
  <si>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</si>
  <si>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</si>
  <si>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</si>
  <si>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</si>
  <si>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</si>
  <si>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</si>
  <si>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</si>
  <si>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</si>
  <si>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</si>
  <si>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</si>
  <si>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</si>
  <si>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</si>
  <si>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</si>
  <si>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</si>
  <si>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</si>
  <si>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</si>
  <si>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</si>
  <si>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</si>
  <si>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</si>
  <si>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</si>
  <si>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</si>
  <si>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</si>
  <si>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</si>
  <si>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</si>
  <si>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</si>
  <si>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</si>
  <si>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</si>
  <si>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</si>
  <si>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</si>
  <si>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</si>
  <si>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</si>
  <si>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</si>
  <si>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</si>
  <si>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</si>
  <si>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</si>
  <si>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</si>
  <si>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</si>
  <si>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</si>
  <si>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</si>
  <si>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</si>
  <si>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</si>
  <si>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</si>
  <si>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</si>
  <si>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</si>
  <si>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</si>
  <si>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</si>
  <si>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</si>
  <si>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</si>
  <si>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</si>
  <si>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</si>
  <si>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</si>
  <si>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</si>
  <si>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</si>
  <si>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</si>
  <si>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</si>
  <si>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</si>
  <si>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</si>
  <si>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</si>
  <si>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</si>
  <si>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</si>
  <si>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</si>
  <si>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</si>
  <si>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</si>
  <si>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</si>
  <si>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</si>
  <si>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</si>
  <si>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</si>
  <si>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</si>
  <si>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</si>
  <si>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</si>
  <si>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</si>
  <si>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</si>
  <si>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</si>
  <si>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</si>
  <si>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</si>
  <si>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</si>
  <si>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</si>
  <si>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</si>
  <si>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</si>
  <si>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</si>
  <si>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</si>
  <si>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</si>
  <si>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</si>
  <si>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</si>
  <si>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</si>
  <si>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</si>
  <si>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</si>
  <si>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</si>
  <si>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</si>
  <si>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</si>
  <si>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</si>
  <si>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</si>
  <si>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</si>
  <si>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</si>
  <si>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</si>
  <si>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</si>
  <si>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</si>
  <si>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</si>
  <si>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</si>
  <si>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</si>
  <si>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</si>
  <si>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</si>
  <si>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</si>
  <si>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</si>
  <si>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</si>
  <si>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</si>
  <si>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</si>
  <si>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</si>
  <si>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</si>
  <si>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</si>
  <si>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</si>
  <si>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</si>
  <si>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</si>
  <si>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</si>
  <si>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</si>
  <si>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</si>
  <si>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</si>
  <si>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</si>
  <si>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</si>
  <si>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</si>
  <si>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</si>
  <si>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</si>
  <si>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</si>
  <si>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</si>
  <si>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</si>
  <si>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</si>
  <si>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</si>
  <si>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</si>
  <si>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</si>
  <si>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</si>
  <si>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</si>
  <si>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</si>
  <si>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</si>
  <si>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</si>
  <si>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</si>
  <si>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</si>
  <si>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</si>
  <si>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</si>
  <si>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</si>
  <si>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</si>
  <si>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</si>
  <si>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</si>
  <si>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</si>
  <si>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</si>
  <si>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</si>
  <si>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</si>
  <si>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</si>
  <si>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</si>
  <si>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</si>
  <si>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</si>
  <si>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</si>
  <si>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</si>
  <si>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</si>
  <si>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</si>
  <si>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</si>
  <si>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</si>
  <si>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</si>
  <si>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</si>
  <si>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</si>
  <si>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</si>
  <si>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</si>
  <si>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</si>
  <si>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</si>
  <si>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</si>
  <si>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</si>
  <si>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</si>
  <si>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</si>
  <si>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</si>
  <si>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</si>
  <si>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</si>
  <si>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</si>
  <si>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</si>
  <si>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</si>
  <si>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</si>
  <si>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</si>
  <si>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</si>
  <si>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</si>
  <si>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</si>
  <si>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</si>
  <si>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</si>
  <si>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</si>
  <si>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</si>
  <si>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</si>
  <si>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</si>
  <si>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</si>
  <si>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</si>
  <si>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</si>
  <si>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</si>
  <si>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</si>
  <si>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</si>
  <si>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</si>
  <si>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</si>
  <si>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</si>
  <si>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</si>
  <si>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</si>
  <si>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</si>
  <si>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</si>
  <si>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</si>
  <si>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</si>
  <si>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</si>
  <si>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</si>
  <si>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</si>
  <si>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</si>
  <si>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</si>
  <si>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</si>
  <si>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</si>
  <si>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</si>
  <si>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</si>
  <si>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</si>
  <si>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</si>
  <si>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</si>
  <si>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</si>
  <si>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</si>
  <si>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</si>
  <si>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</si>
  <si>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</si>
  <si>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</si>
  <si>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</si>
  <si>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</si>
  <si>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</si>
  <si>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</si>
  <si>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</si>
  <si>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</si>
  <si>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</si>
  <si>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</si>
  <si>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</si>
  <si>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</si>
  <si>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</si>
  <si>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</si>
  <si>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</si>
  <si>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</si>
  <si>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</si>
  <si>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</si>
  <si>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</si>
  <si>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</si>
  <si>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</si>
  <si>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</si>
  <si>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</si>
  <si>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</si>
  <si>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</si>
  <si>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</si>
  <si>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</si>
  <si>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</si>
  <si>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</si>
  <si>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</si>
  <si>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</si>
  <si>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</si>
  <si>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</si>
  <si>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</si>
  <si>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</si>
  <si>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</si>
  <si>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</si>
  <si>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</si>
  <si>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</si>
  <si>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</si>
  <si>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</si>
  <si>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</si>
  <si>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</si>
  <si>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</si>
  <si>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</si>
  <si>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</si>
  <si>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</si>
  <si>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</si>
  <si>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</si>
  <si>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</si>
  <si>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</si>
  <si>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</si>
  <si>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</si>
  <si>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</si>
  <si>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</si>
  <si>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</si>
  <si>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</si>
  <si>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</si>
  <si>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</si>
  <si>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</si>
  <si>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</si>
  <si>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</si>
  <si>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</si>
  <si>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</si>
  <si>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</si>
  <si>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</si>
  <si>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</si>
  <si>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</si>
  <si>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</si>
  <si>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</si>
  <si>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</si>
  <si>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</si>
  <si>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</si>
  <si>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</si>
  <si>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</si>
  <si>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</si>
  <si>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</si>
  <si>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</si>
  <si>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</si>
  <si>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</si>
  <si>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</si>
  <si>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</si>
  <si>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</si>
  <si>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</si>
  <si>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</si>
  <si>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</si>
  <si>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</si>
  <si>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</si>
  <si>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</si>
  <si>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</si>
  <si>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</si>
  <si>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</si>
  <si>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</si>
  <si>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</si>
  <si>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</si>
  <si>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</si>
  <si>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</si>
  <si>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</si>
  <si>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</si>
  <si>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</si>
  <si>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</si>
  <si>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</si>
  <si>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</si>
  <si>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</si>
  <si>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</si>
  <si>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</si>
  <si>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</si>
  <si>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</si>
  <si>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</si>
  <si>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</si>
  <si>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</si>
  <si>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</si>
  <si>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</si>
  <si>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</si>
  <si>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</si>
  <si>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</si>
  <si>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</si>
  <si>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</si>
  <si>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</si>
  <si>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</si>
  <si>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</si>
  <si>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</si>
  <si>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</si>
  <si>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</si>
  <si>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</si>
  <si>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</si>
  <si>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</si>
  <si>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</si>
  <si>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</si>
  <si>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</si>
  <si>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</si>
  <si>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</si>
  <si>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</si>
  <si>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</si>
  <si>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</si>
  <si>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</si>
  <si>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</si>
  <si>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</si>
  <si>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</si>
  <si>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</si>
  <si>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</si>
  <si>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</si>
  <si>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</si>
  <si>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</si>
  <si>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</si>
  <si>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</si>
  <si>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</si>
  <si>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</si>
  <si>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</si>
  <si>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</si>
  <si>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</si>
  <si>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</si>
  <si>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</si>
  <si>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</si>
  <si>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</si>
  <si>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</si>
  <si>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</si>
  <si>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</si>
  <si>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</si>
  <si>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</si>
  <si>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</si>
  <si>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</si>
  <si>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</si>
  <si>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</si>
  <si>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</si>
  <si>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</si>
  <si>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</si>
  <si>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</si>
  <si>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</si>
  <si>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</si>
  <si>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</si>
  <si>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</si>
  <si>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</si>
  <si>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</si>
  <si>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</si>
  <si>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</si>
  <si>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</si>
  <si>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</si>
  <si>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</si>
  <si>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</si>
  <si>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</si>
  <si>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</si>
  <si>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</si>
  <si>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</si>
  <si>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</si>
  <si>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</si>
  <si>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</si>
  <si>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</si>
  <si>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</si>
  <si>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</si>
  <si>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</si>
  <si>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</si>
  <si>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</si>
  <si>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</si>
  <si>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</si>
  <si>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</si>
  <si>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</si>
  <si>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</si>
  <si>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</si>
  <si>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</si>
  <si>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</si>
  <si>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</si>
  <si>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</si>
  <si>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</si>
  <si>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</si>
  <si>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</si>
  <si>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</si>
  <si>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</si>
  <si>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</si>
  <si>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</si>
  <si>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</si>
  <si>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</si>
  <si>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</si>
  <si>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</si>
  <si>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</si>
  <si>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</si>
  <si>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</si>
  <si>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</si>
  <si>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</si>
  <si>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</si>
  <si>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</si>
  <si>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</si>
  <si>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</si>
  <si>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</si>
  <si>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</si>
  <si>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</si>
  <si>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</si>
  <si>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</si>
  <si>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</si>
  <si>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</si>
  <si>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</si>
  <si>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</si>
  <si>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</si>
  <si>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</si>
  <si>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</si>
  <si>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</si>
  <si>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</si>
  <si>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</si>
  <si>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</si>
  <si>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</si>
  <si>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</si>
  <si>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</si>
  <si>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</si>
  <si>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</si>
  <si>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</si>
  <si>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</si>
  <si>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</si>
  <si>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</si>
  <si>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</si>
  <si>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</si>
  <si>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</si>
  <si>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</si>
  <si>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</si>
  <si>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</si>
  <si>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</si>
  <si>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</si>
  <si>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</si>
  <si>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</si>
  <si>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</si>
  <si>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</si>
  <si>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</si>
  <si>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</si>
  <si>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</si>
  <si>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</si>
  <si>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</si>
  <si>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</si>
  <si>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</si>
  <si>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</si>
  <si>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</si>
  <si>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</si>
  <si>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</si>
  <si>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</si>
  <si>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</si>
  <si>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</si>
  <si>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</si>
  <si>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</si>
  <si>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</si>
  <si>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</si>
  <si>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</si>
  <si>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</si>
  <si>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</si>
  <si>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</si>
  <si>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</si>
  <si>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</si>
  <si>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</si>
  <si>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</si>
  <si>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</si>
  <si>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</si>
  <si>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</si>
  <si>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</si>
  <si>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</si>
  <si>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</si>
  <si>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</si>
  <si>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</si>
  <si>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</si>
  <si>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</si>
  <si>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</si>
  <si>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</si>
  <si>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</si>
  <si>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</si>
  <si>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</si>
  <si>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</si>
  <si>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</si>
  <si>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</si>
  <si>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</si>
  <si>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</si>
  <si>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</si>
  <si>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</si>
  <si>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</si>
  <si>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</si>
  <si>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</si>
  <si>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</si>
  <si>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</si>
  <si>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</si>
  <si>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</si>
  <si>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</si>
  <si>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</si>
  <si>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</si>
  <si>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</si>
  <si>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</si>
  <si>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</si>
  <si>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</si>
  <si>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</si>
  <si>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</si>
  <si>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</si>
  <si>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</si>
  <si>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</si>
  <si>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</si>
  <si>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</si>
  <si>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</si>
  <si>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</si>
  <si>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</si>
  <si>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</si>
  <si>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</si>
  <si>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</si>
  <si>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</si>
  <si>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</si>
  <si>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</si>
  <si>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</si>
  <si>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</si>
  <si>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</si>
  <si>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</si>
  <si>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</si>
  <si>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</si>
  <si>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</si>
  <si>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</si>
  <si>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</si>
  <si>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</si>
  <si>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</si>
  <si>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</si>
  <si>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</si>
  <si>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</si>
  <si>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</si>
  <si>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</si>
  <si>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</si>
  <si>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</si>
  <si>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</si>
  <si>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</si>
  <si>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</si>
  <si>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</si>
  <si>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</si>
  <si>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</si>
  <si>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</si>
  <si>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</si>
  <si>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</si>
  <si>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</si>
  <si>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</si>
  <si>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</si>
  <si>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</si>
  <si>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</si>
  <si>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</si>
  <si>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</si>
  <si>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</si>
  <si>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</si>
  <si>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</si>
  <si>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</si>
  <si>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</si>
  <si>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</si>
  <si>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</si>
  <si>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</si>
  <si>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</si>
  <si>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</si>
  <si>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</si>
  <si>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</si>
  <si>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</si>
  <si>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</si>
  <si>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</si>
  <si>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</si>
  <si>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</si>
  <si>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</si>
  <si>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</si>
  <si>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</si>
  <si>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</si>
  <si>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</si>
  <si>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</si>
  <si>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</si>
  <si>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</si>
  <si>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</si>
  <si>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</si>
  <si>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</si>
  <si>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</si>
  <si>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</si>
  <si>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</si>
  <si>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</si>
  <si>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</si>
  <si>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</si>
  <si>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</si>
  <si>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</si>
  <si>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</si>
  <si>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</si>
  <si>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</si>
  <si>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</si>
  <si>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</si>
  <si>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</si>
  <si>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</si>
  <si>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</si>
  <si>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</si>
  <si>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</si>
  <si>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</si>
  <si>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</si>
  <si>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</si>
  <si>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</si>
  <si>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</si>
  <si>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</si>
  <si>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</si>
  <si>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</si>
  <si>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</si>
  <si>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</si>
  <si>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</si>
  <si>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</si>
  <si>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</si>
  <si>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</si>
  <si>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</si>
  <si>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</si>
  <si>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</si>
  <si>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</si>
  <si>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</si>
  <si>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</si>
  <si>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</si>
  <si>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</si>
  <si>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</si>
  <si>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</si>
  <si>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</si>
  <si>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</si>
  <si>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</si>
  <si>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</si>
  <si>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</si>
  <si>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</si>
  <si>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</si>
  <si>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</si>
  <si>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</si>
  <si>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</si>
  <si>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</si>
  <si>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</si>
  <si>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</si>
  <si>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</si>
  <si>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</si>
  <si>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</si>
  <si>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</si>
  <si>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</si>
  <si>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</si>
  <si>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</si>
  <si>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</si>
  <si>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</si>
  <si>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</si>
  <si>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</si>
  <si>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</si>
  <si>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</si>
  <si>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</si>
  <si>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</si>
  <si>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</si>
  <si>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</si>
  <si>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</si>
  <si>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</si>
  <si>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</si>
  <si>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</si>
  <si>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</si>
  <si>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</si>
  <si>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</si>
  <si>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</si>
  <si>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</si>
  <si>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</si>
  <si>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</si>
  <si>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</si>
  <si>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</si>
  <si>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</si>
  <si>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</si>
  <si>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</si>
  <si>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</si>
  <si>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</si>
  <si>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</si>
  <si>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</si>
  <si>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</si>
  <si>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</si>
  <si>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</si>
  <si>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</si>
  <si>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</si>
  <si>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</si>
  <si>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</si>
  <si>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</si>
  <si>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</si>
  <si>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</si>
  <si>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</si>
  <si>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</si>
  <si>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</si>
  <si>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</si>
  <si>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</si>
  <si>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</si>
  <si>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</si>
  <si>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</si>
  <si>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</si>
  <si>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</si>
  <si>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</si>
  <si>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</si>
  <si>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</si>
  <si>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</si>
  <si>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</si>
  <si>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</si>
  <si>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</si>
  <si>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</si>
  <si>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</si>
  <si>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</si>
  <si>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</si>
  <si>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</si>
  <si>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</si>
  <si>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</si>
  <si>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</si>
  <si>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</si>
  <si>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</si>
  <si>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</si>
  <si>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</si>
  <si>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</si>
  <si>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</si>
  <si>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</si>
  <si>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</si>
  <si>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</si>
  <si>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</si>
  <si>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</si>
  <si>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</si>
  <si>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</si>
  <si>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</si>
  <si>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</si>
  <si>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</si>
  <si>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</si>
  <si>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</si>
  <si>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</si>
  <si>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</si>
  <si>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</si>
  <si>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</si>
  <si>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</si>
  <si>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</si>
  <si>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</si>
  <si>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</si>
  <si>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</si>
  <si>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</si>
  <si>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</si>
  <si>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</si>
  <si>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</si>
  <si>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</si>
  <si>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</si>
  <si>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</si>
  <si>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</si>
  <si>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</si>
  <si>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</si>
  <si>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</si>
  <si>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</si>
  <si>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</si>
  <si>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</si>
  <si>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</si>
  <si>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</si>
  <si>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</si>
  <si>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</si>
  <si>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</si>
  <si>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</si>
  <si>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</si>
  <si>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</si>
  <si>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</si>
  <si>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</si>
  <si>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</si>
  <si>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</si>
  <si>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</si>
  <si>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</si>
  <si>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</si>
  <si>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</si>
  <si>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</si>
  <si>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</si>
  <si>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</si>
  <si>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</si>
  <si>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</si>
  <si>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</si>
  <si>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</si>
  <si>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</si>
  <si>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</si>
  <si>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</si>
  <si>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</si>
  <si>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</si>
  <si>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</si>
  <si>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</si>
  <si>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</si>
  <si>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</si>
  <si>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</si>
  <si>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</si>
  <si>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</si>
  <si>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</si>
  <si>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</si>
  <si>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</si>
  <si>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</si>
  <si>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</si>
  <si>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</si>
  <si>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</si>
  <si>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</si>
  <si>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</si>
  <si>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</si>
  <si>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</si>
  <si>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</si>
  <si>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</si>
  <si>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</si>
  <si>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</si>
  <si>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</si>
  <si>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</si>
  <si>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</si>
  <si>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</si>
  <si>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</si>
  <si>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</si>
  <si>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</si>
  <si>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</si>
  <si>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</si>
  <si>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</si>
  <si>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</si>
  <si>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</si>
  <si>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</si>
  <si>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</si>
  <si>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</si>
  <si>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</si>
  <si>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</si>
  <si>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</si>
  <si>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</si>
  <si>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</si>
  <si>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</si>
  <si>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</si>
  <si>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</si>
  <si>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</si>
  <si>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</si>
  <si>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</si>
  <si>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</si>
  <si>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</si>
  <si>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</si>
  <si>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</si>
  <si>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</si>
  <si>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</si>
  <si>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</si>
  <si>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</si>
  <si>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</si>
  <si>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</si>
  <si>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</si>
  <si>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</si>
  <si>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</si>
  <si>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</si>
  <si>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</si>
  <si>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</si>
  <si>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</si>
  <si>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</si>
  <si>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</si>
  <si>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</si>
  <si>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</si>
  <si>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</si>
  <si>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</si>
  <si>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</si>
  <si>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</si>
  <si>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</si>
  <si>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</si>
  <si>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</si>
  <si>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</si>
  <si>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</si>
  <si>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</si>
  <si>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</si>
  <si>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</si>
  <si>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</si>
  <si>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</si>
  <si>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</si>
  <si>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</si>
  <si>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</si>
  <si>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</si>
  <si>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</si>
  <si>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</si>
  <si>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</si>
  <si>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</si>
  <si>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</si>
  <si>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</si>
  <si>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</si>
  <si>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</si>
  <si>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</si>
  <si>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</si>
  <si>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</si>
  <si>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</si>
  <si>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</si>
  <si>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</si>
  <si>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</si>
  <si>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</si>
  <si>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</si>
  <si>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</si>
  <si>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</si>
  <si>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</si>
  <si>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</si>
  <si>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</si>
  <si>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</si>
  <si>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</si>
  <si>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</si>
  <si>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</si>
  <si>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</si>
  <si>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</si>
  <si>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</si>
  <si>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</si>
  <si>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</si>
  <si>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</si>
  <si>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</si>
  <si>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</si>
  <si>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</si>
  <si>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</si>
  <si>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</si>
  <si>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</si>
  <si>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</si>
  <si>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</si>
  <si>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</si>
  <si>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</si>
  <si>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</si>
  <si>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</si>
  <si>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</si>
  <si>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</si>
  <si>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</si>
  <si>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</si>
  <si>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</si>
  <si>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</si>
  <si>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</si>
  <si>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</si>
  <si>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</si>
  <si>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</si>
  <si>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</si>
  <si>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</si>
  <si>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</si>
  <si>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</si>
  <si>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</si>
  <si>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</si>
  <si>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</si>
  <si>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</si>
  <si>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</si>
  <si>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</si>
  <si>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</si>
  <si>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</si>
  <si>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</si>
  <si>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</si>
  <si>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</si>
  <si>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</si>
  <si>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</si>
  <si>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</si>
  <si>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</si>
  <si>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</si>
  <si>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</si>
  <si>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</si>
  <si>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</si>
  <si>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</si>
  <si>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</si>
  <si>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</si>
  <si>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</si>
  <si>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</si>
  <si>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</si>
  <si>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</si>
  <si>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</si>
  <si>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</si>
  <si>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</si>
  <si>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</si>
  <si>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</si>
  <si>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</si>
  <si>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</si>
  <si>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</si>
  <si>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</si>
  <si>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</si>
  <si>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</si>
  <si>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</si>
  <si>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</si>
  <si>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</si>
  <si>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</si>
  <si>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</si>
  <si>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</si>
  <si>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</si>
  <si>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</si>
  <si>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</si>
  <si>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</si>
  <si>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</si>
  <si>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</si>
  <si>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</si>
  <si>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</si>
  <si>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</si>
  <si>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</si>
  <si>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</si>
  <si>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</si>
  <si>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</si>
  <si>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</si>
  <si>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</si>
  <si>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</si>
  <si>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</si>
  <si>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</si>
  <si>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</si>
  <si>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</si>
  <si>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</si>
  <si>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</si>
  <si>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</si>
  <si>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</si>
  <si>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</si>
  <si>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</si>
  <si>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</si>
  <si>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</si>
  <si>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</si>
  <si>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</si>
  <si>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</si>
  <si>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</si>
  <si>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</si>
  <si>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</si>
  <si>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</si>
  <si>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</si>
  <si>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</si>
  <si>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</si>
  <si>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</si>
  <si>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</si>
  <si>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</si>
  <si>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</si>
  <si>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</si>
  <si>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</si>
  <si>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</si>
  <si>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</si>
  <si>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</si>
  <si>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</si>
  <si>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</si>
  <si>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</si>
  <si>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</si>
  <si>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</si>
  <si>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</si>
  <si>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</si>
  <si>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</si>
  <si>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</si>
  <si>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</si>
  <si>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</si>
  <si>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</si>
  <si>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</si>
  <si>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</si>
  <si>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</si>
  <si>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</si>
  <si>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</si>
  <si>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</si>
  <si>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</si>
  <si>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</si>
  <si>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</si>
  <si>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</si>
  <si>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</si>
  <si>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</si>
  <si>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</si>
  <si>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</si>
  <si>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</si>
  <si>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</si>
  <si>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</si>
  <si>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</si>
  <si>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</si>
  <si>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</si>
  <si>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</si>
  <si>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</si>
  <si>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</si>
  <si>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</si>
  <si>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</si>
  <si>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</si>
  <si>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</si>
  <si>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</si>
  <si>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</si>
  <si>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</si>
  <si>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</si>
  <si>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</si>
  <si>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</si>
  <si>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</si>
  <si>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</si>
  <si>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</si>
  <si>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</si>
  <si>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</si>
  <si>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</si>
  <si>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</si>
  <si>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</si>
  <si>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</si>
  <si>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</si>
  <si>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</si>
  <si>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</si>
  <si>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</si>
  <si>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</si>
  <si>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</si>
  <si>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</si>
  <si>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</si>
  <si>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</si>
  <si>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</si>
  <si>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</si>
  <si>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</si>
  <si>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</si>
  <si>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</si>
  <si>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</si>
  <si>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</si>
  <si>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</si>
  <si>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</si>
  <si>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</si>
  <si>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</si>
  <si>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</si>
  <si>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</si>
  <si>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</si>
  <si>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</si>
  <si>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chaves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</si>
  <si>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</si>
  <si>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</si>
  <si>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</si>
  <si>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</si>
  <si>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</si>
  <si>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</si>
  <si>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</si>
  <si>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</si>
  <si>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</si>
  <si>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</si>
  <si>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</si>
  <si>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</si>
  <si>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</si>
  <si>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</si>
  <si>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</si>
  <si>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</si>
  <si>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</si>
  <si>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</si>
  <si>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</si>
  <si>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</si>
  <si>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</si>
  <si>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</si>
  <si>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</si>
  <si>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</si>
  <si>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</si>
  <si>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</si>
  <si>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</si>
  <si>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</si>
  <si>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</si>
  <si>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</si>
  <si>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</si>
  <si>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</si>
  <si>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</si>
  <si>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</si>
  <si>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</si>
  <si>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</si>
  <si>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</si>
  <si>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</si>
  <si>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</si>
  <si>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</si>
  <si>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</si>
  <si>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</si>
  <si>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</si>
  <si>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</si>
  <si>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</si>
  <si>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</si>
  <si>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</si>
  <si>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</si>
  <si>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</si>
  <si>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</si>
  <si>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</si>
  <si>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</si>
  <si>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</si>
  <si>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</si>
  <si>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</si>
  <si>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</si>
  <si>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</si>
  <si>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</si>
  <si>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</si>
  <si>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</si>
  <si>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</si>
  <si>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</si>
  <si>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</si>
  <si>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</si>
  <si>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</si>
  <si>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</si>
  <si>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</si>
  <si>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</si>
  <si>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</si>
  <si>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</si>
  <si>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</si>
  <si>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</si>
  <si>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</si>
  <si>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</si>
  <si>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</si>
  <si>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</si>
  <si>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</si>
  <si>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</si>
  <si>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</si>
  <si>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</si>
  <si>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</si>
  <si>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</si>
  <si>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</si>
  <si>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</si>
  <si>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</si>
  <si>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</si>
  <si>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</si>
  <si>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>Dec 2nd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</si>
  <si>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</si>
  <si>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</si>
  <si>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</si>
  <si>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</si>
  <si>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</si>
  <si>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</si>
  <si>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</si>
  <si>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</si>
  <si>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</si>
  <si>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</si>
  <si>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</si>
  <si>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</si>
  <si>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</si>
  <si>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</si>
  <si>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</si>
  <si>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</si>
  <si>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</si>
  <si>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</si>
  <si>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</si>
  <si>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</si>
  <si>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</si>
  <si>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</si>
  <si>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</si>
  <si>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</si>
  <si>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</si>
  <si>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</si>
  <si>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</si>
  <si>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</si>
  <si>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</si>
  <si>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</si>
  <si>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</si>
  <si>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</si>
  <si>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</si>
  <si>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</si>
  <si>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</si>
  <si>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</si>
  <si>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</si>
  <si>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</si>
  <si>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</si>
  <si>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</si>
  <si>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</si>
  <si>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</si>
  <si>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</si>
  <si>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</si>
  <si>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</si>
  <si>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</si>
  <si>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</si>
  <si>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</si>
  <si>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</si>
  <si>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</si>
  <si>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</si>
  <si>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</si>
  <si>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</si>
  <si>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</si>
  <si>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</si>
  <si>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</si>
  <si>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</si>
  <si>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</si>
  <si>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</si>
  <si>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</si>
  <si>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</si>
  <si>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</si>
  <si>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</si>
  <si>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</si>
  <si>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ETC</t>
  </si>
  <si>
    <t>DASH</t>
  </si>
  <si>
    <t>ZEC</t>
  </si>
  <si>
    <t>Name</t>
  </si>
  <si>
    <t>YFI</t>
  </si>
  <si>
    <t>CRV</t>
  </si>
  <si>
    <t>Open</t>
  </si>
  <si>
    <t>Sell</t>
  </si>
  <si>
    <t>NEO</t>
  </si>
  <si>
    <t>BCH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</si>
  <si>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</si>
  <si>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</si>
  <si>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</si>
  <si>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</si>
  <si>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</si>
  <si>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</si>
  <si>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</si>
  <si>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</si>
  <si>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</si>
  <si>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</si>
  <si>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</si>
  <si>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</si>
  <si>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320 Western Blvd Glastonbury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</si>
  <si>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</si>
  <si>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</si>
  <si>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</si>
  <si>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</si>
  <si>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</si>
  <si>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</si>
  <si>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</si>
  <si>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</si>
  <si>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</si>
  <si>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</si>
  <si>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</si>
  <si>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</si>
  <si>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</si>
  <si>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</si>
  <si>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</si>
  <si>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</si>
  <si>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</si>
  <si>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</si>
  <si>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</si>
  <si>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</si>
  <si>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</si>
  <si>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</si>
  <si>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</si>
  <si>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</si>
  <si>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</si>
  <si>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XDG</t>
  </si>
  <si>
    <t>ren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</si>
  <si>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</si>
  <si>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</si>
  <si>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</si>
  <si>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</si>
  <si>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</si>
  <si>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</si>
  <si>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</si>
  <si>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</si>
  <si>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</si>
  <si>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</si>
  <si>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</si>
  <si>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Dec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</si>
  <si>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</si>
  <si>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</si>
  <si>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</si>
  <si>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</si>
  <si>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</si>
  <si>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</si>
  <si>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</si>
  <si>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</si>
  <si>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</si>
  <si>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</si>
  <si>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</si>
  <si>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</si>
  <si>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</si>
  <si>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</si>
  <si>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</si>
  <si>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</si>
  <si>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</si>
  <si>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</si>
  <si>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</si>
  <si>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</si>
  <si>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</si>
  <si>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</si>
  <si>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</si>
  <si>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</si>
  <si>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</si>
  <si>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</si>
  <si>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</si>
  <si>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</si>
  <si>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</si>
  <si>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</si>
  <si>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</si>
  <si>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</si>
  <si>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</si>
  <si>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</si>
  <si>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</si>
  <si>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</si>
  <si>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</si>
  <si>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</si>
  <si>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</si>
  <si>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</si>
  <si>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</si>
  <si>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</si>
  <si>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</si>
  <si>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</si>
  <si>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</si>
  <si>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</si>
  <si>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</si>
  <si>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</si>
  <si>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</si>
  <si>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</si>
  <si>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</si>
  <si>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</si>
  <si>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</si>
  <si>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Data</t>
  </si>
  <si>
    <t>G</t>
  </si>
  <si>
    <t>R</t>
  </si>
  <si>
    <t>GG</t>
  </si>
  <si>
    <t>currency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</si>
</sst>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8" formatCode="0.000%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</fills>
  <borders count="9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8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1826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1825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1827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4"/>
  <sheetViews>
    <sheetView workbookViewId="0">
      <selection activeCell="D4" sqref="D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1862</v>
      </c>
      <c r="C1" t="s">
        <v>1863</v>
      </c>
    </row>
    <row r="2" spans="1:3" x14ac:dyDescent="0.2">
      <c r="A2" t="s">
        <v>1861</v>
      </c>
      <c r="B2">
        <v>1</v>
      </c>
    </row>
    <row r="3" spans="1:3" x14ac:dyDescent="0.2">
      <c r="A3" t="s">
        <v>1864</v>
      </c>
      <c r="B3">
        <v>2</v>
      </c>
      <c r="C3">
        <v>2</v>
      </c>
    </row>
    <row r="4" spans="1:3" x14ac:dyDescent="0.2">
      <c r="A4" t="s">
        <v>1930</v>
      </c>
      <c r="C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1823</v>
      </c>
      <c r="F3" t="s">
        <v>1824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H14" sqref="H14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1872</v>
      </c>
      <c r="B1" s="38" t="s">
        <v>1873</v>
      </c>
      <c r="C1" s="73" t="s">
        <v>2063</v>
      </c>
      <c r="D1">
        <v>4</v>
      </c>
    </row>
    <row r="2" spans="1:5" x14ac:dyDescent="0.2">
      <c r="A2" s="39" t="s">
        <v>1874</v>
      </c>
      <c r="B2" s="40" t="s">
        <v>1875</v>
      </c>
    </row>
    <row r="3" spans="1:5" x14ac:dyDescent="0.2">
      <c r="A3" s="39" t="s">
        <v>1876</v>
      </c>
      <c r="B3" s="40" t="s">
        <v>1877</v>
      </c>
    </row>
    <row r="4" spans="1:5" x14ac:dyDescent="0.2">
      <c r="A4" s="39" t="s">
        <v>1878</v>
      </c>
      <c r="B4" s="40" t="s">
        <v>1879</v>
      </c>
      <c r="C4" s="74" t="s">
        <v>2064</v>
      </c>
      <c r="D4">
        <v>3</v>
      </c>
    </row>
    <row r="5" spans="1:5" x14ac:dyDescent="0.2">
      <c r="A5" s="39" t="s">
        <v>1880</v>
      </c>
      <c r="B5" s="40" t="s">
        <v>1881</v>
      </c>
    </row>
    <row r="6" spans="1:5" x14ac:dyDescent="0.2">
      <c r="A6" s="39" t="s">
        <v>1882</v>
      </c>
      <c r="B6" s="40" t="s">
        <v>1883</v>
      </c>
      <c r="C6" s="73" t="s">
        <v>2067</v>
      </c>
    </row>
    <row r="7" spans="1:5" x14ac:dyDescent="0.2">
      <c r="A7" s="39" t="s">
        <v>1884</v>
      </c>
      <c r="B7" s="40" t="s">
        <v>1885</v>
      </c>
      <c r="C7" s="75" t="s">
        <v>2065</v>
      </c>
      <c r="D7">
        <v>5</v>
      </c>
      <c r="E7">
        <v>0</v>
      </c>
    </row>
    <row r="8" spans="1:5" x14ac:dyDescent="0.2">
      <c r="A8" s="39" t="s">
        <v>1886</v>
      </c>
      <c r="B8" s="40" t="s">
        <v>1887</v>
      </c>
    </row>
    <row r="9" spans="1:5" x14ac:dyDescent="0.2">
      <c r="A9" s="39" t="s">
        <v>1888</v>
      </c>
      <c r="B9" s="40" t="s">
        <v>1889</v>
      </c>
      <c r="C9" s="76" t="s">
        <v>2066</v>
      </c>
      <c r="D9">
        <v>5</v>
      </c>
      <c r="E9">
        <v>4</v>
      </c>
    </row>
    <row r="10" spans="1:5" x14ac:dyDescent="0.2">
      <c r="A10" s="39" t="s">
        <v>1890</v>
      </c>
      <c r="B10" s="40" t="s">
        <v>1891</v>
      </c>
      <c r="C10" s="74" t="s">
        <v>2067</v>
      </c>
      <c r="D10">
        <v>5</v>
      </c>
      <c r="E10">
        <v>5</v>
      </c>
    </row>
    <row r="11" spans="1:5" x14ac:dyDescent="0.2">
      <c r="A11" s="39" t="s">
        <v>1892</v>
      </c>
      <c r="B11" s="40" t="s">
        <v>1893</v>
      </c>
    </row>
    <row r="12" spans="1:5" x14ac:dyDescent="0.2">
      <c r="A12" s="39" t="s">
        <v>1894</v>
      </c>
      <c r="B12" s="40" t="s">
        <v>1895</v>
      </c>
      <c r="C12" s="74" t="s">
        <v>2064</v>
      </c>
      <c r="D12">
        <v>5</v>
      </c>
      <c r="E12">
        <v>5</v>
      </c>
    </row>
    <row r="13" spans="1:5" x14ac:dyDescent="0.2">
      <c r="A13" s="39" t="s">
        <v>1896</v>
      </c>
      <c r="B13" s="40" t="s">
        <v>1897</v>
      </c>
      <c r="C13" s="74" t="s">
        <v>2067</v>
      </c>
      <c r="D13">
        <v>5</v>
      </c>
      <c r="E13">
        <v>5</v>
      </c>
    </row>
    <row r="14" spans="1:5" x14ac:dyDescent="0.2">
      <c r="A14" s="39" t="s">
        <v>1898</v>
      </c>
      <c r="B14" s="40" t="s">
        <v>1899</v>
      </c>
    </row>
    <row r="15" spans="1:5" x14ac:dyDescent="0.2">
      <c r="A15" s="39" t="s">
        <v>1900</v>
      </c>
      <c r="B15" s="40" t="s">
        <v>1901</v>
      </c>
    </row>
    <row r="16" spans="1:5" x14ac:dyDescent="0.2">
      <c r="A16" s="39" t="s">
        <v>1902</v>
      </c>
      <c r="B16" s="40" t="s">
        <v>1903</v>
      </c>
    </row>
    <row r="17" spans="1:5" x14ac:dyDescent="0.2">
      <c r="A17" s="39" t="s">
        <v>1904</v>
      </c>
      <c r="B17" s="40" t="s">
        <v>1905</v>
      </c>
    </row>
    <row r="18" spans="1:5" x14ac:dyDescent="0.2">
      <c r="A18" s="39" t="s">
        <v>1906</v>
      </c>
      <c r="B18" s="40" t="s">
        <v>1907</v>
      </c>
    </row>
    <row r="19" spans="1:5" x14ac:dyDescent="0.2">
      <c r="A19" s="39" t="s">
        <v>1908</v>
      </c>
      <c r="B19" s="40" t="s">
        <v>1909</v>
      </c>
    </row>
    <row r="20" spans="1:5" x14ac:dyDescent="0.2">
      <c r="A20" s="39" t="s">
        <v>1910</v>
      </c>
      <c r="B20" s="40" t="s">
        <v>1911</v>
      </c>
    </row>
    <row r="21" spans="1:5" x14ac:dyDescent="0.2">
      <c r="A21" s="39" t="s">
        <v>1912</v>
      </c>
      <c r="B21" s="40" t="s">
        <v>1913</v>
      </c>
    </row>
    <row r="22" spans="1:5" x14ac:dyDescent="0.2">
      <c r="A22" s="39" t="s">
        <v>1914</v>
      </c>
      <c r="B22" s="40" t="s">
        <v>1915</v>
      </c>
    </row>
    <row r="23" spans="1:5" x14ac:dyDescent="0.2">
      <c r="A23" s="39" t="s">
        <v>1916</v>
      </c>
      <c r="B23" s="40" t="s">
        <v>1917</v>
      </c>
    </row>
    <row r="24" spans="1:5" x14ac:dyDescent="0.2">
      <c r="A24" s="39" t="s">
        <v>1918</v>
      </c>
      <c r="B24" s="40" t="s">
        <v>1919</v>
      </c>
      <c r="C24" s="74" t="s">
        <v>2068</v>
      </c>
      <c r="D24">
        <v>4</v>
      </c>
      <c r="E24">
        <v>4</v>
      </c>
    </row>
    <row r="25" spans="1:5" x14ac:dyDescent="0.2">
      <c r="A25" s="39" t="s">
        <v>1920</v>
      </c>
      <c r="B25" s="40" t="s">
        <v>1921</v>
      </c>
    </row>
    <row r="26" spans="1:5" x14ac:dyDescent="0.2">
      <c r="A26" s="39" t="s">
        <v>1922</v>
      </c>
      <c r="B26" s="40" t="s">
        <v>1923</v>
      </c>
    </row>
    <row r="27" spans="1:5" x14ac:dyDescent="0.2">
      <c r="A27" s="39" t="s">
        <v>1924</v>
      </c>
      <c r="B27" s="40" t="s">
        <v>1925</v>
      </c>
    </row>
    <row r="28" spans="1:5" x14ac:dyDescent="0.2">
      <c r="A28" s="39" t="s">
        <v>1926</v>
      </c>
      <c r="B28" s="40" t="s">
        <v>1927</v>
      </c>
    </row>
    <row r="29" spans="1:5" x14ac:dyDescent="0.2">
      <c r="A29" s="37" t="s">
        <v>1928</v>
      </c>
      <c r="B29" s="38" t="s">
        <v>1929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1938</v>
      </c>
      <c r="I1" s="44" t="s">
        <v>1939</v>
      </c>
      <c r="J1" s="44" t="s">
        <v>1940</v>
      </c>
      <c r="K1" s="45" t="s">
        <v>1941</v>
      </c>
      <c r="L1" s="44" t="s">
        <v>1942</v>
      </c>
      <c r="M1" s="44" t="s">
        <v>1943</v>
      </c>
      <c r="N1" s="44" t="s">
        <v>1944</v>
      </c>
      <c r="O1" s="44" t="s">
        <v>1945</v>
      </c>
      <c r="P1" s="44" t="s">
        <v>1946</v>
      </c>
      <c r="Q1" s="45" t="s">
        <v>1947</v>
      </c>
      <c r="R1" s="44" t="s">
        <v>1948</v>
      </c>
      <c r="S1" s="45" t="s">
        <v>1949</v>
      </c>
      <c r="T1" s="44" t="s">
        <v>1950</v>
      </c>
      <c r="U1" s="44" t="s">
        <v>1951</v>
      </c>
      <c r="V1" s="44" t="s">
        <v>1952</v>
      </c>
      <c r="W1" s="44" t="s">
        <v>1953</v>
      </c>
      <c r="X1" s="44" t="s">
        <v>1954</v>
      </c>
      <c r="Y1" s="44" t="s">
        <v>1955</v>
      </c>
      <c r="Z1" s="45" t="s">
        <v>1956</v>
      </c>
      <c r="AA1" s="45" t="s">
        <v>1957</v>
      </c>
      <c r="AB1" s="44" t="s">
        <v>1958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G34"/>
  <sheetViews>
    <sheetView workbookViewId="0">
      <selection activeCell="N11" sqref="N11"/>
    </sheetView>
  </sheetViews>
  <sheetFormatPr defaultRowHeight="14.25" x14ac:dyDescent="0.2"/>
  <sheetData>
    <row r="1" spans="1:7" ht="31.5" thickTop="1" thickBot="1" x14ac:dyDescent="0.3">
      <c r="A1" t="s">
        <v>1989</v>
      </c>
      <c r="B1" s="41" t="s">
        <v>1932</v>
      </c>
      <c r="C1" s="42" t="s">
        <v>1933</v>
      </c>
      <c r="D1" s="43" t="s">
        <v>1934</v>
      </c>
      <c r="E1" s="43" t="s">
        <v>1935</v>
      </c>
      <c r="F1" s="43" t="s">
        <v>1936</v>
      </c>
      <c r="G1" s="44" t="s">
        <v>1937</v>
      </c>
    </row>
    <row r="2" spans="1:7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7" ht="30" thickBot="1" x14ac:dyDescent="0.3">
      <c r="A3" s="60">
        <f t="shared" si="0"/>
        <v>0.18823529411764706</v>
      </c>
      <c r="B3" s="48" t="s">
        <v>1961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</row>
    <row r="4" spans="1:7" ht="30" thickBot="1" x14ac:dyDescent="0.3">
      <c r="A4" s="60">
        <f t="shared" si="0"/>
        <v>0.17777777777777778</v>
      </c>
      <c r="B4" s="48" t="s">
        <v>1962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</row>
    <row r="5" spans="1:7" ht="15.75" thickBot="1" x14ac:dyDescent="0.3">
      <c r="A5" s="60">
        <f t="shared" si="0"/>
        <v>0.15375</v>
      </c>
      <c r="B5" s="48" t="s">
        <v>1966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7" ht="30" thickBot="1" x14ac:dyDescent="0.3">
      <c r="A6" s="60">
        <f t="shared" si="0"/>
        <v>0.15</v>
      </c>
      <c r="B6" s="61" t="s">
        <v>1971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7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7" ht="15.75" thickBot="1" x14ac:dyDescent="0.3">
      <c r="A8" s="60">
        <f t="shared" si="0"/>
        <v>0.12571428571428572</v>
      </c>
      <c r="B8" s="61" t="s">
        <v>1976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7" ht="30" thickBot="1" x14ac:dyDescent="0.3">
      <c r="A9" s="60">
        <f t="shared" si="0"/>
        <v>0.12018181818181817</v>
      </c>
      <c r="B9" s="51" t="s">
        <v>1967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7" ht="30" thickBot="1" x14ac:dyDescent="0.3">
      <c r="A10" s="60">
        <f t="shared" si="0"/>
        <v>0.115</v>
      </c>
      <c r="B10" s="48" t="s">
        <v>1969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7" ht="15.75" thickBot="1" x14ac:dyDescent="0.3">
      <c r="A11" s="60">
        <f t="shared" si="0"/>
        <v>0.10909090909090909</v>
      </c>
      <c r="B11" s="61" t="s">
        <v>1972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7" ht="15.75" thickBot="1" x14ac:dyDescent="0.3">
      <c r="A12" s="60">
        <f t="shared" si="0"/>
        <v>0.105</v>
      </c>
      <c r="B12" s="48" t="s">
        <v>1963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7" ht="30" thickBot="1" x14ac:dyDescent="0.3">
      <c r="A13" s="60">
        <f t="shared" si="0"/>
        <v>0.10100000000000001</v>
      </c>
      <c r="B13" s="65" t="s">
        <v>1968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7" ht="30.75" thickTop="1" thickBot="1" x14ac:dyDescent="0.3">
      <c r="A14" s="60">
        <f t="shared" si="0"/>
        <v>0.1</v>
      </c>
      <c r="B14" s="58" t="s">
        <v>1987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7" ht="30" thickBot="1" x14ac:dyDescent="0.3">
      <c r="A15" s="60">
        <f t="shared" si="0"/>
        <v>9.8518518518518519E-2</v>
      </c>
      <c r="B15" s="54" t="s">
        <v>1974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7" ht="15.75" thickBot="1" x14ac:dyDescent="0.3">
      <c r="A16" s="60">
        <f t="shared" si="0"/>
        <v>9.7777777777777783E-2</v>
      </c>
      <c r="B16" s="62" t="s">
        <v>1964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7" ht="15.75" thickBot="1" x14ac:dyDescent="0.3">
      <c r="A17" s="60">
        <f t="shared" si="0"/>
        <v>9.3333333333333338E-2</v>
      </c>
      <c r="B17" s="62" t="s">
        <v>1965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7" ht="30" thickBot="1" x14ac:dyDescent="0.3">
      <c r="A18" s="60">
        <f t="shared" si="0"/>
        <v>9.2666666666666675E-2</v>
      </c>
      <c r="B18" s="54" t="s">
        <v>1970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7" ht="15.75" thickBot="1" x14ac:dyDescent="0.3">
      <c r="A19" s="60">
        <f t="shared" si="0"/>
        <v>9.0624999999999997E-2</v>
      </c>
      <c r="B19" s="62" t="s">
        <v>1960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</row>
    <row r="20" spans="1:7" ht="30" thickBot="1" x14ac:dyDescent="0.3">
      <c r="A20" s="60">
        <f t="shared" si="0"/>
        <v>8.9583333333333334E-2</v>
      </c>
      <c r="B20" s="54" t="s">
        <v>1973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7" ht="15.75" thickBot="1" x14ac:dyDescent="0.3">
      <c r="A21" s="60">
        <f t="shared" si="0"/>
        <v>8.6956521739130432E-2</v>
      </c>
      <c r="B21" s="62" t="s">
        <v>1959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</row>
    <row r="22" spans="1:7" ht="30" thickBot="1" x14ac:dyDescent="0.3">
      <c r="A22" s="60">
        <f t="shared" si="0"/>
        <v>8.4000000000000005E-2</v>
      </c>
      <c r="B22" s="58" t="s">
        <v>1985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7" ht="15.75" thickBot="1" x14ac:dyDescent="0.3">
      <c r="A23" s="60">
        <f t="shared" si="0"/>
        <v>8.38235294117647E-2</v>
      </c>
      <c r="B23" s="54" t="s">
        <v>1981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7" ht="15.75" thickBot="1" x14ac:dyDescent="0.3">
      <c r="A24" s="60">
        <f t="shared" si="0"/>
        <v>8.3333333333333329E-2</v>
      </c>
      <c r="B24" s="54" t="s">
        <v>1975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7" ht="30" thickBot="1" x14ac:dyDescent="0.3">
      <c r="A25" s="60">
        <f t="shared" si="0"/>
        <v>8.0882352941176475E-2</v>
      </c>
      <c r="B25" s="58" t="s">
        <v>1986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7" ht="15.75" thickBot="1" x14ac:dyDescent="0.3">
      <c r="A26" s="60">
        <f t="shared" si="0"/>
        <v>8.0824742268041247E-2</v>
      </c>
      <c r="B26" s="54" t="s">
        <v>1982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7" ht="30.75" thickTop="1" thickBot="1" x14ac:dyDescent="0.3">
      <c r="A27" s="60">
        <f t="shared" si="0"/>
        <v>7.4049366244162779E-2</v>
      </c>
      <c r="B27" s="58" t="s">
        <v>1988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7" ht="15.75" thickBot="1" x14ac:dyDescent="0.3">
      <c r="A28" s="60">
        <f t="shared" si="0"/>
        <v>6.5384615384615388E-2</v>
      </c>
      <c r="B28" s="54" t="s">
        <v>1978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7" ht="30" thickBot="1" x14ac:dyDescent="0.3">
      <c r="A29" s="60">
        <f t="shared" si="0"/>
        <v>6.4893617021276592E-2</v>
      </c>
      <c r="B29" s="54" t="s">
        <v>1977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7" ht="15.75" thickBot="1" x14ac:dyDescent="0.3">
      <c r="A30" s="60">
        <f t="shared" si="0"/>
        <v>5.8749999999999997E-2</v>
      </c>
      <c r="B30" s="54" t="s">
        <v>1979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7" ht="15.75" thickBot="1" x14ac:dyDescent="0.3">
      <c r="A31" s="60">
        <f t="shared" si="0"/>
        <v>5.464949928469242E-2</v>
      </c>
      <c r="B31" s="54" t="s">
        <v>1983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7" ht="30" thickBot="1" x14ac:dyDescent="0.3">
      <c r="A32" s="60">
        <f t="shared" si="0"/>
        <v>5.3999999999999999E-2</v>
      </c>
      <c r="B32" s="54" t="s">
        <v>1980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7" ht="30" thickBot="1" x14ac:dyDescent="0.3">
      <c r="A33" s="60">
        <f t="shared" si="0"/>
        <v>4.3749999999999997E-2</v>
      </c>
      <c r="B33" s="64" t="s">
        <v>1984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7" ht="15" thickTop="1" x14ac:dyDescent="0.2"/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AQ70"/>
  <sheetViews>
    <sheetView tabSelected="1" topLeftCell="L1" workbookViewId="0">
      <selection activeCell="AD17" sqref="AD17"/>
    </sheetView>
  </sheetViews>
  <sheetFormatPr defaultRowHeight="14.25" x14ac:dyDescent="0.2"/>
  <cols>
    <col min="6" max="6" width="11.875" bestFit="1" customWidth="1"/>
    <col min="14" max="14" width="17.875" bestFit="1" customWidth="1"/>
    <col min="15" max="15" width="11.875" bestFit="1" customWidth="1"/>
    <col min="19" max="19" width="10" bestFit="1" customWidth="1"/>
    <col min="24" max="24" width="9.625" bestFit="1" customWidth="1"/>
    <col min="26" max="26" width="9.875" bestFit="1" customWidth="1"/>
    <col min="27" max="27" width="15.125" bestFit="1" customWidth="1"/>
  </cols>
  <sheetData>
    <row r="1" spans="1:43" x14ac:dyDescent="0.2">
      <c r="A1" t="s">
        <v>1999</v>
      </c>
      <c r="B1" t="s">
        <v>1350</v>
      </c>
      <c r="C1" t="s">
        <v>1675</v>
      </c>
      <c r="D1" t="s">
        <v>2062</v>
      </c>
      <c r="E1" t="s">
        <v>2002</v>
      </c>
      <c r="F1" t="s">
        <v>2003</v>
      </c>
      <c r="G1" t="s">
        <v>2035</v>
      </c>
      <c r="H1" t="s">
        <v>2036</v>
      </c>
      <c r="I1" t="s">
        <v>2046</v>
      </c>
      <c r="J1" t="s">
        <v>2079</v>
      </c>
      <c r="K1" t="s">
        <v>2108</v>
      </c>
      <c r="L1" t="s">
        <v>2111</v>
      </c>
      <c r="M1">
        <v>100000</v>
      </c>
      <c r="Y1" t="s">
        <v>2072</v>
      </c>
      <c r="Z1">
        <v>3</v>
      </c>
      <c r="AA1" t="s">
        <v>2078</v>
      </c>
    </row>
    <row r="2" spans="1:43" s="10" customFormat="1" x14ac:dyDescent="0.2">
      <c r="A2" t="s">
        <v>2050</v>
      </c>
      <c r="B2">
        <v>15519</v>
      </c>
      <c r="C2"/>
      <c r="D2" t="s">
        <v>2062</v>
      </c>
      <c r="E2"/>
      <c r="F2">
        <f>E2*(B2/100+1)</f>
        <v>0</v>
      </c>
      <c r="G2" t="s">
        <v>2008</v>
      </c>
      <c r="H2" t="s">
        <v>2008</v>
      </c>
      <c r="I2" t="s">
        <v>2008</v>
      </c>
      <c r="J2" t="s">
        <v>2037</v>
      </c>
      <c r="K2" t="s">
        <v>2008</v>
      </c>
      <c r="L2" t="s">
        <v>2037</v>
      </c>
      <c r="M2"/>
      <c r="N2"/>
      <c r="O2"/>
      <c r="P2"/>
      <c r="Q2"/>
      <c r="R2"/>
      <c r="S2"/>
      <c r="T2"/>
      <c r="U2"/>
      <c r="V2"/>
      <c r="W2"/>
      <c r="X2"/>
      <c r="Y2" t="s">
        <v>2073</v>
      </c>
      <c r="Z2">
        <v>1</v>
      </c>
      <c r="AA2" t="s">
        <v>2077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s="70" customFormat="1" x14ac:dyDescent="0.2">
      <c r="A3" s="70" t="s">
        <v>2043</v>
      </c>
      <c r="B3" s="70">
        <v>2738</v>
      </c>
      <c r="D3" s="70" t="s">
        <v>2062</v>
      </c>
      <c r="F3" s="70">
        <f>E3*(B3/100+1)</f>
        <v>0</v>
      </c>
      <c r="G3" s="70" t="s">
        <v>2008</v>
      </c>
      <c r="H3" s="70" t="s">
        <v>2037</v>
      </c>
      <c r="J3" s="70" t="s">
        <v>2037</v>
      </c>
      <c r="K3" s="70" t="s">
        <v>2037</v>
      </c>
      <c r="L3" s="70" t="s">
        <v>2037</v>
      </c>
      <c r="M3"/>
      <c r="N3"/>
      <c r="O3"/>
      <c r="P3"/>
      <c r="Q3"/>
      <c r="R3"/>
      <c r="S3" t="s">
        <v>2051</v>
      </c>
      <c r="T3"/>
      <c r="U3"/>
      <c r="V3"/>
      <c r="W3"/>
      <c r="X3"/>
      <c r="Y3" t="s">
        <v>2074</v>
      </c>
      <c r="Z3">
        <v>2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s="10" customFormat="1" x14ac:dyDescent="0.2">
      <c r="A4" t="s">
        <v>2091</v>
      </c>
      <c r="B4">
        <v>2264</v>
      </c>
      <c r="C4" t="s">
        <v>2008</v>
      </c>
      <c r="D4" t="s">
        <v>2062</v>
      </c>
      <c r="E4">
        <v>6.81</v>
      </c>
      <c r="F4">
        <f>E4*(B4/100+1)</f>
        <v>160.98839999999998</v>
      </c>
      <c r="G4" t="s">
        <v>2037</v>
      </c>
      <c r="H4" t="s">
        <v>2008</v>
      </c>
      <c r="I4"/>
      <c r="J4" t="s">
        <v>2008</v>
      </c>
      <c r="K4" t="s">
        <v>2037</v>
      </c>
      <c r="L4" t="s">
        <v>2112</v>
      </c>
      <c r="M4" t="s">
        <v>2033</v>
      </c>
      <c r="N4">
        <v>0.34</v>
      </c>
      <c r="O4">
        <f>10000/N4</f>
        <v>29411.76470588235</v>
      </c>
      <c r="P4"/>
      <c r="Q4"/>
      <c r="R4"/>
      <c r="S4"/>
      <c r="T4"/>
      <c r="U4"/>
      <c r="V4"/>
      <c r="W4"/>
      <c r="X4"/>
      <c r="Y4" t="s">
        <v>2075</v>
      </c>
      <c r="Z4">
        <v>1</v>
      </c>
      <c r="AA4" t="s">
        <v>2076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s="10" customFormat="1" x14ac:dyDescent="0.2">
      <c r="A5" t="s">
        <v>2000</v>
      </c>
      <c r="B5">
        <v>2258</v>
      </c>
      <c r="C5"/>
      <c r="D5" t="s">
        <v>2062</v>
      </c>
      <c r="E5">
        <v>26315</v>
      </c>
      <c r="F5">
        <f>E5*(B5/100+1)</f>
        <v>620507.69999999995</v>
      </c>
      <c r="G5" t="s">
        <v>2008</v>
      </c>
      <c r="H5" t="s">
        <v>2008</v>
      </c>
      <c r="I5" t="s">
        <v>2008</v>
      </c>
      <c r="J5" t="s">
        <v>2037</v>
      </c>
      <c r="K5" t="s">
        <v>2037</v>
      </c>
      <c r="L5" t="s">
        <v>2037</v>
      </c>
      <c r="M5" t="s">
        <v>2045</v>
      </c>
      <c r="N5">
        <v>31566</v>
      </c>
      <c r="O5">
        <f>10000/N5</f>
        <v>0.31679655325350059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s="10" customFormat="1" x14ac:dyDescent="0.2">
      <c r="A6" s="70" t="s">
        <v>2070</v>
      </c>
      <c r="B6" s="70">
        <v>1524</v>
      </c>
      <c r="C6" s="70"/>
      <c r="D6" s="70" t="s">
        <v>2062</v>
      </c>
      <c r="E6" s="70"/>
      <c r="F6" s="70">
        <f>E6*(B6/100+1)</f>
        <v>0</v>
      </c>
      <c r="G6" s="70" t="s">
        <v>2037</v>
      </c>
      <c r="H6" s="70" t="s">
        <v>2037</v>
      </c>
      <c r="I6" s="70"/>
      <c r="J6" s="70" t="s">
        <v>2037</v>
      </c>
      <c r="K6" s="70" t="s">
        <v>2037</v>
      </c>
      <c r="L6" s="70" t="s">
        <v>2037</v>
      </c>
      <c r="M6" t="s">
        <v>2033</v>
      </c>
      <c r="N6">
        <v>0.38</v>
      </c>
      <c r="O6">
        <f t="shared" ref="O6:O12" si="0">10000/N6</f>
        <v>26315.78947368421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">
      <c r="A7" s="70" t="s">
        <v>2041</v>
      </c>
      <c r="B7" s="70">
        <v>1259</v>
      </c>
      <c r="C7" s="70"/>
      <c r="D7" s="70" t="s">
        <v>2062</v>
      </c>
      <c r="E7" s="70"/>
      <c r="F7" s="70">
        <f>E7*(B7/100+1)</f>
        <v>0</v>
      </c>
      <c r="G7" s="70" t="s">
        <v>2008</v>
      </c>
      <c r="H7" s="70" t="s">
        <v>2037</v>
      </c>
      <c r="I7" s="70" t="s">
        <v>2008</v>
      </c>
      <c r="J7" s="70" t="s">
        <v>2008</v>
      </c>
      <c r="K7" s="70" t="s">
        <v>2008</v>
      </c>
      <c r="L7" s="70" t="s">
        <v>2113</v>
      </c>
      <c r="M7" s="10" t="s">
        <v>2055</v>
      </c>
      <c r="N7">
        <v>4501</v>
      </c>
      <c r="O7">
        <f>30000/N7</f>
        <v>6.6651855143301493</v>
      </c>
      <c r="S7" t="s">
        <v>2054</v>
      </c>
      <c r="T7" t="s">
        <v>2053</v>
      </c>
    </row>
    <row r="8" spans="1:43" x14ac:dyDescent="0.2">
      <c r="A8" s="70" t="s">
        <v>2071</v>
      </c>
      <c r="B8" s="70">
        <v>1136</v>
      </c>
      <c r="C8" s="70"/>
      <c r="D8" s="70" t="s">
        <v>2062</v>
      </c>
      <c r="E8" s="70"/>
      <c r="F8" s="70">
        <f>E8*(B8/100+1)</f>
        <v>0</v>
      </c>
      <c r="G8" s="70" t="s">
        <v>2037</v>
      </c>
      <c r="H8" s="70" t="s">
        <v>2037</v>
      </c>
      <c r="I8" s="70"/>
      <c r="J8" s="70" t="s">
        <v>2037</v>
      </c>
      <c r="K8" s="70" t="s">
        <v>2037</v>
      </c>
      <c r="L8" s="70" t="s">
        <v>2037</v>
      </c>
      <c r="O8" t="e">
        <f t="shared" si="0"/>
        <v>#DIV/0!</v>
      </c>
      <c r="R8" t="s">
        <v>2052</v>
      </c>
      <c r="S8">
        <v>10000</v>
      </c>
      <c r="T8">
        <v>16000</v>
      </c>
      <c r="U8">
        <f>(T8-S8)/S8*100</f>
        <v>60</v>
      </c>
      <c r="Y8">
        <f>20000/2794</f>
        <v>7.1581961345740872</v>
      </c>
    </row>
    <row r="9" spans="1:43" x14ac:dyDescent="0.2">
      <c r="A9" s="70" t="s">
        <v>2109</v>
      </c>
      <c r="B9" s="70">
        <v>962</v>
      </c>
      <c r="C9" s="70"/>
      <c r="D9" s="70" t="s">
        <v>2062</v>
      </c>
      <c r="E9" s="70"/>
      <c r="F9" s="70">
        <f>E9*(B9/100+1)</f>
        <v>0</v>
      </c>
      <c r="G9" s="70"/>
      <c r="H9" s="70" t="s">
        <v>2037</v>
      </c>
      <c r="I9" s="70"/>
      <c r="J9" s="70"/>
      <c r="K9" s="70"/>
      <c r="L9" s="70" t="s">
        <v>2037</v>
      </c>
      <c r="O9" t="e">
        <f t="shared" si="0"/>
        <v>#DIV/0!</v>
      </c>
      <c r="R9" t="s">
        <v>2033</v>
      </c>
      <c r="S9">
        <v>20000</v>
      </c>
      <c r="T9">
        <v>16000</v>
      </c>
      <c r="U9">
        <f>(T9-S9)/S9*100</f>
        <v>-20</v>
      </c>
    </row>
    <row r="10" spans="1:43" x14ac:dyDescent="0.2">
      <c r="A10" s="70" t="s">
        <v>2094</v>
      </c>
      <c r="B10" s="70">
        <v>935</v>
      </c>
      <c r="C10" s="70"/>
      <c r="D10" s="70" t="s">
        <v>2062</v>
      </c>
      <c r="E10" s="70"/>
      <c r="F10" s="70">
        <f>E10*(B10/100+1)</f>
        <v>0</v>
      </c>
      <c r="G10" s="70"/>
      <c r="H10" s="70" t="s">
        <v>2037</v>
      </c>
      <c r="I10" s="70"/>
      <c r="J10" s="70"/>
      <c r="K10" s="70" t="s">
        <v>2008</v>
      </c>
      <c r="L10" s="70" t="s">
        <v>2114</v>
      </c>
      <c r="O10" t="e">
        <f t="shared" si="0"/>
        <v>#DIV/0!</v>
      </c>
      <c r="R10" t="s">
        <v>2055</v>
      </c>
      <c r="S10">
        <v>100000</v>
      </c>
      <c r="T10">
        <v>76700</v>
      </c>
      <c r="U10">
        <f>(T10-S10)/S10*100</f>
        <v>-23.3</v>
      </c>
    </row>
    <row r="11" spans="1:43" x14ac:dyDescent="0.2">
      <c r="A11" s="70" t="s">
        <v>2096</v>
      </c>
      <c r="B11" s="70">
        <v>921</v>
      </c>
      <c r="C11" s="70"/>
      <c r="D11" s="70" t="s">
        <v>2062</v>
      </c>
      <c r="E11" s="70"/>
      <c r="F11" s="70">
        <f>E11*(B11/100+1)</f>
        <v>0</v>
      </c>
      <c r="G11" s="70" t="s">
        <v>2037</v>
      </c>
      <c r="H11" s="70" t="s">
        <v>2037</v>
      </c>
      <c r="I11" s="70"/>
      <c r="J11" s="70" t="s">
        <v>2037</v>
      </c>
      <c r="K11" s="70" t="s">
        <v>2037</v>
      </c>
      <c r="L11" s="70" t="s">
        <v>2037</v>
      </c>
      <c r="O11" t="e">
        <f t="shared" si="0"/>
        <v>#DIV/0!</v>
      </c>
      <c r="AA11" t="s">
        <v>2091</v>
      </c>
      <c r="AE11" t="s">
        <v>2081</v>
      </c>
      <c r="AI11" t="s">
        <v>2042</v>
      </c>
      <c r="AM11" t="s">
        <v>2031</v>
      </c>
    </row>
    <row r="12" spans="1:43" x14ac:dyDescent="0.2">
      <c r="A12" s="70" t="s">
        <v>2097</v>
      </c>
      <c r="B12" s="70">
        <v>780</v>
      </c>
      <c r="C12" s="70"/>
      <c r="D12" s="70" t="s">
        <v>2062</v>
      </c>
      <c r="E12" s="70"/>
      <c r="F12" s="70">
        <f>E12*(B12/100+1)</f>
        <v>0</v>
      </c>
      <c r="G12" s="70" t="s">
        <v>2037</v>
      </c>
      <c r="H12" s="70" t="s">
        <v>2037</v>
      </c>
      <c r="I12" s="70" t="s">
        <v>2008</v>
      </c>
      <c r="J12" s="70" t="s">
        <v>2037</v>
      </c>
      <c r="K12" s="70" t="s">
        <v>2037</v>
      </c>
      <c r="L12" s="70" t="s">
        <v>2114</v>
      </c>
      <c r="O12" t="e">
        <f t="shared" si="0"/>
        <v>#DIV/0!</v>
      </c>
      <c r="W12">
        <v>130</v>
      </c>
      <c r="AA12">
        <v>0</v>
      </c>
      <c r="AB12">
        <v>0</v>
      </c>
      <c r="AC12">
        <f>AA12*AB12</f>
        <v>0</v>
      </c>
      <c r="AE12">
        <v>0</v>
      </c>
      <c r="AF12">
        <v>0</v>
      </c>
      <c r="AG12">
        <f>AE12*AF12</f>
        <v>0</v>
      </c>
      <c r="AI12">
        <v>0</v>
      </c>
      <c r="AJ12">
        <v>7.99</v>
      </c>
      <c r="AK12">
        <f>AI12*AJ12</f>
        <v>0</v>
      </c>
      <c r="AM12">
        <v>0</v>
      </c>
      <c r="AN12">
        <v>0.88</v>
      </c>
      <c r="AO12">
        <f>AM12*AN12</f>
        <v>0</v>
      </c>
    </row>
    <row r="13" spans="1:43" x14ac:dyDescent="0.2">
      <c r="A13" t="s">
        <v>2028</v>
      </c>
      <c r="B13">
        <v>723</v>
      </c>
      <c r="D13" t="s">
        <v>2062</v>
      </c>
      <c r="E13">
        <v>0.31</v>
      </c>
      <c r="F13">
        <f>E13*(B13/100+1)</f>
        <v>2.5512999999999999</v>
      </c>
      <c r="G13" t="s">
        <v>2037</v>
      </c>
      <c r="H13" t="s">
        <v>2008</v>
      </c>
      <c r="I13" t="s">
        <v>2008</v>
      </c>
      <c r="J13" t="s">
        <v>2037</v>
      </c>
      <c r="K13" t="s">
        <v>2008</v>
      </c>
      <c r="L13" t="s">
        <v>2113</v>
      </c>
      <c r="Q13">
        <v>3</v>
      </c>
      <c r="AA13">
        <v>2794</v>
      </c>
      <c r="AB13">
        <v>7.15</v>
      </c>
      <c r="AC13">
        <f>AA13*AB13</f>
        <v>19977.100000000002</v>
      </c>
      <c r="AE13">
        <v>7963</v>
      </c>
      <c r="AF13">
        <v>1.26</v>
      </c>
      <c r="AG13">
        <f>AE13*AF13</f>
        <v>10033.379999999999</v>
      </c>
      <c r="AI13">
        <v>1262</v>
      </c>
      <c r="AJ13">
        <v>7.99</v>
      </c>
      <c r="AK13">
        <f>AI13*AJ13</f>
        <v>10083.380000000001</v>
      </c>
      <c r="AM13">
        <v>11364</v>
      </c>
      <c r="AN13">
        <v>0.88</v>
      </c>
      <c r="AO13">
        <f>AM13*AN13</f>
        <v>10000.32</v>
      </c>
    </row>
    <row r="14" spans="1:43" x14ac:dyDescent="0.2">
      <c r="A14" t="s">
        <v>2088</v>
      </c>
      <c r="B14">
        <v>722</v>
      </c>
      <c r="D14" t="s">
        <v>2062</v>
      </c>
      <c r="F14">
        <f>E14*(B14/100+1)</f>
        <v>0</v>
      </c>
      <c r="H14" t="s">
        <v>2008</v>
      </c>
      <c r="K14" t="s">
        <v>2008</v>
      </c>
      <c r="L14" t="s">
        <v>2113</v>
      </c>
      <c r="Y14">
        <v>10961</v>
      </c>
      <c r="Z14">
        <f>Y14+2792</f>
        <v>13753</v>
      </c>
      <c r="AA14">
        <v>7761</v>
      </c>
      <c r="AB14">
        <v>7.27</v>
      </c>
      <c r="AC14">
        <f t="shared" ref="AC14:AC15" si="1">AA14*AB14</f>
        <v>56422.469999999994</v>
      </c>
      <c r="AE14">
        <v>0</v>
      </c>
      <c r="AF14">
        <v>0</v>
      </c>
      <c r="AG14">
        <f t="shared" ref="AG14:AG15" si="2">AE14*AF14</f>
        <v>0</v>
      </c>
      <c r="AI14">
        <v>0</v>
      </c>
      <c r="AJ14">
        <v>0</v>
      </c>
      <c r="AK14">
        <f t="shared" ref="AK14:AK15" si="3">AI14*AJ14</f>
        <v>0</v>
      </c>
      <c r="AM14">
        <v>0</v>
      </c>
      <c r="AN14">
        <v>0</v>
      </c>
      <c r="AO14">
        <f t="shared" ref="AO14:AO15" si="4">AM14*AN14</f>
        <v>0</v>
      </c>
    </row>
    <row r="15" spans="1:43" x14ac:dyDescent="0.2">
      <c r="A15" s="70" t="s">
        <v>2095</v>
      </c>
      <c r="B15" s="70">
        <v>721</v>
      </c>
      <c r="C15" s="70"/>
      <c r="D15" s="70" t="s">
        <v>2062</v>
      </c>
      <c r="E15" s="70"/>
      <c r="F15" s="70">
        <f>E15*(B15/100+1)</f>
        <v>0</v>
      </c>
      <c r="G15" s="70"/>
      <c r="H15" s="70" t="s">
        <v>2037</v>
      </c>
      <c r="I15" s="70"/>
      <c r="J15" s="70"/>
      <c r="K15" s="70" t="s">
        <v>2008</v>
      </c>
      <c r="L15" s="70" t="s">
        <v>2114</v>
      </c>
      <c r="AA15">
        <v>2785</v>
      </c>
      <c r="AB15">
        <v>6.89</v>
      </c>
      <c r="AC15">
        <f t="shared" si="1"/>
        <v>19188.649999999998</v>
      </c>
      <c r="AE15">
        <v>0</v>
      </c>
      <c r="AF15">
        <v>0</v>
      </c>
      <c r="AG15">
        <f t="shared" si="2"/>
        <v>0</v>
      </c>
      <c r="AI15">
        <v>0</v>
      </c>
      <c r="AJ15">
        <v>0</v>
      </c>
      <c r="AK15">
        <f t="shared" si="3"/>
        <v>0</v>
      </c>
      <c r="AM15">
        <v>0</v>
      </c>
      <c r="AN15">
        <v>0</v>
      </c>
      <c r="AO15">
        <f t="shared" si="4"/>
        <v>0</v>
      </c>
    </row>
    <row r="16" spans="1:43" x14ac:dyDescent="0.2">
      <c r="A16" t="s">
        <v>2029</v>
      </c>
      <c r="B16">
        <v>652</v>
      </c>
      <c r="D16" t="s">
        <v>2062</v>
      </c>
      <c r="E16">
        <v>0.17</v>
      </c>
      <c r="F16">
        <f>E16*(B16/100+1)</f>
        <v>1.2784</v>
      </c>
      <c r="G16" t="s">
        <v>2037</v>
      </c>
      <c r="H16" t="s">
        <v>2008</v>
      </c>
      <c r="I16" t="s">
        <v>2008</v>
      </c>
      <c r="J16" t="s">
        <v>2037</v>
      </c>
      <c r="K16" t="s">
        <v>2008</v>
      </c>
      <c r="L16" t="s">
        <v>2113</v>
      </c>
      <c r="AA16">
        <f>SUM(AA13:AA15)</f>
        <v>13340</v>
      </c>
      <c r="AB16">
        <f>AC16/AA16</f>
        <v>7.1655337331334321</v>
      </c>
      <c r="AC16">
        <f>SUM(AC12:AC15)</f>
        <v>95588.219999999987</v>
      </c>
      <c r="AE16">
        <f>SUM(AE13:AE15)</f>
        <v>7963</v>
      </c>
      <c r="AF16">
        <f>AG16/AE16</f>
        <v>1.26</v>
      </c>
      <c r="AG16">
        <f>SUM(AG12:AG15)</f>
        <v>10033.379999999999</v>
      </c>
      <c r="AI16">
        <f>SUM(AI13:AI15)</f>
        <v>1262</v>
      </c>
      <c r="AJ16">
        <f>AK16/AI16</f>
        <v>7.9900000000000011</v>
      </c>
      <c r="AK16">
        <f>SUM(AK12:AK15)</f>
        <v>10083.380000000001</v>
      </c>
      <c r="AM16">
        <f>SUM(AM13:AM15)</f>
        <v>11364</v>
      </c>
      <c r="AN16">
        <f>AO16/AM16</f>
        <v>0.88</v>
      </c>
      <c r="AO16">
        <f>SUM(AO12:AO15)</f>
        <v>10000.32</v>
      </c>
    </row>
    <row r="17" spans="1:43" s="70" customFormat="1" x14ac:dyDescent="0.2">
      <c r="A17" t="s">
        <v>2098</v>
      </c>
      <c r="B17">
        <v>567</v>
      </c>
      <c r="C17"/>
      <c r="D17" t="s">
        <v>2062</v>
      </c>
      <c r="E17"/>
      <c r="F17">
        <f>E17*(B17/100+1)</f>
        <v>0</v>
      </c>
      <c r="G17" t="s">
        <v>2008</v>
      </c>
      <c r="H17" t="s">
        <v>2008</v>
      </c>
      <c r="I17" t="s">
        <v>2008</v>
      </c>
      <c r="J17" t="s">
        <v>2008</v>
      </c>
      <c r="K17" t="s">
        <v>2008</v>
      </c>
      <c r="L17" t="s">
        <v>2113</v>
      </c>
      <c r="M17" s="10"/>
      <c r="N17"/>
      <c r="O17"/>
      <c r="P17"/>
      <c r="Q17"/>
      <c r="R17"/>
      <c r="S17"/>
      <c r="T17"/>
      <c r="U17"/>
      <c r="V17"/>
      <c r="W17"/>
      <c r="X17"/>
      <c r="Y17"/>
      <c r="Z17" t="s">
        <v>2092</v>
      </c>
      <c r="AA17">
        <f>AA16</f>
        <v>13340</v>
      </c>
      <c r="AB17">
        <v>6.24</v>
      </c>
      <c r="AC17">
        <f>AA17*AB17</f>
        <v>83241.600000000006</v>
      </c>
      <c r="AD17"/>
      <c r="AE17">
        <f>AE16</f>
        <v>7963</v>
      </c>
      <c r="AF17">
        <v>1.35</v>
      </c>
      <c r="AG17">
        <f>AE17*AF17</f>
        <v>10750.050000000001</v>
      </c>
      <c r="AH17"/>
      <c r="AI17">
        <f>AI16</f>
        <v>1262</v>
      </c>
      <c r="AJ17">
        <v>7.68</v>
      </c>
      <c r="AK17">
        <f>AI17*AJ17</f>
        <v>9692.16</v>
      </c>
      <c r="AL17"/>
      <c r="AM17">
        <f>AM16</f>
        <v>11364</v>
      </c>
      <c r="AN17">
        <v>0.88</v>
      </c>
      <c r="AO17">
        <f>AM17*AN17</f>
        <v>10000.32</v>
      </c>
      <c r="AP17"/>
      <c r="AQ17"/>
    </row>
    <row r="18" spans="1:43" x14ac:dyDescent="0.2">
      <c r="A18" t="s">
        <v>2099</v>
      </c>
      <c r="B18">
        <v>516</v>
      </c>
      <c r="D18" t="s">
        <v>2062</v>
      </c>
      <c r="F18">
        <f>E18*(B18/100+1)</f>
        <v>0</v>
      </c>
      <c r="G18" t="s">
        <v>2008</v>
      </c>
      <c r="H18" t="s">
        <v>2008</v>
      </c>
      <c r="J18" t="s">
        <v>2037</v>
      </c>
      <c r="K18" t="s">
        <v>2037</v>
      </c>
      <c r="L18" t="s">
        <v>2037</v>
      </c>
      <c r="N18">
        <f>8750+7891</f>
        <v>16641</v>
      </c>
    </row>
    <row r="19" spans="1:43" x14ac:dyDescent="0.2">
      <c r="A19" s="70" t="s">
        <v>2100</v>
      </c>
      <c r="B19" s="70">
        <v>468</v>
      </c>
      <c r="C19" s="70"/>
      <c r="D19" s="70" t="s">
        <v>2062</v>
      </c>
      <c r="E19" s="70"/>
      <c r="F19" s="70">
        <f>E19*(B19/100+1)</f>
        <v>0</v>
      </c>
      <c r="G19" s="70" t="s">
        <v>2037</v>
      </c>
      <c r="H19" s="70" t="s">
        <v>2037</v>
      </c>
      <c r="I19" s="70" t="s">
        <v>2037</v>
      </c>
      <c r="J19" s="70" t="s">
        <v>2037</v>
      </c>
      <c r="K19" s="70" t="s">
        <v>2037</v>
      </c>
      <c r="L19" s="70" t="s">
        <v>2114</v>
      </c>
      <c r="P19" t="s">
        <v>2055</v>
      </c>
      <c r="Q19">
        <v>200</v>
      </c>
      <c r="S19" s="72">
        <f t="shared" ref="S19:S21" si="5">(R19/Q19-1)</f>
        <v>-1</v>
      </c>
      <c r="U19" t="s">
        <v>2060</v>
      </c>
      <c r="V19">
        <v>659</v>
      </c>
      <c r="W19">
        <v>676</v>
      </c>
      <c r="X19" s="72">
        <f>(W19/V19-1)</f>
        <v>2.5796661608497695E-2</v>
      </c>
    </row>
    <row r="20" spans="1:43" s="70" customFormat="1" x14ac:dyDescent="0.2">
      <c r="A20" t="s">
        <v>2024</v>
      </c>
      <c r="B20">
        <v>440</v>
      </c>
      <c r="C20"/>
      <c r="D20" t="s">
        <v>2062</v>
      </c>
      <c r="E20"/>
      <c r="F20">
        <f>E20*(B20/100+1)</f>
        <v>0</v>
      </c>
      <c r="G20" t="s">
        <v>2037</v>
      </c>
      <c r="H20" t="s">
        <v>2008</v>
      </c>
      <c r="I20" t="s">
        <v>2037</v>
      </c>
      <c r="J20" t="s">
        <v>2037</v>
      </c>
      <c r="K20" t="s">
        <v>2037</v>
      </c>
      <c r="L20" t="s">
        <v>2037</v>
      </c>
      <c r="M20"/>
      <c r="N20"/>
      <c r="O20"/>
      <c r="P20"/>
      <c r="Q20"/>
      <c r="R20"/>
      <c r="S20" s="72" t="e">
        <f t="shared" si="5"/>
        <v>#DIV/0!</v>
      </c>
      <c r="T20"/>
      <c r="U20" t="s">
        <v>2055</v>
      </c>
      <c r="V20">
        <v>676</v>
      </c>
      <c r="W20">
        <v>700</v>
      </c>
      <c r="X20" s="72">
        <f>(W20/V20-1)</f>
        <v>3.5502958579881616E-2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70" customFormat="1" x14ac:dyDescent="0.2">
      <c r="A21" t="s">
        <v>2081</v>
      </c>
      <c r="B21">
        <v>431</v>
      </c>
      <c r="C21" t="s">
        <v>2008</v>
      </c>
      <c r="D21" t="s">
        <v>2062</v>
      </c>
      <c r="E21"/>
      <c r="F21">
        <f>E21*(B21/100+1)</f>
        <v>0</v>
      </c>
      <c r="G21"/>
      <c r="H21" t="s">
        <v>2008</v>
      </c>
      <c r="I21"/>
      <c r="J21"/>
      <c r="K21" t="s">
        <v>2008</v>
      </c>
      <c r="L21" t="s">
        <v>2112</v>
      </c>
      <c r="M21"/>
      <c r="N21"/>
      <c r="O21"/>
      <c r="P21"/>
      <c r="Q21"/>
      <c r="R21"/>
      <c r="S21" s="72" t="e">
        <f t="shared" si="5"/>
        <v>#DIV/0!</v>
      </c>
      <c r="T21"/>
      <c r="U21" t="s">
        <v>2059</v>
      </c>
      <c r="V21">
        <v>800</v>
      </c>
      <c r="W21">
        <v>730</v>
      </c>
      <c r="X21" s="72">
        <f t="shared" ref="X21:X32" si="6">(W21/V21-1)</f>
        <v>-8.7500000000000022E-2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">
      <c r="A22" t="s">
        <v>2040</v>
      </c>
      <c r="B22">
        <v>418</v>
      </c>
      <c r="D22" t="s">
        <v>2062</v>
      </c>
      <c r="F22">
        <f>E22*(B22/100+1)</f>
        <v>0</v>
      </c>
      <c r="G22" t="s">
        <v>2008</v>
      </c>
      <c r="H22" t="s">
        <v>2008</v>
      </c>
      <c r="I22" t="s">
        <v>2037</v>
      </c>
      <c r="J22" t="s">
        <v>2037</v>
      </c>
      <c r="K22" t="s">
        <v>2037</v>
      </c>
      <c r="L22" t="s">
        <v>2037</v>
      </c>
      <c r="U22" t="s">
        <v>2055</v>
      </c>
      <c r="V22">
        <v>1030</v>
      </c>
      <c r="X22" s="72">
        <f t="shared" si="6"/>
        <v>-1</v>
      </c>
    </row>
    <row r="23" spans="1:43" x14ac:dyDescent="0.2">
      <c r="A23" t="s">
        <v>2101</v>
      </c>
      <c r="B23">
        <v>380</v>
      </c>
      <c r="D23" t="s">
        <v>2062</v>
      </c>
      <c r="E23">
        <v>532.48440000000005</v>
      </c>
      <c r="F23">
        <f>E23*(B23/100+1)</f>
        <v>2555.9251200000003</v>
      </c>
      <c r="G23" t="s">
        <v>2008</v>
      </c>
      <c r="H23" t="s">
        <v>2008</v>
      </c>
      <c r="I23" t="s">
        <v>2008</v>
      </c>
      <c r="J23" t="s">
        <v>2008</v>
      </c>
      <c r="K23" t="s">
        <v>2008</v>
      </c>
      <c r="L23" t="s">
        <v>2113</v>
      </c>
      <c r="U23" t="s">
        <v>2055</v>
      </c>
      <c r="V23">
        <v>6.58</v>
      </c>
      <c r="W23">
        <v>5.7</v>
      </c>
      <c r="X23" s="72">
        <f t="shared" si="6"/>
        <v>-0.13373860182370823</v>
      </c>
    </row>
    <row r="24" spans="1:43" x14ac:dyDescent="0.2">
      <c r="A24" t="s">
        <v>2023</v>
      </c>
      <c r="B24">
        <v>358</v>
      </c>
      <c r="D24" t="s">
        <v>2062</v>
      </c>
      <c r="F24">
        <f>E24*(B24/100+1)</f>
        <v>0</v>
      </c>
      <c r="G24" t="s">
        <v>2008</v>
      </c>
      <c r="H24" t="s">
        <v>2008</v>
      </c>
      <c r="I24" t="s">
        <v>2008</v>
      </c>
      <c r="J24" t="s">
        <v>2008</v>
      </c>
      <c r="K24" t="s">
        <v>2008</v>
      </c>
      <c r="L24" t="s">
        <v>2113</v>
      </c>
      <c r="U24" t="s">
        <v>2061</v>
      </c>
      <c r="V24">
        <v>0.87</v>
      </c>
      <c r="W24">
        <v>0.88</v>
      </c>
      <c r="X24" s="72">
        <f t="shared" si="6"/>
        <v>1.1494252873563315E-2</v>
      </c>
    </row>
    <row r="25" spans="1:43" x14ac:dyDescent="0.2">
      <c r="A25" t="s">
        <v>2086</v>
      </c>
      <c r="B25">
        <v>352</v>
      </c>
      <c r="D25" t="s">
        <v>2062</v>
      </c>
      <c r="F25">
        <f>E25*(B25/100+1)</f>
        <v>0</v>
      </c>
      <c r="H25" t="s">
        <v>2008</v>
      </c>
      <c r="K25" t="s">
        <v>2008</v>
      </c>
      <c r="L25" t="s">
        <v>2113</v>
      </c>
      <c r="N25" t="s">
        <v>2080</v>
      </c>
      <c r="O25">
        <v>6.22</v>
      </c>
      <c r="P25">
        <v>0.87</v>
      </c>
      <c r="Q25">
        <f>O25/P25</f>
        <v>7.1494252873563218</v>
      </c>
      <c r="R25" t="s">
        <v>2031</v>
      </c>
      <c r="U25" t="s">
        <v>2059</v>
      </c>
      <c r="V25">
        <v>0.57999999999999996</v>
      </c>
      <c r="W25">
        <v>0.52</v>
      </c>
      <c r="X25" s="72">
        <f t="shared" si="6"/>
        <v>-0.10344827586206884</v>
      </c>
    </row>
    <row r="26" spans="1:43" x14ac:dyDescent="0.2">
      <c r="A26" t="s">
        <v>2031</v>
      </c>
      <c r="B26">
        <v>351</v>
      </c>
      <c r="C26" t="s">
        <v>2008</v>
      </c>
      <c r="D26" t="s">
        <v>2062</v>
      </c>
      <c r="F26">
        <f>E26*(B26/100+1)</f>
        <v>0</v>
      </c>
      <c r="G26" t="s">
        <v>2008</v>
      </c>
      <c r="H26" t="s">
        <v>2008</v>
      </c>
      <c r="I26" t="s">
        <v>2008</v>
      </c>
      <c r="J26" t="s">
        <v>2008</v>
      </c>
      <c r="K26" t="s">
        <v>2008</v>
      </c>
      <c r="L26" t="s">
        <v>2112</v>
      </c>
      <c r="N26" t="s">
        <v>2031</v>
      </c>
      <c r="O26">
        <v>0.87</v>
      </c>
      <c r="P26">
        <v>6.22</v>
      </c>
      <c r="Q26">
        <f>O26/P26</f>
        <v>0.13987138263665597</v>
      </c>
      <c r="R26" t="s">
        <v>2080</v>
      </c>
      <c r="U26" t="s">
        <v>2110</v>
      </c>
      <c r="V26">
        <v>1.26</v>
      </c>
      <c r="X26" s="72">
        <f t="shared" si="6"/>
        <v>-1</v>
      </c>
    </row>
    <row r="27" spans="1:43" x14ac:dyDescent="0.2">
      <c r="A27" t="s">
        <v>2042</v>
      </c>
      <c r="B27">
        <v>351</v>
      </c>
      <c r="C27" t="s">
        <v>2008</v>
      </c>
      <c r="D27" t="s">
        <v>2062</v>
      </c>
      <c r="F27">
        <f>E27*(B27/100+1)</f>
        <v>0</v>
      </c>
      <c r="G27" t="s">
        <v>2008</v>
      </c>
      <c r="H27" t="s">
        <v>2008</v>
      </c>
      <c r="I27" t="s">
        <v>2037</v>
      </c>
      <c r="J27" t="s">
        <v>2037</v>
      </c>
      <c r="K27" t="s">
        <v>2008</v>
      </c>
      <c r="L27" t="s">
        <v>2112</v>
      </c>
      <c r="U27" t="s">
        <v>1149</v>
      </c>
      <c r="V27">
        <v>7.99</v>
      </c>
      <c r="X27" s="72">
        <f t="shared" si="6"/>
        <v>-1</v>
      </c>
    </row>
    <row r="28" spans="1:43" s="70" customFormat="1" x14ac:dyDescent="0.2">
      <c r="A28" t="s">
        <v>2083</v>
      </c>
      <c r="B28">
        <v>328</v>
      </c>
      <c r="C28"/>
      <c r="D28" t="s">
        <v>2062</v>
      </c>
      <c r="E28"/>
      <c r="F28">
        <f>E28*(B28/100+1)</f>
        <v>0</v>
      </c>
      <c r="G28"/>
      <c r="H28" t="s">
        <v>2008</v>
      </c>
      <c r="I28"/>
      <c r="J28"/>
      <c r="K28" t="s">
        <v>2008</v>
      </c>
      <c r="L28" t="s">
        <v>2037</v>
      </c>
      <c r="M28"/>
      <c r="N28"/>
      <c r="O28"/>
      <c r="P28"/>
      <c r="Q28"/>
      <c r="R28"/>
      <c r="S28"/>
      <c r="T28"/>
      <c r="U28" t="s">
        <v>2061</v>
      </c>
      <c r="V28">
        <v>0.88</v>
      </c>
      <c r="W28"/>
      <c r="X28" s="72">
        <f t="shared" si="6"/>
        <v>-1</v>
      </c>
      <c r="Y28"/>
      <c r="Z28"/>
      <c r="AA28" t="s">
        <v>2115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">
      <c r="A29" s="70" t="s">
        <v>1995</v>
      </c>
      <c r="B29" s="70">
        <v>322</v>
      </c>
      <c r="C29" s="70"/>
      <c r="D29" s="70" t="s">
        <v>2062</v>
      </c>
      <c r="E29" s="70">
        <v>0.13070000000000001</v>
      </c>
      <c r="F29" s="70">
        <f>E29*(B29/100+1)</f>
        <v>0.5515540000000001</v>
      </c>
      <c r="G29" s="70" t="s">
        <v>2008</v>
      </c>
      <c r="H29" s="70" t="s">
        <v>2037</v>
      </c>
      <c r="I29" s="70" t="s">
        <v>2008</v>
      </c>
      <c r="J29" s="70" t="s">
        <v>2008</v>
      </c>
      <c r="K29" s="70" t="s">
        <v>2008</v>
      </c>
      <c r="L29" s="70" t="s">
        <v>2114</v>
      </c>
      <c r="X29" s="72" t="e">
        <f t="shared" si="6"/>
        <v>#DIV/0!</v>
      </c>
    </row>
    <row r="30" spans="1:43" x14ac:dyDescent="0.2">
      <c r="A30" t="s">
        <v>1991</v>
      </c>
      <c r="B30">
        <v>264</v>
      </c>
      <c r="D30" t="s">
        <v>2062</v>
      </c>
      <c r="E30">
        <v>0.19350000000000001</v>
      </c>
      <c r="F30">
        <f>E30*(B30/100+1)</f>
        <v>0.70434000000000008</v>
      </c>
      <c r="G30" t="s">
        <v>2008</v>
      </c>
      <c r="H30" t="s">
        <v>2008</v>
      </c>
      <c r="I30" t="s">
        <v>2008</v>
      </c>
      <c r="J30" t="s">
        <v>2008</v>
      </c>
      <c r="K30" t="s">
        <v>2008</v>
      </c>
      <c r="L30" t="s">
        <v>2114</v>
      </c>
      <c r="X30" s="72" t="e">
        <f t="shared" si="6"/>
        <v>#DIV/0!</v>
      </c>
      <c r="AA30">
        <v>100000</v>
      </c>
      <c r="AB30">
        <v>100000</v>
      </c>
      <c r="AC30">
        <f>AB30/AB31</f>
        <v>7.2711408419981094</v>
      </c>
    </row>
    <row r="31" spans="1:43" x14ac:dyDescent="0.2">
      <c r="A31" t="s">
        <v>2047</v>
      </c>
      <c r="B31">
        <v>218</v>
      </c>
      <c r="C31" t="s">
        <v>2008</v>
      </c>
      <c r="D31" t="s">
        <v>2062</v>
      </c>
      <c r="F31">
        <f>E31*(B31/100+1)</f>
        <v>0</v>
      </c>
      <c r="G31" t="s">
        <v>2008</v>
      </c>
      <c r="H31" t="s">
        <v>2008</v>
      </c>
      <c r="I31" t="s">
        <v>2008</v>
      </c>
      <c r="J31" t="s">
        <v>2008</v>
      </c>
      <c r="K31" t="s">
        <v>2008</v>
      </c>
      <c r="L31" t="s">
        <v>2114</v>
      </c>
      <c r="X31" s="72" t="e">
        <f t="shared" si="6"/>
        <v>#DIV/0!</v>
      </c>
      <c r="AA31">
        <v>0.93</v>
      </c>
      <c r="AB31">
        <v>13753</v>
      </c>
    </row>
    <row r="32" spans="1:43" s="70" customFormat="1" x14ac:dyDescent="0.2">
      <c r="A32" t="s">
        <v>2082</v>
      </c>
      <c r="B32">
        <v>181</v>
      </c>
      <c r="C32"/>
      <c r="D32" t="s">
        <v>2062</v>
      </c>
      <c r="E32"/>
      <c r="F32">
        <f>E32*(B32/100+1)</f>
        <v>0</v>
      </c>
      <c r="G32"/>
      <c r="H32" t="s">
        <v>2008</v>
      </c>
      <c r="I32"/>
      <c r="J32"/>
      <c r="K32" t="s">
        <v>2008</v>
      </c>
      <c r="L32" t="s">
        <v>2112</v>
      </c>
      <c r="M32"/>
      <c r="N32"/>
      <c r="O32"/>
      <c r="P32"/>
      <c r="Q32"/>
      <c r="R32"/>
      <c r="S32"/>
      <c r="T32"/>
      <c r="U32"/>
      <c r="V32"/>
      <c r="W32"/>
      <c r="X32" s="72" t="e">
        <f t="shared" si="6"/>
        <v>#DIV/0!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">
      <c r="A33" t="s">
        <v>2102</v>
      </c>
      <c r="B33">
        <v>173</v>
      </c>
      <c r="C33" t="s">
        <v>2008</v>
      </c>
      <c r="D33" t="s">
        <v>2062</v>
      </c>
      <c r="E33">
        <v>0.48010000000000003</v>
      </c>
      <c r="F33">
        <f>E33*(B33/100+1)</f>
        <v>1.310673</v>
      </c>
      <c r="G33" t="s">
        <v>2008</v>
      </c>
      <c r="H33" t="s">
        <v>2008</v>
      </c>
      <c r="I33" t="s">
        <v>2008</v>
      </c>
      <c r="J33" t="s">
        <v>2008</v>
      </c>
      <c r="K33" t="s">
        <v>2008</v>
      </c>
      <c r="L33" t="s">
        <v>2113</v>
      </c>
    </row>
    <row r="34" spans="1:43" x14ac:dyDescent="0.2">
      <c r="A34" s="70" t="s">
        <v>2069</v>
      </c>
      <c r="B34" s="70">
        <v>171</v>
      </c>
      <c r="C34" s="70"/>
      <c r="D34" s="70"/>
      <c r="E34" s="70"/>
      <c r="F34" s="70">
        <f>E34*(B34/100+1)</f>
        <v>0</v>
      </c>
      <c r="G34" s="70" t="s">
        <v>2037</v>
      </c>
      <c r="H34" s="70" t="s">
        <v>2037</v>
      </c>
      <c r="I34" s="70"/>
      <c r="J34" s="70" t="s">
        <v>2037</v>
      </c>
      <c r="K34" s="70" t="s">
        <v>2037</v>
      </c>
    </row>
    <row r="35" spans="1:43" x14ac:dyDescent="0.2">
      <c r="A35" t="s">
        <v>1990</v>
      </c>
      <c r="B35">
        <v>170</v>
      </c>
      <c r="F35">
        <f>E35*(B35/100+1)</f>
        <v>0</v>
      </c>
      <c r="G35" t="s">
        <v>2008</v>
      </c>
      <c r="H35" t="s">
        <v>2008</v>
      </c>
      <c r="I35" t="s">
        <v>2008</v>
      </c>
      <c r="J35" t="s">
        <v>2008</v>
      </c>
      <c r="K35" t="s">
        <v>2008</v>
      </c>
    </row>
    <row r="36" spans="1:43" s="70" customFormat="1" x14ac:dyDescent="0.2">
      <c r="A36" s="70" t="s">
        <v>2049</v>
      </c>
      <c r="B36" s="70">
        <v>162</v>
      </c>
      <c r="F36" s="70">
        <f>E36*(B36/100+1)</f>
        <v>0</v>
      </c>
      <c r="G36" s="70" t="s">
        <v>2037</v>
      </c>
      <c r="H36" s="70" t="s">
        <v>2037</v>
      </c>
      <c r="I36" s="70" t="s">
        <v>2008</v>
      </c>
      <c r="J36" s="70" t="s">
        <v>2008</v>
      </c>
      <c r="K36" s="70" t="s">
        <v>2008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70" customFormat="1" x14ac:dyDescent="0.2">
      <c r="A37" s="70" t="s">
        <v>2039</v>
      </c>
      <c r="B37" s="70">
        <v>150</v>
      </c>
      <c r="F37" s="70">
        <f>E37*(B37/100+1)</f>
        <v>0</v>
      </c>
      <c r="G37" s="70" t="s">
        <v>2008</v>
      </c>
      <c r="H37" s="70" t="s">
        <v>2037</v>
      </c>
      <c r="I37" s="70" t="s">
        <v>2037</v>
      </c>
      <c r="J37" s="70" t="s">
        <v>2037</v>
      </c>
      <c r="K37" s="70" t="s">
        <v>2008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">
      <c r="A38" t="s">
        <v>1998</v>
      </c>
      <c r="B38">
        <v>147</v>
      </c>
      <c r="E38">
        <v>75.959999999999994</v>
      </c>
      <c r="F38">
        <f>E38*(B38/100+1)</f>
        <v>187.62119999999996</v>
      </c>
      <c r="G38" t="s">
        <v>2008</v>
      </c>
      <c r="H38" t="s">
        <v>2008</v>
      </c>
      <c r="I38" t="s">
        <v>2037</v>
      </c>
      <c r="J38" t="s">
        <v>2037</v>
      </c>
      <c r="K38" t="s">
        <v>2008</v>
      </c>
    </row>
    <row r="39" spans="1:43" x14ac:dyDescent="0.2">
      <c r="A39" t="s">
        <v>1997</v>
      </c>
      <c r="B39">
        <v>147</v>
      </c>
      <c r="F39">
        <f>E39*(B39/100+1)</f>
        <v>0</v>
      </c>
      <c r="G39" t="s">
        <v>2008</v>
      </c>
      <c r="H39" t="s">
        <v>2008</v>
      </c>
      <c r="I39" t="s">
        <v>2008</v>
      </c>
      <c r="J39" t="s">
        <v>2037</v>
      </c>
      <c r="K39" t="s">
        <v>2008</v>
      </c>
    </row>
    <row r="40" spans="1:43" s="10" customFormat="1" x14ac:dyDescent="0.2">
      <c r="A40" t="s">
        <v>2103</v>
      </c>
      <c r="B40">
        <v>135</v>
      </c>
      <c r="C40"/>
      <c r="D40"/>
      <c r="E40"/>
      <c r="F40">
        <f>E40*(B40/100+1)</f>
        <v>0</v>
      </c>
      <c r="G40" t="s">
        <v>2008</v>
      </c>
      <c r="H40" t="s">
        <v>2008</v>
      </c>
      <c r="I40" t="s">
        <v>2008</v>
      </c>
      <c r="J40" t="s">
        <v>2037</v>
      </c>
      <c r="K40" t="s">
        <v>2008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s="70" customFormat="1" x14ac:dyDescent="0.2">
      <c r="A41" s="70" t="s">
        <v>2104</v>
      </c>
      <c r="B41" s="70">
        <v>106</v>
      </c>
      <c r="F41" s="70">
        <f>E41*(B41/100+1)</f>
        <v>0</v>
      </c>
      <c r="G41" s="70" t="s">
        <v>2037</v>
      </c>
      <c r="H41" s="70" t="s">
        <v>2037</v>
      </c>
      <c r="I41" s="70" t="s">
        <v>2008</v>
      </c>
      <c r="J41" s="70" t="s">
        <v>2037</v>
      </c>
      <c r="K41" s="70" t="s">
        <v>2008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s="10" customFormat="1" x14ac:dyDescent="0.2">
      <c r="A42" s="70" t="s">
        <v>1994</v>
      </c>
      <c r="B42" s="70">
        <v>102</v>
      </c>
      <c r="C42" s="70"/>
      <c r="D42" s="70"/>
      <c r="E42" s="70"/>
      <c r="F42" s="70">
        <f>E42*(B42/100+1)</f>
        <v>0</v>
      </c>
      <c r="G42" s="70" t="s">
        <v>2008</v>
      </c>
      <c r="H42" s="70" t="s">
        <v>2037</v>
      </c>
      <c r="I42" s="70" t="s">
        <v>2037</v>
      </c>
      <c r="J42" s="70" t="s">
        <v>2037</v>
      </c>
      <c r="K42" s="70" t="s">
        <v>2008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s="70" customFormat="1" x14ac:dyDescent="0.2">
      <c r="A43" t="s">
        <v>2027</v>
      </c>
      <c r="B43">
        <v>98</v>
      </c>
      <c r="C43"/>
      <c r="D43"/>
      <c r="E43"/>
      <c r="F43">
        <f>E43*(B43/100+1)</f>
        <v>0</v>
      </c>
      <c r="G43" t="s">
        <v>2037</v>
      </c>
      <c r="H43" t="s">
        <v>2008</v>
      </c>
      <c r="I43" t="s">
        <v>2008</v>
      </c>
      <c r="J43" t="s">
        <v>2037</v>
      </c>
      <c r="K43" t="s">
        <v>2008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s="70" customFormat="1" x14ac:dyDescent="0.2">
      <c r="A44" t="s">
        <v>2030</v>
      </c>
      <c r="B44">
        <v>94</v>
      </c>
      <c r="C44"/>
      <c r="D44"/>
      <c r="E44"/>
      <c r="F44">
        <f>E44*(B44/100+1)</f>
        <v>0</v>
      </c>
      <c r="G44" t="s">
        <v>2037</v>
      </c>
      <c r="H44" t="s">
        <v>2008</v>
      </c>
      <c r="I44" t="s">
        <v>2037</v>
      </c>
      <c r="J44" t="s">
        <v>2037</v>
      </c>
      <c r="K44" t="s">
        <v>2037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s="70" customFormat="1" x14ac:dyDescent="0.2">
      <c r="A45" s="70" t="s">
        <v>2004</v>
      </c>
      <c r="B45" s="70">
        <v>91</v>
      </c>
      <c r="F45" s="70">
        <f>E45*(B45/100+1)</f>
        <v>0</v>
      </c>
      <c r="G45" s="70" t="s">
        <v>2037</v>
      </c>
      <c r="H45" s="70" t="s">
        <v>2037</v>
      </c>
      <c r="I45" s="70" t="s">
        <v>2008</v>
      </c>
      <c r="J45" s="70" t="s">
        <v>2037</v>
      </c>
      <c r="K45" s="70" t="s">
        <v>2008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s="70" customFormat="1" x14ac:dyDescent="0.2">
      <c r="A46" s="70" t="s">
        <v>2048</v>
      </c>
      <c r="B46" s="70">
        <v>87</v>
      </c>
      <c r="F46" s="70">
        <f>E46*(B46/100+1)</f>
        <v>0</v>
      </c>
      <c r="G46" s="70" t="s">
        <v>2037</v>
      </c>
      <c r="H46" s="70" t="s">
        <v>2037</v>
      </c>
      <c r="I46" s="70" t="s">
        <v>2008</v>
      </c>
      <c r="J46" s="70" t="s">
        <v>2037</v>
      </c>
      <c r="K46" s="70" t="s">
        <v>2008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s="70" customFormat="1" x14ac:dyDescent="0.2">
      <c r="A47" t="s">
        <v>2006</v>
      </c>
      <c r="B47">
        <v>86</v>
      </c>
      <c r="C47"/>
      <c r="D47"/>
      <c r="E47"/>
      <c r="F47">
        <f>E47*(B47/100+1)</f>
        <v>0</v>
      </c>
      <c r="G47" t="s">
        <v>2037</v>
      </c>
      <c r="H47" t="s">
        <v>2008</v>
      </c>
      <c r="I47" t="s">
        <v>2037</v>
      </c>
      <c r="J47" t="s">
        <v>2037</v>
      </c>
      <c r="K47" t="s">
        <v>2037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s="70" customFormat="1" x14ac:dyDescent="0.2">
      <c r="A48" t="s">
        <v>2032</v>
      </c>
      <c r="B48">
        <v>85</v>
      </c>
      <c r="C48"/>
      <c r="D48"/>
      <c r="E48"/>
      <c r="F48">
        <f>E48*(B48/100+1)</f>
        <v>0</v>
      </c>
      <c r="G48" t="s">
        <v>2008</v>
      </c>
      <c r="H48" t="s">
        <v>2008</v>
      </c>
      <c r="I48" t="s">
        <v>2037</v>
      </c>
      <c r="J48" t="s">
        <v>2037</v>
      </c>
      <c r="K48" t="s">
        <v>2008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29" x14ac:dyDescent="0.2">
      <c r="A49" s="70" t="s">
        <v>2105</v>
      </c>
      <c r="B49" s="70">
        <v>78</v>
      </c>
      <c r="C49" s="70"/>
      <c r="D49" s="70"/>
      <c r="E49" s="70"/>
      <c r="F49" s="70">
        <f>E49*(B49/100+1)</f>
        <v>0</v>
      </c>
      <c r="G49" s="70" t="s">
        <v>2037</v>
      </c>
      <c r="H49" s="70" t="s">
        <v>2037</v>
      </c>
      <c r="I49" s="70"/>
      <c r="J49" s="70" t="s">
        <v>2037</v>
      </c>
      <c r="K49" s="70" t="s">
        <v>2037</v>
      </c>
    </row>
    <row r="50" spans="1:29" x14ac:dyDescent="0.2">
      <c r="A50" s="70" t="s">
        <v>2106</v>
      </c>
      <c r="B50" s="70">
        <v>75</v>
      </c>
      <c r="C50" s="70"/>
      <c r="D50" s="70"/>
      <c r="E50" s="70"/>
      <c r="F50" s="70">
        <f>E50*(B50/100+1)</f>
        <v>0</v>
      </c>
      <c r="G50" s="70" t="s">
        <v>2037</v>
      </c>
      <c r="H50" s="70" t="s">
        <v>2037</v>
      </c>
      <c r="I50" s="70"/>
      <c r="J50" s="70" t="s">
        <v>2037</v>
      </c>
      <c r="K50" s="70" t="s">
        <v>2037</v>
      </c>
    </row>
    <row r="51" spans="1:29" s="70" customFormat="1" x14ac:dyDescent="0.2">
      <c r="A51" t="s">
        <v>2005</v>
      </c>
      <c r="B51">
        <v>74</v>
      </c>
      <c r="C51"/>
      <c r="D51"/>
      <c r="E51"/>
      <c r="F51">
        <f>E51*(B51/100+1)</f>
        <v>0</v>
      </c>
      <c r="G51" t="s">
        <v>2008</v>
      </c>
      <c r="H51" t="s">
        <v>2008</v>
      </c>
      <c r="I51" t="s">
        <v>2008</v>
      </c>
      <c r="J51" t="s">
        <v>2037</v>
      </c>
      <c r="K51" t="s">
        <v>2008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s="70" customFormat="1" x14ac:dyDescent="0.2">
      <c r="A52" s="70" t="s">
        <v>2107</v>
      </c>
      <c r="B52" s="70">
        <v>63</v>
      </c>
      <c r="F52" s="70">
        <f>E52*(B52/100+1)</f>
        <v>0</v>
      </c>
      <c r="G52" s="70" t="s">
        <v>2008</v>
      </c>
      <c r="H52" s="70" t="s">
        <v>2037</v>
      </c>
      <c r="I52" s="70" t="s">
        <v>2008</v>
      </c>
      <c r="J52" s="70" t="s">
        <v>2037</v>
      </c>
      <c r="K52" s="70" t="s">
        <v>2008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x14ac:dyDescent="0.2">
      <c r="A53" s="70" t="s">
        <v>2090</v>
      </c>
      <c r="B53" s="70">
        <v>54</v>
      </c>
      <c r="C53" s="70"/>
      <c r="D53" s="70"/>
      <c r="E53" s="70"/>
      <c r="F53" s="70">
        <f>E53*(B53/100+1)</f>
        <v>0</v>
      </c>
      <c r="G53" s="70"/>
      <c r="H53" s="70" t="s">
        <v>2037</v>
      </c>
      <c r="I53" s="70"/>
      <c r="J53" s="70"/>
      <c r="K53" s="70" t="s">
        <v>2037</v>
      </c>
    </row>
    <row r="54" spans="1:29" x14ac:dyDescent="0.2">
      <c r="A54" t="s">
        <v>1996</v>
      </c>
      <c r="B54">
        <v>52</v>
      </c>
      <c r="F54">
        <f>E54*(B54/100+1)</f>
        <v>0</v>
      </c>
      <c r="G54" t="s">
        <v>2008</v>
      </c>
      <c r="H54" t="s">
        <v>2008</v>
      </c>
      <c r="I54" t="s">
        <v>2008</v>
      </c>
      <c r="J54" t="s">
        <v>2037</v>
      </c>
      <c r="K54" t="s">
        <v>2008</v>
      </c>
    </row>
    <row r="55" spans="1:29" x14ac:dyDescent="0.2">
      <c r="A55" t="s">
        <v>1992</v>
      </c>
      <c r="B55">
        <v>47</v>
      </c>
      <c r="F55">
        <f>E55*(B55/100+1)</f>
        <v>0</v>
      </c>
      <c r="G55" t="s">
        <v>2008</v>
      </c>
      <c r="H55" t="s">
        <v>2008</v>
      </c>
      <c r="I55" t="s">
        <v>2008</v>
      </c>
      <c r="J55" t="s">
        <v>2037</v>
      </c>
      <c r="K55" t="s">
        <v>2008</v>
      </c>
    </row>
    <row r="56" spans="1:29" x14ac:dyDescent="0.2">
      <c r="A56" s="70" t="s">
        <v>2044</v>
      </c>
      <c r="B56" s="70">
        <v>35</v>
      </c>
      <c r="C56" s="70"/>
      <c r="D56" s="70"/>
      <c r="E56" s="70"/>
      <c r="F56" s="70">
        <f>E56*(B56/100+1)</f>
        <v>0</v>
      </c>
      <c r="G56" s="70" t="s">
        <v>2008</v>
      </c>
      <c r="H56" s="70" t="s">
        <v>2037</v>
      </c>
      <c r="I56" s="70" t="s">
        <v>2037</v>
      </c>
      <c r="J56" s="70" t="s">
        <v>2037</v>
      </c>
      <c r="K56" s="70" t="s">
        <v>2037</v>
      </c>
    </row>
    <row r="57" spans="1:29" x14ac:dyDescent="0.2">
      <c r="A57" t="s">
        <v>2025</v>
      </c>
      <c r="B57">
        <v>35</v>
      </c>
      <c r="F57">
        <f>E57*(B57/100+1)</f>
        <v>0</v>
      </c>
      <c r="G57" t="s">
        <v>2008</v>
      </c>
      <c r="H57" t="s">
        <v>2008</v>
      </c>
      <c r="I57" t="s">
        <v>2008</v>
      </c>
      <c r="J57" t="s">
        <v>2037</v>
      </c>
      <c r="K57" t="s">
        <v>2008</v>
      </c>
    </row>
    <row r="58" spans="1:29" x14ac:dyDescent="0.2">
      <c r="A58" t="s">
        <v>2026</v>
      </c>
      <c r="B58">
        <v>32</v>
      </c>
      <c r="F58">
        <f>E58*(B58/100+1)</f>
        <v>0</v>
      </c>
      <c r="G58" t="s">
        <v>2008</v>
      </c>
      <c r="H58" t="s">
        <v>2008</v>
      </c>
      <c r="I58" t="s">
        <v>2008</v>
      </c>
      <c r="J58" t="s">
        <v>2037</v>
      </c>
      <c r="K58" t="s">
        <v>2008</v>
      </c>
    </row>
    <row r="59" spans="1:29" x14ac:dyDescent="0.2">
      <c r="A59" t="s">
        <v>2007</v>
      </c>
      <c r="B59">
        <v>22</v>
      </c>
      <c r="F59">
        <f>E59*(B59/100+1)</f>
        <v>0</v>
      </c>
      <c r="G59" t="s">
        <v>2008</v>
      </c>
      <c r="H59" t="s">
        <v>2008</v>
      </c>
      <c r="I59" t="s">
        <v>2008</v>
      </c>
      <c r="J59" t="s">
        <v>2037</v>
      </c>
      <c r="K59" t="s">
        <v>2037</v>
      </c>
    </row>
    <row r="60" spans="1:29" x14ac:dyDescent="0.2">
      <c r="A60" t="s">
        <v>1993</v>
      </c>
      <c r="B60">
        <v>20</v>
      </c>
      <c r="F60">
        <f>E60*(B60/100+1)</f>
        <v>0</v>
      </c>
      <c r="G60" t="s">
        <v>2008</v>
      </c>
      <c r="H60" t="s">
        <v>2008</v>
      </c>
      <c r="I60" t="s">
        <v>2008</v>
      </c>
      <c r="J60" t="s">
        <v>2037</v>
      </c>
      <c r="K60" t="s">
        <v>2008</v>
      </c>
    </row>
    <row r="61" spans="1:29" x14ac:dyDescent="0.2">
      <c r="A61" t="s">
        <v>2021</v>
      </c>
      <c r="B61">
        <v>14</v>
      </c>
      <c r="F61">
        <f>E61*(B61/100+1)</f>
        <v>0</v>
      </c>
      <c r="G61" t="s">
        <v>2008</v>
      </c>
      <c r="H61" t="s">
        <v>2008</v>
      </c>
      <c r="I61" t="s">
        <v>2008</v>
      </c>
      <c r="J61" t="s">
        <v>2037</v>
      </c>
      <c r="K61" t="s">
        <v>2008</v>
      </c>
    </row>
    <row r="62" spans="1:29" x14ac:dyDescent="0.2">
      <c r="A62" t="s">
        <v>2087</v>
      </c>
      <c r="B62">
        <v>11</v>
      </c>
      <c r="F62">
        <f>E62*(B62/100+1)</f>
        <v>0</v>
      </c>
      <c r="H62" t="s">
        <v>2008</v>
      </c>
      <c r="K62" t="s">
        <v>2037</v>
      </c>
    </row>
    <row r="63" spans="1:29" x14ac:dyDescent="0.2">
      <c r="A63" t="s">
        <v>2022</v>
      </c>
      <c r="B63">
        <v>6</v>
      </c>
      <c r="F63">
        <f>E63*(B63/100+1)</f>
        <v>0</v>
      </c>
      <c r="G63" t="s">
        <v>2037</v>
      </c>
      <c r="H63" t="s">
        <v>2008</v>
      </c>
      <c r="I63" t="s">
        <v>2008</v>
      </c>
      <c r="J63" t="s">
        <v>2037</v>
      </c>
      <c r="K63" t="s">
        <v>2008</v>
      </c>
    </row>
    <row r="64" spans="1:29" x14ac:dyDescent="0.2">
      <c r="A64" t="s">
        <v>2020</v>
      </c>
      <c r="B64">
        <v>0</v>
      </c>
      <c r="F64">
        <f>E64*(B64/100+1)</f>
        <v>0</v>
      </c>
      <c r="G64" t="s">
        <v>2008</v>
      </c>
      <c r="H64" t="s">
        <v>2008</v>
      </c>
      <c r="I64" t="s">
        <v>2008</v>
      </c>
      <c r="J64" t="s">
        <v>2037</v>
      </c>
      <c r="K64" t="s">
        <v>2008</v>
      </c>
    </row>
    <row r="65" spans="1:11" x14ac:dyDescent="0.2">
      <c r="A65" s="70" t="s">
        <v>2034</v>
      </c>
      <c r="B65" s="70">
        <v>0</v>
      </c>
      <c r="C65" s="70"/>
      <c r="D65" s="70"/>
      <c r="E65" s="70"/>
      <c r="F65" s="70">
        <f>E65*(B65/100+1)</f>
        <v>0</v>
      </c>
      <c r="G65" s="70" t="s">
        <v>2008</v>
      </c>
      <c r="H65" s="70" t="s">
        <v>2037</v>
      </c>
      <c r="I65" s="70" t="s">
        <v>2008</v>
      </c>
      <c r="J65" s="70" t="s">
        <v>2037</v>
      </c>
      <c r="K65" s="70" t="s">
        <v>2008</v>
      </c>
    </row>
    <row r="66" spans="1:11" x14ac:dyDescent="0.2">
      <c r="A66" t="s">
        <v>2038</v>
      </c>
      <c r="B66">
        <v>0</v>
      </c>
      <c r="F66">
        <f>E66*(B66/100+1)</f>
        <v>0</v>
      </c>
      <c r="G66" t="s">
        <v>2008</v>
      </c>
      <c r="H66" t="s">
        <v>2008</v>
      </c>
      <c r="I66" t="s">
        <v>2008</v>
      </c>
      <c r="J66" t="s">
        <v>2037</v>
      </c>
      <c r="K66" t="s">
        <v>2008</v>
      </c>
    </row>
    <row r="67" spans="1:11" x14ac:dyDescent="0.2">
      <c r="A67" t="s">
        <v>2085</v>
      </c>
      <c r="B67">
        <v>-35</v>
      </c>
      <c r="F67">
        <f>E67*(B67/100+1)</f>
        <v>0</v>
      </c>
      <c r="H67" t="s">
        <v>2008</v>
      </c>
      <c r="K67" t="s">
        <v>2037</v>
      </c>
    </row>
    <row r="68" spans="1:11" x14ac:dyDescent="0.2">
      <c r="A68" t="s">
        <v>2084</v>
      </c>
      <c r="B68">
        <v>-53</v>
      </c>
      <c r="F68">
        <f>E68*(B68/100+1)</f>
        <v>0</v>
      </c>
      <c r="H68" t="s">
        <v>2008</v>
      </c>
      <c r="K68" t="s">
        <v>2037</v>
      </c>
    </row>
    <row r="69" spans="1:11" x14ac:dyDescent="0.2">
      <c r="A69" s="70" t="s">
        <v>2093</v>
      </c>
      <c r="B69" s="70">
        <v>-72</v>
      </c>
      <c r="C69" s="70"/>
      <c r="D69" s="70"/>
      <c r="E69" s="70"/>
      <c r="F69" s="70">
        <f>E69*(B69/100+1)</f>
        <v>0</v>
      </c>
      <c r="G69" s="70"/>
      <c r="H69" s="70" t="s">
        <v>2037</v>
      </c>
      <c r="I69" s="70"/>
      <c r="J69" s="70"/>
      <c r="K69" s="70" t="s">
        <v>2037</v>
      </c>
    </row>
    <row r="70" spans="1:11" x14ac:dyDescent="0.2">
      <c r="A70" s="70" t="s">
        <v>2001</v>
      </c>
      <c r="B70" s="70">
        <v>-98</v>
      </c>
      <c r="C70" s="70"/>
      <c r="D70" s="70"/>
      <c r="E70" s="70"/>
      <c r="F70" s="70">
        <f>E70*(B70/100+1)</f>
        <v>0</v>
      </c>
      <c r="G70" s="70" t="s">
        <v>2037</v>
      </c>
      <c r="H70" s="70" t="s">
        <v>2037</v>
      </c>
      <c r="I70" s="70" t="s">
        <v>2008</v>
      </c>
      <c r="J70" s="70" t="s">
        <v>2037</v>
      </c>
      <c r="K70" s="70" t="s">
        <v>2037</v>
      </c>
    </row>
  </sheetData>
  <sortState xmlns:xlrd2="http://schemas.microsoft.com/office/spreadsheetml/2017/richdata2" ref="A2:K70">
    <sortCondition descending="1" ref="B2:B70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F3"/>
  <sheetViews>
    <sheetView workbookViewId="0">
      <selection activeCell="F4" sqref="F4"/>
    </sheetView>
  </sheetViews>
  <sheetFormatPr defaultRowHeight="14.25" x14ac:dyDescent="0.2"/>
  <cols>
    <col min="1" max="1" width="9.625" bestFit="1" customWidth="1"/>
    <col min="2" max="2" width="4" bestFit="1" customWidth="1"/>
    <col min="3" max="3" width="2.875" bestFit="1" customWidth="1"/>
    <col min="4" max="4" width="5.375" bestFit="1" customWidth="1"/>
    <col min="5" max="5" width="26.125" bestFit="1" customWidth="1"/>
    <col min="6" max="6" width="12.125" bestFit="1" customWidth="1"/>
  </cols>
  <sheetData>
    <row r="1" spans="1:6" x14ac:dyDescent="0.2">
      <c r="A1" t="s">
        <v>2010</v>
      </c>
      <c r="B1" t="s">
        <v>2009</v>
      </c>
      <c r="C1">
        <v>26</v>
      </c>
      <c r="D1" s="71">
        <v>0.51041666666666663</v>
      </c>
      <c r="E1" t="s">
        <v>2011</v>
      </c>
      <c r="F1" t="s">
        <v>2012</v>
      </c>
    </row>
    <row r="2" spans="1:6" x14ac:dyDescent="0.2">
      <c r="A2" t="s">
        <v>2016</v>
      </c>
      <c r="B2" t="s">
        <v>2017</v>
      </c>
      <c r="C2">
        <v>26</v>
      </c>
      <c r="D2" s="71">
        <v>0.4375</v>
      </c>
      <c r="E2" t="s">
        <v>2018</v>
      </c>
      <c r="F2" t="s">
        <v>2019</v>
      </c>
    </row>
    <row r="3" spans="1:6" x14ac:dyDescent="0.2">
      <c r="A3" t="s">
        <v>2056</v>
      </c>
      <c r="B3" t="s">
        <v>2057</v>
      </c>
      <c r="C3">
        <v>19</v>
      </c>
      <c r="D3" s="71">
        <v>0.15277777777777776</v>
      </c>
      <c r="F3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D1"/>
  <sheetViews>
    <sheetView workbookViewId="0">
      <selection activeCell="C2" sqref="C2"/>
    </sheetView>
  </sheetViews>
  <sheetFormatPr defaultRowHeight="14.25" x14ac:dyDescent="0.2"/>
  <cols>
    <col min="1" max="1" width="10.875" bestFit="1" customWidth="1"/>
    <col min="4" max="4" width="17.25" bestFit="1" customWidth="1"/>
  </cols>
  <sheetData>
    <row r="1" spans="1:4" x14ac:dyDescent="0.2">
      <c r="A1" t="s">
        <v>2013</v>
      </c>
      <c r="B1">
        <v>1</v>
      </c>
      <c r="C1" t="s">
        <v>2014</v>
      </c>
      <c r="D1" t="s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1832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1865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1829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1834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1833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1830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1831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1866</v>
      </c>
    </row>
    <row r="24" spans="1:5" x14ac:dyDescent="0.2">
      <c r="A24" s="31" t="s">
        <v>1867</v>
      </c>
    </row>
    <row r="25" spans="1:5" x14ac:dyDescent="0.2">
      <c r="A25" t="s">
        <v>1868</v>
      </c>
    </row>
    <row r="26" spans="1:5" x14ac:dyDescent="0.2">
      <c r="A26" t="s">
        <v>1869</v>
      </c>
    </row>
    <row r="27" spans="1:5" x14ac:dyDescent="0.2">
      <c r="A27" t="s">
        <v>1870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1836</v>
      </c>
      <c r="G16" t="s">
        <v>1797</v>
      </c>
    </row>
    <row r="17" spans="6:7" x14ac:dyDescent="0.2">
      <c r="F17" t="s">
        <v>1836</v>
      </c>
      <c r="G17" t="s">
        <v>1835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H28" sqref="H28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1198</v>
      </c>
      <c r="D1" t="s">
        <v>1821</v>
      </c>
    </row>
    <row r="2" spans="1:4" x14ac:dyDescent="0.2">
      <c r="A2" t="s">
        <v>1806</v>
      </c>
      <c r="B2" t="s">
        <v>1198</v>
      </c>
      <c r="D2" t="s">
        <v>1821</v>
      </c>
    </row>
    <row r="3" spans="1:4" x14ac:dyDescent="0.2">
      <c r="A3" t="s">
        <v>1807</v>
      </c>
      <c r="B3" t="s">
        <v>1198</v>
      </c>
      <c r="D3" t="s">
        <v>1821</v>
      </c>
    </row>
    <row r="4" spans="1:4" x14ac:dyDescent="0.2">
      <c r="A4" t="s">
        <v>1808</v>
      </c>
      <c r="B4" t="s">
        <v>1198</v>
      </c>
      <c r="D4" t="s">
        <v>1821</v>
      </c>
    </row>
    <row r="5" spans="1:4" x14ac:dyDescent="0.2">
      <c r="A5" t="s">
        <v>1809</v>
      </c>
      <c r="B5" t="s">
        <v>1198</v>
      </c>
      <c r="D5" t="s">
        <v>1821</v>
      </c>
    </row>
    <row r="6" spans="1:4" x14ac:dyDescent="0.2">
      <c r="A6" t="s">
        <v>1810</v>
      </c>
      <c r="B6" t="s">
        <v>1198</v>
      </c>
      <c r="D6" t="s">
        <v>1821</v>
      </c>
    </row>
    <row r="7" spans="1:4" x14ac:dyDescent="0.2">
      <c r="A7" t="s">
        <v>1811</v>
      </c>
      <c r="B7" t="s">
        <v>1198</v>
      </c>
      <c r="D7" t="s">
        <v>1821</v>
      </c>
    </row>
    <row r="8" spans="1:4" x14ac:dyDescent="0.2">
      <c r="A8" t="s">
        <v>1812</v>
      </c>
      <c r="B8" t="s">
        <v>1198</v>
      </c>
      <c r="D8" t="s">
        <v>1821</v>
      </c>
    </row>
    <row r="9" spans="1:4" x14ac:dyDescent="0.2">
      <c r="A9" t="s">
        <v>1813</v>
      </c>
      <c r="B9" t="s">
        <v>1198</v>
      </c>
      <c r="D9" t="s">
        <v>1821</v>
      </c>
    </row>
    <row r="10" spans="1:4" x14ac:dyDescent="0.2">
      <c r="A10" t="s">
        <v>1814</v>
      </c>
      <c r="B10" t="s">
        <v>1198</v>
      </c>
      <c r="D10" t="s">
        <v>1821</v>
      </c>
    </row>
    <row r="11" spans="1:4" x14ac:dyDescent="0.2">
      <c r="A11" t="s">
        <v>1815</v>
      </c>
      <c r="B11" t="s">
        <v>1198</v>
      </c>
      <c r="D11" t="s">
        <v>1821</v>
      </c>
    </row>
    <row r="12" spans="1:4" x14ac:dyDescent="0.2">
      <c r="A12" t="s">
        <v>1816</v>
      </c>
      <c r="B12" t="s">
        <v>1198</v>
      </c>
      <c r="D12" t="s">
        <v>1821</v>
      </c>
    </row>
    <row r="13" spans="1:4" x14ac:dyDescent="0.2">
      <c r="A13" t="s">
        <v>1817</v>
      </c>
      <c r="B13" t="s">
        <v>1198</v>
      </c>
      <c r="D13" t="s">
        <v>1821</v>
      </c>
    </row>
    <row r="14" spans="1:4" x14ac:dyDescent="0.2">
      <c r="A14" t="s">
        <v>1818</v>
      </c>
      <c r="B14" t="s">
        <v>1819</v>
      </c>
      <c r="C14">
        <v>11</v>
      </c>
      <c r="D14" t="s">
        <v>1822</v>
      </c>
    </row>
    <row r="15" spans="1:4" x14ac:dyDescent="0.2">
      <c r="A15" t="s">
        <v>1820</v>
      </c>
      <c r="B15" t="s">
        <v>1931</v>
      </c>
      <c r="C15">
        <v>12</v>
      </c>
      <c r="D15" t="s">
        <v>1821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H1" workbookViewId="0">
      <selection activeCell="L14" sqref="L14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3.625" bestFit="1" customWidth="1"/>
    <col min="13" max="13" width="14.87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"wmb",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"holx",</v>
      </c>
      <c r="K8" t="s">
        <v>1638</v>
      </c>
      <c r="L8">
        <v>4</v>
      </c>
      <c r="M8" t="s">
        <v>1647</v>
      </c>
      <c r="N8">
        <v>7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"ebay",</v>
      </c>
      <c r="K9" t="s">
        <v>1645</v>
      </c>
      <c r="L9">
        <v>2</v>
      </c>
      <c r="M9" t="s">
        <v>1840</v>
      </c>
      <c r="N9">
        <v>2</v>
      </c>
      <c r="P9" t="s">
        <v>1838</v>
      </c>
      <c r="Q9" t="s">
        <v>1839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"fbc",</v>
      </c>
      <c r="K10" t="s">
        <v>1646</v>
      </c>
      <c r="L10">
        <v>1</v>
      </c>
      <c r="M10" t="s">
        <v>1845</v>
      </c>
      <c r="N10">
        <v>3</v>
      </c>
      <c r="P10" t="s">
        <v>1846</v>
      </c>
      <c r="Q10" t="s">
        <v>1847</v>
      </c>
      <c r="R10">
        <v>2</v>
      </c>
      <c r="T10" t="s">
        <v>1642</v>
      </c>
      <c r="U10" t="s">
        <v>1641</v>
      </c>
      <c r="V10" t="s">
        <v>1871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"spwh",</v>
      </c>
      <c r="K11" t="s">
        <v>1837</v>
      </c>
      <c r="L11">
        <v>1</v>
      </c>
      <c r="M11" t="s">
        <v>1639</v>
      </c>
      <c r="N11">
        <v>1</v>
      </c>
      <c r="P11" t="s">
        <v>1846</v>
      </c>
      <c r="Q11" t="s">
        <v>1849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"nbn",</v>
      </c>
      <c r="K12" t="s">
        <v>1842</v>
      </c>
      <c r="L12">
        <v>5</v>
      </c>
      <c r="M12" t="s">
        <v>1652</v>
      </c>
      <c r="N12">
        <v>1</v>
      </c>
      <c r="P12" t="s">
        <v>1852</v>
      </c>
      <c r="Q12" t="s">
        <v>1853</v>
      </c>
      <c r="R12">
        <v>4</v>
      </c>
    </row>
    <row r="13" spans="1:23" x14ac:dyDescent="0.2">
      <c r="K13" t="s">
        <v>1844</v>
      </c>
      <c r="L13">
        <v>4</v>
      </c>
      <c r="M13" t="s">
        <v>1653</v>
      </c>
      <c r="N13">
        <v>1</v>
      </c>
      <c r="P13" t="s">
        <v>1852</v>
      </c>
      <c r="Q13" t="s">
        <v>1847</v>
      </c>
      <c r="R13">
        <v>5</v>
      </c>
    </row>
    <row r="14" spans="1:23" x14ac:dyDescent="0.2">
      <c r="K14" t="s">
        <v>1848</v>
      </c>
      <c r="L14">
        <v>2</v>
      </c>
      <c r="M14" t="s">
        <v>1841</v>
      </c>
      <c r="N14">
        <v>2</v>
      </c>
      <c r="P14" t="s">
        <v>1854</v>
      </c>
      <c r="Q14" t="s">
        <v>1855</v>
      </c>
      <c r="R14">
        <v>6</v>
      </c>
    </row>
    <row r="15" spans="1:23" x14ac:dyDescent="0.2">
      <c r="I15" t="str">
        <f>CONCATENATE(E$2,'Stock Calc'!A13,Purchases!F$2)</f>
        <v>"cfbk",</v>
      </c>
      <c r="K15" t="s">
        <v>1851</v>
      </c>
      <c r="L15">
        <v>1</v>
      </c>
      <c r="M15" t="s">
        <v>1843</v>
      </c>
      <c r="N15">
        <v>1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"msgn",</v>
      </c>
      <c r="K16" t="s">
        <v>1858</v>
      </c>
      <c r="L16">
        <v>1</v>
      </c>
      <c r="M16" t="s">
        <v>1850</v>
      </c>
      <c r="N16">
        <v>1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"amd",</v>
      </c>
      <c r="K17" t="s">
        <v>1860</v>
      </c>
      <c r="L17">
        <v>1</v>
      </c>
      <c r="M17" t="s">
        <v>1856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"pg",</v>
      </c>
      <c r="K18" t="s">
        <v>1652</v>
      </c>
      <c r="L18">
        <v>1</v>
      </c>
      <c r="M18" t="s">
        <v>1857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"achc",</v>
      </c>
      <c r="M19" t="s">
        <v>1859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"clw",</v>
      </c>
      <c r="M20" t="s">
        <v>2089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"abc",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"qrvo",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"mchp",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"cvs",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"prdo",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"hone",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"mth",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"gsk",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"ffwm",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"low",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"env",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"wab",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"info",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"doc",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"lfvn",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"jcom",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"TMO",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"etr",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"ssnc",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"asx",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"ensg",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"regn",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"wsbf",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"lrcx",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"ubcp",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"dhi",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"len",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"pkbk",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"dg",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"ftnt",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"tsco",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"ibp",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"cag",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"cboe",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"ci",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"aon",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"mrk",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"cort",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"tsbk",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19">
    <sortCondition descending="1" ref="N8:N19"/>
  </sortState>
  <conditionalFormatting sqref="A17:H56 F66:F68 A57:B76 D57:D76 H57:H76">
    <cfRule type="expression" dxfId="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1828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Calc</vt:lpstr>
      <vt:lpstr>Sheet1</vt:lpstr>
      <vt:lpstr>Instructors</vt:lpstr>
      <vt:lpstr>Companies Applied To</vt:lpstr>
      <vt:lpstr>Vets</vt:lpstr>
      <vt:lpstr>Purchases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bitcoin</vt:lpstr>
      <vt:lpstr>MiningRates</vt:lpstr>
      <vt:lpstr>Crypto</vt:lpstr>
      <vt:lpstr>Weight</vt:lpstr>
      <vt:lpstr>Apointments</vt:lpstr>
      <vt:lpstr>Resturants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2020-12-23T20:39:25Z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