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olina Marin\New folder\Dropbox\AAA- La mosca\"/>
    </mc:Choice>
  </mc:AlternateContent>
  <bookViews>
    <workbookView xWindow="0" yWindow="0" windowWidth="10140" windowHeight="9000" firstSheet="1" activeTab="1"/>
  </bookViews>
  <sheets>
    <sheet name="Cronograma filmacion" sheetId="1" state="hidden" r:id="rId1"/>
    <sheet name="Resumen Presupuesto" sheetId="8" r:id="rId2"/>
    <sheet name="Presupuesto Detallado" sheetId="2" r:id="rId3"/>
    <sheet name="Filming plan" sheetId="11" r:id="rId4"/>
    <sheet name="Meals" sheetId="6" r:id="rId5"/>
    <sheet name="Gripage" sheetId="3" r:id="rId6"/>
    <sheet name="Locations" sheetId="5" r:id="rId7"/>
    <sheet name="Expenses" sheetId="10" r:id="rId8"/>
    <sheet name="Aviles " sheetId="9" r:id="rId9"/>
  </sheets>
  <definedNames>
    <definedName name="_xlnm._FilterDatabase" localSheetId="2" hidden="1">'Presupuesto Detallado'!$C$2:$D$57</definedName>
  </definedNames>
  <calcPr calcId="152511"/>
  <pivotCaches>
    <pivotCache cacheId="3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2" l="1"/>
  <c r="H54" i="2"/>
  <c r="G8" i="2"/>
  <c r="G9" i="2"/>
  <c r="H18" i="2"/>
  <c r="G5" i="2"/>
  <c r="F10" i="10"/>
  <c r="F11" i="10"/>
  <c r="F12" i="10"/>
  <c r="F13" i="10"/>
  <c r="F14" i="10"/>
  <c r="F15" i="10"/>
  <c r="F16" i="10"/>
  <c r="F9" i="10"/>
  <c r="H9" i="10"/>
  <c r="G21" i="2"/>
  <c r="G6" i="2"/>
  <c r="F78" i="9"/>
  <c r="F72" i="9"/>
  <c r="F53" i="9"/>
  <c r="F49" i="9"/>
  <c r="F40" i="9"/>
  <c r="B11" i="9"/>
  <c r="H15" i="2" l="1"/>
  <c r="H16" i="2"/>
  <c r="H17" i="2"/>
  <c r="H19" i="2"/>
  <c r="H20" i="2"/>
  <c r="H21" i="2"/>
  <c r="H22" i="2"/>
  <c r="H23" i="2"/>
  <c r="H24" i="2"/>
  <c r="H25" i="2"/>
  <c r="H26" i="2"/>
  <c r="H27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2" i="2"/>
  <c r="H53" i="2"/>
  <c r="H3" i="2"/>
  <c r="H4" i="2"/>
  <c r="H5" i="2"/>
  <c r="H6" i="2"/>
  <c r="H7" i="2"/>
  <c r="H8" i="2"/>
  <c r="H9" i="2"/>
  <c r="H10" i="2"/>
  <c r="H11" i="2"/>
  <c r="H12" i="2"/>
  <c r="H13" i="2"/>
  <c r="H14" i="2"/>
  <c r="G51" i="2"/>
  <c r="H51" i="2" s="1"/>
  <c r="G28" i="2"/>
  <c r="H28" i="2" s="1"/>
  <c r="G57" i="2"/>
  <c r="H57" i="2" s="1"/>
  <c r="G55" i="2"/>
  <c r="H55" i="2" s="1"/>
  <c r="I11" i="6"/>
  <c r="H11" i="6"/>
  <c r="D11" i="6"/>
  <c r="E10" i="6"/>
  <c r="E11" i="6" s="1"/>
  <c r="F10" i="6"/>
  <c r="F11" i="6" s="1"/>
  <c r="G10" i="6"/>
  <c r="G11" i="6" s="1"/>
  <c r="H10" i="6"/>
  <c r="I10" i="6"/>
  <c r="D10" i="6"/>
  <c r="F15" i="6"/>
  <c r="J11" i="6" l="1"/>
  <c r="I20" i="2"/>
  <c r="I14" i="2"/>
  <c r="I12" i="2"/>
  <c r="I49" i="2"/>
  <c r="I48" i="2"/>
  <c r="I46" i="2"/>
  <c r="I45" i="2"/>
  <c r="I44" i="2"/>
  <c r="I43" i="2"/>
  <c r="I42" i="2"/>
  <c r="I27" i="2"/>
  <c r="I26" i="2"/>
  <c r="I25" i="2"/>
  <c r="I24" i="2"/>
  <c r="I23" i="2"/>
  <c r="I22" i="2"/>
  <c r="I21" i="2"/>
  <c r="I4" i="2"/>
  <c r="H59" i="2"/>
  <c r="I3" i="2"/>
  <c r="V5" i="1"/>
  <c r="Y5" i="1" s="1"/>
  <c r="V6" i="1"/>
  <c r="Y6" i="1" s="1"/>
  <c r="V7" i="1"/>
  <c r="Y7" i="1" s="1"/>
  <c r="V8" i="1"/>
  <c r="Y8" i="1" s="1"/>
  <c r="V9" i="1"/>
  <c r="Y9" i="1" s="1"/>
  <c r="V10" i="1"/>
  <c r="Y10" i="1" s="1"/>
  <c r="V11" i="1"/>
  <c r="Y11" i="1" s="1"/>
  <c r="V12" i="1"/>
  <c r="Y12" i="1" s="1"/>
  <c r="V13" i="1"/>
  <c r="Y13" i="1" s="1"/>
  <c r="V14" i="1"/>
  <c r="Y14" i="1" s="1"/>
  <c r="V15" i="1"/>
  <c r="Y15" i="1" s="1"/>
</calcChain>
</file>

<file path=xl/sharedStrings.xml><?xml version="1.0" encoding="utf-8"?>
<sst xmlns="http://schemas.openxmlformats.org/spreadsheetml/2006/main" count="801" uniqueCount="423">
  <si>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</si>
  <si>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</si>
  <si>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</si>
  <si>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</si>
  <si>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</si>
  <si>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</si>
  <si>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</si>
  <si>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</si>
  <si>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</si>
  <si>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</si>
  <si>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</si>
  <si>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Alimentacion</t>
  </si>
  <si>
    <t>Taxis - microbuses Aeropuerto
regular</t>
  </si>
  <si>
    <t>A definir</t>
  </si>
  <si>
    <t>??</t>
  </si>
  <si>
    <t>Filmacion</t>
  </si>
  <si>
    <t>Otras actividades</t>
  </si>
  <si>
    <t>No</t>
  </si>
  <si>
    <t xml:space="preserve">8 US
</t>
  </si>
  <si>
    <t>Fecha</t>
  </si>
  <si>
    <t>Dia semana</t>
  </si>
  <si>
    <t>Lun</t>
  </si>
  <si>
    <t>Sab</t>
  </si>
  <si>
    <t>Dom</t>
  </si>
  <si>
    <t>Mar</t>
  </si>
  <si>
    <t>Mierc</t>
  </si>
  <si>
    <t>Juev</t>
  </si>
  <si>
    <t>Vier</t>
  </si>
  <si>
    <t>Dia de respaldo</t>
  </si>
  <si>
    <t>Viaje a USA</t>
  </si>
  <si>
    <t>AM: Aeropuerto</t>
  </si>
  <si>
    <t>PM: Reunion con otros Actores</t>
  </si>
  <si>
    <t>Dia de respaldo o paseo</t>
  </si>
  <si>
    <t>2 Ninos
2 adultos (abuelos)
+ Ninos extras</t>
  </si>
  <si>
    <t>Escena futbol salon (fiesta cumpleanos)</t>
  </si>
  <si>
    <t xml:space="preserve">Microbus crew
Microbus equipo
Seguridad / guarda
(1/2 dia)
</t>
  </si>
  <si>
    <t>No es necesario
Se convocan actores y crew</t>
  </si>
  <si>
    <t>Dia</t>
  </si>
  <si>
    <t>Localidades</t>
  </si>
  <si>
    <t xml:space="preserve">*Aeropuerto 
Juan Santamaria, 
*Los Arcos </t>
  </si>
  <si>
    <t>*Mercado de Heredia</t>
  </si>
  <si>
    <t>*Aeropuerto 
Juan Santamaria</t>
  </si>
  <si>
    <t>*Los Arcos</t>
  </si>
  <si>
    <t>*Los Arcos
*Parque cercano (Asuncion/Rivera/ Belen)</t>
  </si>
  <si>
    <t>*Los Arcos (2 casas)</t>
  </si>
  <si>
    <t>*Cancha futbol 5 a definir</t>
  </si>
  <si>
    <r>
      <rPr>
        <i/>
        <sz val="11"/>
        <color theme="1"/>
        <rFont val="Calibri"/>
        <family val="2"/>
        <scheme val="minor"/>
      </rPr>
      <t>Desayuno:</t>
    </r>
    <r>
      <rPr>
        <sz val="11"/>
        <color theme="1"/>
        <rFont val="Calibri"/>
        <family val="2"/>
        <scheme val="minor"/>
      </rPr>
      <t xml:space="preserve"> 8 US crew
</t>
    </r>
    <r>
      <rPr>
        <i/>
        <sz val="11"/>
        <color theme="1"/>
        <rFont val="Calibri"/>
        <family val="2"/>
        <scheme val="minor"/>
      </rPr>
      <t>Almuerzo:</t>
    </r>
    <r>
      <rPr>
        <sz val="11"/>
        <color theme="1"/>
        <rFont val="Calibri"/>
        <family val="2"/>
        <scheme val="minor"/>
      </rPr>
      <t xml:space="preserve"> 8 US + 4 actores + Crew CR
</t>
    </r>
    <r>
      <rPr>
        <i/>
        <sz val="11"/>
        <color theme="1"/>
        <rFont val="Calibri"/>
        <family val="2"/>
        <scheme val="minor"/>
      </rPr>
      <t>Cena:</t>
    </r>
    <r>
      <rPr>
        <sz val="11"/>
        <color theme="1"/>
        <rFont val="Calibri"/>
        <family val="2"/>
        <scheme val="minor"/>
      </rPr>
      <t xml:space="preserve"> 8 US crew
Snacks manana y tarde para todos
Pensar en padre/acompanantes de los ninos para las comidas que correspondan</t>
    </r>
  </si>
  <si>
    <r>
      <rPr>
        <i/>
        <sz val="11"/>
        <color theme="1"/>
        <rFont val="Calibri"/>
        <family val="2"/>
        <scheme val="minor"/>
      </rPr>
      <t>Desayuno:</t>
    </r>
    <r>
      <rPr>
        <sz val="11"/>
        <color theme="1"/>
        <rFont val="Calibri"/>
        <family val="2"/>
        <scheme val="minor"/>
      </rPr>
      <t xml:space="preserve"> 8 US crew
</t>
    </r>
    <r>
      <rPr>
        <i/>
        <sz val="11"/>
        <color theme="1"/>
        <rFont val="Calibri"/>
        <family val="2"/>
        <scheme val="minor"/>
      </rPr>
      <t>Almuerzo:</t>
    </r>
    <r>
      <rPr>
        <sz val="11"/>
        <color theme="1"/>
        <rFont val="Calibri"/>
        <family val="2"/>
        <scheme val="minor"/>
      </rPr>
      <t xml:space="preserve"> 8 US + 8 actores + Crew CR 
</t>
    </r>
    <r>
      <rPr>
        <i/>
        <sz val="11"/>
        <color theme="1"/>
        <rFont val="Calibri"/>
        <family val="2"/>
        <scheme val="minor"/>
      </rPr>
      <t>Cena:</t>
    </r>
    <r>
      <rPr>
        <sz val="11"/>
        <color theme="1"/>
        <rFont val="Calibri"/>
        <family val="2"/>
        <scheme val="minor"/>
      </rPr>
      <t xml:space="preserve"> 8 US crew
Snacks manana y tarde para todos
Pensar en padre/acompanantes de los ninos para las comidas que correspondan</t>
    </r>
  </si>
  <si>
    <r>
      <rPr>
        <i/>
        <sz val="11"/>
        <color theme="1"/>
        <rFont val="Calibri"/>
        <family val="2"/>
        <scheme val="minor"/>
      </rPr>
      <t>Desayuno:</t>
    </r>
    <r>
      <rPr>
        <sz val="11"/>
        <color theme="1"/>
        <rFont val="Calibri"/>
        <family val="2"/>
        <scheme val="minor"/>
      </rPr>
      <t xml:space="preserve"> 8 US crew
</t>
    </r>
    <r>
      <rPr>
        <i/>
        <sz val="11"/>
        <color theme="1"/>
        <rFont val="Calibri"/>
        <family val="2"/>
        <scheme val="minor"/>
      </rPr>
      <t>Almuerzo:</t>
    </r>
    <r>
      <rPr>
        <sz val="11"/>
        <color theme="1"/>
        <rFont val="Calibri"/>
        <family val="2"/>
        <scheme val="minor"/>
      </rPr>
      <t xml:space="preserve"> 8 US + 4 actores + Crew CR + extras
</t>
    </r>
    <r>
      <rPr>
        <i/>
        <sz val="11"/>
        <color theme="1"/>
        <rFont val="Calibri"/>
        <family val="2"/>
        <scheme val="minor"/>
      </rPr>
      <t>Cena:</t>
    </r>
    <r>
      <rPr>
        <sz val="11"/>
        <color theme="1"/>
        <rFont val="Calibri"/>
        <family val="2"/>
        <scheme val="minor"/>
      </rPr>
      <t xml:space="preserve"> 8 US crew
Snacks manana y tarde para todos
Pensar en padre/acompanantes de los ninos para las comidas que correspondan</t>
    </r>
  </si>
  <si>
    <t>#Actores</t>
  </si>
  <si>
    <t>Diseñador Prod</t>
  </si>
  <si>
    <t>Asist Arte</t>
  </si>
  <si>
    <t>Grip Electricos</t>
  </si>
  <si>
    <t>Sound Mixer</t>
  </si>
  <si>
    <t>Boom Oper</t>
  </si>
  <si>
    <t>Transporte</t>
  </si>
  <si>
    <t>Productor CR</t>
  </si>
  <si>
    <t>Otro Crew</t>
  </si>
  <si>
    <t>?</t>
  </si>
  <si>
    <t>Asistentes Prod</t>
  </si>
  <si>
    <t>Escenas en la casa 
AM: Escena patio casa , dormitorios, cocina (otra casa)
PM- TV partido</t>
  </si>
  <si>
    <t>8 US
9 CR</t>
  </si>
  <si>
    <t>Total CR</t>
  </si>
  <si>
    <t>8
1 Sup. ninos
10 CR</t>
  </si>
  <si>
    <t>8 
1 Sup.ninos
11 CR</t>
  </si>
  <si>
    <t>8 US
11 CR</t>
  </si>
  <si>
    <t>8 US +
1 Sup. ninos
10 CR</t>
  </si>
  <si>
    <r>
      <rPr>
        <b/>
        <sz val="11"/>
        <color theme="1"/>
        <rFont val="Calibri"/>
        <family val="2"/>
        <scheme val="minor"/>
      </rPr>
      <t>Cena:</t>
    </r>
    <r>
      <rPr>
        <sz val="11"/>
        <color theme="1"/>
        <rFont val="Calibri"/>
        <family val="2"/>
        <scheme val="minor"/>
      </rPr>
      <t xml:space="preserve"> 8 + Productor CR (reunion en casa)</t>
    </r>
  </si>
  <si>
    <t>2 Ninos + 
2 acomp
2 adultos (abuelos)</t>
  </si>
  <si>
    <t>2 Ninos + 
2 acomp +
2 adultos (abuelos)</t>
  </si>
  <si>
    <t>Pax</t>
  </si>
  <si>
    <t>Total Actores</t>
  </si>
  <si>
    <t>Total US</t>
  </si>
  <si>
    <t>9
+ acomp</t>
  </si>
  <si>
    <t>2 Ninos
2 acomp
2 adultos (abuelos)</t>
  </si>
  <si>
    <t>DESCRIPTION</t>
  </si>
  <si>
    <t>Area</t>
  </si>
  <si>
    <t>Cant.
Estim.</t>
  </si>
  <si>
    <t>Costo 
por unidad (USD)</t>
  </si>
  <si>
    <t>Subtotal</t>
  </si>
  <si>
    <t>Variance</t>
  </si>
  <si>
    <t>Comentarios</t>
  </si>
  <si>
    <t>Director</t>
  </si>
  <si>
    <t>Casting</t>
  </si>
  <si>
    <t>Delefoco CR</t>
  </si>
  <si>
    <t>Actor 1 - Antonio</t>
  </si>
  <si>
    <t>Actor 2 - Miguel</t>
  </si>
  <si>
    <t>Still photographer</t>
  </si>
  <si>
    <t>Epic</t>
  </si>
  <si>
    <t>Movi Package (+ wireless FF and monitor)</t>
  </si>
  <si>
    <t>Cooke Lenses</t>
  </si>
  <si>
    <t>Tilt Shift Solution</t>
  </si>
  <si>
    <t>Gaffer</t>
  </si>
  <si>
    <t>NYU Sound Package</t>
  </si>
  <si>
    <t>Walkies</t>
  </si>
  <si>
    <t>3x Inky 250w</t>
  </si>
  <si>
    <t>Units</t>
  </si>
  <si>
    <t>Power</t>
  </si>
  <si>
    <t>Grippage</t>
  </si>
  <si>
    <t>Cantidad</t>
  </si>
  <si>
    <t>18 pulgadas. China Ball. 
No estamos seguros del tamano.
Sino, "that, a plain ole' chimera pancake lantern")</t>
  </si>
  <si>
    <t>HMI 1.2k</t>
  </si>
  <si>
    <t>Kino 4x4, with daylight and tungsten bulbs for each</t>
  </si>
  <si>
    <t>Half-Apple Boxes</t>
  </si>
  <si>
    <t>Duckbill/Quacker</t>
  </si>
  <si>
    <t>Large studded C-Clamp</t>
  </si>
  <si>
    <t>Spud Adaptor</t>
  </si>
  <si>
    <t>pizza box</t>
  </si>
  <si>
    <t xml:space="preserve"> 1k dimmers/variacs</t>
  </si>
  <si>
    <t xml:space="preserve"> Apple Boxes</t>
  </si>
  <si>
    <t xml:space="preserve"> Pancakes</t>
  </si>
  <si>
    <t xml:space="preserve"> #3 Pony</t>
  </si>
  <si>
    <t xml:space="preserve"> Mambo Combo</t>
  </si>
  <si>
    <t xml:space="preserve"> C+ Stand</t>
  </si>
  <si>
    <t xml:space="preserve"> #2 Pony</t>
  </si>
  <si>
    <t>Cardy Clamp</t>
  </si>
  <si>
    <t>Mafer Clamp</t>
  </si>
  <si>
    <t>Sandbag</t>
  </si>
  <si>
    <t>Articulo</t>
  </si>
  <si>
    <t>Tipo</t>
  </si>
  <si>
    <t>Fuente</t>
  </si>
  <si>
    <t>Notas</t>
  </si>
  <si>
    <t>Crew</t>
  </si>
  <si>
    <t>Vestuario</t>
  </si>
  <si>
    <t>Script Supervis</t>
  </si>
  <si>
    <t>Corroborar Source</t>
  </si>
  <si>
    <t>TVs para romperlos</t>
  </si>
  <si>
    <t>Full time</t>
  </si>
  <si>
    <t>Costo Unidad</t>
  </si>
  <si>
    <t>Total</t>
  </si>
  <si>
    <t>Todo el equipo se asume por 6 dias.</t>
  </si>
  <si>
    <t># Pers- crew</t>
  </si>
  <si>
    <t>Monitor (preferred wireless)</t>
  </si>
  <si>
    <t>Amigo en CR</t>
  </si>
  <si>
    <t>Copyright / Registrar</t>
  </si>
  <si>
    <t>Actor 3 - Abuelo</t>
  </si>
  <si>
    <t>Actor 4 - Abuela</t>
  </si>
  <si>
    <t>Actor 5 - Papa</t>
  </si>
  <si>
    <t>Actor 6 - Mama</t>
  </si>
  <si>
    <t>Asistente del Director</t>
  </si>
  <si>
    <t>Director de Fotografia</t>
  </si>
  <si>
    <t>Camera - Operador</t>
  </si>
  <si>
    <t xml:space="preserve">Key grip </t>
  </si>
  <si>
    <t>Cancha de Futbol</t>
  </si>
  <si>
    <t>Los Arcos</t>
  </si>
  <si>
    <t>Se ocupa transporte?</t>
  </si>
  <si>
    <t>Si</t>
  </si>
  <si>
    <t>Lugar</t>
  </si>
  <si>
    <t>Localidad</t>
  </si>
  <si>
    <t>Parque (memoria de papa) - en Los Arcos, otro parque/rotonda, cerca de ahi por</t>
  </si>
  <si>
    <t>Belen, San Rafael</t>
  </si>
  <si>
    <t>Scouting?</t>
  </si>
  <si>
    <t>Aeropuerto</t>
  </si>
  <si>
    <t>Alajuela</t>
  </si>
  <si>
    <t>**Permisos</t>
  </si>
  <si>
    <t>Los Arcos casa 2
Belen</t>
  </si>
  <si>
    <t>Depende</t>
  </si>
  <si>
    <t>Salon Futbol 5</t>
  </si>
  <si>
    <t>Calle con una colina</t>
  </si>
  <si>
    <t>Mercado</t>
  </si>
  <si>
    <t>Heredia</t>
  </si>
  <si>
    <t>Belen?</t>
  </si>
  <si>
    <t>Casa (dormitorio, sala, cocina, patio) - Belén?</t>
  </si>
  <si>
    <t>B-Roll, otros</t>
  </si>
  <si>
    <t>**Permisos
Los dos tramos ya estan coordinados con los duenos.</t>
  </si>
  <si>
    <t>Column1</t>
  </si>
  <si>
    <r>
      <t xml:space="preserve">Viaje a CR
PM: Reunion con Peter &amp; personal clave CR
</t>
    </r>
    <r>
      <rPr>
        <b/>
        <sz val="11"/>
        <color theme="1"/>
        <rFont val="Calibri"/>
        <family val="2"/>
        <scheme val="minor"/>
      </rPr>
      <t>PM: Reunion con crew CR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</si>
  <si>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AM/PM:</t>
    </r>
    <r>
      <rPr>
        <sz val="11"/>
        <color theme="1"/>
        <rFont val="Calibri"/>
        <family val="2"/>
        <scheme val="minor"/>
      </rPr>
      <t xml:space="preserve"> Mercado</t>
    </r>
  </si>
  <si>
    <t>Otros</t>
  </si>
  <si>
    <r>
      <t xml:space="preserve">tomas antes en mercaado, mientras se alista otra toma
</t>
    </r>
    <r>
      <rPr>
        <b/>
        <sz val="11"/>
        <color theme="1"/>
        <rFont val="Calibri"/>
        <family val="2"/>
        <scheme val="minor"/>
      </rPr>
      <t>Seguridad presente.</t>
    </r>
  </si>
  <si>
    <r>
      <rPr>
        <i/>
        <sz val="11"/>
        <color theme="1"/>
        <rFont val="Calibri"/>
        <family val="2"/>
        <scheme val="minor"/>
      </rPr>
      <t>Desayuno:</t>
    </r>
    <r>
      <rPr>
        <sz val="11"/>
        <color theme="1"/>
        <rFont val="Calibri"/>
        <family val="2"/>
        <scheme val="minor"/>
      </rPr>
      <t xml:space="preserve"> 8 US crew + CR crew
</t>
    </r>
    <r>
      <rPr>
        <i/>
        <sz val="11"/>
        <color theme="1"/>
        <rFont val="Calibri"/>
        <family val="2"/>
        <scheme val="minor"/>
      </rPr>
      <t>Almuerzo:</t>
    </r>
    <r>
      <rPr>
        <sz val="11"/>
        <color theme="1"/>
        <rFont val="Calibri"/>
        <family val="2"/>
        <scheme val="minor"/>
      </rPr>
      <t xml:space="preserve"> 8 US + 4 actores + Crew CR 
</t>
    </r>
    <r>
      <rPr>
        <i/>
        <sz val="11"/>
        <color theme="1"/>
        <rFont val="Calibri"/>
        <family val="2"/>
        <scheme val="minor"/>
      </rPr>
      <t>Cena:</t>
    </r>
    <r>
      <rPr>
        <sz val="11"/>
        <color theme="1"/>
        <rFont val="Calibri"/>
        <family val="2"/>
        <scheme val="minor"/>
      </rPr>
      <t xml:space="preserve"> 8 US crew
Snacks manana y tarde para todos
Pensar en padre/acompanantes de los ninos para las comidas que correspondan -&gt; 2</t>
    </r>
  </si>
  <si>
    <t>extras con maletas: familiares ok.</t>
  </si>
  <si>
    <t>mandar localidad mercaado a peter para q lo visite y duenos
Plan B que lleguen unos viernes. (los del equipo)</t>
  </si>
  <si>
    <t>moto es doble
darle nombre de miguel para maniobras
Permiso y alquiler del kiosco y cancha</t>
  </si>
  <si>
    <t>lluvia en misma cancha
Parque en mismo residencial (zona arboles)</t>
  </si>
  <si>
    <t xml:space="preserve">pendiente decidir locacion(es) </t>
  </si>
  <si>
    <t>Peter ver salon de futbol 5 en belen / rivera</t>
  </si>
  <si>
    <t>Mandar especicacion de sonido a peter</t>
  </si>
  <si>
    <t>Maquillaje</t>
  </si>
  <si>
    <t>Baby 1k tungsteno 1000 watts, lente fresnel</t>
  </si>
  <si>
    <t>Mandar voltage requerido
fotos</t>
  </si>
  <si>
    <t>Jem Ball (18")</t>
  </si>
  <si>
    <t>hay solo 20 X 20, corroborar com Max (hay 12 x 12)</t>
  </si>
  <si>
    <t>18"x24" solid (1.5 pies x 2 pies)</t>
  </si>
  <si>
    <t>18"x24"single net (1.5 pies x 2 pies)</t>
  </si>
  <si>
    <t>18"x24"double net (1.5 pies x 2 pies)</t>
  </si>
  <si>
    <t>18"x24" silk (1.5 pies x 2 pies)</t>
  </si>
  <si>
    <t>4'x4' bead board  (pies)</t>
  </si>
  <si>
    <t xml:space="preserve"> 25' stingers (pies)</t>
  </si>
  <si>
    <t xml:space="preserve"> 50' stingers (pies)</t>
  </si>
  <si>
    <t>8'x8 Frame (pies)</t>
  </si>
  <si>
    <t>8x8 Light Grid (pies)</t>
  </si>
  <si>
    <t>8x8 Solid (pies)</t>
  </si>
  <si>
    <t>8x8 Griflon (pies)</t>
  </si>
  <si>
    <t xml:space="preserve">Expendables </t>
  </si>
  <si>
    <t>Expendables</t>
  </si>
  <si>
    <t>Dia 12</t>
  </si>
  <si>
    <t>US Crew</t>
  </si>
  <si>
    <t>CR Crew</t>
  </si>
  <si>
    <t>Chofer</t>
  </si>
  <si>
    <t>Llegada</t>
  </si>
  <si>
    <t>Actores Ninos</t>
  </si>
  <si>
    <t>Actores Adultos</t>
  </si>
  <si>
    <t>Acompanantes Ninos</t>
  </si>
  <si>
    <t>Aerorpuerto</t>
  </si>
  <si>
    <t>Cancha Los Arcos</t>
  </si>
  <si>
    <t>Desayuno</t>
  </si>
  <si>
    <t>Almuerzo</t>
  </si>
  <si>
    <t>Cena</t>
  </si>
  <si>
    <t>Esc Cancha
Lluvia / Parque</t>
  </si>
  <si>
    <t>Escenas en la casa 
AM: Escena patio casa , dormitorios, cocina (otra casa)
PM- TV partid</t>
  </si>
  <si>
    <t>Rodaje</t>
  </si>
  <si>
    <t>Personal - Crew CR</t>
  </si>
  <si>
    <t>LED Panels + etc</t>
  </si>
  <si>
    <t>Airfares - film</t>
  </si>
  <si>
    <t>Car rental - Montero</t>
  </si>
  <si>
    <t>Casting - Delefoco</t>
  </si>
  <si>
    <t>Otros Ninos jugadores de barrio (7)</t>
  </si>
  <si>
    <t>Otros ninos - fiesta (5)</t>
  </si>
  <si>
    <t>Meals - Scouting (ademas de lo de peter)</t>
  </si>
  <si>
    <t>Vestuario - Materiales</t>
  </si>
  <si>
    <t>Props - arte</t>
  </si>
  <si>
    <t>Discos Duros</t>
  </si>
  <si>
    <t>Stock and Lab</t>
  </si>
  <si>
    <t>Lluvia - maquina</t>
  </si>
  <si>
    <t>enviar a peter solicitud de seguridad (carta)
Peter a preparar y tener Plan B  con lista de equipos de filmacion para contigencia alla</t>
  </si>
  <si>
    <t>Airport van</t>
  </si>
  <si>
    <t>Grand Total</t>
  </si>
  <si>
    <t>Equipo</t>
  </si>
  <si>
    <t>Costo Pax</t>
  </si>
  <si>
    <t xml:space="preserve">Reunion Actores
4 actores principales 
2 actores papas (para coordinar el dia siguiente)? </t>
  </si>
  <si>
    <t>AM: Escena cancha + motos
PM: Escena Cancha Lluvia y Parque?</t>
  </si>
  <si>
    <t>AM: AM: Escenas
 cancha (lluvia)
PM: Parque</t>
  </si>
  <si>
    <t xml:space="preserve">                               PRESUPUESTO LOBAS</t>
  </si>
  <si>
    <t>Rubro</t>
  </si>
  <si>
    <t xml:space="preserve">               Otros</t>
  </si>
  <si>
    <t xml:space="preserve">                 Anexos</t>
  </si>
  <si>
    <t>Personal</t>
  </si>
  <si>
    <t>Duración</t>
  </si>
  <si>
    <t>16 minutos</t>
  </si>
  <si>
    <t>Formato</t>
  </si>
  <si>
    <t>R3D</t>
  </si>
  <si>
    <t>Arte</t>
  </si>
  <si>
    <t>Jorge Soto</t>
  </si>
  <si>
    <t>Talento</t>
  </si>
  <si>
    <t>Productor</t>
  </si>
  <si>
    <t>Peter Avilés</t>
  </si>
  <si>
    <t>Equipo de filmación</t>
  </si>
  <si>
    <t>DP</t>
  </si>
  <si>
    <t>Max Batchelder</t>
  </si>
  <si>
    <t>SUBTOTAL</t>
  </si>
  <si>
    <t>AD</t>
  </si>
  <si>
    <t>Nicole Quintero</t>
  </si>
  <si>
    <t>% de imprevistos</t>
  </si>
  <si>
    <t>GRAN TOTAL</t>
  </si>
  <si>
    <t xml:space="preserve">                                    DESGLOSE</t>
  </si>
  <si>
    <t>Monto</t>
  </si>
  <si>
    <t>Profesional</t>
  </si>
  <si>
    <t>PERSONAL</t>
  </si>
  <si>
    <t xml:space="preserve">Director </t>
  </si>
  <si>
    <t xml:space="preserve">Jorge Soto </t>
  </si>
  <si>
    <t>AD - USA</t>
  </si>
  <si>
    <t xml:space="preserve">Nicole Quintero </t>
  </si>
  <si>
    <t>Director de Fotografía</t>
  </si>
  <si>
    <t xml:space="preserve">Max Batchelder </t>
  </si>
  <si>
    <t>1er Asistente de Cámara</t>
  </si>
  <si>
    <t>Paige Wollensak</t>
  </si>
  <si>
    <t>2do Asistente de Cámara &amp; DIT</t>
  </si>
  <si>
    <t>Matt Greenberg</t>
  </si>
  <si>
    <t xml:space="preserve">Gaffer </t>
  </si>
  <si>
    <t>Jacob Bittens</t>
  </si>
  <si>
    <t>Grip 1</t>
  </si>
  <si>
    <t>día</t>
  </si>
  <si>
    <t>Freddy Salazar</t>
  </si>
  <si>
    <t>Grip 2</t>
  </si>
  <si>
    <t>Leo Mora</t>
  </si>
  <si>
    <t>Productor Ejecutivo</t>
  </si>
  <si>
    <t xml:space="preserve">Karolina Marín </t>
  </si>
  <si>
    <t>Productora - USA</t>
  </si>
  <si>
    <t>Shanon o Alana</t>
  </si>
  <si>
    <t>Productor - CR</t>
  </si>
  <si>
    <t>global</t>
  </si>
  <si>
    <t>Asistente de Producción  1</t>
  </si>
  <si>
    <t>Sara López</t>
  </si>
  <si>
    <t>Asitente de Producción 2</t>
  </si>
  <si>
    <t>Charon Chacón</t>
  </si>
  <si>
    <t xml:space="preserve">Director de Arte </t>
  </si>
  <si>
    <t>Federico Sobrado</t>
  </si>
  <si>
    <t>Vestuarista</t>
  </si>
  <si>
    <t>Fedra Brenes</t>
  </si>
  <si>
    <t>Maquillista y peinado</t>
  </si>
  <si>
    <t>Paula Carvajal</t>
  </si>
  <si>
    <r>
      <t xml:space="preserve">Sonidista </t>
    </r>
    <r>
      <rPr>
        <sz val="9"/>
        <rFont val="Comic Sans MS"/>
      </rPr>
      <t/>
    </r>
  </si>
  <si>
    <t>Sebastián Pérez</t>
  </si>
  <si>
    <t>Microfonista</t>
  </si>
  <si>
    <t>Luis Diego Jiménez</t>
  </si>
  <si>
    <t>Seguridad armado</t>
  </si>
  <si>
    <t xml:space="preserve">Franklin Jiménez </t>
  </si>
  <si>
    <t>RODAJE</t>
  </si>
  <si>
    <t>Alquiler de Van 2 (con chofer/grip)</t>
  </si>
  <si>
    <t>Luces y Gripería</t>
  </si>
  <si>
    <t>Combustible para vehículos</t>
  </si>
  <si>
    <t>Generador eléctrico</t>
  </si>
  <si>
    <t>A valorar si es necesario</t>
  </si>
  <si>
    <t>Teléfonos</t>
  </si>
  <si>
    <t>Alquiler de locaciones y premisos</t>
  </si>
  <si>
    <t>Alimentación</t>
  </si>
  <si>
    <t>ARTE Y VESTUARIO</t>
  </si>
  <si>
    <t>Alquiler y/o compra de props y vestuario</t>
  </si>
  <si>
    <t xml:space="preserve">TALENTO </t>
  </si>
  <si>
    <t>Antonio</t>
  </si>
  <si>
    <t>Miguel</t>
  </si>
  <si>
    <t>Abuelo</t>
  </si>
  <si>
    <t>Abuela</t>
  </si>
  <si>
    <t>Peluca</t>
  </si>
  <si>
    <t>Semáforo</t>
  </si>
  <si>
    <t>Coyote</t>
  </si>
  <si>
    <t>Renzo</t>
  </si>
  <si>
    <t>Matute</t>
  </si>
  <si>
    <t>Zurdo</t>
  </si>
  <si>
    <t>Papá</t>
  </si>
  <si>
    <t>Mamá</t>
  </si>
  <si>
    <t>Vendedora de Frutas</t>
  </si>
  <si>
    <t>Extras</t>
  </si>
  <si>
    <t>Material de archivo Keylor Navas</t>
  </si>
  <si>
    <t>Derechos de imagen Keylor Navas</t>
  </si>
  <si>
    <t>EQUIPO DE FILMACION</t>
  </si>
  <si>
    <t>Cámara, Óptica y trípodes</t>
  </si>
  <si>
    <t>USA</t>
  </si>
  <si>
    <t>Equipos de audio</t>
  </si>
  <si>
    <t>Luces y gripería</t>
  </si>
  <si>
    <t>Taxi Films</t>
  </si>
  <si>
    <t>TOTAL</t>
  </si>
  <si>
    <t>OBS:</t>
  </si>
  <si>
    <t xml:space="preserve">El rubro de Alimentación en rodaje se definiría exactamente hasta tener el Plan de Filmación detallado </t>
  </si>
  <si>
    <t>TRANSPORTE</t>
  </si>
  <si>
    <t>Carro de Carolina</t>
  </si>
  <si>
    <t>Carro de Sharon</t>
  </si>
  <si>
    <t>Carro de Sara</t>
  </si>
  <si>
    <t>Carro de Peter</t>
  </si>
  <si>
    <t>Van de Cámara</t>
  </si>
  <si>
    <t>Carro de Federico (Arte y Vestuario</t>
  </si>
  <si>
    <t>Concept</t>
  </si>
  <si>
    <t>Provider</t>
  </si>
  <si>
    <t>Amount</t>
  </si>
  <si>
    <t>Date</t>
  </si>
  <si>
    <t>Aviles</t>
  </si>
  <si>
    <t>Preproduction fees</t>
  </si>
  <si>
    <t>Airport taxes</t>
  </si>
  <si>
    <t>member</t>
  </si>
  <si>
    <t>Payment</t>
  </si>
  <si>
    <t>Cash</t>
  </si>
  <si>
    <t>Status</t>
  </si>
  <si>
    <t>Paid</t>
  </si>
  <si>
    <t>Max</t>
  </si>
  <si>
    <t>CR</t>
  </si>
  <si>
    <t>Airport transportation</t>
  </si>
  <si>
    <t>Misc meals - scouting</t>
  </si>
  <si>
    <t>Baggage fees</t>
  </si>
  <si>
    <t>United Airlines</t>
  </si>
  <si>
    <t>Meals/Parking/Trans</t>
  </si>
  <si>
    <t>Provider/Place</t>
  </si>
  <si>
    <t>TC</t>
  </si>
  <si>
    <t>Scouting trip</t>
  </si>
  <si>
    <t>Tech Scouting trip</t>
  </si>
  <si>
    <t>tech Scouting Airfare</t>
  </si>
  <si>
    <t>Meals</t>
  </si>
  <si>
    <t>Direction</t>
  </si>
  <si>
    <t>Script &amp; Story fees</t>
  </si>
  <si>
    <t>Transportation</t>
  </si>
  <si>
    <t>Camera</t>
  </si>
  <si>
    <t>Production CR</t>
  </si>
  <si>
    <t>Art &amp; Wardrobe</t>
  </si>
  <si>
    <t>Supplies</t>
  </si>
  <si>
    <t>Sound</t>
  </si>
  <si>
    <t>Production Assisstants</t>
  </si>
  <si>
    <t>1st  Asist Camara</t>
  </si>
  <si>
    <t>2nd Asist Camara/ DIT</t>
  </si>
  <si>
    <t>Script Supervisor</t>
  </si>
  <si>
    <t>Direction Supplies</t>
  </si>
  <si>
    <t>Other Supplies</t>
  </si>
  <si>
    <t>Printing</t>
  </si>
  <si>
    <t>Make up supplies</t>
  </si>
  <si>
    <t>Shooting location fees, permits, etc</t>
  </si>
  <si>
    <t>Generator/power</t>
  </si>
  <si>
    <t>Production Costs - Costa Rica</t>
  </si>
  <si>
    <t>Meals - CR</t>
  </si>
  <si>
    <t>Gas</t>
  </si>
  <si>
    <t>See Costa Rica</t>
  </si>
  <si>
    <t>Estimated</t>
  </si>
  <si>
    <t>Pending</t>
  </si>
  <si>
    <t>Van- Costa Rica</t>
  </si>
  <si>
    <t>Days</t>
  </si>
  <si>
    <t>Unitsad
(Units, Hr, Dia, Sem)</t>
  </si>
  <si>
    <t>See separate sheet</t>
  </si>
  <si>
    <t xml:space="preserve">Provided by make up </t>
  </si>
  <si>
    <t>Misc - Unexpected</t>
  </si>
  <si>
    <t>Misc</t>
  </si>
  <si>
    <t>Outadated</t>
  </si>
  <si>
    <t>Filming Plan  - Tentative</t>
  </si>
  <si>
    <t>Sunday</t>
  </si>
  <si>
    <t>10:00 – 15:00 Market - (Morning Craft/Snacks)</t>
  </si>
  <si>
    <t>15:00 – 16:00 Lunch and  wrap @ Mercado</t>
  </si>
  <si>
    <t>17:00 – 22:00 Casa/ Night (craft service and dinner)</t>
  </si>
  <si>
    <t>Monday</t>
  </si>
  <si>
    <t>Tuesday</t>
  </si>
  <si>
    <t>Wednesday</t>
  </si>
  <si>
    <t>Thursday</t>
  </si>
  <si>
    <t>13:30 – 18:00 Fútbol 5 (craft service afternoon)</t>
  </si>
  <si>
    <t>13:30 – 18:00 Parque (craft service afternoon)</t>
  </si>
  <si>
    <t>07:30 – 12:00 Soccer field and Street (craft service morning)</t>
  </si>
  <si>
    <t>06:00 – 18:00 Casa/Day (Bkfast, craft service morning, lunch and craft service afternoon)</t>
  </si>
  <si>
    <t xml:space="preserve">12:00 – 13:30 Company move a Fútbol 5 and lunch </t>
  </si>
  <si>
    <t>07:30 – 18:00 Soccer field (craft service morning, lunch and craft service afternoon)</t>
  </si>
  <si>
    <t>12:00 – 13:30 Company move a Los Arcos and lunch</t>
  </si>
  <si>
    <t>06:00 – 08:00 Bkfast in Los Arcos and company move al Aeropuerto</t>
  </si>
  <si>
    <t>06:00 – 7:30 Bkfast in Los Arcos and company move a Soccer field</t>
  </si>
  <si>
    <t>18:00 – 22:00 Wrap party in Los Arcos</t>
  </si>
  <si>
    <t>08:00 – 12:00 Airport (craft service morning)</t>
  </si>
  <si>
    <t>16:00 – 17:00 Company move to Casa</t>
  </si>
  <si>
    <t>Gr</t>
  </si>
  <si>
    <t>Filters</t>
  </si>
  <si>
    <t>Team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</si>
</sst>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/yy;@"/>
    <numFmt numFmtId="165" formatCode="&quot;$&quot;#,##0.00"/>
    <numFmt numFmtId="166" formatCode="_(&quot;$&quot;* #,##0_);_(&quot;$&quot;* \(#,##0\);_(&quot;$&quot;* &quot;-&quot;??_);_(@_)"/>
    <numFmt numFmtId="167" formatCode="d\-mmm\-yyyy"/>
    <numFmt numFmtId="174" formatCode="[$-F800]dddd\,\ mmmm\ dd\,\ yyyy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indexed="8"/>
      <name val="Helvetica Neue"/>
    </font>
    <font>
      <sz val="11"/>
      <color theme="1"/>
      <name val="Helvetica"/>
    </font>
    <font>
      <b/>
      <sz val="10"/>
      <color indexed="8"/>
      <name val="Archive"/>
    </font>
    <font>
      <b/>
      <sz val="10"/>
      <color theme="1"/>
      <name val="Helvetica"/>
    </font>
    <font>
      <sz val="10"/>
      <color indexed="8"/>
      <name val="Fabrica"/>
    </font>
    <font>
      <sz val="10"/>
      <color theme="1"/>
      <name val="Helvetica"/>
    </font>
    <font>
      <sz val="10"/>
      <color indexed="8"/>
      <name val="Archive"/>
    </font>
    <font>
      <sz val="8"/>
      <color indexed="8"/>
      <name val="Fabrica"/>
    </font>
    <font>
      <b/>
      <sz val="8.8000000000000007"/>
      <color rgb="FF555555"/>
      <name val="Arial"/>
      <family val="2"/>
    </font>
    <font>
      <b/>
      <sz val="11"/>
      <color theme="1" tint="0.249977111117893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mic Sans MS"/>
    </font>
    <font>
      <b/>
      <sz val="16"/>
      <name val="Comic Sans MS"/>
      <family val="4"/>
    </font>
    <font>
      <b/>
      <sz val="15"/>
      <name val="Comic Sans MS"/>
    </font>
    <font>
      <b/>
      <sz val="18"/>
      <color indexed="18"/>
      <name val="Comic Sans MS"/>
    </font>
    <font>
      <b/>
      <sz val="10"/>
      <name val="Comic Sans MS"/>
      <family val="4"/>
    </font>
    <font>
      <b/>
      <sz val="10"/>
      <name val="Comic Sans MS"/>
    </font>
    <font>
      <sz val="10"/>
      <name val="Comic Sans MS"/>
      <family val="4"/>
    </font>
    <font>
      <sz val="9"/>
      <name val="Comic Sans MS"/>
    </font>
    <font>
      <sz val="10"/>
      <color indexed="10"/>
      <name val="Comic Sans MS"/>
    </font>
    <font>
      <b/>
      <sz val="9"/>
      <name val="Comic Sans MS"/>
      <family val="4"/>
    </font>
    <font>
      <sz val="10"/>
      <color indexed="8"/>
      <name val="Calibri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</cellStyleXfs>
  <cellXfs count="17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0" fillId="0" borderId="0" xfId="0" applyNumberForma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textRotation="90" wrapText="1"/>
    </xf>
    <xf numFmtId="0" fontId="2" fillId="2" borderId="0" xfId="1" applyAlignment="1">
      <alignment horizontal="left" vertical="top" wrapText="1"/>
    </xf>
    <xf numFmtId="0" fontId="2" fillId="2" borderId="0" xfId="1" applyAlignment="1">
      <alignment horizontal="right" vertical="top" textRotation="90" wrapText="1"/>
    </xf>
    <xf numFmtId="0" fontId="5" fillId="0" borderId="0" xfId="0" applyNumberFormat="1" applyFont="1" applyFill="1" applyAlignment="1">
      <alignment vertical="top"/>
    </xf>
    <xf numFmtId="0" fontId="5" fillId="0" borderId="0" xfId="0" applyNumberFormat="1" applyFont="1" applyFill="1" applyAlignment="1">
      <alignment vertical="top" wrapText="1"/>
    </xf>
    <xf numFmtId="1" fontId="6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vertical="top" wrapText="1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left" wrapText="1"/>
    </xf>
    <xf numFmtId="0" fontId="14" fillId="3" borderId="0" xfId="2" applyFont="1" applyAlignment="1">
      <alignment horizontal="left" vertical="top" wrapText="1"/>
    </xf>
    <xf numFmtId="0" fontId="15" fillId="0" borderId="1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165" fontId="17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 wrapText="1"/>
    </xf>
    <xf numFmtId="0" fontId="9" fillId="0" borderId="0" xfId="0" applyNumberFormat="1" applyFont="1" applyFill="1" applyAlignment="1">
      <alignment horizontal="left" vertical="center"/>
    </xf>
    <xf numFmtId="1" fontId="10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1" fillId="0" borderId="0" xfId="0" applyFont="1"/>
    <xf numFmtId="6" fontId="0" fillId="0" borderId="0" xfId="0" applyNumberFormat="1"/>
    <xf numFmtId="6" fontId="1" fillId="0" borderId="0" xfId="0" applyNumberFormat="1" applyFont="1"/>
    <xf numFmtId="0" fontId="9" fillId="0" borderId="0" xfId="0" applyNumberFormat="1" applyFont="1" applyFill="1" applyBorder="1" applyAlignment="1">
      <alignment horizontal="left" vertical="center" wrapText="1" indent="2"/>
    </xf>
    <xf numFmtId="165" fontId="5" fillId="0" borderId="0" xfId="0" applyNumberFormat="1" applyFont="1" applyFill="1" applyAlignment="1">
      <alignment vertical="top"/>
    </xf>
    <xf numFmtId="165" fontId="16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5" xfId="0" applyBorder="1" applyAlignment="1">
      <alignment horizontal="left"/>
    </xf>
    <xf numFmtId="166" fontId="0" fillId="0" borderId="5" xfId="0" applyNumberFormat="1" applyBorder="1"/>
    <xf numFmtId="166" fontId="0" fillId="4" borderId="5" xfId="0" applyNumberFormat="1" applyFill="1" applyBorder="1"/>
    <xf numFmtId="44" fontId="0" fillId="0" borderId="0" xfId="3" applyFont="1"/>
    <xf numFmtId="0" fontId="20" fillId="5" borderId="0" xfId="5" applyFont="1" applyFill="1" applyBorder="1"/>
    <xf numFmtId="0" fontId="20" fillId="5" borderId="0" xfId="5" applyFont="1" applyFill="1" applyBorder="1" applyAlignment="1">
      <alignment horizontal="center"/>
    </xf>
    <xf numFmtId="44" fontId="20" fillId="5" borderId="0" xfId="3" applyFont="1" applyFill="1" applyBorder="1"/>
    <xf numFmtId="0" fontId="0" fillId="5" borderId="6" xfId="0" applyFill="1" applyBorder="1"/>
    <xf numFmtId="0" fontId="0" fillId="5" borderId="7" xfId="0" applyFill="1" applyBorder="1"/>
    <xf numFmtId="44" fontId="21" fillId="5" borderId="0" xfId="3" applyFont="1" applyFill="1" applyBorder="1" applyAlignment="1">
      <alignment horizontal="left"/>
    </xf>
    <xf numFmtId="44" fontId="22" fillId="5" borderId="0" xfId="3" applyFont="1" applyFill="1" applyBorder="1" applyAlignment="1">
      <alignment horizontal="center"/>
    </xf>
    <xf numFmtId="44" fontId="23" fillId="5" borderId="0" xfId="4" applyNumberFormat="1" applyFont="1" applyFill="1" applyBorder="1"/>
    <xf numFmtId="0" fontId="0" fillId="5" borderId="0" xfId="0" applyFill="1" applyBorder="1"/>
    <xf numFmtId="0" fontId="0" fillId="5" borderId="8" xfId="0" applyFill="1" applyBorder="1"/>
    <xf numFmtId="44" fontId="20" fillId="5" borderId="0" xfId="4" applyNumberFormat="1" applyFont="1" applyFill="1" applyBorder="1"/>
    <xf numFmtId="0" fontId="20" fillId="5" borderId="9" xfId="5" applyFont="1" applyFill="1" applyBorder="1"/>
    <xf numFmtId="0" fontId="24" fillId="0" borderId="0" xfId="5" applyFont="1" applyBorder="1" applyAlignment="1">
      <alignment horizontal="center"/>
    </xf>
    <xf numFmtId="0" fontId="25" fillId="0" borderId="0" xfId="5" applyFont="1" applyBorder="1" applyAlignment="1">
      <alignment horizontal="center"/>
    </xf>
    <xf numFmtId="0" fontId="24" fillId="5" borderId="0" xfId="5" applyFont="1" applyFill="1" applyBorder="1" applyAlignment="1">
      <alignment horizontal="center"/>
    </xf>
    <xf numFmtId="0" fontId="24" fillId="5" borderId="0" xfId="0" applyFont="1" applyFill="1" applyBorder="1" applyAlignment="1">
      <alignment horizontal="left"/>
    </xf>
    <xf numFmtId="0" fontId="25" fillId="5" borderId="0" xfId="0" applyFont="1" applyFill="1" applyBorder="1" applyAlignment="1">
      <alignment horizontal="center"/>
    </xf>
    <xf numFmtId="0" fontId="20" fillId="5" borderId="0" xfId="0" applyFont="1" applyFill="1" applyBorder="1"/>
    <xf numFmtId="0" fontId="20" fillId="0" borderId="5" xfId="5" applyFont="1" applyBorder="1" applyAlignment="1">
      <alignment vertical="center"/>
    </xf>
    <xf numFmtId="44" fontId="20" fillId="0" borderId="5" xfId="3" applyFont="1" applyBorder="1" applyAlignment="1">
      <alignment horizontal="right" vertical="center"/>
    </xf>
    <xf numFmtId="44" fontId="20" fillId="5" borderId="0" xfId="3" applyFont="1" applyFill="1" applyBorder="1" applyAlignment="1">
      <alignment horizontal="center" vertical="center"/>
    </xf>
    <xf numFmtId="0" fontId="20" fillId="6" borderId="10" xfId="0" applyFont="1" applyFill="1" applyBorder="1"/>
    <xf numFmtId="0" fontId="20" fillId="6" borderId="11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6" fillId="0" borderId="5" xfId="5" applyFont="1" applyBorder="1"/>
    <xf numFmtId="44" fontId="20" fillId="0" borderId="5" xfId="3" applyFont="1" applyBorder="1" applyAlignment="1">
      <alignment horizontal="right"/>
    </xf>
    <xf numFmtId="44" fontId="20" fillId="5" borderId="0" xfId="3" applyFont="1" applyFill="1" applyBorder="1" applyAlignment="1">
      <alignment horizontal="center"/>
    </xf>
    <xf numFmtId="44" fontId="26" fillId="5" borderId="0" xfId="3" applyFont="1" applyFill="1" applyBorder="1" applyAlignment="1">
      <alignment horizontal="center"/>
    </xf>
    <xf numFmtId="0" fontId="20" fillId="6" borderId="12" xfId="0" applyFont="1" applyFill="1" applyBorder="1"/>
    <xf numFmtId="0" fontId="20" fillId="6" borderId="13" xfId="0" applyFont="1" applyFill="1" applyBorder="1" applyAlignment="1">
      <alignment horizontal="center"/>
    </xf>
    <xf numFmtId="0" fontId="27" fillId="5" borderId="0" xfId="0" applyFont="1" applyFill="1" applyBorder="1"/>
    <xf numFmtId="0" fontId="20" fillId="0" borderId="5" xfId="5" applyFont="1" applyBorder="1"/>
    <xf numFmtId="44" fontId="26" fillId="5" borderId="0" xfId="3" applyFont="1" applyFill="1" applyBorder="1" applyAlignment="1">
      <alignment horizontal="left"/>
    </xf>
    <xf numFmtId="0" fontId="26" fillId="6" borderId="13" xfId="0" applyFont="1" applyFill="1" applyBorder="1" applyAlignment="1">
      <alignment horizontal="center"/>
    </xf>
    <xf numFmtId="44" fontId="20" fillId="5" borderId="0" xfId="4" applyNumberFormat="1" applyFont="1" applyFill="1" applyBorder="1" applyAlignment="1">
      <alignment horizontal="center"/>
    </xf>
    <xf numFmtId="0" fontId="20" fillId="6" borderId="12" xfId="5" applyFont="1" applyFill="1" applyBorder="1"/>
    <xf numFmtId="44" fontId="20" fillId="6" borderId="13" xfId="4" applyNumberFormat="1" applyFont="1" applyFill="1" applyBorder="1" applyAlignment="1">
      <alignment horizontal="center"/>
    </xf>
    <xf numFmtId="17" fontId="20" fillId="5" borderId="0" xfId="0" applyNumberFormat="1" applyFont="1" applyFill="1" applyBorder="1" applyAlignment="1">
      <alignment horizontal="center"/>
    </xf>
    <xf numFmtId="167" fontId="20" fillId="5" borderId="0" xfId="4" applyNumberFormat="1" applyFont="1" applyFill="1" applyBorder="1" applyAlignment="1">
      <alignment horizontal="center"/>
    </xf>
    <xf numFmtId="0" fontId="24" fillId="0" borderId="5" xfId="5" applyFont="1" applyBorder="1"/>
    <xf numFmtId="44" fontId="25" fillId="0" borderId="5" xfId="3" applyFont="1" applyBorder="1" applyAlignment="1">
      <alignment horizontal="right"/>
    </xf>
    <xf numFmtId="44" fontId="25" fillId="5" borderId="0" xfId="3" applyFont="1" applyFill="1" applyBorder="1" applyAlignment="1">
      <alignment horizontal="center"/>
    </xf>
    <xf numFmtId="0" fontId="26" fillId="6" borderId="14" xfId="5" applyFont="1" applyFill="1" applyBorder="1"/>
    <xf numFmtId="44" fontId="20" fillId="6" borderId="15" xfId="4" applyNumberFormat="1" applyFont="1" applyFill="1" applyBorder="1" applyAlignment="1">
      <alignment horizontal="center"/>
    </xf>
    <xf numFmtId="44" fontId="26" fillId="0" borderId="5" xfId="3" applyFont="1" applyBorder="1" applyAlignment="1">
      <alignment horizontal="right"/>
    </xf>
    <xf numFmtId="0" fontId="25" fillId="0" borderId="5" xfId="5" applyFont="1" applyBorder="1" applyAlignment="1">
      <alignment horizontal="left"/>
    </xf>
    <xf numFmtId="44" fontId="24" fillId="7" borderId="5" xfId="3" applyFont="1" applyFill="1" applyBorder="1" applyAlignment="1">
      <alignment horizontal="right"/>
    </xf>
    <xf numFmtId="0" fontId="25" fillId="5" borderId="0" xfId="5" applyFont="1" applyFill="1" applyBorder="1" applyAlignment="1">
      <alignment horizontal="left"/>
    </xf>
    <xf numFmtId="44" fontId="25" fillId="5" borderId="0" xfId="3" applyFont="1" applyFill="1" applyBorder="1" applyAlignment="1">
      <alignment horizontal="right"/>
    </xf>
    <xf numFmtId="44" fontId="25" fillId="5" borderId="0" xfId="3" applyFont="1" applyFill="1" applyBorder="1"/>
    <xf numFmtId="0" fontId="0" fillId="0" borderId="0" xfId="0" applyFill="1"/>
    <xf numFmtId="0" fontId="25" fillId="5" borderId="0" xfId="5" applyFont="1" applyFill="1" applyBorder="1"/>
    <xf numFmtId="9" fontId="20" fillId="5" borderId="0" xfId="5" applyNumberFormat="1" applyFont="1" applyFill="1" applyBorder="1" applyAlignment="1">
      <alignment horizontal="center"/>
    </xf>
    <xf numFmtId="43" fontId="20" fillId="5" borderId="0" xfId="4" applyFont="1" applyFill="1" applyBorder="1"/>
    <xf numFmtId="43" fontId="28" fillId="5" borderId="0" xfId="4" applyFont="1" applyFill="1" applyBorder="1"/>
    <xf numFmtId="0" fontId="0" fillId="5" borderId="0" xfId="0" applyFill="1"/>
    <xf numFmtId="44" fontId="21" fillId="5" borderId="0" xfId="3" applyFont="1" applyFill="1" applyBorder="1" applyAlignment="1">
      <alignment horizontal="center"/>
    </xf>
    <xf numFmtId="0" fontId="20" fillId="5" borderId="0" xfId="5" applyFont="1" applyFill="1"/>
    <xf numFmtId="0" fontId="20" fillId="5" borderId="0" xfId="5" applyFont="1" applyFill="1" applyAlignment="1">
      <alignment horizontal="center"/>
    </xf>
    <xf numFmtId="44" fontId="20" fillId="5" borderId="0" xfId="3" applyFont="1" applyFill="1"/>
    <xf numFmtId="0" fontId="25" fillId="0" borderId="5" xfId="5" applyFont="1" applyBorder="1"/>
    <xf numFmtId="0" fontId="25" fillId="0" borderId="5" xfId="5" applyFont="1" applyBorder="1" applyAlignment="1">
      <alignment horizontal="center"/>
    </xf>
    <xf numFmtId="44" fontId="25" fillId="0" borderId="5" xfId="3" applyFont="1" applyBorder="1" applyAlignment="1">
      <alignment horizontal="center"/>
    </xf>
    <xf numFmtId="44" fontId="25" fillId="0" borderId="5" xfId="4" applyNumberFormat="1" applyFont="1" applyBorder="1" applyAlignment="1">
      <alignment horizontal="center"/>
    </xf>
    <xf numFmtId="44" fontId="25" fillId="0" borderId="5" xfId="4" applyNumberFormat="1" applyFont="1" applyFill="1" applyBorder="1" applyAlignment="1">
      <alignment horizontal="center"/>
    </xf>
    <xf numFmtId="0" fontId="20" fillId="0" borderId="5" xfId="5" applyFont="1" applyBorder="1" applyAlignment="1">
      <alignment horizontal="center"/>
    </xf>
    <xf numFmtId="44" fontId="20" fillId="0" borderId="5" xfId="4" applyNumberFormat="1" applyFont="1" applyBorder="1"/>
    <xf numFmtId="44" fontId="20" fillId="0" borderId="5" xfId="4" applyNumberFormat="1" applyFont="1" applyFill="1" applyBorder="1"/>
    <xf numFmtId="0" fontId="25" fillId="8" borderId="5" xfId="5" applyFont="1" applyFill="1" applyBorder="1"/>
    <xf numFmtId="0" fontId="20" fillId="0" borderId="5" xfId="5" applyFont="1" applyFill="1" applyBorder="1"/>
    <xf numFmtId="44" fontId="20" fillId="4" borderId="5" xfId="4" applyNumberFormat="1" applyFont="1" applyFill="1" applyBorder="1" applyAlignment="1">
      <alignment horizontal="center"/>
    </xf>
    <xf numFmtId="0" fontId="20" fillId="0" borderId="5" xfId="5" applyFont="1" applyFill="1" applyBorder="1" applyAlignment="1">
      <alignment horizontal="center"/>
    </xf>
    <xf numFmtId="0" fontId="26" fillId="0" borderId="5" xfId="5" applyFont="1" applyFill="1" applyBorder="1"/>
    <xf numFmtId="44" fontId="20" fillId="9" borderId="5" xfId="4" applyNumberFormat="1" applyFont="1" applyFill="1" applyBorder="1" applyAlignment="1">
      <alignment horizontal="center"/>
    </xf>
    <xf numFmtId="44" fontId="20" fillId="5" borderId="0" xfId="3" applyFont="1" applyFill="1" applyBorder="1" applyAlignment="1">
      <alignment horizontal="right"/>
    </xf>
    <xf numFmtId="44" fontId="20" fillId="5" borderId="0" xfId="3" applyFont="1" applyFill="1" applyBorder="1" applyAlignment="1">
      <alignment horizontal="left"/>
    </xf>
    <xf numFmtId="44" fontId="20" fillId="10" borderId="5" xfId="4" applyNumberFormat="1" applyFont="1" applyFill="1" applyBorder="1" applyAlignment="1">
      <alignment horizontal="center"/>
    </xf>
    <xf numFmtId="44" fontId="26" fillId="11" borderId="5" xfId="4" applyNumberFormat="1" applyFont="1" applyFill="1" applyBorder="1" applyAlignment="1">
      <alignment horizontal="center"/>
    </xf>
    <xf numFmtId="0" fontId="26" fillId="0" borderId="5" xfId="5" applyFont="1" applyFill="1" applyBorder="1" applyAlignment="1">
      <alignment horizontal="center"/>
    </xf>
    <xf numFmtId="44" fontId="20" fillId="12" borderId="5" xfId="4" applyNumberFormat="1" applyFont="1" applyFill="1" applyBorder="1" applyAlignment="1">
      <alignment horizontal="center"/>
    </xf>
    <xf numFmtId="44" fontId="26" fillId="13" borderId="5" xfId="4" applyNumberFormat="1" applyFont="1" applyFill="1" applyBorder="1" applyAlignment="1">
      <alignment horizontal="center"/>
    </xf>
    <xf numFmtId="44" fontId="26" fillId="0" borderId="5" xfId="4" applyNumberFormat="1" applyFont="1" applyBorder="1" applyAlignment="1">
      <alignment horizontal="center"/>
    </xf>
    <xf numFmtId="44" fontId="25" fillId="0" borderId="5" xfId="4" applyNumberFormat="1" applyFont="1" applyFill="1" applyBorder="1"/>
    <xf numFmtId="0" fontId="24" fillId="8" borderId="5" xfId="5" applyFont="1" applyFill="1" applyBorder="1"/>
    <xf numFmtId="44" fontId="20" fillId="0" borderId="5" xfId="4" applyNumberFormat="1" applyFont="1" applyFill="1" applyBorder="1" applyAlignment="1">
      <alignment horizontal="center"/>
    </xf>
    <xf numFmtId="44" fontId="20" fillId="0" borderId="0" xfId="3" applyFont="1" applyBorder="1"/>
    <xf numFmtId="44" fontId="24" fillId="0" borderId="5" xfId="5" applyNumberFormat="1" applyFont="1" applyFill="1" applyBorder="1"/>
    <xf numFmtId="44" fontId="20" fillId="0" borderId="5" xfId="4" applyNumberFormat="1" applyFont="1" applyBorder="1" applyAlignment="1">
      <alignment horizontal="center"/>
    </xf>
    <xf numFmtId="44" fontId="20" fillId="0" borderId="5" xfId="3" applyFont="1" applyBorder="1"/>
    <xf numFmtId="44" fontId="20" fillId="0" borderId="5" xfId="3" applyFont="1" applyFill="1" applyBorder="1"/>
    <xf numFmtId="0" fontId="26" fillId="0" borderId="5" xfId="5" applyFont="1" applyBorder="1" applyAlignment="1">
      <alignment horizontal="left"/>
    </xf>
    <xf numFmtId="44" fontId="25" fillId="0" borderId="5" xfId="3" applyFont="1" applyFill="1" applyBorder="1"/>
    <xf numFmtId="44" fontId="25" fillId="7" borderId="5" xfId="3" applyFont="1" applyFill="1" applyBorder="1"/>
    <xf numFmtId="44" fontId="29" fillId="5" borderId="0" xfId="3" applyFont="1" applyFill="1" applyBorder="1"/>
    <xf numFmtId="0" fontId="24" fillId="5" borderId="0" xfId="5" applyFont="1" applyFill="1"/>
    <xf numFmtId="0" fontId="20" fillId="4" borderId="0" xfId="5" applyFont="1" applyFill="1"/>
    <xf numFmtId="0" fontId="20" fillId="12" borderId="0" xfId="5" applyFont="1" applyFill="1"/>
    <xf numFmtId="0" fontId="20" fillId="9" borderId="0" xfId="5" applyFont="1" applyFill="1"/>
    <xf numFmtId="0" fontId="20" fillId="11" borderId="0" xfId="5" applyFont="1" applyFill="1"/>
    <xf numFmtId="0" fontId="26" fillId="5" borderId="0" xfId="5" applyFont="1" applyFill="1"/>
    <xf numFmtId="0" fontId="20" fillId="10" borderId="0" xfId="5" applyFont="1" applyFill="1"/>
    <xf numFmtId="0" fontId="26" fillId="13" borderId="0" xfId="5" applyFont="1" applyFill="1"/>
    <xf numFmtId="0" fontId="20" fillId="0" borderId="0" xfId="5" applyFont="1"/>
    <xf numFmtId="0" fontId="20" fillId="0" borderId="0" xfId="5" applyFont="1" applyAlignment="1">
      <alignment horizontal="center"/>
    </xf>
    <xf numFmtId="44" fontId="20" fillId="0" borderId="0" xfId="3" applyFont="1"/>
    <xf numFmtId="165" fontId="30" fillId="0" borderId="0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/>
    <xf numFmtId="165" fontId="30" fillId="0" borderId="0" xfId="0" applyNumberFormat="1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justify" vertical="center"/>
    </xf>
    <xf numFmtId="0" fontId="33" fillId="0" borderId="0" xfId="0" applyFont="1" applyAlignment="1">
      <alignment horizontal="justify" vertical="center"/>
    </xf>
    <xf numFmtId="174" fontId="0" fillId="0" borderId="0" xfId="0" applyNumberFormat="1"/>
  </cellXfs>
  <cellStyles count="6">
    <cellStyle name="Accent2" xfId="2" builtinId="33"/>
    <cellStyle name="Accent5" xfId="1" builtinId="45"/>
    <cellStyle name="Comma" xfId="4" builtinId="3"/>
    <cellStyle name="Currency" xfId="3" builtinId="4"/>
    <cellStyle name="Normal" xfId="0" builtinId="0"/>
    <cellStyle name="Normal_Presupesto y Conta Solitario" xfId="5"/>
  </cellStyles>
  <dxfs count="102">
    <dxf>
      <numFmt numFmtId="166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6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6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6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6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BFBFBF"/>
      </font>
    </dxf>
    <dxf>
      <font>
        <color rgb="FF669C35"/>
      </font>
    </dxf>
    <dxf>
      <font>
        <b/>
        <color rgb="FFBFBFBF"/>
      </font>
    </dxf>
    <dxf>
      <font>
        <b/>
        <color rgb="FFBFBFBF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555555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555555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left style="thin">
          <color indexed="1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Fabr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d/m/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055.79290763889" createdVersion="5" refreshedVersion="5" minRefreshableVersion="3" recordCount="55">
  <cacheSource type="worksheet">
    <worksheetSource name="Table4[[DESCRIPTION]:[Subtotal]]"/>
  </cacheSource>
  <cacheFields count="7">
    <cacheField name="DESCRIPTION" numFmtId="0">
      <sharedItems/>
    </cacheField>
    <cacheField name="Area" numFmtId="0">
      <sharedItems count="29">
        <s v="Script &amp; Story fees"/>
        <s v="Production CR"/>
        <s v="Crew"/>
        <s v="Equipo"/>
        <s v="Meals"/>
        <s v="Art &amp; Wardrobe"/>
        <s v="Supplies"/>
        <s v="Transportation"/>
        <s v="Direction"/>
        <s v="Casting"/>
        <s v="Camera"/>
        <s v="Stock and Lab"/>
        <s v="Sound"/>
        <s v="Expendables"/>
        <s v="Misc"/>
        <s v="Location" u="1"/>
        <s v="Camara" u="1"/>
        <s v="Transporte" u="1"/>
        <s v="Sonido" u="1"/>
        <s v="Direccion" u="1"/>
        <s v="Suministros" u="1"/>
        <s v="Arte y Vestuario" u="1"/>
        <s v="Produccion" u="1"/>
        <s v="Historia &amp; Script" u="1"/>
        <s v="Maquillaje / Vestuario" u="1"/>
        <s v="Produccion CR" u="1"/>
        <s v="Alimentacion" u="1"/>
        <s v="Arte" u="1"/>
        <s v="Renta de equipo" u="1"/>
      </sharedItems>
    </cacheField>
    <cacheField name="Fuente" numFmtId="0">
      <sharedItems count="4">
        <s v="Team US"/>
        <s v="Productor CR"/>
        <s v="Delefoco CR"/>
        <s v="Equipo US" u="1"/>
      </sharedItems>
    </cacheField>
    <cacheField name="Cant._x000a_Estim." numFmtId="1">
      <sharedItems containsString="0" containsBlank="1" containsNumber="1" containsInteger="1" minValue="0" maxValue="10"/>
    </cacheField>
    <cacheField name="Unitsad_x000a_(Units, Hr, Dia, Sem)" numFmtId="0">
      <sharedItems containsBlank="1"/>
    </cacheField>
    <cacheField name="Costo _x000a_por unidad (USD)" numFmtId="0">
      <sharedItems containsString="0" containsBlank="1" containsNumber="1" minValue="0" maxValue="7610"/>
    </cacheField>
    <cacheField name="Subtotal" numFmtId="165">
      <sharedItems containsSemiMixedTypes="0" containsString="0" containsNumber="1" minValue="0" maxValue="7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Copyright / Registrar"/>
    <x v="0"/>
    <x v="0"/>
    <n v="1"/>
    <s v="Units"/>
    <m/>
    <n v="0"/>
  </r>
  <r>
    <s v="Production Costs - Costa Rica"/>
    <x v="1"/>
    <x v="1"/>
    <m/>
    <s v="Days"/>
    <m/>
    <n v="0"/>
  </r>
  <r>
    <s v="Tech Scouting trip"/>
    <x v="1"/>
    <x v="1"/>
    <n v="1"/>
    <s v="Units"/>
    <n v="699.99812382739196"/>
    <n v="699.99812382739196"/>
  </r>
  <r>
    <s v="Personal - Crew CR"/>
    <x v="2"/>
    <x v="1"/>
    <n v="1"/>
    <s v="Units"/>
    <n v="7610"/>
    <n v="7610"/>
  </r>
  <r>
    <s v="Generator/power"/>
    <x v="3"/>
    <x v="1"/>
    <n v="5"/>
    <s v="Days"/>
    <n v="100"/>
    <n v="500"/>
  </r>
  <r>
    <s v="Shooting location fees, permits, etc"/>
    <x v="1"/>
    <x v="1"/>
    <n v="1"/>
    <s v="Units"/>
    <n v="1300"/>
    <n v="1300"/>
  </r>
  <r>
    <s v="Grippage"/>
    <x v="3"/>
    <x v="1"/>
    <n v="1"/>
    <s v="Units"/>
    <n v="2000"/>
    <n v="2000"/>
  </r>
  <r>
    <s v="Meals - CR"/>
    <x v="4"/>
    <x v="1"/>
    <n v="1"/>
    <s v="Units"/>
    <n v="2500"/>
    <n v="2500"/>
  </r>
  <r>
    <s v="Vestuario - Materiales"/>
    <x v="5"/>
    <x v="1"/>
    <n v="1"/>
    <s v="Units"/>
    <n v="250"/>
    <n v="250"/>
  </r>
  <r>
    <s v="Props - arte"/>
    <x v="5"/>
    <x v="1"/>
    <n v="1"/>
    <s v="Units"/>
    <n v="250"/>
    <n v="250"/>
  </r>
  <r>
    <s v="Lluvia - maquina"/>
    <x v="5"/>
    <x v="1"/>
    <n v="1"/>
    <s v="Units"/>
    <n v="0"/>
    <n v="0"/>
  </r>
  <r>
    <s v="TVs para romperlos"/>
    <x v="5"/>
    <x v="1"/>
    <n v="2"/>
    <s v="Units"/>
    <m/>
    <n v="0"/>
  </r>
  <r>
    <s v="Make up supplies"/>
    <x v="5"/>
    <x v="1"/>
    <n v="0"/>
    <m/>
    <m/>
    <n v="0"/>
  </r>
  <r>
    <s v="Printing"/>
    <x v="6"/>
    <x v="1"/>
    <n v="1"/>
    <s v="Units"/>
    <n v="20"/>
    <n v="20"/>
  </r>
  <r>
    <s v="Other Supplies"/>
    <x v="6"/>
    <x v="1"/>
    <n v="1"/>
    <s v="Units"/>
    <n v="40"/>
    <n v="40"/>
  </r>
  <r>
    <s v="tech Scouting Airfare"/>
    <x v="7"/>
    <x v="0"/>
    <n v="1"/>
    <s v="Units"/>
    <n v="680"/>
    <n v="680"/>
  </r>
  <r>
    <s v="Director"/>
    <x v="8"/>
    <x v="0"/>
    <n v="0"/>
    <s v="Days"/>
    <m/>
    <n v="0"/>
  </r>
  <r>
    <s v="Direction Supplies"/>
    <x v="8"/>
    <x v="1"/>
    <m/>
    <s v="Units"/>
    <m/>
    <n v="0"/>
  </r>
  <r>
    <s v="Casting - Delefoco"/>
    <x v="9"/>
    <x v="2"/>
    <n v="1"/>
    <s v="Units"/>
    <n v="400"/>
    <n v="400"/>
  </r>
  <r>
    <s v="Actor 1 - Antonio"/>
    <x v="9"/>
    <x v="2"/>
    <n v="5"/>
    <s v="Days"/>
    <n v="50"/>
    <n v="250"/>
  </r>
  <r>
    <s v="Actor 2 - Miguel"/>
    <x v="9"/>
    <x v="2"/>
    <n v="5"/>
    <s v="Days"/>
    <n v="50"/>
    <n v="250"/>
  </r>
  <r>
    <s v="Actor 3 - Abuelo"/>
    <x v="9"/>
    <x v="2"/>
    <n v="3"/>
    <s v="Days"/>
    <n v="50"/>
    <n v="150"/>
  </r>
  <r>
    <s v="Actor 4 - Abuela"/>
    <x v="9"/>
    <x v="2"/>
    <n v="3"/>
    <s v="Days"/>
    <n v="50"/>
    <n v="150"/>
  </r>
  <r>
    <s v="Actor 5 - Papa"/>
    <x v="9"/>
    <x v="2"/>
    <n v="1"/>
    <s v="Days"/>
    <n v="50"/>
    <n v="50"/>
  </r>
  <r>
    <s v="Actor 6 - Mama"/>
    <x v="9"/>
    <x v="2"/>
    <n v="1"/>
    <s v="Days"/>
    <n v="50"/>
    <n v="50"/>
  </r>
  <r>
    <s v="Otros Ninos jugadores de barrio (7)"/>
    <x v="9"/>
    <x v="2"/>
    <n v="1"/>
    <s v="Days"/>
    <n v="200"/>
    <n v="200"/>
  </r>
  <r>
    <s v="Otros ninos - fiesta (5)"/>
    <x v="9"/>
    <x v="2"/>
    <n v="5"/>
    <s v="Days"/>
    <n v="20"/>
    <n v="100"/>
  </r>
  <r>
    <s v="Director"/>
    <x v="2"/>
    <x v="0"/>
    <n v="1"/>
    <s v="Full time"/>
    <m/>
    <n v="0"/>
  </r>
  <r>
    <s v="Asistente del Director"/>
    <x v="2"/>
    <x v="0"/>
    <n v="1"/>
    <s v="Full time"/>
    <m/>
    <n v="0"/>
  </r>
  <r>
    <s v="Director de Fotografia"/>
    <x v="2"/>
    <x v="0"/>
    <n v="1"/>
    <s v="Full time"/>
    <m/>
    <n v="0"/>
  </r>
  <r>
    <s v="Camera - Operador"/>
    <x v="2"/>
    <x v="0"/>
    <n v="1"/>
    <s v="Full time"/>
    <m/>
    <n v="0"/>
  </r>
  <r>
    <s v="1st  Asist Camara"/>
    <x v="2"/>
    <x v="0"/>
    <n v="1"/>
    <s v="Full time"/>
    <m/>
    <n v="0"/>
  </r>
  <r>
    <s v="2nd Asist Camara/ DIT"/>
    <x v="2"/>
    <x v="0"/>
    <n v="1"/>
    <s v="Full time"/>
    <m/>
    <n v="0"/>
  </r>
  <r>
    <s v="Still photographer"/>
    <x v="2"/>
    <x v="0"/>
    <n v="1"/>
    <s v="Full time"/>
    <m/>
    <n v="0"/>
  </r>
  <r>
    <s v="Production Assisstants"/>
    <x v="2"/>
    <x v="0"/>
    <n v="1"/>
    <s v="Full time"/>
    <m/>
    <n v="0"/>
  </r>
  <r>
    <s v="Key grip "/>
    <x v="2"/>
    <x v="0"/>
    <m/>
    <s v="Days"/>
    <m/>
    <n v="0"/>
  </r>
  <r>
    <s v="Gaffer"/>
    <x v="2"/>
    <x v="0"/>
    <m/>
    <m/>
    <m/>
    <n v="0"/>
  </r>
  <r>
    <s v="Script Supervisor"/>
    <x v="2"/>
    <x v="0"/>
    <n v="1"/>
    <s v="Days"/>
    <m/>
    <n v="0"/>
  </r>
  <r>
    <s v="LED Panels + etc"/>
    <x v="3"/>
    <x v="0"/>
    <n v="1"/>
    <s v="Units"/>
    <n v="469"/>
    <n v="469"/>
  </r>
  <r>
    <s v="Epic"/>
    <x v="10"/>
    <x v="0"/>
    <n v="1"/>
    <s v="Units"/>
    <n v="1500"/>
    <n v="1500"/>
  </r>
  <r>
    <s v="Movi Package (+ wireless FF and monitor)"/>
    <x v="10"/>
    <x v="0"/>
    <n v="1"/>
    <s v="Units"/>
    <n v="1000"/>
    <n v="1000"/>
  </r>
  <r>
    <s v="Monitor (preferred wireless)"/>
    <x v="10"/>
    <x v="0"/>
    <n v="1"/>
    <s v="Units"/>
    <m/>
    <n v="0"/>
  </r>
  <r>
    <s v="Cooke Lenses"/>
    <x v="10"/>
    <x v="0"/>
    <n v="1"/>
    <s v="Units"/>
    <n v="1200"/>
    <n v="1200"/>
  </r>
  <r>
    <s v="Tilt Shift Solution"/>
    <x v="10"/>
    <x v="0"/>
    <n v="1"/>
    <s v="Units"/>
    <n v="150"/>
    <n v="150"/>
  </r>
  <r>
    <s v="Discos Duros"/>
    <x v="11"/>
    <x v="0"/>
    <n v="1"/>
    <s v="Units"/>
    <n v="740"/>
    <n v="740"/>
  </r>
  <r>
    <s v="NYU Sound Package"/>
    <x v="12"/>
    <x v="0"/>
    <n v="1"/>
    <s v="Units"/>
    <m/>
    <n v="0"/>
  </r>
  <r>
    <s v="Walkies"/>
    <x v="12"/>
    <x v="0"/>
    <m/>
    <m/>
    <m/>
    <n v="0"/>
  </r>
  <r>
    <s v="Expendables "/>
    <x v="13"/>
    <x v="0"/>
    <n v="1"/>
    <s v="Units"/>
    <n v="400"/>
    <n v="400"/>
  </r>
  <r>
    <s v="Airfares - film"/>
    <x v="7"/>
    <x v="0"/>
    <n v="10"/>
    <s v="Units"/>
    <n v="628"/>
    <n v="6280"/>
  </r>
  <r>
    <s v="Airport van"/>
    <x v="7"/>
    <x v="0"/>
    <n v="4"/>
    <s v="Units"/>
    <n v="25"/>
    <n v="100"/>
  </r>
  <r>
    <s v="Meals - Scouting (ademas de lo de peter)"/>
    <x v="4"/>
    <x v="0"/>
    <n v="2"/>
    <s v="Units"/>
    <n v="100"/>
    <n v="200"/>
  </r>
  <r>
    <s v="Van- Costa Rica"/>
    <x v="7"/>
    <x v="0"/>
    <n v="5"/>
    <s v="Units"/>
    <n v="150"/>
    <n v="750"/>
  </r>
  <r>
    <s v="Car rental - Montero"/>
    <x v="7"/>
    <x v="0"/>
    <n v="1"/>
    <s v="Units"/>
    <n v="450"/>
    <n v="450"/>
  </r>
  <r>
    <s v="Misc - Unexpected"/>
    <x v="14"/>
    <x v="0"/>
    <n v="1"/>
    <s v="Units"/>
    <n v="500"/>
    <n v="500"/>
  </r>
  <r>
    <s v="Gas"/>
    <x v="7"/>
    <x v="0"/>
    <n v="1"/>
    <s v="Units"/>
    <n v="168.22429906542055"/>
    <n v="168.224299065420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rea" colHeaderCaption="Provider">
  <location ref="D5:H22" firstHeaderRow="1" firstDataRow="2" firstDataCol="1"/>
  <pivotFields count="7">
    <pivotField showAll="0"/>
    <pivotField axis="axisRow" showAll="0">
      <items count="30">
        <item m="1" x="26"/>
        <item m="1" x="27"/>
        <item x="10"/>
        <item x="9"/>
        <item x="2"/>
        <item m="1" x="19"/>
        <item x="13"/>
        <item m="1" x="23"/>
        <item m="1" x="15"/>
        <item m="1" x="24"/>
        <item m="1" x="22"/>
        <item m="1" x="28"/>
        <item m="1" x="18"/>
        <item x="11"/>
        <item m="1" x="17"/>
        <item m="1" x="25"/>
        <item x="3"/>
        <item m="1" x="21"/>
        <item m="1" x="20"/>
        <item m="1" x="16"/>
        <item x="0"/>
        <item x="1"/>
        <item x="5"/>
        <item x="6"/>
        <item x="7"/>
        <item x="8"/>
        <item x="12"/>
        <item x="4"/>
        <item x="14"/>
        <item t="default"/>
      </items>
    </pivotField>
    <pivotField axis="axisCol" showAll="0">
      <items count="5">
        <item x="2"/>
        <item m="1" x="3"/>
        <item x="1"/>
        <item x="0"/>
        <item t="default"/>
      </items>
    </pivotField>
    <pivotField showAll="0"/>
    <pivotField showAll="0" defaultSubtotal="0"/>
    <pivotField showAll="0"/>
    <pivotField dataField="1" numFmtId="165" showAll="0"/>
  </pivotFields>
  <rowFields count="1">
    <field x="1"/>
  </rowFields>
  <rowItems count="16">
    <i>
      <x v="2"/>
    </i>
    <i>
      <x v="3"/>
    </i>
    <i>
      <x v="4"/>
    </i>
    <i>
      <x v="6"/>
    </i>
    <i>
      <x v="13"/>
    </i>
    <i>
      <x v="16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4">
    <i>
      <x/>
    </i>
    <i>
      <x v="2"/>
    </i>
    <i>
      <x v="3"/>
    </i>
    <i t="grand">
      <x/>
    </i>
  </colItems>
  <dataFields count="1">
    <dataField name="Filters" fld="6" baseField="0" baseItem="0" numFmtId="166"/>
  </dataFields>
  <formats count="10">
    <format dxfId="20">
      <pivotArea outline="0" collapsedLevelsAreSubtotals="1" fieldPosition="0"/>
    </format>
    <format dxfId="21">
      <pivotArea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4">
      <pivotArea grandRow="1" grandCol="1" outline="0" collapsedLevelsAreSubtotals="1" fieldPosition="0"/>
    </format>
    <format dxfId="25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  <format dxfId="26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27">
      <pivotArea field="1" grandCol="1" collapsedLevelsAreSubtotals="1" axis="axisRow" fieldPosition="0">
        <references count="1">
          <reference field="1" count="1">
            <x v="4"/>
          </reference>
        </references>
      </pivotArea>
    </format>
    <format dxfId="28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29">
      <pivotArea field="1" grandCol="1" collapsedLevelsAreSubtotals="1" axis="axisRow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AA15" totalsRowShown="0" headerRowDxfId="101" dataDxfId="100" headerRowCellStyle="Accent5">
  <autoFilter ref="A4:AA15"/>
  <tableColumns count="27">
    <tableColumn id="1" name="Dia" dataDxfId="99"/>
    <tableColumn id="2" name="Dia semana" dataDxfId="98"/>
    <tableColumn id="3" name="Fecha" dataDxfId="97"/>
    <tableColumn id="4" name="Filmacion" dataDxfId="96"/>
    <tableColumn id="5" name="Otras actividades" dataDxfId="95"/>
    <tableColumn id="6" name="# Pers- crew" dataDxfId="94"/>
    <tableColumn id="7" name="#Actores" dataDxfId="93"/>
    <tableColumn id="8" name="Localidades" dataDxfId="92"/>
    <tableColumn id="9" name="Alimentacion" dataDxfId="91"/>
    <tableColumn id="10" name="Transporte" dataDxfId="90"/>
    <tableColumn id="26" name="Productor CR" dataDxfId="89"/>
    <tableColumn id="27" name="Otro Crew" dataDxfId="88"/>
    <tableColumn id="13" name="Diseñador Prod" dataDxfId="87"/>
    <tableColumn id="14" name="Asist Arte" dataDxfId="86"/>
    <tableColumn id="15" name="Grip Electricos" dataDxfId="85"/>
    <tableColumn id="16" name="Sound Mixer" dataDxfId="84"/>
    <tableColumn id="17" name="Boom Oper" dataDxfId="83"/>
    <tableColumn id="18" name="Vestuario" dataDxfId="82"/>
    <tableColumn id="28" name="Maquillaje" dataDxfId="81"/>
    <tableColumn id="19" name="Script Supervis" dataDxfId="80"/>
    <tableColumn id="20" name="Asistentes Prod" dataDxfId="79"/>
    <tableColumn id="11" name="Total CR" dataDxfId="78">
      <calculatedColumnFormula>SUM(Table1[[#This Row],[Productor CR]:[Asistentes Prod]])</calculatedColumnFormula>
    </tableColumn>
    <tableColumn id="21" name="Total Actores" dataDxfId="77"/>
    <tableColumn id="22" name="Total US" dataDxfId="76"/>
    <tableColumn id="12" name="Pax" dataDxfId="75" dataCellStyle="Accent2">
      <calculatedColumnFormula>SUM(Table1[[#This Row],[Total CR]:[Total US]])</calculatedColumnFormula>
    </tableColumn>
    <tableColumn id="23" name="Otros" dataDxfId="74"/>
    <tableColumn id="24" name="Column1" dataDxfId="7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2:K57" totalsRowShown="0" headerRowDxfId="72" dataDxfId="71" tableBorderDxfId="70">
  <autoFilter ref="B2:K57"/>
  <tableColumns count="10">
    <tableColumn id="1" name="DESCRIPTION" dataDxfId="69"/>
    <tableColumn id="2" name="Area" dataDxfId="68"/>
    <tableColumn id="3" name="Fuente" dataDxfId="67"/>
    <tableColumn id="4" name="Cant._x000a_Estim." dataDxfId="66"/>
    <tableColumn id="5" name="Unitsad_x000a_(Units, Hr, Dia, Sem)" dataDxfId="58"/>
    <tableColumn id="6" name="Costo _x000a_por unidad (USD)" dataDxfId="65"/>
    <tableColumn id="7" name="Subtotal" dataDxfId="64"/>
    <tableColumn id="8" name="Variance" dataDxfId="63"/>
    <tableColumn id="9" name="Comentarios" dataDxfId="59"/>
    <tableColumn id="10" name="Column1" dataDxfId="6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H34" totalsRowShown="0">
  <autoFilter ref="A2:H34"/>
  <tableColumns count="8">
    <tableColumn id="1" name="Cantidad"/>
    <tableColumn id="2" name="Articulo" dataDxfId="61"/>
    <tableColumn id="3" name="Tipo" dataDxfId="60"/>
    <tableColumn id="4" name="Fuente"/>
    <tableColumn id="6" name="Costo Unidad"/>
    <tableColumn id="7" name="Total"/>
    <tableColumn id="5" name="Notas"/>
    <tableColumn id="8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2:F14" totalsRowShown="0">
  <autoFilter ref="B2:F14"/>
  <tableColumns count="5">
    <tableColumn id="1" name="Localidad"/>
    <tableColumn id="2" name="Lugar"/>
    <tableColumn id="3" name="Se ocupa transporte?"/>
    <tableColumn id="4" name="Scouting?"/>
    <tableColumn id="5" name="Nota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G15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4.4"/>
  <cols>
    <col min="1" max="1" width="8" style="2" customWidth="1"/>
    <col min="2" max="2" width="8.6640625" style="1" customWidth="1"/>
    <col min="3" max="3" width="7.77734375" style="1" customWidth="1"/>
    <col min="4" max="4" width="17.77734375" style="1" customWidth="1"/>
    <col min="5" max="5" width="20.88671875" style="1" customWidth="1"/>
    <col min="6" max="6" width="8.88671875" style="1" bestFit="1" customWidth="1"/>
    <col min="7" max="7" width="10.6640625" style="1" customWidth="1"/>
    <col min="8" max="8" width="14.5546875" style="1" customWidth="1"/>
    <col min="9" max="9" width="31.77734375" style="1" customWidth="1"/>
    <col min="10" max="10" width="13.5546875" style="1" customWidth="1"/>
    <col min="11" max="11" width="3.77734375" style="1" bestFit="1" customWidth="1"/>
    <col min="12" max="12" width="3.77734375" style="1" customWidth="1"/>
    <col min="13" max="18" width="3.77734375" style="1" bestFit="1" customWidth="1"/>
    <col min="19" max="19" width="3.77734375" style="1" customWidth="1"/>
    <col min="20" max="21" width="3.77734375" style="1" bestFit="1" customWidth="1"/>
    <col min="22" max="24" width="3.5546875" style="1" bestFit="1" customWidth="1"/>
    <col min="25" max="25" width="8.88671875" style="1" bestFit="1" customWidth="1"/>
    <col min="26" max="26" width="27.5546875" style="1" customWidth="1"/>
    <col min="27" max="27" width="20.21875" style="1" customWidth="1"/>
    <col min="28" max="28" width="25.88671875" style="1" customWidth="1"/>
    <col min="29" max="33" width="8.88671875" style="1" bestFit="1" customWidth="1"/>
    <col min="34" max="16384" width="8.88671875" style="1"/>
  </cols>
  <sheetData>
    <row r="1" spans="1:33" ht="28.8">
      <c r="B1" s="1" t="s">
        <v>398</v>
      </c>
    </row>
    <row r="4" spans="1:33" s="7" customFormat="1" ht="95.4" customHeight="1">
      <c r="A4" s="9" t="s">
        <v>37</v>
      </c>
      <c r="B4" s="9" t="s">
        <v>20</v>
      </c>
      <c r="C4" s="9" t="s">
        <v>19</v>
      </c>
      <c r="D4" s="9" t="s">
        <v>15</v>
      </c>
      <c r="E4" s="9" t="s">
        <v>16</v>
      </c>
      <c r="F4" s="9" t="s">
        <v>131</v>
      </c>
      <c r="G4" s="9" t="s">
        <v>49</v>
      </c>
      <c r="H4" s="9" t="s">
        <v>38</v>
      </c>
      <c r="I4" s="9" t="s">
        <v>11</v>
      </c>
      <c r="J4" s="9" t="s">
        <v>55</v>
      </c>
      <c r="K4" s="10" t="s">
        <v>56</v>
      </c>
      <c r="L4" s="10" t="s">
        <v>57</v>
      </c>
      <c r="M4" s="10" t="s">
        <v>50</v>
      </c>
      <c r="N4" s="10" t="s">
        <v>51</v>
      </c>
      <c r="O4" s="10" t="s">
        <v>52</v>
      </c>
      <c r="P4" s="10" t="s">
        <v>53</v>
      </c>
      <c r="Q4" s="10" t="s">
        <v>54</v>
      </c>
      <c r="R4" s="10" t="s">
        <v>123</v>
      </c>
      <c r="S4" s="10" t="s">
        <v>178</v>
      </c>
      <c r="T4" s="10" t="s">
        <v>124</v>
      </c>
      <c r="U4" s="10" t="s">
        <v>59</v>
      </c>
      <c r="V4" s="10" t="s">
        <v>62</v>
      </c>
      <c r="W4" s="10" t="s">
        <v>71</v>
      </c>
      <c r="X4" s="10" t="s">
        <v>72</v>
      </c>
      <c r="Y4" s="33" t="s">
        <v>70</v>
      </c>
      <c r="Z4" s="9" t="s">
        <v>168</v>
      </c>
      <c r="AA4" s="9" t="s">
        <v>165</v>
      </c>
      <c r="AB4" s="8"/>
      <c r="AC4" s="8"/>
      <c r="AD4" s="8"/>
      <c r="AE4" s="8"/>
      <c r="AF4" s="8"/>
      <c r="AG4" s="8"/>
    </row>
    <row r="5" spans="1:33" ht="72">
      <c r="A5" s="3" t="s">
        <v>0</v>
      </c>
      <c r="B5" s="4" t="s">
        <v>22</v>
      </c>
      <c r="C5" s="5">
        <v>41712</v>
      </c>
      <c r="D5" s="4" t="s">
        <v>17</v>
      </c>
      <c r="E5" s="4" t="s">
        <v>166</v>
      </c>
      <c r="F5" s="4" t="s">
        <v>18</v>
      </c>
      <c r="G5" s="4">
        <v>0</v>
      </c>
      <c r="H5" s="4" t="s">
        <v>39</v>
      </c>
      <c r="I5" s="4" t="s">
        <v>67</v>
      </c>
      <c r="J5" s="4" t="s">
        <v>12</v>
      </c>
      <c r="K5" s="4">
        <v>1</v>
      </c>
      <c r="L5" s="4" t="s">
        <v>58</v>
      </c>
      <c r="M5" s="4"/>
      <c r="N5" s="4"/>
      <c r="O5" s="4"/>
      <c r="P5" s="4"/>
      <c r="Q5" s="4"/>
      <c r="R5" s="4"/>
      <c r="S5" s="4"/>
      <c r="T5" s="4"/>
      <c r="U5" s="4"/>
      <c r="V5" s="4">
        <f>SUM(Table1[[#This Row],[Productor CR]:[Asistentes Prod]])</f>
        <v>1</v>
      </c>
      <c r="W5" s="4">
        <v>0</v>
      </c>
      <c r="X5" s="4">
        <v>8</v>
      </c>
      <c r="Y5" s="33">
        <f>SUM(Table1[[#This Row],[Total CR]:[Total US]])</f>
        <v>9</v>
      </c>
      <c r="Z5" s="4" t="s">
        <v>172</v>
      </c>
      <c r="AA5" s="4" t="s">
        <v>177</v>
      </c>
    </row>
    <row r="6" spans="1:33" ht="115.2">
      <c r="A6" s="3" t="s">
        <v>1</v>
      </c>
      <c r="B6" s="4" t="s">
        <v>23</v>
      </c>
      <c r="C6" s="5">
        <v>41713</v>
      </c>
      <c r="D6" s="4" t="s">
        <v>167</v>
      </c>
      <c r="E6" s="4" t="s">
        <v>230</v>
      </c>
      <c r="F6" s="4" t="s">
        <v>61</v>
      </c>
      <c r="G6" s="4" t="s">
        <v>68</v>
      </c>
      <c r="H6" s="6" t="s">
        <v>40</v>
      </c>
      <c r="I6" s="4" t="s">
        <v>170</v>
      </c>
      <c r="J6" s="4" t="s">
        <v>35</v>
      </c>
      <c r="K6" s="4">
        <v>1</v>
      </c>
      <c r="L6" s="4" t="s">
        <v>58</v>
      </c>
      <c r="M6" s="4">
        <v>1</v>
      </c>
      <c r="N6" s="4"/>
      <c r="O6" s="4">
        <v>2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f>SUM(Table1[[#This Row],[Productor CR]:[Asistentes Prod]])</f>
        <v>10</v>
      </c>
      <c r="W6" s="4">
        <v>8</v>
      </c>
      <c r="X6" s="4">
        <v>8</v>
      </c>
      <c r="Y6" s="33">
        <f>SUM(Table1[[#This Row],[Total CR]:[Total US]])</f>
        <v>26</v>
      </c>
      <c r="Z6" s="4" t="s">
        <v>169</v>
      </c>
      <c r="AA6" s="4"/>
    </row>
    <row r="7" spans="1:33" ht="115.2">
      <c r="A7" s="3" t="s">
        <v>2</v>
      </c>
      <c r="B7" s="4" t="s">
        <v>21</v>
      </c>
      <c r="C7" s="5">
        <v>41714</v>
      </c>
      <c r="D7" s="4" t="s">
        <v>30</v>
      </c>
      <c r="E7" s="4" t="s">
        <v>31</v>
      </c>
      <c r="F7" s="4" t="s">
        <v>61</v>
      </c>
      <c r="G7" s="4" t="s">
        <v>69</v>
      </c>
      <c r="H7" s="4" t="s">
        <v>41</v>
      </c>
      <c r="I7" s="4" t="s">
        <v>46</v>
      </c>
      <c r="J7" s="4" t="s">
        <v>35</v>
      </c>
      <c r="K7" s="4">
        <v>1</v>
      </c>
      <c r="L7" s="4" t="s">
        <v>58</v>
      </c>
      <c r="M7" s="4">
        <v>1</v>
      </c>
      <c r="N7" s="4"/>
      <c r="O7" s="4">
        <v>2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f>SUM(Table1[[#This Row],[Productor CR]:[Asistentes Prod]])</f>
        <v>10</v>
      </c>
      <c r="W7" s="4">
        <v>8</v>
      </c>
      <c r="X7" s="4">
        <v>8</v>
      </c>
      <c r="Y7" s="33">
        <f>SUM(Table1[[#This Row],[Total CR]:[Total US]])</f>
        <v>26</v>
      </c>
      <c r="Z7" s="4" t="s">
        <v>171</v>
      </c>
      <c r="AA7" s="4"/>
    </row>
    <row r="8" spans="1:33" ht="115.2">
      <c r="A8" s="3" t="s">
        <v>3</v>
      </c>
      <c r="B8" s="4" t="s">
        <v>24</v>
      </c>
      <c r="C8" s="5">
        <v>41715</v>
      </c>
      <c r="D8" s="4" t="s">
        <v>231</v>
      </c>
      <c r="E8" s="4"/>
      <c r="F8" s="4" t="s">
        <v>63</v>
      </c>
      <c r="G8" s="4" t="s">
        <v>14</v>
      </c>
      <c r="H8" s="4" t="s">
        <v>42</v>
      </c>
      <c r="I8" s="4" t="s">
        <v>47</v>
      </c>
      <c r="J8" s="4" t="s">
        <v>36</v>
      </c>
      <c r="K8" s="4">
        <v>1</v>
      </c>
      <c r="L8" s="4" t="s">
        <v>58</v>
      </c>
      <c r="M8" s="4">
        <v>1</v>
      </c>
      <c r="N8" s="4"/>
      <c r="O8" s="4">
        <v>2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2</v>
      </c>
      <c r="V8" s="4">
        <f>SUM(Table1[[#This Row],[Productor CR]:[Asistentes Prod]])</f>
        <v>11</v>
      </c>
      <c r="W8" s="4">
        <v>16</v>
      </c>
      <c r="X8" s="4">
        <v>8</v>
      </c>
      <c r="Y8" s="33">
        <f>SUM(Table1[[#This Row],[Total CR]:[Total US]])</f>
        <v>35</v>
      </c>
      <c r="Z8" s="4" t="s">
        <v>173</v>
      </c>
      <c r="AA8" s="4"/>
    </row>
    <row r="9" spans="1:33" ht="115.2">
      <c r="A9" s="3" t="s">
        <v>4</v>
      </c>
      <c r="B9" s="4" t="s">
        <v>25</v>
      </c>
      <c r="C9" s="5">
        <v>41716</v>
      </c>
      <c r="D9" s="4" t="s">
        <v>60</v>
      </c>
      <c r="E9" s="4"/>
      <c r="F9" s="4" t="s">
        <v>64</v>
      </c>
      <c r="G9" s="4" t="s">
        <v>73</v>
      </c>
      <c r="H9" s="4" t="s">
        <v>43</v>
      </c>
      <c r="I9" s="4" t="s">
        <v>47</v>
      </c>
      <c r="J9" s="4" t="s">
        <v>35</v>
      </c>
      <c r="K9" s="4">
        <v>1</v>
      </c>
      <c r="L9" s="4" t="s">
        <v>58</v>
      </c>
      <c r="M9" s="4">
        <v>1</v>
      </c>
      <c r="N9" s="4">
        <v>1</v>
      </c>
      <c r="O9" s="4">
        <v>2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2</v>
      </c>
      <c r="V9" s="4">
        <f>SUM(Table1[[#This Row],[Productor CR]:[Asistentes Prod]])</f>
        <v>12</v>
      </c>
      <c r="W9" s="4">
        <v>9</v>
      </c>
      <c r="X9" s="4">
        <v>8</v>
      </c>
      <c r="Y9" s="33">
        <f>SUM(Table1[[#This Row],[Total CR]:[Total US]])</f>
        <v>29</v>
      </c>
      <c r="Z9" s="4" t="s">
        <v>174</v>
      </c>
      <c r="AA9" s="4"/>
    </row>
    <row r="10" spans="1:33" ht="115.2">
      <c r="A10" s="3" t="s">
        <v>5</v>
      </c>
      <c r="B10" s="4" t="s">
        <v>26</v>
      </c>
      <c r="C10" s="5">
        <v>41717</v>
      </c>
      <c r="D10" s="4" t="s">
        <v>232</v>
      </c>
      <c r="E10" s="4"/>
      <c r="F10" s="4" t="s">
        <v>65</v>
      </c>
      <c r="G10" s="4" t="s">
        <v>74</v>
      </c>
      <c r="H10" s="4" t="s">
        <v>44</v>
      </c>
      <c r="I10" s="4" t="s">
        <v>46</v>
      </c>
      <c r="J10" s="4" t="s">
        <v>36</v>
      </c>
      <c r="K10" s="4">
        <v>1</v>
      </c>
      <c r="L10" s="4">
        <v>1</v>
      </c>
      <c r="M10" s="4">
        <v>1</v>
      </c>
      <c r="N10" s="4">
        <v>1</v>
      </c>
      <c r="O10" s="4">
        <v>2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f>SUM(Table1[[#This Row],[Productor CR]:[Asistentes Prod]])</f>
        <v>12</v>
      </c>
      <c r="W10" s="4">
        <v>6</v>
      </c>
      <c r="X10" s="4">
        <v>8</v>
      </c>
      <c r="Y10" s="33">
        <f>SUM(Table1[[#This Row],[Total CR]:[Total US]])</f>
        <v>26</v>
      </c>
      <c r="Z10" s="4" t="s">
        <v>175</v>
      </c>
      <c r="AA10" s="4"/>
    </row>
    <row r="11" spans="1:33" ht="115.2">
      <c r="A11" s="3" t="s">
        <v>6</v>
      </c>
      <c r="B11" s="4" t="s">
        <v>27</v>
      </c>
      <c r="C11" s="5">
        <v>41718</v>
      </c>
      <c r="D11" s="4" t="s">
        <v>34</v>
      </c>
      <c r="E11" s="4"/>
      <c r="F11" s="4" t="s">
        <v>66</v>
      </c>
      <c r="G11" s="4" t="s">
        <v>33</v>
      </c>
      <c r="H11" s="4" t="s">
        <v>45</v>
      </c>
      <c r="I11" s="4" t="s">
        <v>48</v>
      </c>
      <c r="J11" s="4" t="s">
        <v>35</v>
      </c>
      <c r="K11" s="4">
        <v>1</v>
      </c>
      <c r="L11" s="4" t="s">
        <v>58</v>
      </c>
      <c r="M11" s="4">
        <v>1</v>
      </c>
      <c r="N11" s="4">
        <v>1</v>
      </c>
      <c r="O11" s="4">
        <v>2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f>SUM(Table1[[#This Row],[Productor CR]:[Asistentes Prod]])</f>
        <v>11</v>
      </c>
      <c r="W11" s="4">
        <v>16</v>
      </c>
      <c r="X11" s="4">
        <v>8</v>
      </c>
      <c r="Y11" s="33">
        <f>SUM(Table1[[#This Row],[Total CR]:[Total US]])</f>
        <v>35</v>
      </c>
      <c r="Z11" s="4" t="s">
        <v>176</v>
      </c>
      <c r="AA11" s="4"/>
    </row>
    <row r="12" spans="1:33" ht="72">
      <c r="A12" s="3" t="s">
        <v>7</v>
      </c>
      <c r="B12" s="4" t="s">
        <v>22</v>
      </c>
      <c r="C12" s="5">
        <v>41719</v>
      </c>
      <c r="D12" s="4" t="s">
        <v>28</v>
      </c>
      <c r="E12" s="4"/>
      <c r="F12" s="4"/>
      <c r="G12" s="4"/>
      <c r="H12" s="4"/>
      <c r="I12" s="4"/>
      <c r="J12" s="4" t="s">
        <v>13</v>
      </c>
      <c r="K12" s="4">
        <v>1</v>
      </c>
      <c r="L12" s="4" t="s">
        <v>58</v>
      </c>
      <c r="M12" s="4">
        <v>1</v>
      </c>
      <c r="N12" s="4"/>
      <c r="O12" s="4">
        <v>2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f>SUM(Table1[[#This Row],[Productor CR]:[Asistentes Prod]])</f>
        <v>10</v>
      </c>
      <c r="W12" s="4"/>
      <c r="X12" s="4">
        <v>8</v>
      </c>
      <c r="Y12" s="33">
        <f>SUM(Table1[[#This Row],[Total CR]:[Total US]])</f>
        <v>18</v>
      </c>
      <c r="Z12" s="4" t="s">
        <v>225</v>
      </c>
      <c r="AA12" s="4"/>
    </row>
    <row r="13" spans="1:33" ht="28.8">
      <c r="A13" s="3" t="s">
        <v>8</v>
      </c>
      <c r="B13" s="4" t="s">
        <v>23</v>
      </c>
      <c r="C13" s="5">
        <v>41720</v>
      </c>
      <c r="D13" s="4" t="s">
        <v>32</v>
      </c>
      <c r="E13" s="4"/>
      <c r="F13" s="4"/>
      <c r="G13" s="4"/>
      <c r="H13" s="4"/>
      <c r="I13" s="4"/>
      <c r="J13" s="4" t="s">
        <v>13</v>
      </c>
      <c r="K13" s="4">
        <v>1</v>
      </c>
      <c r="L13" s="4" t="s">
        <v>58</v>
      </c>
      <c r="M13" s="4">
        <v>1</v>
      </c>
      <c r="N13" s="4"/>
      <c r="O13" s="4">
        <v>2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f>SUM(Table1[[#This Row],[Productor CR]:[Asistentes Prod]])</f>
        <v>10</v>
      </c>
      <c r="W13" s="4"/>
      <c r="X13" s="4">
        <v>8</v>
      </c>
      <c r="Y13" s="33">
        <f>SUM(Table1[[#This Row],[Total CR]:[Total US]])</f>
        <v>18</v>
      </c>
      <c r="Z13" s="4"/>
      <c r="AA13" s="4"/>
    </row>
    <row r="14" spans="1:33">
      <c r="A14" s="3" t="s">
        <v>9</v>
      </c>
      <c r="B14" s="4" t="s">
        <v>21</v>
      </c>
      <c r="C14" s="5">
        <v>41721</v>
      </c>
      <c r="D14" s="4" t="s">
        <v>17</v>
      </c>
      <c r="E14" s="4" t="s">
        <v>29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f>SUM(Table1[[#This Row],[Productor CR]:[Asistentes Prod]])</f>
        <v>0</v>
      </c>
      <c r="W14" s="4"/>
      <c r="X14" s="4">
        <v>8</v>
      </c>
      <c r="Y14" s="33">
        <f>SUM(Table1[[#This Row],[Total CR]:[Total US]])</f>
        <v>8</v>
      </c>
      <c r="Z14" s="4"/>
      <c r="AA14" s="4"/>
    </row>
    <row r="15" spans="1:33">
      <c r="A15" s="3" t="s">
        <v>10</v>
      </c>
      <c r="B15" s="4" t="s">
        <v>24</v>
      </c>
      <c r="C15" s="5">
        <v>41722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f>SUM(Table1[[#This Row],[Productor CR]:[Asistentes Prod]])</f>
        <v>0</v>
      </c>
      <c r="W15" s="4"/>
      <c r="X15" s="4">
        <v>8</v>
      </c>
      <c r="Y15" s="33">
        <f>SUM(Table1[[#This Row],[Total CR]:[Total US]])</f>
        <v>8</v>
      </c>
      <c r="Z15" s="4"/>
      <c r="AA15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D5:I27"/>
  <sheetViews>
    <sheetView tabSelected="1" workbookViewId="0">
      <selection activeCell="E13" sqref="E13"/>
    </sheetView>
  </sheetViews>
  <sheetFormatPr defaultRowHeight="14.4"/>
  <cols>
    <col min="4" max="4" width="16" customWidth="1"/>
    <col min="5" max="5" width="11.109375" customWidth="1"/>
    <col min="6" max="6" width="12.109375" customWidth="1"/>
    <col min="7" max="7" width="8.88671875" customWidth="1"/>
    <col min="8" max="8" width="10.77734375" customWidth="1"/>
    <col min="9" max="9" width="19.6640625" customWidth="1"/>
    <col min="10" max="10" width="57.33203125" bestFit="1" customWidth="1"/>
    <col min="11" max="11" width="22.109375" customWidth="1"/>
  </cols>
  <sheetData>
    <row r="5" spans="4:9">
      <c r="D5" s="54" t="s">
        <v>421</v>
      </c>
      <c r="E5" s="54" t="s">
        <v>343</v>
      </c>
    </row>
    <row r="6" spans="4:9">
      <c r="D6" s="54" t="s">
        <v>76</v>
      </c>
      <c r="E6" t="s">
        <v>84</v>
      </c>
      <c r="F6" t="s">
        <v>56</v>
      </c>
      <c r="G6" t="s">
        <v>422</v>
      </c>
      <c r="H6" t="s">
        <v>227</v>
      </c>
    </row>
    <row r="7" spans="4:9">
      <c r="D7" s="55" t="s">
        <v>370</v>
      </c>
      <c r="E7" s="56"/>
      <c r="F7" s="56"/>
      <c r="G7" s="56">
        <v>3850</v>
      </c>
      <c r="H7" s="165">
        <v>3850</v>
      </c>
      <c r="I7" s="58"/>
    </row>
    <row r="8" spans="4:9">
      <c r="D8" s="55" t="s">
        <v>83</v>
      </c>
      <c r="E8" s="56">
        <v>1600</v>
      </c>
      <c r="F8" s="56"/>
      <c r="G8" s="56"/>
      <c r="H8" s="165">
        <v>1600</v>
      </c>
      <c r="I8" s="58"/>
    </row>
    <row r="9" spans="4:9">
      <c r="D9" s="55" t="s">
        <v>122</v>
      </c>
      <c r="E9" s="56"/>
      <c r="F9" s="56">
        <v>7610</v>
      </c>
      <c r="G9" s="56">
        <v>0</v>
      </c>
      <c r="H9" s="165">
        <v>7610</v>
      </c>
      <c r="I9" s="58"/>
    </row>
    <row r="10" spans="4:9">
      <c r="D10" s="55" t="s">
        <v>195</v>
      </c>
      <c r="E10" s="56"/>
      <c r="F10" s="56"/>
      <c r="G10" s="56">
        <v>400</v>
      </c>
      <c r="H10" s="165">
        <v>400</v>
      </c>
      <c r="I10" s="58"/>
    </row>
    <row r="11" spans="4:9">
      <c r="D11" s="55" t="s">
        <v>223</v>
      </c>
      <c r="E11" s="56"/>
      <c r="F11" s="56"/>
      <c r="G11" s="56">
        <v>740</v>
      </c>
      <c r="H11" s="165">
        <v>740</v>
      </c>
      <c r="I11" s="58"/>
    </row>
    <row r="12" spans="4:9">
      <c r="D12" s="55" t="s">
        <v>228</v>
      </c>
      <c r="E12" s="56"/>
      <c r="F12" s="56">
        <v>2500</v>
      </c>
      <c r="G12" s="56">
        <v>469</v>
      </c>
      <c r="H12" s="165">
        <v>2969</v>
      </c>
      <c r="I12" s="58"/>
    </row>
    <row r="13" spans="4:9">
      <c r="D13" s="55" t="s">
        <v>368</v>
      </c>
      <c r="E13" s="56"/>
      <c r="F13" s="56"/>
      <c r="G13" s="56">
        <v>0</v>
      </c>
      <c r="H13" s="165">
        <v>0</v>
      </c>
      <c r="I13" s="58"/>
    </row>
    <row r="14" spans="4:9">
      <c r="D14" s="55" t="s">
        <v>371</v>
      </c>
      <c r="E14" s="56"/>
      <c r="F14" s="56">
        <v>1999.998123827392</v>
      </c>
      <c r="G14" s="56"/>
      <c r="H14" s="165">
        <v>1999.998123827392</v>
      </c>
      <c r="I14" s="58"/>
    </row>
    <row r="15" spans="4:9">
      <c r="D15" s="55" t="s">
        <v>372</v>
      </c>
      <c r="E15" s="56"/>
      <c r="F15" s="56">
        <v>500</v>
      </c>
      <c r="G15" s="56"/>
      <c r="H15" s="165">
        <v>500</v>
      </c>
      <c r="I15" s="58"/>
    </row>
    <row r="16" spans="4:9">
      <c r="D16" s="55" t="s">
        <v>373</v>
      </c>
      <c r="E16" s="56"/>
      <c r="F16" s="56">
        <v>60</v>
      </c>
      <c r="G16" s="56"/>
      <c r="H16" s="165">
        <v>60</v>
      </c>
      <c r="I16" s="58"/>
    </row>
    <row r="17" spans="4:9">
      <c r="D17" s="55" t="s">
        <v>369</v>
      </c>
      <c r="E17" s="56"/>
      <c r="F17" s="56"/>
      <c r="G17" s="56">
        <v>8428.2242990654213</v>
      </c>
      <c r="H17" s="165">
        <v>8428.2242990654213</v>
      </c>
      <c r="I17" s="58"/>
    </row>
    <row r="18" spans="4:9">
      <c r="D18" s="55" t="s">
        <v>367</v>
      </c>
      <c r="E18" s="56"/>
      <c r="F18" s="56">
        <v>0</v>
      </c>
      <c r="G18" s="56">
        <v>0</v>
      </c>
      <c r="H18" s="165">
        <v>0</v>
      </c>
      <c r="I18" s="58"/>
    </row>
    <row r="19" spans="4:9">
      <c r="D19" s="55" t="s">
        <v>374</v>
      </c>
      <c r="E19" s="56"/>
      <c r="F19" s="56"/>
      <c r="G19" s="56">
        <v>0</v>
      </c>
      <c r="H19" s="165">
        <v>0</v>
      </c>
      <c r="I19" s="58"/>
    </row>
    <row r="20" spans="4:9">
      <c r="D20" s="55" t="s">
        <v>366</v>
      </c>
      <c r="E20" s="56"/>
      <c r="F20" s="56">
        <v>2500</v>
      </c>
      <c r="G20" s="56">
        <v>200</v>
      </c>
      <c r="H20" s="165">
        <v>2700</v>
      </c>
      <c r="I20" s="58"/>
    </row>
    <row r="21" spans="4:9">
      <c r="D21" s="55" t="s">
        <v>397</v>
      </c>
      <c r="E21" s="56"/>
      <c r="F21" s="56"/>
      <c r="G21" s="56">
        <v>500</v>
      </c>
      <c r="H21" s="165">
        <v>500</v>
      </c>
      <c r="I21" s="58"/>
    </row>
    <row r="22" spans="4:9">
      <c r="D22" s="55" t="s">
        <v>227</v>
      </c>
      <c r="E22" s="56">
        <v>1600</v>
      </c>
      <c r="F22" s="56">
        <v>15169.998123827392</v>
      </c>
      <c r="G22" s="56">
        <v>14587.224299065421</v>
      </c>
      <c r="H22" s="57">
        <v>31357.22242289281</v>
      </c>
      <c r="I22" s="58"/>
    </row>
    <row r="23" spans="4:9">
      <c r="I23" s="58"/>
    </row>
    <row r="25" spans="4:9">
      <c r="I25" s="58"/>
    </row>
    <row r="26" spans="4:9">
      <c r="I26" s="58"/>
    </row>
    <row r="27" spans="4:9">
      <c r="I27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V81"/>
  <sheetViews>
    <sheetView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D1" sqref="D1:D1048576"/>
    </sheetView>
  </sheetViews>
  <sheetFormatPr defaultColWidth="46.6640625" defaultRowHeight="14.4"/>
  <cols>
    <col min="1" max="1" width="7" style="11" customWidth="1"/>
    <col min="2" max="2" width="37.44140625" style="12" customWidth="1"/>
    <col min="3" max="3" width="13.88671875" style="11" customWidth="1"/>
    <col min="4" max="4" width="17.21875" style="11" customWidth="1"/>
    <col min="5" max="5" width="12" style="13" customWidth="1"/>
    <col min="6" max="8" width="12.5546875" style="11" customWidth="1"/>
    <col min="9" max="9" width="46.6640625" style="11" hidden="1" customWidth="1"/>
    <col min="10" max="10" width="38.33203125" style="51" customWidth="1"/>
    <col min="11" max="256" width="46.6640625" style="11" customWidth="1"/>
    <col min="257" max="16384" width="46.6640625" style="14"/>
  </cols>
  <sheetData>
    <row r="1" spans="2:11" ht="1.05" customHeight="1"/>
    <row r="2" spans="2:11" ht="39.6">
      <c r="B2" s="27" t="s">
        <v>75</v>
      </c>
      <c r="C2" s="28" t="s">
        <v>76</v>
      </c>
      <c r="D2" s="28" t="s">
        <v>120</v>
      </c>
      <c r="E2" s="29" t="s">
        <v>77</v>
      </c>
      <c r="F2" s="27" t="s">
        <v>393</v>
      </c>
      <c r="G2" s="27" t="s">
        <v>78</v>
      </c>
      <c r="H2" s="28" t="s">
        <v>79</v>
      </c>
      <c r="I2" s="30" t="s">
        <v>80</v>
      </c>
      <c r="J2" s="34" t="s">
        <v>81</v>
      </c>
      <c r="K2" s="11" t="s">
        <v>165</v>
      </c>
    </row>
    <row r="3" spans="2:11" ht="13.65" customHeight="1">
      <c r="B3" s="31" t="s">
        <v>134</v>
      </c>
      <c r="C3" s="15" t="s">
        <v>368</v>
      </c>
      <c r="D3" s="16" t="s">
        <v>422</v>
      </c>
      <c r="E3" s="17">
        <v>1</v>
      </c>
      <c r="F3" s="18" t="s">
        <v>96</v>
      </c>
      <c r="G3" s="18"/>
      <c r="H3" s="18">
        <f t="shared" ref="H3:H57" si="0">G3*E3</f>
        <v>0</v>
      </c>
      <c r="I3" s="18" t="e">
        <f>#REF!-#REF!</f>
        <v>#REF!</v>
      </c>
      <c r="J3" s="35" t="s">
        <v>388</v>
      </c>
      <c r="K3" s="41"/>
    </row>
    <row r="4" spans="2:11" ht="13.65" customHeight="1">
      <c r="B4" s="31" t="s">
        <v>385</v>
      </c>
      <c r="C4" s="15" t="s">
        <v>371</v>
      </c>
      <c r="D4" s="16" t="s">
        <v>56</v>
      </c>
      <c r="E4" s="19"/>
      <c r="F4" s="16" t="s">
        <v>392</v>
      </c>
      <c r="G4" s="16"/>
      <c r="H4" s="18">
        <f t="shared" si="0"/>
        <v>0</v>
      </c>
      <c r="I4" s="18" t="e">
        <f>#REF!-#REF!</f>
        <v>#REF!</v>
      </c>
      <c r="J4" s="36"/>
      <c r="K4" s="41"/>
    </row>
    <row r="5" spans="2:11" ht="13.65" customHeight="1">
      <c r="B5" s="48" t="s">
        <v>364</v>
      </c>
      <c r="C5" s="15" t="s">
        <v>371</v>
      </c>
      <c r="D5" s="16" t="s">
        <v>56</v>
      </c>
      <c r="E5" s="19">
        <v>1</v>
      </c>
      <c r="F5" s="18" t="s">
        <v>96</v>
      </c>
      <c r="G5" s="18">
        <f>SUM(Expenses!F3:F16)</f>
        <v>699.99812382739196</v>
      </c>
      <c r="H5" s="18">
        <f t="shared" si="0"/>
        <v>699.99812382739196</v>
      </c>
      <c r="I5" s="18"/>
      <c r="J5" s="36"/>
      <c r="K5" s="41"/>
    </row>
    <row r="6" spans="2:11" ht="13.65" customHeight="1">
      <c r="B6" s="48" t="s">
        <v>212</v>
      </c>
      <c r="C6" s="15" t="s">
        <v>122</v>
      </c>
      <c r="D6" s="16" t="s">
        <v>56</v>
      </c>
      <c r="E6" s="19">
        <v>1</v>
      </c>
      <c r="F6" s="18" t="s">
        <v>96</v>
      </c>
      <c r="G6" s="18">
        <f>SUM('Aviles '!F27:F39)</f>
        <v>7610</v>
      </c>
      <c r="H6" s="18">
        <f t="shared" si="0"/>
        <v>7610</v>
      </c>
      <c r="I6" s="18"/>
      <c r="J6" s="36"/>
      <c r="K6" s="41"/>
    </row>
    <row r="7" spans="2:11" ht="13.65" customHeight="1">
      <c r="B7" s="48" t="s">
        <v>384</v>
      </c>
      <c r="C7" s="15" t="s">
        <v>228</v>
      </c>
      <c r="D7" s="16" t="s">
        <v>56</v>
      </c>
      <c r="E7" s="19">
        <v>5</v>
      </c>
      <c r="F7" s="18" t="s">
        <v>392</v>
      </c>
      <c r="G7" s="18">
        <v>100</v>
      </c>
      <c r="H7" s="18">
        <f t="shared" si="0"/>
        <v>500</v>
      </c>
      <c r="I7" s="24"/>
      <c r="J7" s="36" t="s">
        <v>394</v>
      </c>
      <c r="K7" s="41"/>
    </row>
    <row r="8" spans="2:11" ht="13.65" customHeight="1">
      <c r="B8" s="48" t="s">
        <v>383</v>
      </c>
      <c r="C8" s="15" t="s">
        <v>371</v>
      </c>
      <c r="D8" s="16" t="s">
        <v>56</v>
      </c>
      <c r="E8" s="19">
        <v>1</v>
      </c>
      <c r="F8" s="18" t="s">
        <v>96</v>
      </c>
      <c r="G8" s="18">
        <f>'Aviles '!F49</f>
        <v>1300</v>
      </c>
      <c r="H8" s="18">
        <f t="shared" si="0"/>
        <v>1300</v>
      </c>
      <c r="I8" s="18"/>
      <c r="J8" s="36"/>
      <c r="K8" s="41"/>
    </row>
    <row r="9" spans="2:11" ht="13.65" customHeight="1">
      <c r="B9" s="48" t="s">
        <v>98</v>
      </c>
      <c r="C9" s="15" t="s">
        <v>228</v>
      </c>
      <c r="D9" s="16" t="s">
        <v>56</v>
      </c>
      <c r="E9" s="19">
        <v>1</v>
      </c>
      <c r="F9" s="18" t="s">
        <v>96</v>
      </c>
      <c r="G9" s="18">
        <f>'Aviles '!F77</f>
        <v>2000</v>
      </c>
      <c r="H9" s="18">
        <f t="shared" si="0"/>
        <v>2000</v>
      </c>
      <c r="I9" s="18"/>
      <c r="J9" s="36"/>
      <c r="K9" s="41"/>
    </row>
    <row r="10" spans="2:11" ht="13.65" customHeight="1">
      <c r="B10" s="48" t="s">
        <v>386</v>
      </c>
      <c r="C10" s="15" t="s">
        <v>366</v>
      </c>
      <c r="D10" s="16" t="s">
        <v>56</v>
      </c>
      <c r="E10" s="19">
        <v>1</v>
      </c>
      <c r="F10" s="18" t="s">
        <v>96</v>
      </c>
      <c r="G10" s="18">
        <v>2500</v>
      </c>
      <c r="H10" s="18">
        <f t="shared" si="0"/>
        <v>2500</v>
      </c>
      <c r="I10" s="18"/>
      <c r="J10" s="36" t="s">
        <v>389</v>
      </c>
      <c r="K10" s="41"/>
    </row>
    <row r="11" spans="2:11" ht="13.65" customHeight="1">
      <c r="B11" s="48" t="s">
        <v>220</v>
      </c>
      <c r="C11" s="15" t="s">
        <v>372</v>
      </c>
      <c r="D11" s="16" t="s">
        <v>56</v>
      </c>
      <c r="E11" s="19">
        <v>1</v>
      </c>
      <c r="F11" s="18" t="s">
        <v>96</v>
      </c>
      <c r="G11" s="18">
        <v>250</v>
      </c>
      <c r="H11" s="18">
        <f t="shared" si="0"/>
        <v>250</v>
      </c>
      <c r="I11" s="18"/>
      <c r="J11" s="36" t="s">
        <v>389</v>
      </c>
      <c r="K11" s="41"/>
    </row>
    <row r="12" spans="2:11" ht="13.65" customHeight="1">
      <c r="B12" s="48" t="s">
        <v>221</v>
      </c>
      <c r="C12" s="15" t="s">
        <v>372</v>
      </c>
      <c r="D12" s="16" t="s">
        <v>56</v>
      </c>
      <c r="E12" s="19">
        <v>1</v>
      </c>
      <c r="F12" s="18" t="s">
        <v>96</v>
      </c>
      <c r="G12" s="18">
        <v>250</v>
      </c>
      <c r="H12" s="18">
        <f t="shared" si="0"/>
        <v>250</v>
      </c>
      <c r="I12" s="18" t="e">
        <f>#REF!*#REF!</f>
        <v>#REF!</v>
      </c>
      <c r="J12" s="36" t="s">
        <v>389</v>
      </c>
      <c r="K12" s="41"/>
    </row>
    <row r="13" spans="2:11" ht="13.65" customHeight="1">
      <c r="B13" s="48" t="s">
        <v>224</v>
      </c>
      <c r="C13" s="15" t="s">
        <v>372</v>
      </c>
      <c r="D13" s="16" t="s">
        <v>56</v>
      </c>
      <c r="E13" s="19">
        <v>1</v>
      </c>
      <c r="F13" s="18" t="s">
        <v>96</v>
      </c>
      <c r="G13" s="18">
        <v>0</v>
      </c>
      <c r="H13" s="18">
        <f t="shared" si="0"/>
        <v>0</v>
      </c>
      <c r="I13" s="18"/>
      <c r="J13" s="36"/>
      <c r="K13" s="41"/>
    </row>
    <row r="14" spans="2:11" ht="13.65" customHeight="1">
      <c r="B14" s="48" t="s">
        <v>126</v>
      </c>
      <c r="C14" s="15" t="s">
        <v>372</v>
      </c>
      <c r="D14" s="16" t="s">
        <v>56</v>
      </c>
      <c r="E14" s="19">
        <v>2</v>
      </c>
      <c r="F14" s="18" t="s">
        <v>96</v>
      </c>
      <c r="G14" s="18"/>
      <c r="H14" s="18">
        <f t="shared" si="0"/>
        <v>0</v>
      </c>
      <c r="I14" s="18" t="e">
        <f>#REF!*#REF!</f>
        <v>#REF!</v>
      </c>
      <c r="J14" s="36"/>
      <c r="K14" s="41"/>
    </row>
    <row r="15" spans="2:11" ht="13.65" customHeight="1">
      <c r="B15" s="48" t="s">
        <v>382</v>
      </c>
      <c r="C15" s="15" t="s">
        <v>372</v>
      </c>
      <c r="D15" s="16" t="s">
        <v>56</v>
      </c>
      <c r="E15" s="17">
        <v>0</v>
      </c>
      <c r="F15" s="21"/>
      <c r="G15" s="21"/>
      <c r="H15" s="18">
        <f t="shared" si="0"/>
        <v>0</v>
      </c>
      <c r="I15" s="21"/>
      <c r="J15" s="52" t="s">
        <v>395</v>
      </c>
      <c r="K15" s="41"/>
    </row>
    <row r="16" spans="2:11" ht="13.65" customHeight="1">
      <c r="B16" s="48" t="s">
        <v>381</v>
      </c>
      <c r="C16" s="15" t="s">
        <v>373</v>
      </c>
      <c r="D16" s="16" t="s">
        <v>56</v>
      </c>
      <c r="E16" s="19">
        <v>1</v>
      </c>
      <c r="F16" s="18" t="s">
        <v>96</v>
      </c>
      <c r="G16" s="18">
        <v>20</v>
      </c>
      <c r="H16" s="18">
        <f t="shared" si="0"/>
        <v>20</v>
      </c>
      <c r="I16" s="22"/>
      <c r="J16" s="36"/>
      <c r="K16" s="41"/>
    </row>
    <row r="17" spans="2:11" ht="13.65" customHeight="1">
      <c r="B17" s="48" t="s">
        <v>380</v>
      </c>
      <c r="C17" s="15" t="s">
        <v>373</v>
      </c>
      <c r="D17" s="16" t="s">
        <v>56</v>
      </c>
      <c r="E17" s="19">
        <v>1</v>
      </c>
      <c r="F17" s="18" t="s">
        <v>96</v>
      </c>
      <c r="G17" s="18">
        <v>40</v>
      </c>
      <c r="H17" s="18">
        <f t="shared" si="0"/>
        <v>40</v>
      </c>
      <c r="I17" s="22"/>
      <c r="J17" s="36"/>
      <c r="K17" s="41"/>
    </row>
    <row r="18" spans="2:11" ht="13.65" customHeight="1">
      <c r="B18" s="31" t="s">
        <v>365</v>
      </c>
      <c r="C18" s="15" t="s">
        <v>369</v>
      </c>
      <c r="D18" s="16" t="s">
        <v>422</v>
      </c>
      <c r="E18" s="19">
        <v>1</v>
      </c>
      <c r="F18" s="18" t="s">
        <v>96</v>
      </c>
      <c r="G18" s="18">
        <v>680</v>
      </c>
      <c r="H18" s="18">
        <f>G18*E18</f>
        <v>680</v>
      </c>
      <c r="I18" s="18"/>
      <c r="J18" s="164"/>
      <c r="K18" s="41"/>
    </row>
    <row r="19" spans="2:11" ht="13.65" customHeight="1">
      <c r="B19" s="32" t="s">
        <v>82</v>
      </c>
      <c r="C19" s="20" t="s">
        <v>367</v>
      </c>
      <c r="D19" s="16" t="s">
        <v>422</v>
      </c>
      <c r="E19" s="17">
        <v>0</v>
      </c>
      <c r="F19" s="16" t="s">
        <v>392</v>
      </c>
      <c r="G19" s="21"/>
      <c r="H19" s="18">
        <f t="shared" si="0"/>
        <v>0</v>
      </c>
      <c r="I19" s="21"/>
      <c r="J19" s="52" t="s">
        <v>389</v>
      </c>
      <c r="K19" s="41"/>
    </row>
    <row r="20" spans="2:11" ht="13.65" customHeight="1">
      <c r="B20" s="31" t="s">
        <v>379</v>
      </c>
      <c r="C20" s="15" t="s">
        <v>367</v>
      </c>
      <c r="D20" s="16" t="s">
        <v>56</v>
      </c>
      <c r="E20" s="17"/>
      <c r="F20" s="16" t="s">
        <v>96</v>
      </c>
      <c r="G20" s="18"/>
      <c r="H20" s="18">
        <f t="shared" si="0"/>
        <v>0</v>
      </c>
      <c r="I20" s="18" t="e">
        <f>#REF!-#REF!</f>
        <v>#REF!</v>
      </c>
      <c r="J20" s="36" t="s">
        <v>390</v>
      </c>
      <c r="K20" s="41"/>
    </row>
    <row r="21" spans="2:11" ht="13.65" customHeight="1">
      <c r="B21" s="31" t="s">
        <v>216</v>
      </c>
      <c r="C21" s="15" t="s">
        <v>83</v>
      </c>
      <c r="D21" s="16" t="s">
        <v>84</v>
      </c>
      <c r="E21" s="19">
        <v>1</v>
      </c>
      <c r="F21" s="18" t="s">
        <v>96</v>
      </c>
      <c r="G21" s="18">
        <f>320+80</f>
        <v>400</v>
      </c>
      <c r="H21" s="18">
        <f t="shared" si="0"/>
        <v>400</v>
      </c>
      <c r="I21" s="22" t="e">
        <f>#REF!-#REF!</f>
        <v>#REF!</v>
      </c>
      <c r="J21" s="35"/>
      <c r="K21" s="41"/>
    </row>
    <row r="22" spans="2:11" ht="13.65" customHeight="1">
      <c r="B22" s="31" t="s">
        <v>85</v>
      </c>
      <c r="C22" s="15" t="s">
        <v>83</v>
      </c>
      <c r="D22" s="16" t="s">
        <v>84</v>
      </c>
      <c r="E22" s="19">
        <v>5</v>
      </c>
      <c r="F22" s="18" t="s">
        <v>392</v>
      </c>
      <c r="G22" s="18">
        <v>50</v>
      </c>
      <c r="H22" s="18">
        <f t="shared" si="0"/>
        <v>250</v>
      </c>
      <c r="I22" s="22" t="e">
        <f>#REF!-#REF!</f>
        <v>#REF!</v>
      </c>
      <c r="J22" s="36"/>
      <c r="K22" s="41"/>
    </row>
    <row r="23" spans="2:11" ht="13.65" customHeight="1">
      <c r="B23" s="31" t="s">
        <v>86</v>
      </c>
      <c r="C23" s="15" t="s">
        <v>83</v>
      </c>
      <c r="D23" s="16" t="s">
        <v>84</v>
      </c>
      <c r="E23" s="19">
        <v>5</v>
      </c>
      <c r="F23" s="18" t="s">
        <v>392</v>
      </c>
      <c r="G23" s="18">
        <v>50</v>
      </c>
      <c r="H23" s="18">
        <f t="shared" si="0"/>
        <v>250</v>
      </c>
      <c r="I23" s="22" t="e">
        <f>#REF!-#REF!</f>
        <v>#REF!</v>
      </c>
      <c r="J23" s="36"/>
      <c r="K23" s="41"/>
    </row>
    <row r="24" spans="2:11" ht="13.65" customHeight="1">
      <c r="B24" s="31" t="s">
        <v>135</v>
      </c>
      <c r="C24" s="15" t="s">
        <v>83</v>
      </c>
      <c r="D24" s="16" t="s">
        <v>84</v>
      </c>
      <c r="E24" s="19">
        <v>3</v>
      </c>
      <c r="F24" s="18" t="s">
        <v>392</v>
      </c>
      <c r="G24" s="18">
        <v>50</v>
      </c>
      <c r="H24" s="18">
        <f t="shared" si="0"/>
        <v>150</v>
      </c>
      <c r="I24" s="22" t="e">
        <f>#REF!-#REF!</f>
        <v>#REF!</v>
      </c>
      <c r="J24" s="36"/>
      <c r="K24" s="41"/>
    </row>
    <row r="25" spans="2:11" ht="13.65" customHeight="1">
      <c r="B25" s="31" t="s">
        <v>136</v>
      </c>
      <c r="C25" s="15" t="s">
        <v>83</v>
      </c>
      <c r="D25" s="16" t="s">
        <v>84</v>
      </c>
      <c r="E25" s="19">
        <v>3</v>
      </c>
      <c r="F25" s="18" t="s">
        <v>392</v>
      </c>
      <c r="G25" s="18">
        <v>50</v>
      </c>
      <c r="H25" s="18">
        <f t="shared" si="0"/>
        <v>150</v>
      </c>
      <c r="I25" s="22" t="e">
        <f>#REF!-#REF!</f>
        <v>#REF!</v>
      </c>
      <c r="J25" s="36"/>
      <c r="K25" s="41"/>
    </row>
    <row r="26" spans="2:11" ht="13.65" customHeight="1">
      <c r="B26" s="31" t="s">
        <v>137</v>
      </c>
      <c r="C26" s="15" t="s">
        <v>83</v>
      </c>
      <c r="D26" s="16" t="s">
        <v>84</v>
      </c>
      <c r="E26" s="19">
        <v>1</v>
      </c>
      <c r="F26" s="18" t="s">
        <v>392</v>
      </c>
      <c r="G26" s="18">
        <v>50</v>
      </c>
      <c r="H26" s="18">
        <f t="shared" si="0"/>
        <v>50</v>
      </c>
      <c r="I26" s="22" t="e">
        <f>#REF!-#REF!</f>
        <v>#REF!</v>
      </c>
      <c r="J26" s="36"/>
      <c r="K26" s="41"/>
    </row>
    <row r="27" spans="2:11" ht="13.65" customHeight="1">
      <c r="B27" s="31" t="s">
        <v>138</v>
      </c>
      <c r="C27" s="15" t="s">
        <v>83</v>
      </c>
      <c r="D27" s="16" t="s">
        <v>84</v>
      </c>
      <c r="E27" s="19">
        <v>1</v>
      </c>
      <c r="F27" s="18" t="s">
        <v>392</v>
      </c>
      <c r="G27" s="18">
        <v>50</v>
      </c>
      <c r="H27" s="18">
        <f t="shared" si="0"/>
        <v>50</v>
      </c>
      <c r="I27" s="22" t="e">
        <f>#REF!-#REF!</f>
        <v>#REF!</v>
      </c>
      <c r="J27" s="36"/>
      <c r="K27" s="41"/>
    </row>
    <row r="28" spans="2:11" ht="13.65" customHeight="1">
      <c r="B28" s="31" t="s">
        <v>217</v>
      </c>
      <c r="C28" s="15" t="s">
        <v>83</v>
      </c>
      <c r="D28" s="16" t="s">
        <v>84</v>
      </c>
      <c r="E28" s="19">
        <v>1</v>
      </c>
      <c r="F28" s="18" t="s">
        <v>392</v>
      </c>
      <c r="G28" s="18">
        <f>200</f>
        <v>200</v>
      </c>
      <c r="H28" s="18">
        <f t="shared" si="0"/>
        <v>200</v>
      </c>
      <c r="I28" s="22"/>
      <c r="J28" s="36"/>
      <c r="K28" s="41"/>
    </row>
    <row r="29" spans="2:11" ht="13.65" customHeight="1">
      <c r="B29" s="31" t="s">
        <v>218</v>
      </c>
      <c r="C29" s="15" t="s">
        <v>83</v>
      </c>
      <c r="D29" s="16" t="s">
        <v>84</v>
      </c>
      <c r="E29" s="19">
        <v>5</v>
      </c>
      <c r="F29" s="18" t="s">
        <v>392</v>
      </c>
      <c r="G29" s="18">
        <v>20</v>
      </c>
      <c r="H29" s="18">
        <f t="shared" si="0"/>
        <v>100</v>
      </c>
      <c r="I29" s="22"/>
      <c r="J29" s="36"/>
      <c r="K29" s="41"/>
    </row>
    <row r="30" spans="2:11" ht="13.65" customHeight="1">
      <c r="B30" s="31" t="s">
        <v>82</v>
      </c>
      <c r="C30" s="15" t="s">
        <v>122</v>
      </c>
      <c r="D30" s="16" t="s">
        <v>422</v>
      </c>
      <c r="E30" s="19">
        <v>1</v>
      </c>
      <c r="F30" s="18" t="s">
        <v>127</v>
      </c>
      <c r="G30" s="18"/>
      <c r="H30" s="18">
        <f t="shared" si="0"/>
        <v>0</v>
      </c>
      <c r="I30" s="18"/>
      <c r="J30" s="36"/>
      <c r="K30" s="41"/>
    </row>
    <row r="31" spans="2:11" ht="13.65" customHeight="1">
      <c r="B31" s="31" t="s">
        <v>139</v>
      </c>
      <c r="C31" s="15" t="s">
        <v>122</v>
      </c>
      <c r="D31" s="16" t="s">
        <v>422</v>
      </c>
      <c r="E31" s="19">
        <v>1</v>
      </c>
      <c r="F31" s="18" t="s">
        <v>127</v>
      </c>
      <c r="G31" s="18"/>
      <c r="H31" s="18">
        <f t="shared" si="0"/>
        <v>0</v>
      </c>
      <c r="I31" s="18"/>
      <c r="J31" s="36"/>
      <c r="K31" s="41"/>
    </row>
    <row r="32" spans="2:11" ht="13.65" customHeight="1">
      <c r="B32" s="32" t="s">
        <v>140</v>
      </c>
      <c r="C32" s="20" t="s">
        <v>122</v>
      </c>
      <c r="D32" s="16" t="s">
        <v>422</v>
      </c>
      <c r="E32" s="17">
        <v>1</v>
      </c>
      <c r="F32" s="18" t="s">
        <v>127</v>
      </c>
      <c r="G32" s="18"/>
      <c r="H32" s="18">
        <f t="shared" si="0"/>
        <v>0</v>
      </c>
      <c r="I32" s="23"/>
      <c r="J32" s="53"/>
      <c r="K32" s="41"/>
    </row>
    <row r="33" spans="2:11" ht="13.65" customHeight="1">
      <c r="B33" s="32" t="s">
        <v>141</v>
      </c>
      <c r="C33" s="20" t="s">
        <v>122</v>
      </c>
      <c r="D33" s="16" t="s">
        <v>422</v>
      </c>
      <c r="E33" s="17">
        <v>1</v>
      </c>
      <c r="F33" s="18" t="s">
        <v>127</v>
      </c>
      <c r="G33" s="18"/>
      <c r="H33" s="18">
        <f t="shared" si="0"/>
        <v>0</v>
      </c>
      <c r="I33" s="23"/>
      <c r="J33" s="53"/>
      <c r="K33" s="41"/>
    </row>
    <row r="34" spans="2:11" ht="13.65" customHeight="1">
      <c r="B34" s="32" t="s">
        <v>376</v>
      </c>
      <c r="C34" s="20" t="s">
        <v>122</v>
      </c>
      <c r="D34" s="16" t="s">
        <v>422</v>
      </c>
      <c r="E34" s="17">
        <v>1</v>
      </c>
      <c r="F34" s="18" t="s">
        <v>127</v>
      </c>
      <c r="G34" s="18"/>
      <c r="H34" s="18">
        <f t="shared" si="0"/>
        <v>0</v>
      </c>
      <c r="I34" s="23"/>
      <c r="J34" s="53"/>
      <c r="K34" s="41"/>
    </row>
    <row r="35" spans="2:11" ht="13.65" customHeight="1">
      <c r="B35" s="32" t="s">
        <v>377</v>
      </c>
      <c r="C35" s="20" t="s">
        <v>122</v>
      </c>
      <c r="D35" s="16" t="s">
        <v>422</v>
      </c>
      <c r="E35" s="17">
        <v>1</v>
      </c>
      <c r="F35" s="18" t="s">
        <v>127</v>
      </c>
      <c r="G35" s="18"/>
      <c r="H35" s="18">
        <f t="shared" si="0"/>
        <v>0</v>
      </c>
      <c r="I35" s="23"/>
      <c r="J35" s="53"/>
      <c r="K35" s="41"/>
    </row>
    <row r="36" spans="2:11" ht="13.65" customHeight="1">
      <c r="B36" s="32" t="s">
        <v>87</v>
      </c>
      <c r="C36" s="20" t="s">
        <v>122</v>
      </c>
      <c r="D36" s="16" t="s">
        <v>422</v>
      </c>
      <c r="E36" s="17">
        <v>1</v>
      </c>
      <c r="F36" s="18" t="s">
        <v>127</v>
      </c>
      <c r="G36" s="18"/>
      <c r="H36" s="18">
        <f t="shared" si="0"/>
        <v>0</v>
      </c>
      <c r="I36" s="23"/>
      <c r="J36" s="36" t="s">
        <v>133</v>
      </c>
      <c r="K36" s="41"/>
    </row>
    <row r="37" spans="2:11" ht="13.05" customHeight="1">
      <c r="B37" s="31" t="s">
        <v>375</v>
      </c>
      <c r="C37" s="15" t="s">
        <v>122</v>
      </c>
      <c r="D37" s="16" t="s">
        <v>422</v>
      </c>
      <c r="E37" s="19">
        <v>1</v>
      </c>
      <c r="F37" s="18" t="s">
        <v>127</v>
      </c>
      <c r="G37" s="18"/>
      <c r="H37" s="18">
        <f t="shared" si="0"/>
        <v>0</v>
      </c>
      <c r="I37" s="22"/>
      <c r="J37" s="36"/>
      <c r="K37" s="41"/>
    </row>
    <row r="38" spans="2:11" ht="13.65" customHeight="1">
      <c r="B38" s="31" t="s">
        <v>142</v>
      </c>
      <c r="C38" s="15" t="s">
        <v>122</v>
      </c>
      <c r="D38" s="16" t="s">
        <v>422</v>
      </c>
      <c r="E38" s="17"/>
      <c r="F38" s="18" t="s">
        <v>392</v>
      </c>
      <c r="G38" s="18"/>
      <c r="H38" s="18">
        <f t="shared" si="0"/>
        <v>0</v>
      </c>
      <c r="I38" s="23"/>
      <c r="J38" s="37" t="s">
        <v>125</v>
      </c>
      <c r="K38" s="41"/>
    </row>
    <row r="39" spans="2:11" ht="13.65" customHeight="1">
      <c r="B39" s="31" t="s">
        <v>92</v>
      </c>
      <c r="C39" s="15" t="s">
        <v>122</v>
      </c>
      <c r="D39" s="16" t="s">
        <v>422</v>
      </c>
      <c r="E39" s="17"/>
      <c r="F39" s="18"/>
      <c r="G39" s="18"/>
      <c r="H39" s="18">
        <f t="shared" si="0"/>
        <v>0</v>
      </c>
      <c r="I39" s="23"/>
      <c r="J39" s="37" t="s">
        <v>125</v>
      </c>
      <c r="K39" s="41"/>
    </row>
    <row r="40" spans="2:11" ht="13.05" customHeight="1">
      <c r="B40" s="31" t="s">
        <v>378</v>
      </c>
      <c r="C40" s="15" t="s">
        <v>122</v>
      </c>
      <c r="D40" s="16" t="s">
        <v>422</v>
      </c>
      <c r="E40" s="19">
        <v>1</v>
      </c>
      <c r="F40" s="18" t="s">
        <v>392</v>
      </c>
      <c r="G40" s="18"/>
      <c r="H40" s="18">
        <f t="shared" si="0"/>
        <v>0</v>
      </c>
      <c r="I40" s="22"/>
      <c r="J40" s="36" t="s">
        <v>133</v>
      </c>
      <c r="K40" s="41"/>
    </row>
    <row r="41" spans="2:11" ht="13.65" customHeight="1">
      <c r="B41" s="31" t="s">
        <v>213</v>
      </c>
      <c r="C41" s="15" t="s">
        <v>228</v>
      </c>
      <c r="D41" s="16" t="s">
        <v>422</v>
      </c>
      <c r="E41" s="19">
        <v>1</v>
      </c>
      <c r="F41" s="18" t="s">
        <v>96</v>
      </c>
      <c r="G41" s="18">
        <v>469</v>
      </c>
      <c r="H41" s="18">
        <f t="shared" si="0"/>
        <v>469</v>
      </c>
      <c r="I41" s="24">
        <v>0</v>
      </c>
      <c r="J41" s="36"/>
      <c r="K41" s="41"/>
    </row>
    <row r="42" spans="2:11" ht="13.65" customHeight="1">
      <c r="B42" s="31" t="s">
        <v>88</v>
      </c>
      <c r="C42" s="15" t="s">
        <v>370</v>
      </c>
      <c r="D42" s="16" t="s">
        <v>422</v>
      </c>
      <c r="E42" s="19">
        <v>1</v>
      </c>
      <c r="F42" s="18" t="s">
        <v>96</v>
      </c>
      <c r="G42" s="18">
        <v>1500</v>
      </c>
      <c r="H42" s="18">
        <f t="shared" si="0"/>
        <v>1500</v>
      </c>
      <c r="I42" s="24" t="e">
        <f>#REF!-#REF!</f>
        <v>#REF!</v>
      </c>
      <c r="J42" s="36"/>
      <c r="K42" s="41"/>
    </row>
    <row r="43" spans="2:11" ht="13.65" customHeight="1">
      <c r="B43" s="31" t="s">
        <v>89</v>
      </c>
      <c r="C43" s="15" t="s">
        <v>370</v>
      </c>
      <c r="D43" s="16" t="s">
        <v>422</v>
      </c>
      <c r="E43" s="19">
        <v>1</v>
      </c>
      <c r="F43" s="18" t="s">
        <v>96</v>
      </c>
      <c r="G43" s="18">
        <v>1000</v>
      </c>
      <c r="H43" s="18">
        <f t="shared" si="0"/>
        <v>1000</v>
      </c>
      <c r="I43" s="24" t="e">
        <f>#REF!-#REF!</f>
        <v>#REF!</v>
      </c>
      <c r="J43" s="35"/>
      <c r="K43" s="41"/>
    </row>
    <row r="44" spans="2:11" ht="13.65" customHeight="1">
      <c r="B44" s="31" t="s">
        <v>132</v>
      </c>
      <c r="C44" s="15" t="s">
        <v>370</v>
      </c>
      <c r="D44" s="16" t="s">
        <v>422</v>
      </c>
      <c r="E44" s="19">
        <v>1</v>
      </c>
      <c r="F44" s="18" t="s">
        <v>96</v>
      </c>
      <c r="G44" s="24"/>
      <c r="H44" s="18">
        <f t="shared" si="0"/>
        <v>0</v>
      </c>
      <c r="I44" s="24" t="e">
        <f>#REF!-#REF!</f>
        <v>#REF!</v>
      </c>
      <c r="J44" s="37"/>
      <c r="K44" s="41"/>
    </row>
    <row r="45" spans="2:11" ht="13.65" customHeight="1">
      <c r="B45" s="31" t="s">
        <v>90</v>
      </c>
      <c r="C45" s="15" t="s">
        <v>370</v>
      </c>
      <c r="D45" s="16" t="s">
        <v>422</v>
      </c>
      <c r="E45" s="19">
        <v>1</v>
      </c>
      <c r="F45" s="18" t="s">
        <v>96</v>
      </c>
      <c r="G45" s="18">
        <v>1200</v>
      </c>
      <c r="H45" s="18">
        <f t="shared" si="0"/>
        <v>1200</v>
      </c>
      <c r="I45" s="18" t="e">
        <f>#REF!-#REF!</f>
        <v>#REF!</v>
      </c>
      <c r="J45" s="37"/>
      <c r="K45" s="41"/>
    </row>
    <row r="46" spans="2:11" ht="13.65" customHeight="1">
      <c r="B46" s="31" t="s">
        <v>91</v>
      </c>
      <c r="C46" s="15" t="s">
        <v>370</v>
      </c>
      <c r="D46" s="16" t="s">
        <v>422</v>
      </c>
      <c r="E46" s="19">
        <v>1</v>
      </c>
      <c r="F46" s="18" t="s">
        <v>96</v>
      </c>
      <c r="G46" s="18">
        <v>150</v>
      </c>
      <c r="H46" s="18">
        <f t="shared" si="0"/>
        <v>150</v>
      </c>
      <c r="I46" s="18" t="e">
        <f>#REF!-#REF!</f>
        <v>#REF!</v>
      </c>
      <c r="J46" s="37"/>
      <c r="K46" s="41"/>
    </row>
    <row r="47" spans="2:11" ht="13.65" customHeight="1">
      <c r="B47" s="31" t="s">
        <v>222</v>
      </c>
      <c r="C47" s="15" t="s">
        <v>223</v>
      </c>
      <c r="D47" s="16" t="s">
        <v>422</v>
      </c>
      <c r="E47" s="19">
        <v>1</v>
      </c>
      <c r="F47" s="18" t="s">
        <v>96</v>
      </c>
      <c r="G47" s="18">
        <v>740</v>
      </c>
      <c r="H47" s="18">
        <f t="shared" si="0"/>
        <v>740</v>
      </c>
      <c r="I47" s="18"/>
      <c r="J47" s="36"/>
      <c r="K47" s="41"/>
    </row>
    <row r="48" spans="2:11" ht="13.65" customHeight="1">
      <c r="B48" s="31" t="s">
        <v>93</v>
      </c>
      <c r="C48" s="15" t="s">
        <v>374</v>
      </c>
      <c r="D48" s="16" t="s">
        <v>422</v>
      </c>
      <c r="E48" s="19">
        <v>1</v>
      </c>
      <c r="F48" s="18" t="s">
        <v>96</v>
      </c>
      <c r="G48" s="18"/>
      <c r="H48" s="18">
        <f t="shared" si="0"/>
        <v>0</v>
      </c>
      <c r="I48" s="18" t="e">
        <f>#REF!*#REF!</f>
        <v>#REF!</v>
      </c>
      <c r="J48" s="36"/>
      <c r="K48" s="41"/>
    </row>
    <row r="49" spans="2:11" ht="13.65" customHeight="1">
      <c r="B49" s="31" t="s">
        <v>94</v>
      </c>
      <c r="C49" s="15" t="s">
        <v>374</v>
      </c>
      <c r="D49" s="16" t="s">
        <v>422</v>
      </c>
      <c r="E49" s="19"/>
      <c r="F49" s="18"/>
      <c r="G49" s="18"/>
      <c r="H49" s="18">
        <f t="shared" si="0"/>
        <v>0</v>
      </c>
      <c r="I49" s="18" t="e">
        <f>#REF!*#REF!</f>
        <v>#REF!</v>
      </c>
      <c r="J49" s="36"/>
      <c r="K49" s="41"/>
    </row>
    <row r="50" spans="2:11">
      <c r="B50" s="38" t="s">
        <v>194</v>
      </c>
      <c r="C50" s="39" t="s">
        <v>195</v>
      </c>
      <c r="D50" s="16" t="s">
        <v>422</v>
      </c>
      <c r="E50" s="40">
        <v>1</v>
      </c>
      <c r="F50" s="41" t="s">
        <v>96</v>
      </c>
      <c r="G50" s="41">
        <v>400</v>
      </c>
      <c r="H50" s="18">
        <f t="shared" si="0"/>
        <v>400</v>
      </c>
      <c r="I50" s="41"/>
      <c r="J50" s="42" t="s">
        <v>389</v>
      </c>
      <c r="K50" s="41"/>
    </row>
    <row r="51" spans="2:11">
      <c r="B51" s="38" t="s">
        <v>214</v>
      </c>
      <c r="C51" s="39" t="s">
        <v>369</v>
      </c>
      <c r="D51" s="16" t="s">
        <v>422</v>
      </c>
      <c r="E51" s="40">
        <v>10</v>
      </c>
      <c r="F51" s="41" t="s">
        <v>96</v>
      </c>
      <c r="G51" s="41">
        <f>500+29*2 + 50 +20</f>
        <v>628</v>
      </c>
      <c r="H51" s="18">
        <f t="shared" si="0"/>
        <v>6280</v>
      </c>
      <c r="I51" s="41"/>
      <c r="J51" s="50" t="s">
        <v>389</v>
      </c>
      <c r="K51" s="41"/>
    </row>
    <row r="52" spans="2:11">
      <c r="B52" s="38" t="s">
        <v>226</v>
      </c>
      <c r="C52" s="39" t="s">
        <v>369</v>
      </c>
      <c r="D52" s="16" t="s">
        <v>422</v>
      </c>
      <c r="E52" s="40">
        <v>4</v>
      </c>
      <c r="F52" s="41" t="s">
        <v>96</v>
      </c>
      <c r="G52" s="41">
        <v>25</v>
      </c>
      <c r="H52" s="18">
        <f t="shared" si="0"/>
        <v>100</v>
      </c>
      <c r="I52" s="41"/>
      <c r="J52" s="42"/>
      <c r="K52" s="41"/>
    </row>
    <row r="53" spans="2:11">
      <c r="B53" s="38" t="s">
        <v>219</v>
      </c>
      <c r="C53" s="39" t="s">
        <v>366</v>
      </c>
      <c r="D53" s="16" t="s">
        <v>422</v>
      </c>
      <c r="E53" s="40">
        <v>2</v>
      </c>
      <c r="F53" s="41" t="s">
        <v>96</v>
      </c>
      <c r="G53" s="41">
        <v>100</v>
      </c>
      <c r="H53" s="18">
        <f t="shared" si="0"/>
        <v>200</v>
      </c>
      <c r="I53" s="41"/>
      <c r="J53" s="42"/>
      <c r="K53" s="41"/>
    </row>
    <row r="54" spans="2:11">
      <c r="B54" s="38" t="s">
        <v>391</v>
      </c>
      <c r="C54" s="39" t="s">
        <v>369</v>
      </c>
      <c r="D54" s="16" t="s">
        <v>422</v>
      </c>
      <c r="E54" s="40">
        <v>5</v>
      </c>
      <c r="F54" s="41" t="s">
        <v>96</v>
      </c>
      <c r="G54" s="41">
        <v>150</v>
      </c>
      <c r="H54" s="18">
        <f t="shared" si="0"/>
        <v>750</v>
      </c>
      <c r="I54" s="41"/>
      <c r="J54" s="166"/>
      <c r="K54" s="41"/>
    </row>
    <row r="55" spans="2:11">
      <c r="B55" s="38" t="s">
        <v>215</v>
      </c>
      <c r="C55" s="39" t="s">
        <v>369</v>
      </c>
      <c r="D55" s="16" t="s">
        <v>422</v>
      </c>
      <c r="E55" s="40">
        <v>1</v>
      </c>
      <c r="F55" s="41" t="s">
        <v>96</v>
      </c>
      <c r="G55" s="41">
        <f>45*10</f>
        <v>450</v>
      </c>
      <c r="H55" s="18">
        <f t="shared" si="0"/>
        <v>450</v>
      </c>
      <c r="I55" s="41"/>
      <c r="J55" s="42"/>
      <c r="K55" s="41"/>
    </row>
    <row r="56" spans="2:11">
      <c r="B56" s="38" t="s">
        <v>396</v>
      </c>
      <c r="C56" s="39" t="s">
        <v>397</v>
      </c>
      <c r="D56" s="16" t="s">
        <v>422</v>
      </c>
      <c r="E56" s="40">
        <v>1</v>
      </c>
      <c r="F56" s="41" t="s">
        <v>96</v>
      </c>
      <c r="G56" s="41">
        <v>500</v>
      </c>
      <c r="H56" s="18">
        <f t="shared" si="0"/>
        <v>500</v>
      </c>
      <c r="I56" s="41"/>
      <c r="J56" s="166"/>
      <c r="K56" s="41"/>
    </row>
    <row r="57" spans="2:11">
      <c r="B57" s="38" t="s">
        <v>387</v>
      </c>
      <c r="C57" s="39" t="s">
        <v>369</v>
      </c>
      <c r="D57" s="16" t="s">
        <v>422</v>
      </c>
      <c r="E57" s="40">
        <v>1</v>
      </c>
      <c r="F57" s="41" t="s">
        <v>96</v>
      </c>
      <c r="G57" s="41">
        <f>+(45000/535*2)</f>
        <v>168.22429906542055</v>
      </c>
      <c r="H57" s="18">
        <f t="shared" si="0"/>
        <v>168.22429906542055</v>
      </c>
      <c r="I57" s="41"/>
      <c r="J57" s="42"/>
      <c r="K57" s="41"/>
    </row>
    <row r="58" spans="2:11">
      <c r="D58" s="16"/>
    </row>
    <row r="59" spans="2:11">
      <c r="D59" s="16"/>
      <c r="H59" s="49">
        <f>SUM(H3:H58)</f>
        <v>31357.22242289281</v>
      </c>
    </row>
    <row r="60" spans="2:11">
      <c r="D60" s="16"/>
    </row>
    <row r="61" spans="2:11">
      <c r="D61" s="16"/>
    </row>
    <row r="62" spans="2:11">
      <c r="D62" s="16"/>
    </row>
    <row r="63" spans="2:11">
      <c r="D63" s="16"/>
    </row>
    <row r="64" spans="2:11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</sheetData>
  <conditionalFormatting sqref="E14:G14 F3:G3 G20 E31 E37 E40 J37:J40 F31:F40 J8:J11 I7:J7 E42:G49 E41:F41 I30:J31 I41:J49 F21:G29 J20:J29 E30:F30 G30:G41 I12:J14 E16:G17 J3:J6 J16:J18 G12:G13 H3:H57">
    <cfRule type="cellIs" dxfId="57" priority="14" stopIfTrue="1" operator="equal">
      <formula>0</formula>
    </cfRule>
  </conditionalFormatting>
  <conditionalFormatting sqref="I8:I11 I20:I29 I3:I6 I16:I18">
    <cfRule type="cellIs" dxfId="56" priority="15" stopIfTrue="1" operator="equal">
      <formula>0</formula>
    </cfRule>
    <cfRule type="cellIs" dxfId="55" priority="15" stopIfTrue="1" operator="lessThan">
      <formula>0</formula>
    </cfRule>
  </conditionalFormatting>
  <conditionalFormatting sqref="J36">
    <cfRule type="cellIs" dxfId="54" priority="5" stopIfTrue="1" operator="equal">
      <formula>0</formula>
    </cfRule>
  </conditionalFormatting>
  <conditionalFormatting sqref="D4:D57">
    <cfRule type="cellIs" dxfId="53" priority="2" operator="equal">
      <formula>$D$4</formula>
    </cfRule>
  </conditionalFormatting>
  <conditionalFormatting sqref="D1:D1048576">
    <cfRule type="cellIs" dxfId="52" priority="87" operator="equal">
      <formula>$D$21</formula>
    </cfRule>
    <cfRule type="cellIs" dxfId="51" priority="88" operator="equal">
      <formula>$D$19</formula>
    </cfRule>
    <cfRule type="cellIs" dxfId="50" priority="89" operator="equal">
      <formula>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7" sqref="A7"/>
    </sheetView>
  </sheetViews>
  <sheetFormatPr defaultRowHeight="14.4"/>
  <cols>
    <col min="1" max="1" width="92.109375" customWidth="1"/>
    <col min="2" max="2" width="24.21875" style="170" bestFit="1" customWidth="1"/>
  </cols>
  <sheetData>
    <row r="1" spans="1:2" ht="24.6">
      <c r="A1" s="167" t="s">
        <v>399</v>
      </c>
    </row>
    <row r="2" spans="1:2" ht="15.6">
      <c r="A2" s="168"/>
      <c r="B2" s="170" t="s">
        <v>345</v>
      </c>
    </row>
    <row r="3" spans="1:2" ht="15.6">
      <c r="A3" s="168" t="s">
        <v>400</v>
      </c>
      <c r="B3" s="170">
        <v>42078</v>
      </c>
    </row>
    <row r="4" spans="1:2" ht="15.6">
      <c r="A4" s="169" t="s">
        <v>401</v>
      </c>
      <c r="B4" s="170">
        <v>42078</v>
      </c>
    </row>
    <row r="5" spans="1:2" ht="15.6">
      <c r="A5" s="169" t="s">
        <v>402</v>
      </c>
      <c r="B5" s="170">
        <v>42078</v>
      </c>
    </row>
    <row r="6" spans="1:2" ht="15.6">
      <c r="A6" s="169" t="s">
        <v>419</v>
      </c>
      <c r="B6" s="170">
        <v>42078</v>
      </c>
    </row>
    <row r="7" spans="1:2" ht="15.6">
      <c r="A7" s="169" t="s">
        <v>403</v>
      </c>
      <c r="B7" s="170">
        <v>42078</v>
      </c>
    </row>
    <row r="8" spans="1:2" ht="15.6">
      <c r="A8" s="168" t="s">
        <v>404</v>
      </c>
      <c r="B8" s="170">
        <v>42079</v>
      </c>
    </row>
    <row r="9" spans="1:2" ht="15.6">
      <c r="A9" s="169" t="s">
        <v>411</v>
      </c>
      <c r="B9" s="170">
        <v>42079</v>
      </c>
    </row>
    <row r="10" spans="1:2" ht="15.6">
      <c r="A10" s="168" t="s">
        <v>405</v>
      </c>
      <c r="B10" s="170">
        <v>42080</v>
      </c>
    </row>
    <row r="11" spans="1:2" ht="15.6">
      <c r="A11" s="169" t="s">
        <v>415</v>
      </c>
      <c r="B11" s="170">
        <v>42080</v>
      </c>
    </row>
    <row r="12" spans="1:2" ht="15.6">
      <c r="A12" s="169" t="s">
        <v>418</v>
      </c>
      <c r="B12" s="170">
        <v>42080</v>
      </c>
    </row>
    <row r="13" spans="1:2" ht="15.6">
      <c r="A13" s="169" t="s">
        <v>412</v>
      </c>
      <c r="B13" s="170">
        <v>42080</v>
      </c>
    </row>
    <row r="14" spans="1:2" ht="15.6">
      <c r="A14" s="169" t="s">
        <v>408</v>
      </c>
      <c r="B14" s="170">
        <v>42080</v>
      </c>
    </row>
    <row r="15" spans="1:2" ht="15.6">
      <c r="A15" s="168" t="s">
        <v>406</v>
      </c>
      <c r="B15" s="170">
        <v>42081</v>
      </c>
    </row>
    <row r="16" spans="1:2" ht="15.6">
      <c r="A16" s="169" t="s">
        <v>416</v>
      </c>
      <c r="B16" s="170">
        <v>42081</v>
      </c>
    </row>
    <row r="17" spans="1:2" ht="15.6">
      <c r="A17" s="169" t="s">
        <v>413</v>
      </c>
      <c r="B17" s="170">
        <v>42081</v>
      </c>
    </row>
    <row r="18" spans="1:2" ht="15.6">
      <c r="A18" s="168" t="s">
        <v>407</v>
      </c>
      <c r="B18" s="170">
        <v>42082</v>
      </c>
    </row>
    <row r="19" spans="1:2" ht="15.6">
      <c r="A19" s="169" t="s">
        <v>416</v>
      </c>
      <c r="B19" s="170">
        <v>42082</v>
      </c>
    </row>
    <row r="20" spans="1:2" ht="15.6">
      <c r="A20" s="169" t="s">
        <v>410</v>
      </c>
      <c r="B20" s="170">
        <v>42082</v>
      </c>
    </row>
    <row r="21" spans="1:2" ht="15.6">
      <c r="A21" s="169" t="s">
        <v>414</v>
      </c>
      <c r="B21" s="170">
        <v>42082</v>
      </c>
    </row>
    <row r="22" spans="1:2" ht="15.6">
      <c r="A22" s="169" t="s">
        <v>409</v>
      </c>
      <c r="B22" s="170">
        <v>42082</v>
      </c>
    </row>
    <row r="23" spans="1:2" ht="15.6">
      <c r="A23" s="169" t="s">
        <v>417</v>
      </c>
      <c r="B23" s="170">
        <v>42082</v>
      </c>
    </row>
    <row r="24" spans="1:2" ht="15.6">
      <c r="A24" s="169"/>
    </row>
    <row r="25" spans="1:2" ht="15.6">
      <c r="A25" s="169"/>
    </row>
    <row r="26" spans="1:2" ht="15.6">
      <c r="A26" s="169"/>
    </row>
    <row r="27" spans="1:2" ht="15.6">
      <c r="A27" s="1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2"/>
  <sheetViews>
    <sheetView topLeftCell="A3" workbookViewId="0">
      <selection activeCell="F20" sqref="F20"/>
    </sheetView>
  </sheetViews>
  <sheetFormatPr defaultRowHeight="14.4"/>
  <cols>
    <col min="2" max="2" width="18.44140625" bestFit="1" customWidth="1"/>
    <col min="3" max="3" width="21.77734375" customWidth="1"/>
    <col min="4" max="5" width="9.5546875" bestFit="1" customWidth="1"/>
    <col min="6" max="6" width="11.21875" customWidth="1"/>
    <col min="7" max="7" width="9.5546875" bestFit="1" customWidth="1"/>
    <col min="8" max="8" width="11.5546875" customWidth="1"/>
    <col min="9" max="9" width="16.109375" customWidth="1"/>
    <col min="10" max="15" width="9.5546875" bestFit="1" customWidth="1"/>
  </cols>
  <sheetData>
    <row r="1" spans="1:15">
      <c r="C1" s="43">
        <v>42077</v>
      </c>
      <c r="D1" s="43">
        <v>42078</v>
      </c>
      <c r="E1" s="43">
        <v>42079</v>
      </c>
      <c r="F1" s="43">
        <v>42080</v>
      </c>
      <c r="G1" s="43">
        <v>42081</v>
      </c>
      <c r="H1" s="43">
        <v>42082</v>
      </c>
      <c r="I1" s="43">
        <v>42083</v>
      </c>
      <c r="J1" s="43">
        <v>42084</v>
      </c>
      <c r="K1" s="43">
        <v>42085</v>
      </c>
      <c r="L1" s="43">
        <v>42086</v>
      </c>
      <c r="M1" s="43">
        <v>42087</v>
      </c>
      <c r="N1" s="43">
        <v>42088</v>
      </c>
      <c r="O1" s="43"/>
    </row>
    <row r="2" spans="1:15" s="26" customFormat="1" ht="129.6">
      <c r="C2" s="44" t="s">
        <v>200</v>
      </c>
      <c r="D2" s="44" t="s">
        <v>159</v>
      </c>
      <c r="E2" s="44" t="s">
        <v>204</v>
      </c>
      <c r="F2" s="44" t="s">
        <v>205</v>
      </c>
      <c r="G2" s="44" t="s">
        <v>209</v>
      </c>
      <c r="H2" s="44" t="s">
        <v>210</v>
      </c>
      <c r="I2" s="44" t="s">
        <v>34</v>
      </c>
      <c r="J2" s="44"/>
      <c r="K2" s="44"/>
      <c r="L2" s="44"/>
      <c r="M2" s="44"/>
      <c r="N2" s="44"/>
      <c r="O2" s="44"/>
    </row>
    <row r="3" spans="1:1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196</v>
      </c>
    </row>
    <row r="4" spans="1:15">
      <c r="B4" t="s">
        <v>197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</row>
    <row r="5" spans="1:15">
      <c r="B5" t="s">
        <v>198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15">
      <c r="B6" t="s">
        <v>201</v>
      </c>
      <c r="D6">
        <v>4</v>
      </c>
      <c r="E6">
        <v>2</v>
      </c>
      <c r="F6">
        <v>8</v>
      </c>
      <c r="G6">
        <v>8</v>
      </c>
      <c r="H6">
        <v>4</v>
      </c>
      <c r="I6">
        <v>8</v>
      </c>
    </row>
    <row r="7" spans="1:15">
      <c r="B7" t="s">
        <v>202</v>
      </c>
      <c r="D7">
        <v>2</v>
      </c>
      <c r="E7">
        <v>4</v>
      </c>
      <c r="F7">
        <v>2</v>
      </c>
      <c r="G7">
        <v>2</v>
      </c>
      <c r="H7">
        <v>2</v>
      </c>
      <c r="I7">
        <v>2</v>
      </c>
    </row>
    <row r="8" spans="1:15">
      <c r="B8" t="s">
        <v>203</v>
      </c>
      <c r="D8">
        <v>2</v>
      </c>
      <c r="E8">
        <v>2</v>
      </c>
      <c r="F8">
        <v>8</v>
      </c>
      <c r="H8">
        <v>4</v>
      </c>
      <c r="I8">
        <v>10</v>
      </c>
    </row>
    <row r="9" spans="1:15">
      <c r="B9" t="s">
        <v>199</v>
      </c>
      <c r="D9">
        <v>1</v>
      </c>
      <c r="E9">
        <v>1</v>
      </c>
      <c r="I9">
        <v>1</v>
      </c>
    </row>
    <row r="10" spans="1:15">
      <c r="D10" s="45">
        <f>SUM(D4:D9)</f>
        <v>27</v>
      </c>
      <c r="E10" s="45">
        <f t="shared" ref="E10:I10" si="0">SUM(E4:E9)</f>
        <v>27</v>
      </c>
      <c r="F10" s="45">
        <f t="shared" si="0"/>
        <v>36</v>
      </c>
      <c r="G10" s="45">
        <f t="shared" si="0"/>
        <v>28</v>
      </c>
      <c r="H10" s="45">
        <f t="shared" si="0"/>
        <v>28</v>
      </c>
      <c r="I10" s="45">
        <f t="shared" si="0"/>
        <v>39</v>
      </c>
    </row>
    <row r="11" spans="1:15">
      <c r="B11" t="s">
        <v>229</v>
      </c>
      <c r="C11" s="46">
        <v>30</v>
      </c>
      <c r="D11" s="47">
        <f>D10*$C$11</f>
        <v>810</v>
      </c>
      <c r="E11" s="47">
        <f t="shared" ref="E11:H11" si="1">E10*$C$11</f>
        <v>810</v>
      </c>
      <c r="F11" s="47">
        <f t="shared" si="1"/>
        <v>1080</v>
      </c>
      <c r="G11" s="47">
        <f t="shared" si="1"/>
        <v>840</v>
      </c>
      <c r="H11" s="47">
        <f t="shared" si="1"/>
        <v>840</v>
      </c>
      <c r="I11" s="45">
        <f>+I10*40</f>
        <v>1560</v>
      </c>
      <c r="J11" s="46">
        <f>SUM(D11:I11)</f>
        <v>5940</v>
      </c>
    </row>
    <row r="12" spans="1:15">
      <c r="D12" s="45"/>
      <c r="E12" s="45"/>
      <c r="F12" s="45"/>
      <c r="G12" s="45"/>
      <c r="H12" s="45"/>
      <c r="I12" s="45"/>
    </row>
    <row r="14" spans="1:15">
      <c r="D14" s="45" t="s">
        <v>206</v>
      </c>
      <c r="E14" s="45" t="s">
        <v>207</v>
      </c>
      <c r="F14" s="45" t="s">
        <v>208</v>
      </c>
    </row>
    <row r="15" spans="1:15">
      <c r="A15" t="s">
        <v>0</v>
      </c>
      <c r="B15" s="43">
        <v>42077</v>
      </c>
      <c r="C15" t="s">
        <v>200</v>
      </c>
      <c r="F15">
        <f>8+2</f>
        <v>10</v>
      </c>
    </row>
    <row r="16" spans="1:15">
      <c r="A16" t="s">
        <v>1</v>
      </c>
      <c r="B16" s="43">
        <v>42078</v>
      </c>
      <c r="C16" s="44" t="s">
        <v>159</v>
      </c>
      <c r="D16">
        <v>27</v>
      </c>
      <c r="E16">
        <v>27</v>
      </c>
      <c r="F16">
        <v>8</v>
      </c>
    </row>
    <row r="17" spans="1:6">
      <c r="A17" t="s">
        <v>2</v>
      </c>
      <c r="B17" s="43">
        <v>42079</v>
      </c>
      <c r="C17" s="44" t="s">
        <v>152</v>
      </c>
      <c r="D17">
        <v>27</v>
      </c>
      <c r="E17">
        <v>27</v>
      </c>
      <c r="F17">
        <v>8</v>
      </c>
    </row>
    <row r="18" spans="1:6">
      <c r="A18" t="s">
        <v>3</v>
      </c>
      <c r="B18" s="43">
        <v>42080</v>
      </c>
      <c r="C18" s="44" t="s">
        <v>205</v>
      </c>
      <c r="D18">
        <v>27</v>
      </c>
      <c r="E18">
        <v>27</v>
      </c>
    </row>
    <row r="19" spans="1:6" ht="28.8">
      <c r="A19" t="s">
        <v>4</v>
      </c>
      <c r="B19" s="43">
        <v>42081</v>
      </c>
      <c r="C19" s="44" t="s">
        <v>209</v>
      </c>
    </row>
    <row r="20" spans="1:6" ht="72">
      <c r="A20" t="s">
        <v>5</v>
      </c>
      <c r="B20" s="43">
        <v>42082</v>
      </c>
      <c r="C20" s="44" t="s">
        <v>210</v>
      </c>
    </row>
    <row r="21" spans="1:6" ht="28.8">
      <c r="A21" t="s">
        <v>6</v>
      </c>
      <c r="B21" s="43">
        <v>42083</v>
      </c>
      <c r="C21" s="44" t="s">
        <v>34</v>
      </c>
    </row>
    <row r="22" spans="1:6">
      <c r="A22" t="s">
        <v>7</v>
      </c>
      <c r="B22" s="43">
        <v>42084</v>
      </c>
      <c r="C22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H34"/>
  <sheetViews>
    <sheetView topLeftCell="A2" workbookViewId="0">
      <pane xSplit="1" ySplit="1" topLeftCell="B8" activePane="bottomRight" state="frozen"/>
      <selection activeCell="A2" sqref="A2"/>
      <selection pane="topRight" activeCell="B2" sqref="B2"/>
      <selection pane="bottomLeft" activeCell="A3" sqref="A3"/>
      <selection pane="bottomRight" activeCell="B20" sqref="B20"/>
    </sheetView>
  </sheetViews>
  <sheetFormatPr defaultRowHeight="14.4"/>
  <cols>
    <col min="1" max="1" width="10.109375" customWidth="1"/>
    <col min="2" max="2" width="41.44140625" bestFit="1" customWidth="1"/>
    <col min="3" max="3" width="14.6640625" customWidth="1"/>
    <col min="4" max="4" width="16.77734375" customWidth="1"/>
    <col min="5" max="5" width="12.77734375" customWidth="1"/>
    <col min="6" max="6" width="16.77734375" customWidth="1"/>
    <col min="7" max="7" width="48.77734375" customWidth="1"/>
    <col min="8" max="8" width="22.44140625" bestFit="1" customWidth="1"/>
  </cols>
  <sheetData>
    <row r="2" spans="1:8">
      <c r="A2" t="s">
        <v>99</v>
      </c>
      <c r="B2" t="s">
        <v>118</v>
      </c>
      <c r="C2" t="s">
        <v>119</v>
      </c>
      <c r="D2" t="s">
        <v>120</v>
      </c>
      <c r="E2" t="s">
        <v>128</v>
      </c>
      <c r="F2" t="s">
        <v>129</v>
      </c>
      <c r="G2" t="s">
        <v>121</v>
      </c>
      <c r="H2" t="s">
        <v>165</v>
      </c>
    </row>
    <row r="3" spans="1:8">
      <c r="A3">
        <v>2</v>
      </c>
      <c r="B3" s="25" t="s">
        <v>101</v>
      </c>
      <c r="C3" s="25" t="s">
        <v>96</v>
      </c>
      <c r="D3" t="s">
        <v>56</v>
      </c>
      <c r="G3" t="s">
        <v>130</v>
      </c>
    </row>
    <row r="4" spans="1:8">
      <c r="A4">
        <v>3</v>
      </c>
      <c r="B4" s="25" t="s">
        <v>179</v>
      </c>
      <c r="C4" s="25" t="s">
        <v>96</v>
      </c>
      <c r="D4" t="s">
        <v>56</v>
      </c>
    </row>
    <row r="5" spans="1:8">
      <c r="A5">
        <v>3</v>
      </c>
      <c r="B5" s="25" t="s">
        <v>95</v>
      </c>
      <c r="C5" s="25" t="s">
        <v>96</v>
      </c>
      <c r="D5" t="s">
        <v>56</v>
      </c>
    </row>
    <row r="6" spans="1:8">
      <c r="A6">
        <v>2</v>
      </c>
      <c r="B6" s="25" t="s">
        <v>102</v>
      </c>
      <c r="C6" s="25" t="s">
        <v>96</v>
      </c>
      <c r="D6" t="s">
        <v>56</v>
      </c>
    </row>
    <row r="7" spans="1:8" ht="43.2">
      <c r="A7">
        <v>1</v>
      </c>
      <c r="B7" s="25" t="s">
        <v>181</v>
      </c>
      <c r="C7" s="25" t="s">
        <v>96</v>
      </c>
      <c r="D7" t="s">
        <v>56</v>
      </c>
      <c r="G7" s="26" t="s">
        <v>100</v>
      </c>
      <c r="H7" s="26" t="s">
        <v>180</v>
      </c>
    </row>
    <row r="8" spans="1:8">
      <c r="A8">
        <v>4</v>
      </c>
      <c r="B8" s="25" t="s">
        <v>108</v>
      </c>
      <c r="C8" s="25" t="s">
        <v>97</v>
      </c>
      <c r="D8" t="s">
        <v>56</v>
      </c>
    </row>
    <row r="9" spans="1:8">
      <c r="A9">
        <v>6</v>
      </c>
      <c r="B9" s="25" t="s">
        <v>188</v>
      </c>
      <c r="C9" s="25" t="s">
        <v>97</v>
      </c>
      <c r="D9" t="s">
        <v>56</v>
      </c>
    </row>
    <row r="10" spans="1:8">
      <c r="A10">
        <v>6</v>
      </c>
      <c r="B10" s="25" t="s">
        <v>189</v>
      </c>
      <c r="C10" s="25" t="s">
        <v>97</v>
      </c>
      <c r="D10" t="s">
        <v>56</v>
      </c>
    </row>
    <row r="11" spans="1:8">
      <c r="A11">
        <v>2</v>
      </c>
      <c r="B11" s="25" t="s">
        <v>190</v>
      </c>
      <c r="C11" s="25" t="s">
        <v>98</v>
      </c>
      <c r="D11" t="s">
        <v>56</v>
      </c>
    </row>
    <row r="12" spans="1:8">
      <c r="A12">
        <v>2</v>
      </c>
      <c r="B12" s="25" t="s">
        <v>191</v>
      </c>
      <c r="C12" s="25" t="s">
        <v>98</v>
      </c>
      <c r="D12" t="s">
        <v>56</v>
      </c>
    </row>
    <row r="13" spans="1:8">
      <c r="A13">
        <v>2</v>
      </c>
      <c r="B13" s="25" t="s">
        <v>192</v>
      </c>
      <c r="C13" s="25" t="s">
        <v>98</v>
      </c>
      <c r="D13" t="s">
        <v>56</v>
      </c>
    </row>
    <row r="14" spans="1:8">
      <c r="A14">
        <v>2</v>
      </c>
      <c r="B14" s="25" t="s">
        <v>193</v>
      </c>
      <c r="C14" s="25" t="s">
        <v>98</v>
      </c>
      <c r="D14" t="s">
        <v>56</v>
      </c>
    </row>
    <row r="15" spans="1:8">
      <c r="A15">
        <v>2</v>
      </c>
      <c r="B15" s="25" t="s">
        <v>183</v>
      </c>
      <c r="C15" s="25" t="s">
        <v>98</v>
      </c>
      <c r="D15" t="s">
        <v>56</v>
      </c>
    </row>
    <row r="16" spans="1:8">
      <c r="A16">
        <v>1</v>
      </c>
      <c r="B16" s="25" t="s">
        <v>184</v>
      </c>
      <c r="C16" s="25" t="s">
        <v>98</v>
      </c>
      <c r="D16" t="s">
        <v>56</v>
      </c>
      <c r="G16" t="s">
        <v>182</v>
      </c>
    </row>
    <row r="17" spans="1:7">
      <c r="A17">
        <v>1</v>
      </c>
      <c r="B17" s="25" t="s">
        <v>185</v>
      </c>
      <c r="C17" s="25" t="s">
        <v>98</v>
      </c>
      <c r="D17" t="s">
        <v>56</v>
      </c>
      <c r="G17" t="s">
        <v>182</v>
      </c>
    </row>
    <row r="18" spans="1:7">
      <c r="A18">
        <v>1</v>
      </c>
      <c r="B18" s="25" t="s">
        <v>186</v>
      </c>
      <c r="C18" s="25" t="s">
        <v>98</v>
      </c>
      <c r="D18" t="s">
        <v>56</v>
      </c>
      <c r="G18" t="s">
        <v>182</v>
      </c>
    </row>
    <row r="19" spans="1:7">
      <c r="A19">
        <v>1</v>
      </c>
      <c r="B19" s="25" t="s">
        <v>187</v>
      </c>
      <c r="C19" s="25" t="s">
        <v>98</v>
      </c>
      <c r="D19" t="s">
        <v>56</v>
      </c>
    </row>
    <row r="20" spans="1:7">
      <c r="A20">
        <v>1</v>
      </c>
      <c r="B20" s="25" t="s">
        <v>420</v>
      </c>
      <c r="C20" s="25" t="s">
        <v>98</v>
      </c>
      <c r="D20" t="s">
        <v>56</v>
      </c>
    </row>
    <row r="21" spans="1:7">
      <c r="A21">
        <v>1</v>
      </c>
      <c r="B21" s="25" t="s">
        <v>107</v>
      </c>
      <c r="C21" s="25" t="s">
        <v>98</v>
      </c>
      <c r="D21" t="s">
        <v>56</v>
      </c>
    </row>
    <row r="22" spans="1:7">
      <c r="A22">
        <v>6</v>
      </c>
      <c r="B22" s="25" t="s">
        <v>112</v>
      </c>
      <c r="C22" s="25" t="s">
        <v>98</v>
      </c>
      <c r="D22" t="s">
        <v>56</v>
      </c>
    </row>
    <row r="23" spans="1:7">
      <c r="A23">
        <v>6</v>
      </c>
      <c r="B23" s="25" t="s">
        <v>113</v>
      </c>
      <c r="C23" s="25" t="s">
        <v>98</v>
      </c>
      <c r="D23" t="s">
        <v>56</v>
      </c>
    </row>
    <row r="24" spans="1:7">
      <c r="A24">
        <v>4</v>
      </c>
      <c r="B24" s="25" t="s">
        <v>109</v>
      </c>
      <c r="C24" s="25" t="s">
        <v>98</v>
      </c>
      <c r="D24" t="s">
        <v>56</v>
      </c>
    </row>
    <row r="25" spans="1:7">
      <c r="A25">
        <v>2</v>
      </c>
      <c r="B25" s="25" t="s">
        <v>103</v>
      </c>
      <c r="C25" s="25" t="s">
        <v>98</v>
      </c>
      <c r="D25" t="s">
        <v>56</v>
      </c>
    </row>
    <row r="26" spans="1:7">
      <c r="A26">
        <v>4</v>
      </c>
      <c r="B26" s="25" t="s">
        <v>110</v>
      </c>
      <c r="C26" s="25" t="s">
        <v>98</v>
      </c>
      <c r="D26" t="s">
        <v>56</v>
      </c>
    </row>
    <row r="27" spans="1:7">
      <c r="A27">
        <v>25</v>
      </c>
      <c r="B27" s="25" t="s">
        <v>117</v>
      </c>
      <c r="C27" s="25" t="s">
        <v>98</v>
      </c>
      <c r="D27" t="s">
        <v>56</v>
      </c>
    </row>
    <row r="28" spans="1:7">
      <c r="A28">
        <v>5</v>
      </c>
      <c r="B28" s="25" t="s">
        <v>115</v>
      </c>
      <c r="C28" s="25" t="s">
        <v>98</v>
      </c>
      <c r="D28" t="s">
        <v>56</v>
      </c>
    </row>
    <row r="29" spans="1:7">
      <c r="A29">
        <v>5</v>
      </c>
      <c r="B29" s="25" t="s">
        <v>116</v>
      </c>
      <c r="C29" s="25" t="s">
        <v>98</v>
      </c>
      <c r="D29" t="s">
        <v>56</v>
      </c>
    </row>
    <row r="30" spans="1:7">
      <c r="A30">
        <v>2</v>
      </c>
      <c r="B30" s="25" t="s">
        <v>104</v>
      </c>
      <c r="C30" s="25" t="s">
        <v>98</v>
      </c>
      <c r="D30" t="s">
        <v>56</v>
      </c>
    </row>
    <row r="31" spans="1:7">
      <c r="A31">
        <v>4</v>
      </c>
      <c r="B31" s="25" t="s">
        <v>111</v>
      </c>
      <c r="C31" s="25" t="s">
        <v>98</v>
      </c>
      <c r="D31" t="s">
        <v>56</v>
      </c>
    </row>
    <row r="32" spans="1:7">
      <c r="A32">
        <v>4</v>
      </c>
      <c r="B32" s="25" t="s">
        <v>114</v>
      </c>
      <c r="C32" s="25" t="s">
        <v>98</v>
      </c>
      <c r="D32" t="s">
        <v>56</v>
      </c>
    </row>
    <row r="33" spans="1:4">
      <c r="A33">
        <v>2</v>
      </c>
      <c r="B33" s="25" t="s">
        <v>105</v>
      </c>
      <c r="C33" s="25" t="s">
        <v>98</v>
      </c>
      <c r="D33" t="s">
        <v>56</v>
      </c>
    </row>
    <row r="34" spans="1:4">
      <c r="A34">
        <v>2</v>
      </c>
      <c r="B34" s="25" t="s">
        <v>106</v>
      </c>
      <c r="C34" s="25" t="s">
        <v>98</v>
      </c>
      <c r="D34" t="s">
        <v>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F10"/>
  <sheetViews>
    <sheetView workbookViewId="0">
      <selection activeCell="F10" sqref="F10"/>
    </sheetView>
  </sheetViews>
  <sheetFormatPr defaultRowHeight="14.4"/>
  <cols>
    <col min="2" max="2" width="66.109375" bestFit="1" customWidth="1"/>
    <col min="3" max="3" width="28.109375" customWidth="1"/>
    <col min="4" max="4" width="20.109375" customWidth="1"/>
    <col min="5" max="5" width="10.6640625" customWidth="1"/>
    <col min="6" max="6" width="25" customWidth="1"/>
  </cols>
  <sheetData>
    <row r="2" spans="2:6">
      <c r="B2" t="s">
        <v>148</v>
      </c>
      <c r="C2" t="s">
        <v>147</v>
      </c>
      <c r="D2" t="s">
        <v>145</v>
      </c>
      <c r="E2" t="s">
        <v>151</v>
      </c>
      <c r="F2" t="s">
        <v>121</v>
      </c>
    </row>
    <row r="3" spans="2:6">
      <c r="B3" s="25" t="s">
        <v>143</v>
      </c>
      <c r="C3" t="s">
        <v>144</v>
      </c>
      <c r="D3" t="s">
        <v>17</v>
      </c>
      <c r="E3" t="s">
        <v>17</v>
      </c>
    </row>
    <row r="4" spans="2:6">
      <c r="B4" s="25" t="s">
        <v>149</v>
      </c>
      <c r="C4" t="s">
        <v>150</v>
      </c>
      <c r="D4" t="s">
        <v>146</v>
      </c>
      <c r="E4" t="s">
        <v>146</v>
      </c>
      <c r="F4" t="s">
        <v>154</v>
      </c>
    </row>
    <row r="5" spans="2:6">
      <c r="B5" s="25" t="s">
        <v>152</v>
      </c>
      <c r="C5" t="s">
        <v>153</v>
      </c>
      <c r="D5" t="s">
        <v>146</v>
      </c>
      <c r="E5" t="s">
        <v>146</v>
      </c>
      <c r="F5" t="s">
        <v>154</v>
      </c>
    </row>
    <row r="6" spans="2:6" ht="16.8" customHeight="1">
      <c r="B6" s="25" t="s">
        <v>162</v>
      </c>
      <c r="C6" s="26" t="s">
        <v>155</v>
      </c>
      <c r="D6" t="s">
        <v>156</v>
      </c>
      <c r="E6" t="s">
        <v>146</v>
      </c>
    </row>
    <row r="7" spans="2:6">
      <c r="B7" s="25" t="s">
        <v>157</v>
      </c>
      <c r="C7" t="s">
        <v>14</v>
      </c>
      <c r="D7" t="s">
        <v>146</v>
      </c>
      <c r="E7" t="s">
        <v>146</v>
      </c>
    </row>
    <row r="8" spans="2:6">
      <c r="B8" s="25" t="s">
        <v>158</v>
      </c>
      <c r="C8" t="s">
        <v>161</v>
      </c>
      <c r="D8" t="s">
        <v>146</v>
      </c>
      <c r="F8" t="s">
        <v>154</v>
      </c>
    </row>
    <row r="9" spans="2:6" ht="43.2">
      <c r="B9" s="25" t="s">
        <v>159</v>
      </c>
      <c r="C9" t="s">
        <v>160</v>
      </c>
      <c r="D9" t="s">
        <v>146</v>
      </c>
      <c r="E9" t="s">
        <v>146</v>
      </c>
      <c r="F9" s="26" t="s">
        <v>164</v>
      </c>
    </row>
    <row r="10" spans="2:6">
      <c r="B10" s="25" t="s">
        <v>163</v>
      </c>
      <c r="C10" t="s">
        <v>160</v>
      </c>
      <c r="D10" t="s">
        <v>146</v>
      </c>
      <c r="E10" t="s">
        <v>146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opLeftCell="A3" workbookViewId="0">
      <selection activeCell="F8" sqref="F8"/>
    </sheetView>
  </sheetViews>
  <sheetFormatPr defaultRowHeight="14.4"/>
  <cols>
    <col min="3" max="3" width="19.109375" bestFit="1" customWidth="1"/>
    <col min="4" max="4" width="17.33203125" customWidth="1"/>
    <col min="7" max="7" width="9.5546875" bestFit="1" customWidth="1"/>
  </cols>
  <sheetData>
    <row r="2" spans="2:11">
      <c r="B2" t="s">
        <v>76</v>
      </c>
      <c r="C2" t="s">
        <v>342</v>
      </c>
      <c r="D2" t="s">
        <v>349</v>
      </c>
      <c r="E2" t="s">
        <v>361</v>
      </c>
      <c r="F2" t="s">
        <v>344</v>
      </c>
      <c r="G2" t="s">
        <v>345</v>
      </c>
      <c r="H2" t="s">
        <v>350</v>
      </c>
      <c r="I2" t="s">
        <v>352</v>
      </c>
    </row>
    <row r="3" spans="2:11">
      <c r="B3" t="s">
        <v>363</v>
      </c>
      <c r="C3" t="s">
        <v>347</v>
      </c>
      <c r="D3" t="s">
        <v>243</v>
      </c>
      <c r="E3" t="s">
        <v>346</v>
      </c>
      <c r="F3" s="46">
        <v>400</v>
      </c>
      <c r="G3" s="43">
        <v>42050</v>
      </c>
      <c r="H3" t="s">
        <v>351</v>
      </c>
      <c r="I3" t="s">
        <v>353</v>
      </c>
    </row>
    <row r="4" spans="2:11">
      <c r="B4" t="s">
        <v>363</v>
      </c>
      <c r="C4" t="s">
        <v>348</v>
      </c>
      <c r="D4" t="s">
        <v>354</v>
      </c>
      <c r="E4" t="s">
        <v>355</v>
      </c>
      <c r="F4" s="46">
        <v>29</v>
      </c>
      <c r="G4" s="43">
        <v>42050</v>
      </c>
    </row>
    <row r="5" spans="2:11">
      <c r="B5" t="s">
        <v>363</v>
      </c>
      <c r="C5" t="s">
        <v>348</v>
      </c>
      <c r="D5" t="s">
        <v>243</v>
      </c>
      <c r="E5" t="s">
        <v>355</v>
      </c>
      <c r="F5" s="46">
        <v>29</v>
      </c>
      <c r="G5" s="43">
        <v>42050</v>
      </c>
    </row>
    <row r="6" spans="2:11">
      <c r="B6" t="s">
        <v>363</v>
      </c>
      <c r="C6" t="s">
        <v>356</v>
      </c>
      <c r="D6" t="s">
        <v>354</v>
      </c>
      <c r="F6" s="46">
        <v>20</v>
      </c>
      <c r="G6" s="43">
        <v>42050</v>
      </c>
    </row>
    <row r="7" spans="2:11">
      <c r="B7" t="s">
        <v>363</v>
      </c>
      <c r="C7" t="s">
        <v>357</v>
      </c>
      <c r="D7" t="s">
        <v>243</v>
      </c>
      <c r="F7" s="46">
        <v>100</v>
      </c>
      <c r="G7" s="43">
        <v>42050</v>
      </c>
    </row>
    <row r="8" spans="2:11">
      <c r="B8" t="s">
        <v>363</v>
      </c>
      <c r="C8" t="s">
        <v>358</v>
      </c>
      <c r="D8" t="s">
        <v>354</v>
      </c>
      <c r="E8" t="s">
        <v>359</v>
      </c>
      <c r="F8" s="46">
        <v>25</v>
      </c>
      <c r="G8" s="43">
        <v>42050</v>
      </c>
    </row>
    <row r="9" spans="2:11">
      <c r="B9" t="s">
        <v>363</v>
      </c>
      <c r="C9" t="s">
        <v>360</v>
      </c>
      <c r="D9" t="s">
        <v>243</v>
      </c>
      <c r="E9" t="s">
        <v>355</v>
      </c>
      <c r="F9" s="58">
        <f>H9/$J$9</f>
        <v>20.075046904315197</v>
      </c>
      <c r="G9" s="43">
        <v>42050</v>
      </c>
      <c r="H9">
        <f>10700</f>
        <v>10700</v>
      </c>
      <c r="J9">
        <v>533</v>
      </c>
      <c r="K9" t="s">
        <v>362</v>
      </c>
    </row>
    <row r="10" spans="2:11">
      <c r="B10" t="s">
        <v>363</v>
      </c>
      <c r="C10" t="s">
        <v>360</v>
      </c>
      <c r="D10" t="s">
        <v>243</v>
      </c>
      <c r="E10" t="s">
        <v>355</v>
      </c>
      <c r="F10" s="58">
        <f t="shared" ref="F10:F16" si="0">H10/$J$9</f>
        <v>2.5328330206378986</v>
      </c>
      <c r="G10" s="43">
        <v>42050</v>
      </c>
      <c r="H10">
        <v>1350</v>
      </c>
    </row>
    <row r="11" spans="2:11">
      <c r="B11" t="s">
        <v>363</v>
      </c>
      <c r="C11" t="s">
        <v>360</v>
      </c>
      <c r="D11" t="s">
        <v>243</v>
      </c>
      <c r="E11" t="s">
        <v>355</v>
      </c>
      <c r="F11" s="58">
        <f t="shared" si="0"/>
        <v>1.6885553470919326</v>
      </c>
      <c r="G11" s="43">
        <v>42050</v>
      </c>
      <c r="H11">
        <v>900</v>
      </c>
    </row>
    <row r="12" spans="2:11">
      <c r="B12" t="s">
        <v>363</v>
      </c>
      <c r="C12" t="s">
        <v>360</v>
      </c>
      <c r="D12" t="s">
        <v>243</v>
      </c>
      <c r="E12" t="s">
        <v>355</v>
      </c>
      <c r="F12" s="58">
        <f t="shared" si="0"/>
        <v>2.5328330206378986</v>
      </c>
      <c r="G12" s="43">
        <v>42050</v>
      </c>
      <c r="H12">
        <v>1350</v>
      </c>
    </row>
    <row r="13" spans="2:11">
      <c r="B13" t="s">
        <v>363</v>
      </c>
      <c r="C13" t="s">
        <v>360</v>
      </c>
      <c r="D13" t="s">
        <v>243</v>
      </c>
      <c r="E13" t="s">
        <v>355</v>
      </c>
      <c r="F13" s="58">
        <f t="shared" si="0"/>
        <v>2.5328330206378986</v>
      </c>
      <c r="G13" s="43">
        <v>42050</v>
      </c>
      <c r="H13">
        <v>1350</v>
      </c>
    </row>
    <row r="14" spans="2:11">
      <c r="B14" t="s">
        <v>363</v>
      </c>
      <c r="C14" t="s">
        <v>360</v>
      </c>
      <c r="D14" t="s">
        <v>243</v>
      </c>
      <c r="E14" t="s">
        <v>355</v>
      </c>
      <c r="F14" s="58">
        <f t="shared" si="0"/>
        <v>4.2213883677298307</v>
      </c>
      <c r="G14" s="43">
        <v>42050</v>
      </c>
      <c r="H14">
        <v>2250</v>
      </c>
    </row>
    <row r="15" spans="2:11">
      <c r="B15" t="s">
        <v>363</v>
      </c>
      <c r="C15" t="s">
        <v>360</v>
      </c>
      <c r="D15" t="s">
        <v>243</v>
      </c>
      <c r="E15" t="s">
        <v>355</v>
      </c>
      <c r="F15" s="58">
        <f t="shared" si="0"/>
        <v>46.904315196998127</v>
      </c>
      <c r="G15" s="43">
        <v>42050</v>
      </c>
      <c r="H15">
        <v>25000</v>
      </c>
    </row>
    <row r="16" spans="2:11">
      <c r="B16" t="s">
        <v>363</v>
      </c>
      <c r="C16" t="s">
        <v>360</v>
      </c>
      <c r="D16" t="s">
        <v>243</v>
      </c>
      <c r="E16" t="s">
        <v>355</v>
      </c>
      <c r="F16" s="58">
        <f t="shared" si="0"/>
        <v>16.51031894934334</v>
      </c>
      <c r="G16" s="43">
        <v>42050</v>
      </c>
      <c r="H16">
        <v>8800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34" workbookViewId="0">
      <selection activeCell="B11" sqref="B11"/>
    </sheetView>
  </sheetViews>
  <sheetFormatPr defaultRowHeight="16.2"/>
  <cols>
    <col min="1" max="1" width="33.109375" style="161" customWidth="1"/>
    <col min="2" max="2" width="34" style="162" bestFit="1" customWidth="1"/>
    <col min="3" max="3" width="11.5546875" style="162" customWidth="1"/>
    <col min="4" max="4" width="16.33203125" style="163" customWidth="1"/>
    <col min="5" max="5" width="22.109375" style="161" customWidth="1"/>
    <col min="6" max="6" width="16.109375" style="161" customWidth="1"/>
    <col min="7" max="7" width="14.88671875" customWidth="1"/>
    <col min="8" max="8" width="13.109375" customWidth="1"/>
    <col min="9" max="256" width="9.77734375" customWidth="1"/>
    <col min="257" max="257" width="33.109375" customWidth="1"/>
    <col min="258" max="258" width="12.109375" customWidth="1"/>
    <col min="259" max="259" width="11.5546875" customWidth="1"/>
    <col min="260" max="260" width="16.33203125" customWidth="1"/>
    <col min="261" max="261" width="22.109375" customWidth="1"/>
    <col min="262" max="262" width="16.109375" customWidth="1"/>
    <col min="263" max="263" width="14.88671875" customWidth="1"/>
    <col min="264" max="264" width="13.109375" customWidth="1"/>
    <col min="265" max="512" width="9.77734375" customWidth="1"/>
    <col min="513" max="513" width="33.109375" customWidth="1"/>
    <col min="514" max="514" width="12.109375" customWidth="1"/>
    <col min="515" max="515" width="11.5546875" customWidth="1"/>
    <col min="516" max="516" width="16.33203125" customWidth="1"/>
    <col min="517" max="517" width="22.109375" customWidth="1"/>
    <col min="518" max="518" width="16.109375" customWidth="1"/>
    <col min="519" max="519" width="14.88671875" customWidth="1"/>
    <col min="520" max="520" width="13.109375" customWidth="1"/>
    <col min="521" max="768" width="9.77734375" customWidth="1"/>
    <col min="769" max="769" width="33.109375" customWidth="1"/>
    <col min="770" max="770" width="12.109375" customWidth="1"/>
    <col min="771" max="771" width="11.5546875" customWidth="1"/>
    <col min="772" max="772" width="16.33203125" customWidth="1"/>
    <col min="773" max="773" width="22.109375" customWidth="1"/>
    <col min="774" max="774" width="16.109375" customWidth="1"/>
    <col min="775" max="775" width="14.88671875" customWidth="1"/>
    <col min="776" max="776" width="13.109375" customWidth="1"/>
    <col min="777" max="1024" width="9.77734375" customWidth="1"/>
    <col min="1025" max="1025" width="33.109375" customWidth="1"/>
    <col min="1026" max="1026" width="12.109375" customWidth="1"/>
    <col min="1027" max="1027" width="11.5546875" customWidth="1"/>
    <col min="1028" max="1028" width="16.33203125" customWidth="1"/>
    <col min="1029" max="1029" width="22.109375" customWidth="1"/>
    <col min="1030" max="1030" width="16.109375" customWidth="1"/>
    <col min="1031" max="1031" width="14.88671875" customWidth="1"/>
    <col min="1032" max="1032" width="13.109375" customWidth="1"/>
    <col min="1033" max="1280" width="9.77734375" customWidth="1"/>
    <col min="1281" max="1281" width="33.109375" customWidth="1"/>
    <col min="1282" max="1282" width="12.109375" customWidth="1"/>
    <col min="1283" max="1283" width="11.5546875" customWidth="1"/>
    <col min="1284" max="1284" width="16.33203125" customWidth="1"/>
    <col min="1285" max="1285" width="22.109375" customWidth="1"/>
    <col min="1286" max="1286" width="16.109375" customWidth="1"/>
    <col min="1287" max="1287" width="14.88671875" customWidth="1"/>
    <col min="1288" max="1288" width="13.109375" customWidth="1"/>
    <col min="1289" max="1536" width="9.77734375" customWidth="1"/>
    <col min="1537" max="1537" width="33.109375" customWidth="1"/>
    <col min="1538" max="1538" width="12.109375" customWidth="1"/>
    <col min="1539" max="1539" width="11.5546875" customWidth="1"/>
    <col min="1540" max="1540" width="16.33203125" customWidth="1"/>
    <col min="1541" max="1541" width="22.109375" customWidth="1"/>
    <col min="1542" max="1542" width="16.109375" customWidth="1"/>
    <col min="1543" max="1543" width="14.88671875" customWidth="1"/>
    <col min="1544" max="1544" width="13.109375" customWidth="1"/>
    <col min="1545" max="1792" width="9.77734375" customWidth="1"/>
    <col min="1793" max="1793" width="33.109375" customWidth="1"/>
    <col min="1794" max="1794" width="12.109375" customWidth="1"/>
    <col min="1795" max="1795" width="11.5546875" customWidth="1"/>
    <col min="1796" max="1796" width="16.33203125" customWidth="1"/>
    <col min="1797" max="1797" width="22.109375" customWidth="1"/>
    <col min="1798" max="1798" width="16.109375" customWidth="1"/>
    <col min="1799" max="1799" width="14.88671875" customWidth="1"/>
    <col min="1800" max="1800" width="13.109375" customWidth="1"/>
    <col min="1801" max="2048" width="9.77734375" customWidth="1"/>
    <col min="2049" max="2049" width="33.109375" customWidth="1"/>
    <col min="2050" max="2050" width="12.109375" customWidth="1"/>
    <col min="2051" max="2051" width="11.5546875" customWidth="1"/>
    <col min="2052" max="2052" width="16.33203125" customWidth="1"/>
    <col min="2053" max="2053" width="22.109375" customWidth="1"/>
    <col min="2054" max="2054" width="16.109375" customWidth="1"/>
    <col min="2055" max="2055" width="14.88671875" customWidth="1"/>
    <col min="2056" max="2056" width="13.109375" customWidth="1"/>
    <col min="2057" max="2304" width="9.77734375" customWidth="1"/>
    <col min="2305" max="2305" width="33.109375" customWidth="1"/>
    <col min="2306" max="2306" width="12.109375" customWidth="1"/>
    <col min="2307" max="2307" width="11.5546875" customWidth="1"/>
    <col min="2308" max="2308" width="16.33203125" customWidth="1"/>
    <col min="2309" max="2309" width="22.109375" customWidth="1"/>
    <col min="2310" max="2310" width="16.109375" customWidth="1"/>
    <col min="2311" max="2311" width="14.88671875" customWidth="1"/>
    <col min="2312" max="2312" width="13.109375" customWidth="1"/>
    <col min="2313" max="2560" width="9.77734375" customWidth="1"/>
    <col min="2561" max="2561" width="33.109375" customWidth="1"/>
    <col min="2562" max="2562" width="12.109375" customWidth="1"/>
    <col min="2563" max="2563" width="11.5546875" customWidth="1"/>
    <col min="2564" max="2564" width="16.33203125" customWidth="1"/>
    <col min="2565" max="2565" width="22.109375" customWidth="1"/>
    <col min="2566" max="2566" width="16.109375" customWidth="1"/>
    <col min="2567" max="2567" width="14.88671875" customWidth="1"/>
    <col min="2568" max="2568" width="13.109375" customWidth="1"/>
    <col min="2569" max="2816" width="9.77734375" customWidth="1"/>
    <col min="2817" max="2817" width="33.109375" customWidth="1"/>
    <col min="2818" max="2818" width="12.109375" customWidth="1"/>
    <col min="2819" max="2819" width="11.5546875" customWidth="1"/>
    <col min="2820" max="2820" width="16.33203125" customWidth="1"/>
    <col min="2821" max="2821" width="22.109375" customWidth="1"/>
    <col min="2822" max="2822" width="16.109375" customWidth="1"/>
    <col min="2823" max="2823" width="14.88671875" customWidth="1"/>
    <col min="2824" max="2824" width="13.109375" customWidth="1"/>
    <col min="2825" max="3072" width="9.77734375" customWidth="1"/>
    <col min="3073" max="3073" width="33.109375" customWidth="1"/>
    <col min="3074" max="3074" width="12.109375" customWidth="1"/>
    <col min="3075" max="3075" width="11.5546875" customWidth="1"/>
    <col min="3076" max="3076" width="16.33203125" customWidth="1"/>
    <col min="3077" max="3077" width="22.109375" customWidth="1"/>
    <col min="3078" max="3078" width="16.109375" customWidth="1"/>
    <col min="3079" max="3079" width="14.88671875" customWidth="1"/>
    <col min="3080" max="3080" width="13.109375" customWidth="1"/>
    <col min="3081" max="3328" width="9.77734375" customWidth="1"/>
    <col min="3329" max="3329" width="33.109375" customWidth="1"/>
    <col min="3330" max="3330" width="12.109375" customWidth="1"/>
    <col min="3331" max="3331" width="11.5546875" customWidth="1"/>
    <col min="3332" max="3332" width="16.33203125" customWidth="1"/>
    <col min="3333" max="3333" width="22.109375" customWidth="1"/>
    <col min="3334" max="3334" width="16.109375" customWidth="1"/>
    <col min="3335" max="3335" width="14.88671875" customWidth="1"/>
    <col min="3336" max="3336" width="13.109375" customWidth="1"/>
    <col min="3337" max="3584" width="9.77734375" customWidth="1"/>
    <col min="3585" max="3585" width="33.109375" customWidth="1"/>
    <col min="3586" max="3586" width="12.109375" customWidth="1"/>
    <col min="3587" max="3587" width="11.5546875" customWidth="1"/>
    <col min="3588" max="3588" width="16.33203125" customWidth="1"/>
    <col min="3589" max="3589" width="22.109375" customWidth="1"/>
    <col min="3590" max="3590" width="16.109375" customWidth="1"/>
    <col min="3591" max="3591" width="14.88671875" customWidth="1"/>
    <col min="3592" max="3592" width="13.109375" customWidth="1"/>
    <col min="3593" max="3840" width="9.77734375" customWidth="1"/>
    <col min="3841" max="3841" width="33.109375" customWidth="1"/>
    <col min="3842" max="3842" width="12.109375" customWidth="1"/>
    <col min="3843" max="3843" width="11.5546875" customWidth="1"/>
    <col min="3844" max="3844" width="16.33203125" customWidth="1"/>
    <col min="3845" max="3845" width="22.109375" customWidth="1"/>
    <col min="3846" max="3846" width="16.109375" customWidth="1"/>
    <col min="3847" max="3847" width="14.88671875" customWidth="1"/>
    <col min="3848" max="3848" width="13.109375" customWidth="1"/>
    <col min="3849" max="4096" width="9.77734375" customWidth="1"/>
    <col min="4097" max="4097" width="33.109375" customWidth="1"/>
    <col min="4098" max="4098" width="12.109375" customWidth="1"/>
    <col min="4099" max="4099" width="11.5546875" customWidth="1"/>
    <col min="4100" max="4100" width="16.33203125" customWidth="1"/>
    <col min="4101" max="4101" width="22.109375" customWidth="1"/>
    <col min="4102" max="4102" width="16.109375" customWidth="1"/>
    <col min="4103" max="4103" width="14.88671875" customWidth="1"/>
    <col min="4104" max="4104" width="13.109375" customWidth="1"/>
    <col min="4105" max="4352" width="9.77734375" customWidth="1"/>
    <col min="4353" max="4353" width="33.109375" customWidth="1"/>
    <col min="4354" max="4354" width="12.109375" customWidth="1"/>
    <col min="4355" max="4355" width="11.5546875" customWidth="1"/>
    <col min="4356" max="4356" width="16.33203125" customWidth="1"/>
    <col min="4357" max="4357" width="22.109375" customWidth="1"/>
    <col min="4358" max="4358" width="16.109375" customWidth="1"/>
    <col min="4359" max="4359" width="14.88671875" customWidth="1"/>
    <col min="4360" max="4360" width="13.109375" customWidth="1"/>
    <col min="4361" max="4608" width="9.77734375" customWidth="1"/>
    <col min="4609" max="4609" width="33.109375" customWidth="1"/>
    <col min="4610" max="4610" width="12.109375" customWidth="1"/>
    <col min="4611" max="4611" width="11.5546875" customWidth="1"/>
    <col min="4612" max="4612" width="16.33203125" customWidth="1"/>
    <col min="4613" max="4613" width="22.109375" customWidth="1"/>
    <col min="4614" max="4614" width="16.109375" customWidth="1"/>
    <col min="4615" max="4615" width="14.88671875" customWidth="1"/>
    <col min="4616" max="4616" width="13.109375" customWidth="1"/>
    <col min="4617" max="4864" width="9.77734375" customWidth="1"/>
    <col min="4865" max="4865" width="33.109375" customWidth="1"/>
    <col min="4866" max="4866" width="12.109375" customWidth="1"/>
    <col min="4867" max="4867" width="11.5546875" customWidth="1"/>
    <col min="4868" max="4868" width="16.33203125" customWidth="1"/>
    <col min="4869" max="4869" width="22.109375" customWidth="1"/>
    <col min="4870" max="4870" width="16.109375" customWidth="1"/>
    <col min="4871" max="4871" width="14.88671875" customWidth="1"/>
    <col min="4872" max="4872" width="13.109375" customWidth="1"/>
    <col min="4873" max="5120" width="9.77734375" customWidth="1"/>
    <col min="5121" max="5121" width="33.109375" customWidth="1"/>
    <col min="5122" max="5122" width="12.109375" customWidth="1"/>
    <col min="5123" max="5123" width="11.5546875" customWidth="1"/>
    <col min="5124" max="5124" width="16.33203125" customWidth="1"/>
    <col min="5125" max="5125" width="22.109375" customWidth="1"/>
    <col min="5126" max="5126" width="16.109375" customWidth="1"/>
    <col min="5127" max="5127" width="14.88671875" customWidth="1"/>
    <col min="5128" max="5128" width="13.109375" customWidth="1"/>
    <col min="5129" max="5376" width="9.77734375" customWidth="1"/>
    <col min="5377" max="5377" width="33.109375" customWidth="1"/>
    <col min="5378" max="5378" width="12.109375" customWidth="1"/>
    <col min="5379" max="5379" width="11.5546875" customWidth="1"/>
    <col min="5380" max="5380" width="16.33203125" customWidth="1"/>
    <col min="5381" max="5381" width="22.109375" customWidth="1"/>
    <col min="5382" max="5382" width="16.109375" customWidth="1"/>
    <col min="5383" max="5383" width="14.88671875" customWidth="1"/>
    <col min="5384" max="5384" width="13.109375" customWidth="1"/>
    <col min="5385" max="5632" width="9.77734375" customWidth="1"/>
    <col min="5633" max="5633" width="33.109375" customWidth="1"/>
    <col min="5634" max="5634" width="12.109375" customWidth="1"/>
    <col min="5635" max="5635" width="11.5546875" customWidth="1"/>
    <col min="5636" max="5636" width="16.33203125" customWidth="1"/>
    <col min="5637" max="5637" width="22.109375" customWidth="1"/>
    <col min="5638" max="5638" width="16.109375" customWidth="1"/>
    <col min="5639" max="5639" width="14.88671875" customWidth="1"/>
    <col min="5640" max="5640" width="13.109375" customWidth="1"/>
    <col min="5641" max="5888" width="9.77734375" customWidth="1"/>
    <col min="5889" max="5889" width="33.109375" customWidth="1"/>
    <col min="5890" max="5890" width="12.109375" customWidth="1"/>
    <col min="5891" max="5891" width="11.5546875" customWidth="1"/>
    <col min="5892" max="5892" width="16.33203125" customWidth="1"/>
    <col min="5893" max="5893" width="22.109375" customWidth="1"/>
    <col min="5894" max="5894" width="16.109375" customWidth="1"/>
    <col min="5895" max="5895" width="14.88671875" customWidth="1"/>
    <col min="5896" max="5896" width="13.109375" customWidth="1"/>
    <col min="5897" max="6144" width="9.77734375" customWidth="1"/>
    <col min="6145" max="6145" width="33.109375" customWidth="1"/>
    <col min="6146" max="6146" width="12.109375" customWidth="1"/>
    <col min="6147" max="6147" width="11.5546875" customWidth="1"/>
    <col min="6148" max="6148" width="16.33203125" customWidth="1"/>
    <col min="6149" max="6149" width="22.109375" customWidth="1"/>
    <col min="6150" max="6150" width="16.109375" customWidth="1"/>
    <col min="6151" max="6151" width="14.88671875" customWidth="1"/>
    <col min="6152" max="6152" width="13.109375" customWidth="1"/>
    <col min="6153" max="6400" width="9.77734375" customWidth="1"/>
    <col min="6401" max="6401" width="33.109375" customWidth="1"/>
    <col min="6402" max="6402" width="12.109375" customWidth="1"/>
    <col min="6403" max="6403" width="11.5546875" customWidth="1"/>
    <col min="6404" max="6404" width="16.33203125" customWidth="1"/>
    <col min="6405" max="6405" width="22.109375" customWidth="1"/>
    <col min="6406" max="6406" width="16.109375" customWidth="1"/>
    <col min="6407" max="6407" width="14.88671875" customWidth="1"/>
    <col min="6408" max="6408" width="13.109375" customWidth="1"/>
    <col min="6409" max="6656" width="9.77734375" customWidth="1"/>
    <col min="6657" max="6657" width="33.109375" customWidth="1"/>
    <col min="6658" max="6658" width="12.109375" customWidth="1"/>
    <col min="6659" max="6659" width="11.5546875" customWidth="1"/>
    <col min="6660" max="6660" width="16.33203125" customWidth="1"/>
    <col min="6661" max="6661" width="22.109375" customWidth="1"/>
    <col min="6662" max="6662" width="16.109375" customWidth="1"/>
    <col min="6663" max="6663" width="14.88671875" customWidth="1"/>
    <col min="6664" max="6664" width="13.109375" customWidth="1"/>
    <col min="6665" max="6912" width="9.77734375" customWidth="1"/>
    <col min="6913" max="6913" width="33.109375" customWidth="1"/>
    <col min="6914" max="6914" width="12.109375" customWidth="1"/>
    <col min="6915" max="6915" width="11.5546875" customWidth="1"/>
    <col min="6916" max="6916" width="16.33203125" customWidth="1"/>
    <col min="6917" max="6917" width="22.109375" customWidth="1"/>
    <col min="6918" max="6918" width="16.109375" customWidth="1"/>
    <col min="6919" max="6919" width="14.88671875" customWidth="1"/>
    <col min="6920" max="6920" width="13.109375" customWidth="1"/>
    <col min="6921" max="7168" width="9.77734375" customWidth="1"/>
    <col min="7169" max="7169" width="33.109375" customWidth="1"/>
    <col min="7170" max="7170" width="12.109375" customWidth="1"/>
    <col min="7171" max="7171" width="11.5546875" customWidth="1"/>
    <col min="7172" max="7172" width="16.33203125" customWidth="1"/>
    <col min="7173" max="7173" width="22.109375" customWidth="1"/>
    <col min="7174" max="7174" width="16.109375" customWidth="1"/>
    <col min="7175" max="7175" width="14.88671875" customWidth="1"/>
    <col min="7176" max="7176" width="13.109375" customWidth="1"/>
    <col min="7177" max="7424" width="9.77734375" customWidth="1"/>
    <col min="7425" max="7425" width="33.109375" customWidth="1"/>
    <col min="7426" max="7426" width="12.109375" customWidth="1"/>
    <col min="7427" max="7427" width="11.5546875" customWidth="1"/>
    <col min="7428" max="7428" width="16.33203125" customWidth="1"/>
    <col min="7429" max="7429" width="22.109375" customWidth="1"/>
    <col min="7430" max="7430" width="16.109375" customWidth="1"/>
    <col min="7431" max="7431" width="14.88671875" customWidth="1"/>
    <col min="7432" max="7432" width="13.109375" customWidth="1"/>
    <col min="7433" max="7680" width="9.77734375" customWidth="1"/>
    <col min="7681" max="7681" width="33.109375" customWidth="1"/>
    <col min="7682" max="7682" width="12.109375" customWidth="1"/>
    <col min="7683" max="7683" width="11.5546875" customWidth="1"/>
    <col min="7684" max="7684" width="16.33203125" customWidth="1"/>
    <col min="7685" max="7685" width="22.109375" customWidth="1"/>
    <col min="7686" max="7686" width="16.109375" customWidth="1"/>
    <col min="7687" max="7687" width="14.88671875" customWidth="1"/>
    <col min="7688" max="7688" width="13.109375" customWidth="1"/>
    <col min="7689" max="7936" width="9.77734375" customWidth="1"/>
    <col min="7937" max="7937" width="33.109375" customWidth="1"/>
    <col min="7938" max="7938" width="12.109375" customWidth="1"/>
    <col min="7939" max="7939" width="11.5546875" customWidth="1"/>
    <col min="7940" max="7940" width="16.33203125" customWidth="1"/>
    <col min="7941" max="7941" width="22.109375" customWidth="1"/>
    <col min="7942" max="7942" width="16.109375" customWidth="1"/>
    <col min="7943" max="7943" width="14.88671875" customWidth="1"/>
    <col min="7944" max="7944" width="13.109375" customWidth="1"/>
    <col min="7945" max="8192" width="9.77734375" customWidth="1"/>
    <col min="8193" max="8193" width="33.109375" customWidth="1"/>
    <col min="8194" max="8194" width="12.109375" customWidth="1"/>
    <col min="8195" max="8195" width="11.5546875" customWidth="1"/>
    <col min="8196" max="8196" width="16.33203125" customWidth="1"/>
    <col min="8197" max="8197" width="22.109375" customWidth="1"/>
    <col min="8198" max="8198" width="16.109375" customWidth="1"/>
    <col min="8199" max="8199" width="14.88671875" customWidth="1"/>
    <col min="8200" max="8200" width="13.109375" customWidth="1"/>
    <col min="8201" max="8448" width="9.77734375" customWidth="1"/>
    <col min="8449" max="8449" width="33.109375" customWidth="1"/>
    <col min="8450" max="8450" width="12.109375" customWidth="1"/>
    <col min="8451" max="8451" width="11.5546875" customWidth="1"/>
    <col min="8452" max="8452" width="16.33203125" customWidth="1"/>
    <col min="8453" max="8453" width="22.109375" customWidth="1"/>
    <col min="8454" max="8454" width="16.109375" customWidth="1"/>
    <col min="8455" max="8455" width="14.88671875" customWidth="1"/>
    <col min="8456" max="8456" width="13.109375" customWidth="1"/>
    <col min="8457" max="8704" width="9.77734375" customWidth="1"/>
    <col min="8705" max="8705" width="33.109375" customWidth="1"/>
    <col min="8706" max="8706" width="12.109375" customWidth="1"/>
    <col min="8707" max="8707" width="11.5546875" customWidth="1"/>
    <col min="8708" max="8708" width="16.33203125" customWidth="1"/>
    <col min="8709" max="8709" width="22.109375" customWidth="1"/>
    <col min="8710" max="8710" width="16.109375" customWidth="1"/>
    <col min="8711" max="8711" width="14.88671875" customWidth="1"/>
    <col min="8712" max="8712" width="13.109375" customWidth="1"/>
    <col min="8713" max="8960" width="9.77734375" customWidth="1"/>
    <col min="8961" max="8961" width="33.109375" customWidth="1"/>
    <col min="8962" max="8962" width="12.109375" customWidth="1"/>
    <col min="8963" max="8963" width="11.5546875" customWidth="1"/>
    <col min="8964" max="8964" width="16.33203125" customWidth="1"/>
    <col min="8965" max="8965" width="22.109375" customWidth="1"/>
    <col min="8966" max="8966" width="16.109375" customWidth="1"/>
    <col min="8967" max="8967" width="14.88671875" customWidth="1"/>
    <col min="8968" max="8968" width="13.109375" customWidth="1"/>
    <col min="8969" max="9216" width="9.77734375" customWidth="1"/>
    <col min="9217" max="9217" width="33.109375" customWidth="1"/>
    <col min="9218" max="9218" width="12.109375" customWidth="1"/>
    <col min="9219" max="9219" width="11.5546875" customWidth="1"/>
    <col min="9220" max="9220" width="16.33203125" customWidth="1"/>
    <col min="9221" max="9221" width="22.109375" customWidth="1"/>
    <col min="9222" max="9222" width="16.109375" customWidth="1"/>
    <col min="9223" max="9223" width="14.88671875" customWidth="1"/>
    <col min="9224" max="9224" width="13.109375" customWidth="1"/>
    <col min="9225" max="9472" width="9.77734375" customWidth="1"/>
    <col min="9473" max="9473" width="33.109375" customWidth="1"/>
    <col min="9474" max="9474" width="12.109375" customWidth="1"/>
    <col min="9475" max="9475" width="11.5546875" customWidth="1"/>
    <col min="9476" max="9476" width="16.33203125" customWidth="1"/>
    <col min="9477" max="9477" width="22.109375" customWidth="1"/>
    <col min="9478" max="9478" width="16.109375" customWidth="1"/>
    <col min="9479" max="9479" width="14.88671875" customWidth="1"/>
    <col min="9480" max="9480" width="13.109375" customWidth="1"/>
    <col min="9481" max="9728" width="9.77734375" customWidth="1"/>
    <col min="9729" max="9729" width="33.109375" customWidth="1"/>
    <col min="9730" max="9730" width="12.109375" customWidth="1"/>
    <col min="9731" max="9731" width="11.5546875" customWidth="1"/>
    <col min="9732" max="9732" width="16.33203125" customWidth="1"/>
    <col min="9733" max="9733" width="22.109375" customWidth="1"/>
    <col min="9734" max="9734" width="16.109375" customWidth="1"/>
    <col min="9735" max="9735" width="14.88671875" customWidth="1"/>
    <col min="9736" max="9736" width="13.109375" customWidth="1"/>
    <col min="9737" max="9984" width="9.77734375" customWidth="1"/>
    <col min="9985" max="9985" width="33.109375" customWidth="1"/>
    <col min="9986" max="9986" width="12.109375" customWidth="1"/>
    <col min="9987" max="9987" width="11.5546875" customWidth="1"/>
    <col min="9988" max="9988" width="16.33203125" customWidth="1"/>
    <col min="9989" max="9989" width="22.109375" customWidth="1"/>
    <col min="9990" max="9990" width="16.109375" customWidth="1"/>
    <col min="9991" max="9991" width="14.88671875" customWidth="1"/>
    <col min="9992" max="9992" width="13.109375" customWidth="1"/>
    <col min="9993" max="10240" width="9.77734375" customWidth="1"/>
    <col min="10241" max="10241" width="33.109375" customWidth="1"/>
    <col min="10242" max="10242" width="12.109375" customWidth="1"/>
    <col min="10243" max="10243" width="11.5546875" customWidth="1"/>
    <col min="10244" max="10244" width="16.33203125" customWidth="1"/>
    <col min="10245" max="10245" width="22.109375" customWidth="1"/>
    <col min="10246" max="10246" width="16.109375" customWidth="1"/>
    <col min="10247" max="10247" width="14.88671875" customWidth="1"/>
    <col min="10248" max="10248" width="13.109375" customWidth="1"/>
    <col min="10249" max="10496" width="9.77734375" customWidth="1"/>
    <col min="10497" max="10497" width="33.109375" customWidth="1"/>
    <col min="10498" max="10498" width="12.109375" customWidth="1"/>
    <col min="10499" max="10499" width="11.5546875" customWidth="1"/>
    <col min="10500" max="10500" width="16.33203125" customWidth="1"/>
    <col min="10501" max="10501" width="22.109375" customWidth="1"/>
    <col min="10502" max="10502" width="16.109375" customWidth="1"/>
    <col min="10503" max="10503" width="14.88671875" customWidth="1"/>
    <col min="10504" max="10504" width="13.109375" customWidth="1"/>
    <col min="10505" max="10752" width="9.77734375" customWidth="1"/>
    <col min="10753" max="10753" width="33.109375" customWidth="1"/>
    <col min="10754" max="10754" width="12.109375" customWidth="1"/>
    <col min="10755" max="10755" width="11.5546875" customWidth="1"/>
    <col min="10756" max="10756" width="16.33203125" customWidth="1"/>
    <col min="10757" max="10757" width="22.109375" customWidth="1"/>
    <col min="10758" max="10758" width="16.109375" customWidth="1"/>
    <col min="10759" max="10759" width="14.88671875" customWidth="1"/>
    <col min="10760" max="10760" width="13.109375" customWidth="1"/>
    <col min="10761" max="11008" width="9.77734375" customWidth="1"/>
    <col min="11009" max="11009" width="33.109375" customWidth="1"/>
    <col min="11010" max="11010" width="12.109375" customWidth="1"/>
    <col min="11011" max="11011" width="11.5546875" customWidth="1"/>
    <col min="11012" max="11012" width="16.33203125" customWidth="1"/>
    <col min="11013" max="11013" width="22.109375" customWidth="1"/>
    <col min="11014" max="11014" width="16.109375" customWidth="1"/>
    <col min="11015" max="11015" width="14.88671875" customWidth="1"/>
    <col min="11016" max="11016" width="13.109375" customWidth="1"/>
    <col min="11017" max="11264" width="9.77734375" customWidth="1"/>
    <col min="11265" max="11265" width="33.109375" customWidth="1"/>
    <col min="11266" max="11266" width="12.109375" customWidth="1"/>
    <col min="11267" max="11267" width="11.5546875" customWidth="1"/>
    <col min="11268" max="11268" width="16.33203125" customWidth="1"/>
    <col min="11269" max="11269" width="22.109375" customWidth="1"/>
    <col min="11270" max="11270" width="16.109375" customWidth="1"/>
    <col min="11271" max="11271" width="14.88671875" customWidth="1"/>
    <col min="11272" max="11272" width="13.109375" customWidth="1"/>
    <col min="11273" max="11520" width="9.77734375" customWidth="1"/>
    <col min="11521" max="11521" width="33.109375" customWidth="1"/>
    <col min="11522" max="11522" width="12.109375" customWidth="1"/>
    <col min="11523" max="11523" width="11.5546875" customWidth="1"/>
    <col min="11524" max="11524" width="16.33203125" customWidth="1"/>
    <col min="11525" max="11525" width="22.109375" customWidth="1"/>
    <col min="11526" max="11526" width="16.109375" customWidth="1"/>
    <col min="11527" max="11527" width="14.88671875" customWidth="1"/>
    <col min="11528" max="11528" width="13.109375" customWidth="1"/>
    <col min="11529" max="11776" width="9.77734375" customWidth="1"/>
    <col min="11777" max="11777" width="33.109375" customWidth="1"/>
    <col min="11778" max="11778" width="12.109375" customWidth="1"/>
    <col min="11779" max="11779" width="11.5546875" customWidth="1"/>
    <col min="11780" max="11780" width="16.33203125" customWidth="1"/>
    <col min="11781" max="11781" width="22.109375" customWidth="1"/>
    <col min="11782" max="11782" width="16.109375" customWidth="1"/>
    <col min="11783" max="11783" width="14.88671875" customWidth="1"/>
    <col min="11784" max="11784" width="13.109375" customWidth="1"/>
    <col min="11785" max="12032" width="9.77734375" customWidth="1"/>
    <col min="12033" max="12033" width="33.109375" customWidth="1"/>
    <col min="12034" max="12034" width="12.109375" customWidth="1"/>
    <col min="12035" max="12035" width="11.5546875" customWidth="1"/>
    <col min="12036" max="12036" width="16.33203125" customWidth="1"/>
    <col min="12037" max="12037" width="22.109375" customWidth="1"/>
    <col min="12038" max="12038" width="16.109375" customWidth="1"/>
    <col min="12039" max="12039" width="14.88671875" customWidth="1"/>
    <col min="12040" max="12040" width="13.109375" customWidth="1"/>
    <col min="12041" max="12288" width="9.77734375" customWidth="1"/>
    <col min="12289" max="12289" width="33.109375" customWidth="1"/>
    <col min="12290" max="12290" width="12.109375" customWidth="1"/>
    <col min="12291" max="12291" width="11.5546875" customWidth="1"/>
    <col min="12292" max="12292" width="16.33203125" customWidth="1"/>
    <col min="12293" max="12293" width="22.109375" customWidth="1"/>
    <col min="12294" max="12294" width="16.109375" customWidth="1"/>
    <col min="12295" max="12295" width="14.88671875" customWidth="1"/>
    <col min="12296" max="12296" width="13.109375" customWidth="1"/>
    <col min="12297" max="12544" width="9.77734375" customWidth="1"/>
    <col min="12545" max="12545" width="33.109375" customWidth="1"/>
    <col min="12546" max="12546" width="12.109375" customWidth="1"/>
    <col min="12547" max="12547" width="11.5546875" customWidth="1"/>
    <col min="12548" max="12548" width="16.33203125" customWidth="1"/>
    <col min="12549" max="12549" width="22.109375" customWidth="1"/>
    <col min="12550" max="12550" width="16.109375" customWidth="1"/>
    <col min="12551" max="12551" width="14.88671875" customWidth="1"/>
    <col min="12552" max="12552" width="13.109375" customWidth="1"/>
    <col min="12553" max="12800" width="9.77734375" customWidth="1"/>
    <col min="12801" max="12801" width="33.109375" customWidth="1"/>
    <col min="12802" max="12802" width="12.109375" customWidth="1"/>
    <col min="12803" max="12803" width="11.5546875" customWidth="1"/>
    <col min="12804" max="12804" width="16.33203125" customWidth="1"/>
    <col min="12805" max="12805" width="22.109375" customWidth="1"/>
    <col min="12806" max="12806" width="16.109375" customWidth="1"/>
    <col min="12807" max="12807" width="14.88671875" customWidth="1"/>
    <col min="12808" max="12808" width="13.109375" customWidth="1"/>
    <col min="12809" max="13056" width="9.77734375" customWidth="1"/>
    <col min="13057" max="13057" width="33.109375" customWidth="1"/>
    <col min="13058" max="13058" width="12.109375" customWidth="1"/>
    <col min="13059" max="13059" width="11.5546875" customWidth="1"/>
    <col min="13060" max="13060" width="16.33203125" customWidth="1"/>
    <col min="13061" max="13061" width="22.109375" customWidth="1"/>
    <col min="13062" max="13062" width="16.109375" customWidth="1"/>
    <col min="13063" max="13063" width="14.88671875" customWidth="1"/>
    <col min="13064" max="13064" width="13.109375" customWidth="1"/>
    <col min="13065" max="13312" width="9.77734375" customWidth="1"/>
    <col min="13313" max="13313" width="33.109375" customWidth="1"/>
    <col min="13314" max="13314" width="12.109375" customWidth="1"/>
    <col min="13315" max="13315" width="11.5546875" customWidth="1"/>
    <col min="13316" max="13316" width="16.33203125" customWidth="1"/>
    <col min="13317" max="13317" width="22.109375" customWidth="1"/>
    <col min="13318" max="13318" width="16.109375" customWidth="1"/>
    <col min="13319" max="13319" width="14.88671875" customWidth="1"/>
    <col min="13320" max="13320" width="13.109375" customWidth="1"/>
    <col min="13321" max="13568" width="9.77734375" customWidth="1"/>
    <col min="13569" max="13569" width="33.109375" customWidth="1"/>
    <col min="13570" max="13570" width="12.109375" customWidth="1"/>
    <col min="13571" max="13571" width="11.5546875" customWidth="1"/>
    <col min="13572" max="13572" width="16.33203125" customWidth="1"/>
    <col min="13573" max="13573" width="22.109375" customWidth="1"/>
    <col min="13574" max="13574" width="16.109375" customWidth="1"/>
    <col min="13575" max="13575" width="14.88671875" customWidth="1"/>
    <col min="13576" max="13576" width="13.109375" customWidth="1"/>
    <col min="13577" max="13824" width="9.77734375" customWidth="1"/>
    <col min="13825" max="13825" width="33.109375" customWidth="1"/>
    <col min="13826" max="13826" width="12.109375" customWidth="1"/>
    <col min="13827" max="13827" width="11.5546875" customWidth="1"/>
    <col min="13828" max="13828" width="16.33203125" customWidth="1"/>
    <col min="13829" max="13829" width="22.109375" customWidth="1"/>
    <col min="13830" max="13830" width="16.109375" customWidth="1"/>
    <col min="13831" max="13831" width="14.88671875" customWidth="1"/>
    <col min="13832" max="13832" width="13.109375" customWidth="1"/>
    <col min="13833" max="14080" width="9.77734375" customWidth="1"/>
    <col min="14081" max="14081" width="33.109375" customWidth="1"/>
    <col min="14082" max="14082" width="12.109375" customWidth="1"/>
    <col min="14083" max="14083" width="11.5546875" customWidth="1"/>
    <col min="14084" max="14084" width="16.33203125" customWidth="1"/>
    <col min="14085" max="14085" width="22.109375" customWidth="1"/>
    <col min="14086" max="14086" width="16.109375" customWidth="1"/>
    <col min="14087" max="14087" width="14.88671875" customWidth="1"/>
    <col min="14088" max="14088" width="13.109375" customWidth="1"/>
    <col min="14089" max="14336" width="9.77734375" customWidth="1"/>
    <col min="14337" max="14337" width="33.109375" customWidth="1"/>
    <col min="14338" max="14338" width="12.109375" customWidth="1"/>
    <col min="14339" max="14339" width="11.5546875" customWidth="1"/>
    <col min="14340" max="14340" width="16.33203125" customWidth="1"/>
    <col min="14341" max="14341" width="22.109375" customWidth="1"/>
    <col min="14342" max="14342" width="16.109375" customWidth="1"/>
    <col min="14343" max="14343" width="14.88671875" customWidth="1"/>
    <col min="14344" max="14344" width="13.109375" customWidth="1"/>
    <col min="14345" max="14592" width="9.77734375" customWidth="1"/>
    <col min="14593" max="14593" width="33.109375" customWidth="1"/>
    <col min="14594" max="14594" width="12.109375" customWidth="1"/>
    <col min="14595" max="14595" width="11.5546875" customWidth="1"/>
    <col min="14596" max="14596" width="16.33203125" customWidth="1"/>
    <col min="14597" max="14597" width="22.109375" customWidth="1"/>
    <col min="14598" max="14598" width="16.109375" customWidth="1"/>
    <col min="14599" max="14599" width="14.88671875" customWidth="1"/>
    <col min="14600" max="14600" width="13.109375" customWidth="1"/>
    <col min="14601" max="14848" width="9.77734375" customWidth="1"/>
    <col min="14849" max="14849" width="33.109375" customWidth="1"/>
    <col min="14850" max="14850" width="12.109375" customWidth="1"/>
    <col min="14851" max="14851" width="11.5546875" customWidth="1"/>
    <col min="14852" max="14852" width="16.33203125" customWidth="1"/>
    <col min="14853" max="14853" width="22.109375" customWidth="1"/>
    <col min="14854" max="14854" width="16.109375" customWidth="1"/>
    <col min="14855" max="14855" width="14.88671875" customWidth="1"/>
    <col min="14856" max="14856" width="13.109375" customWidth="1"/>
    <col min="14857" max="15104" width="9.77734375" customWidth="1"/>
    <col min="15105" max="15105" width="33.109375" customWidth="1"/>
    <col min="15106" max="15106" width="12.109375" customWidth="1"/>
    <col min="15107" max="15107" width="11.5546875" customWidth="1"/>
    <col min="15108" max="15108" width="16.33203125" customWidth="1"/>
    <col min="15109" max="15109" width="22.109375" customWidth="1"/>
    <col min="15110" max="15110" width="16.109375" customWidth="1"/>
    <col min="15111" max="15111" width="14.88671875" customWidth="1"/>
    <col min="15112" max="15112" width="13.109375" customWidth="1"/>
    <col min="15113" max="15360" width="9.77734375" customWidth="1"/>
    <col min="15361" max="15361" width="33.109375" customWidth="1"/>
    <col min="15362" max="15362" width="12.109375" customWidth="1"/>
    <col min="15363" max="15363" width="11.5546875" customWidth="1"/>
    <col min="15364" max="15364" width="16.33203125" customWidth="1"/>
    <col min="15365" max="15365" width="22.109375" customWidth="1"/>
    <col min="15366" max="15366" width="16.109375" customWidth="1"/>
    <col min="15367" max="15367" width="14.88671875" customWidth="1"/>
    <col min="15368" max="15368" width="13.109375" customWidth="1"/>
    <col min="15369" max="15616" width="9.77734375" customWidth="1"/>
    <col min="15617" max="15617" width="33.109375" customWidth="1"/>
    <col min="15618" max="15618" width="12.109375" customWidth="1"/>
    <col min="15619" max="15619" width="11.5546875" customWidth="1"/>
    <col min="15620" max="15620" width="16.33203125" customWidth="1"/>
    <col min="15621" max="15621" width="22.109375" customWidth="1"/>
    <col min="15622" max="15622" width="16.109375" customWidth="1"/>
    <col min="15623" max="15623" width="14.88671875" customWidth="1"/>
    <col min="15624" max="15624" width="13.109375" customWidth="1"/>
    <col min="15625" max="15872" width="9.77734375" customWidth="1"/>
    <col min="15873" max="15873" width="33.109375" customWidth="1"/>
    <col min="15874" max="15874" width="12.109375" customWidth="1"/>
    <col min="15875" max="15875" width="11.5546875" customWidth="1"/>
    <col min="15876" max="15876" width="16.33203125" customWidth="1"/>
    <col min="15877" max="15877" width="22.109375" customWidth="1"/>
    <col min="15878" max="15878" width="16.109375" customWidth="1"/>
    <col min="15879" max="15879" width="14.88671875" customWidth="1"/>
    <col min="15880" max="15880" width="13.109375" customWidth="1"/>
    <col min="15881" max="16128" width="9.77734375" customWidth="1"/>
    <col min="16129" max="16129" width="33.109375" customWidth="1"/>
    <col min="16130" max="16130" width="12.109375" customWidth="1"/>
    <col min="16131" max="16131" width="11.5546875" customWidth="1"/>
    <col min="16132" max="16132" width="16.33203125" customWidth="1"/>
    <col min="16133" max="16133" width="22.109375" customWidth="1"/>
    <col min="16134" max="16134" width="16.109375" customWidth="1"/>
    <col min="16135" max="16135" width="14.88671875" customWidth="1"/>
    <col min="16136" max="16136" width="13.109375" customWidth="1"/>
    <col min="16137" max="16384" width="9.77734375" customWidth="1"/>
  </cols>
  <sheetData>
    <row r="1" spans="1:8">
      <c r="A1" s="59"/>
      <c r="B1" s="60"/>
      <c r="C1" s="60"/>
      <c r="D1" s="61"/>
      <c r="E1" s="59"/>
      <c r="F1" s="59"/>
      <c r="G1" s="62"/>
      <c r="H1" s="63"/>
    </row>
    <row r="2" spans="1:8" ht="26.4">
      <c r="A2" s="64" t="s">
        <v>233</v>
      </c>
      <c r="B2" s="60"/>
      <c r="C2" s="60"/>
      <c r="D2" s="65"/>
      <c r="E2" s="66"/>
      <c r="F2" s="67"/>
      <c r="G2" s="67"/>
      <c r="H2" s="68"/>
    </row>
    <row r="3" spans="1:8">
      <c r="A3" s="59"/>
      <c r="B3" s="60"/>
      <c r="C3" s="60"/>
      <c r="D3" s="61"/>
      <c r="E3" s="69"/>
      <c r="F3" s="67"/>
      <c r="G3" s="67"/>
      <c r="H3" s="67"/>
    </row>
    <row r="4" spans="1:8">
      <c r="A4" s="70"/>
      <c r="B4" s="60"/>
      <c r="C4" s="60"/>
      <c r="D4" s="61"/>
      <c r="E4" s="59"/>
      <c r="F4" s="67"/>
      <c r="G4" s="67"/>
      <c r="H4" s="67"/>
    </row>
    <row r="5" spans="1:8" ht="16.8">
      <c r="A5" s="71" t="s">
        <v>234</v>
      </c>
      <c r="B5" s="72" t="s">
        <v>129</v>
      </c>
      <c r="C5" s="73" t="s">
        <v>235</v>
      </c>
      <c r="D5" s="61"/>
      <c r="E5" s="74" t="s">
        <v>236</v>
      </c>
      <c r="F5" s="75"/>
      <c r="G5" s="75"/>
      <c r="H5" s="76"/>
    </row>
    <row r="6" spans="1:8" ht="15" customHeight="1">
      <c r="A6" s="77" t="s">
        <v>237</v>
      </c>
      <c r="B6" s="78">
        <v>7610</v>
      </c>
      <c r="C6" s="79"/>
      <c r="D6" s="79"/>
      <c r="E6" s="80" t="s">
        <v>238</v>
      </c>
      <c r="F6" s="81" t="s">
        <v>239</v>
      </c>
      <c r="G6" s="82"/>
      <c r="H6" s="76"/>
    </row>
    <row r="7" spans="1:8">
      <c r="A7" s="83" t="s">
        <v>211</v>
      </c>
      <c r="B7" s="84">
        <v>1300</v>
      </c>
      <c r="C7" s="85"/>
      <c r="D7" s="86"/>
      <c r="E7" s="87" t="s">
        <v>240</v>
      </c>
      <c r="F7" s="88" t="s">
        <v>241</v>
      </c>
      <c r="G7" s="82"/>
      <c r="H7" s="89"/>
    </row>
    <row r="8" spans="1:8">
      <c r="A8" s="90" t="s">
        <v>242</v>
      </c>
      <c r="B8" s="84"/>
      <c r="C8" s="91"/>
      <c r="D8" s="86"/>
      <c r="E8" s="87" t="s">
        <v>82</v>
      </c>
      <c r="F8" s="92" t="s">
        <v>243</v>
      </c>
      <c r="G8" s="93"/>
      <c r="H8" s="89"/>
    </row>
    <row r="9" spans="1:8">
      <c r="A9" s="83" t="s">
        <v>244</v>
      </c>
      <c r="B9" s="84"/>
      <c r="C9" s="85"/>
      <c r="D9" s="85"/>
      <c r="E9" s="94" t="s">
        <v>245</v>
      </c>
      <c r="F9" s="95" t="s">
        <v>246</v>
      </c>
      <c r="G9" s="93"/>
      <c r="H9" s="96"/>
    </row>
    <row r="10" spans="1:8">
      <c r="A10" s="90" t="s">
        <v>247</v>
      </c>
      <c r="B10" s="84">
        <v>2000</v>
      </c>
      <c r="C10" s="86"/>
      <c r="D10" s="85"/>
      <c r="E10" s="94" t="s">
        <v>248</v>
      </c>
      <c r="F10" s="95" t="s">
        <v>249</v>
      </c>
      <c r="G10" s="97"/>
      <c r="H10" s="96"/>
    </row>
    <row r="11" spans="1:8" ht="16.8">
      <c r="A11" s="98" t="s">
        <v>250</v>
      </c>
      <c r="B11" s="99">
        <f>SUM(B6:B10)</f>
        <v>10910</v>
      </c>
      <c r="C11" s="100"/>
      <c r="D11" s="85"/>
      <c r="E11" s="101" t="s">
        <v>251</v>
      </c>
      <c r="F11" s="102" t="s">
        <v>252</v>
      </c>
      <c r="G11" s="67"/>
      <c r="H11" s="67"/>
    </row>
    <row r="12" spans="1:8">
      <c r="A12" s="83" t="s">
        <v>253</v>
      </c>
      <c r="B12" s="103"/>
      <c r="C12" s="85"/>
      <c r="D12" s="85"/>
      <c r="E12" s="59"/>
      <c r="F12" s="67"/>
      <c r="G12" s="67"/>
      <c r="H12" s="67"/>
    </row>
    <row r="13" spans="1:8" ht="16.8">
      <c r="A13" s="104" t="s">
        <v>254</v>
      </c>
      <c r="B13" s="105">
        <v>10910</v>
      </c>
      <c r="C13" s="100"/>
      <c r="D13" s="85"/>
      <c r="E13" s="59"/>
      <c r="F13" s="67"/>
      <c r="G13" s="67"/>
      <c r="H13" s="67"/>
    </row>
    <row r="14" spans="1:8" s="109" customFormat="1" ht="16.8">
      <c r="A14" s="106"/>
      <c r="B14" s="107"/>
      <c r="C14" s="100"/>
      <c r="D14" s="85"/>
      <c r="E14" s="108"/>
      <c r="F14" s="60"/>
      <c r="G14" s="67"/>
      <c r="H14" s="67"/>
    </row>
    <row r="15" spans="1:8" ht="16.8">
      <c r="A15" s="110"/>
      <c r="B15" s="111"/>
      <c r="C15" s="112"/>
      <c r="D15" s="61"/>
      <c r="E15" s="113"/>
      <c r="F15" s="69"/>
      <c r="G15" s="114"/>
      <c r="H15" s="114"/>
    </row>
    <row r="16" spans="1:8" ht="25.2">
      <c r="A16" s="64" t="s">
        <v>255</v>
      </c>
      <c r="B16" s="111"/>
      <c r="C16" s="60"/>
      <c r="D16" s="115"/>
      <c r="E16" s="112"/>
      <c r="F16" s="69"/>
      <c r="G16" s="114"/>
      <c r="H16" s="114"/>
    </row>
    <row r="17" spans="1:8">
      <c r="A17" s="116"/>
      <c r="B17" s="117"/>
      <c r="C17" s="116"/>
      <c r="D17" s="118"/>
      <c r="E17" s="59"/>
      <c r="F17" s="69"/>
      <c r="G17" s="114"/>
      <c r="H17" s="114"/>
    </row>
    <row r="18" spans="1:8" ht="16.8">
      <c r="A18" s="119"/>
      <c r="B18" s="120" t="s">
        <v>99</v>
      </c>
      <c r="C18" s="120" t="s">
        <v>119</v>
      </c>
      <c r="D18" s="121" t="s">
        <v>256</v>
      </c>
      <c r="E18" s="122" t="s">
        <v>257</v>
      </c>
      <c r="F18" s="123" t="s">
        <v>129</v>
      </c>
      <c r="G18" s="75"/>
      <c r="H18" s="75"/>
    </row>
    <row r="19" spans="1:8" ht="16.8">
      <c r="A19" s="119"/>
      <c r="B19" s="124"/>
      <c r="C19" s="124"/>
      <c r="D19" s="84"/>
      <c r="E19" s="125"/>
      <c r="F19" s="126"/>
      <c r="G19" s="61"/>
      <c r="H19" s="61"/>
    </row>
    <row r="20" spans="1:8" ht="16.8">
      <c r="A20" s="127" t="s">
        <v>258</v>
      </c>
      <c r="B20" s="124"/>
      <c r="C20" s="124"/>
      <c r="D20" s="84"/>
      <c r="E20" s="125"/>
      <c r="F20" s="126"/>
      <c r="G20" s="61"/>
      <c r="H20" s="61"/>
    </row>
    <row r="21" spans="1:8">
      <c r="A21" s="128" t="s">
        <v>259</v>
      </c>
      <c r="B21" s="124"/>
      <c r="C21" s="124"/>
      <c r="D21" s="84"/>
      <c r="E21" s="129" t="s">
        <v>260</v>
      </c>
      <c r="F21" s="126"/>
      <c r="G21" s="61"/>
      <c r="H21" s="61"/>
    </row>
    <row r="22" spans="1:8">
      <c r="A22" s="128" t="s">
        <v>261</v>
      </c>
      <c r="B22" s="130"/>
      <c r="C22" s="130"/>
      <c r="D22" s="84"/>
      <c r="E22" s="129" t="s">
        <v>262</v>
      </c>
      <c r="F22" s="126"/>
      <c r="G22" s="61"/>
      <c r="H22" s="61"/>
    </row>
    <row r="23" spans="1:8">
      <c r="A23" s="128" t="s">
        <v>263</v>
      </c>
      <c r="B23" s="130"/>
      <c r="C23" s="130"/>
      <c r="D23" s="84"/>
      <c r="E23" s="129" t="s">
        <v>264</v>
      </c>
      <c r="F23" s="126"/>
      <c r="G23" s="61"/>
      <c r="H23" s="61"/>
    </row>
    <row r="24" spans="1:8">
      <c r="A24" s="131" t="s">
        <v>265</v>
      </c>
      <c r="B24" s="130"/>
      <c r="C24" s="130"/>
      <c r="D24" s="84"/>
      <c r="E24" s="132" t="s">
        <v>266</v>
      </c>
      <c r="F24" s="126"/>
      <c r="G24" s="61"/>
      <c r="H24" s="61"/>
    </row>
    <row r="25" spans="1:8">
      <c r="A25" s="131" t="s">
        <v>267</v>
      </c>
      <c r="B25" s="130"/>
      <c r="C25" s="130"/>
      <c r="D25" s="84"/>
      <c r="E25" s="132" t="s">
        <v>268</v>
      </c>
      <c r="F25" s="126"/>
      <c r="G25" s="61"/>
      <c r="H25" s="61"/>
    </row>
    <row r="26" spans="1:8">
      <c r="A26" s="128" t="s">
        <v>269</v>
      </c>
      <c r="B26" s="130"/>
      <c r="C26" s="130"/>
      <c r="D26" s="84"/>
      <c r="E26" s="132" t="s">
        <v>270</v>
      </c>
      <c r="F26" s="126"/>
      <c r="G26" s="133"/>
      <c r="H26" s="134"/>
    </row>
    <row r="27" spans="1:8">
      <c r="A27" s="128" t="s">
        <v>271</v>
      </c>
      <c r="B27" s="130">
        <v>6</v>
      </c>
      <c r="C27" s="130" t="s">
        <v>272</v>
      </c>
      <c r="D27" s="84">
        <v>100</v>
      </c>
      <c r="E27" s="135" t="s">
        <v>273</v>
      </c>
      <c r="F27" s="126">
        <v>600</v>
      </c>
      <c r="G27" s="133"/>
      <c r="H27" s="134"/>
    </row>
    <row r="28" spans="1:8">
      <c r="A28" s="128" t="s">
        <v>274</v>
      </c>
      <c r="B28" s="130">
        <v>6</v>
      </c>
      <c r="C28" s="130" t="s">
        <v>272</v>
      </c>
      <c r="D28" s="84">
        <v>100</v>
      </c>
      <c r="E28" s="135" t="s">
        <v>275</v>
      </c>
      <c r="F28" s="126">
        <v>600</v>
      </c>
      <c r="G28" s="61"/>
      <c r="H28" s="61"/>
    </row>
    <row r="29" spans="1:8">
      <c r="A29" s="128" t="s">
        <v>276</v>
      </c>
      <c r="B29" s="130"/>
      <c r="C29" s="130"/>
      <c r="D29" s="84"/>
      <c r="E29" s="129" t="s">
        <v>277</v>
      </c>
      <c r="F29" s="126"/>
      <c r="G29" s="61"/>
      <c r="H29" s="61"/>
    </row>
    <row r="30" spans="1:8">
      <c r="A30" s="128" t="s">
        <v>278</v>
      </c>
      <c r="B30" s="130"/>
      <c r="C30" s="130"/>
      <c r="D30" s="84"/>
      <c r="E30" s="136" t="s">
        <v>279</v>
      </c>
      <c r="F30" s="126"/>
      <c r="G30" s="61"/>
      <c r="H30" s="61"/>
    </row>
    <row r="31" spans="1:8">
      <c r="A31" s="128" t="s">
        <v>280</v>
      </c>
      <c r="B31" s="124">
        <v>1</v>
      </c>
      <c r="C31" s="130" t="s">
        <v>281</v>
      </c>
      <c r="D31" s="84">
        <v>1800</v>
      </c>
      <c r="E31" s="136" t="s">
        <v>246</v>
      </c>
      <c r="F31" s="126">
        <v>1800</v>
      </c>
      <c r="G31" s="61"/>
      <c r="H31" s="61"/>
    </row>
    <row r="32" spans="1:8">
      <c r="A32" s="128" t="s">
        <v>282</v>
      </c>
      <c r="B32" s="124"/>
      <c r="C32" s="137"/>
      <c r="D32" s="84"/>
      <c r="E32" s="132" t="s">
        <v>283</v>
      </c>
      <c r="F32" s="126"/>
      <c r="G32" s="61"/>
      <c r="H32" s="61"/>
    </row>
    <row r="33" spans="1:8">
      <c r="A33" s="128" t="s">
        <v>284</v>
      </c>
      <c r="B33" s="124">
        <v>1</v>
      </c>
      <c r="C33" s="137" t="s">
        <v>272</v>
      </c>
      <c r="D33" s="84">
        <v>50</v>
      </c>
      <c r="E33" s="138" t="s">
        <v>285</v>
      </c>
      <c r="F33" s="126">
        <v>250</v>
      </c>
      <c r="G33" s="61"/>
      <c r="H33" s="61"/>
    </row>
    <row r="34" spans="1:8">
      <c r="A34" s="128" t="s">
        <v>286</v>
      </c>
      <c r="B34" s="130">
        <v>1</v>
      </c>
      <c r="C34" s="130" t="s">
        <v>281</v>
      </c>
      <c r="D34" s="84">
        <v>1200</v>
      </c>
      <c r="E34" s="139" t="s">
        <v>287</v>
      </c>
      <c r="F34" s="126">
        <v>1200</v>
      </c>
      <c r="G34" s="61"/>
      <c r="H34" s="61"/>
    </row>
    <row r="35" spans="1:8">
      <c r="A35" s="90" t="s">
        <v>288</v>
      </c>
      <c r="B35" s="130">
        <v>1</v>
      </c>
      <c r="C35" s="130" t="s">
        <v>281</v>
      </c>
      <c r="D35" s="84">
        <v>800</v>
      </c>
      <c r="E35" s="139" t="s">
        <v>289</v>
      </c>
      <c r="F35" s="126">
        <v>800</v>
      </c>
      <c r="G35" s="61"/>
      <c r="H35" s="61"/>
    </row>
    <row r="36" spans="1:8">
      <c r="A36" s="83" t="s">
        <v>290</v>
      </c>
      <c r="B36" s="130">
        <v>5</v>
      </c>
      <c r="C36" s="130" t="s">
        <v>272</v>
      </c>
      <c r="D36" s="84">
        <v>150</v>
      </c>
      <c r="E36" s="138" t="s">
        <v>291</v>
      </c>
      <c r="F36" s="126">
        <v>750</v>
      </c>
      <c r="G36" s="61"/>
      <c r="H36" s="61"/>
    </row>
    <row r="37" spans="1:8">
      <c r="A37" s="128" t="s">
        <v>292</v>
      </c>
      <c r="B37" s="130">
        <v>5</v>
      </c>
      <c r="C37" s="130" t="s">
        <v>272</v>
      </c>
      <c r="D37" s="84">
        <v>150</v>
      </c>
      <c r="E37" s="138" t="s">
        <v>293</v>
      </c>
      <c r="F37" s="126">
        <v>750</v>
      </c>
      <c r="G37" s="61"/>
      <c r="H37" s="61"/>
    </row>
    <row r="38" spans="1:8">
      <c r="A38" s="128" t="s">
        <v>294</v>
      </c>
      <c r="B38" s="130">
        <v>5</v>
      </c>
      <c r="C38" s="130" t="s">
        <v>272</v>
      </c>
      <c r="D38" s="84">
        <v>100</v>
      </c>
      <c r="E38" s="138" t="s">
        <v>295</v>
      </c>
      <c r="F38" s="126">
        <v>500</v>
      </c>
      <c r="G38" s="61"/>
      <c r="H38" s="61"/>
    </row>
    <row r="39" spans="1:8">
      <c r="A39" s="128" t="s">
        <v>296</v>
      </c>
      <c r="B39" s="130">
        <v>3</v>
      </c>
      <c r="C39" s="130" t="s">
        <v>272</v>
      </c>
      <c r="D39" s="84">
        <v>120</v>
      </c>
      <c r="E39" s="140" t="s">
        <v>297</v>
      </c>
      <c r="F39" s="126">
        <v>360</v>
      </c>
      <c r="G39" s="61"/>
      <c r="H39" s="61"/>
    </row>
    <row r="40" spans="1:8" ht="16.8">
      <c r="A40" s="119" t="s">
        <v>250</v>
      </c>
      <c r="B40" s="124"/>
      <c r="C40" s="124"/>
      <c r="D40" s="84"/>
      <c r="E40" s="125"/>
      <c r="F40" s="141">
        <f>SUM(F21:F39)</f>
        <v>7610</v>
      </c>
      <c r="G40" s="108"/>
      <c r="H40" s="61"/>
    </row>
    <row r="41" spans="1:8" ht="16.8">
      <c r="A41" s="119"/>
      <c r="B41" s="124"/>
      <c r="C41" s="124"/>
      <c r="D41" s="84"/>
      <c r="E41" s="125"/>
      <c r="F41" s="126"/>
      <c r="G41" s="61"/>
      <c r="H41" s="61"/>
    </row>
    <row r="42" spans="1:8" ht="16.8">
      <c r="A42" s="142" t="s">
        <v>298</v>
      </c>
      <c r="B42" s="124"/>
      <c r="C42" s="124"/>
      <c r="D42" s="84"/>
      <c r="E42" s="125"/>
      <c r="F42" s="126"/>
      <c r="G42" s="61"/>
      <c r="H42" s="61"/>
    </row>
    <row r="43" spans="1:8">
      <c r="A43" s="128" t="s">
        <v>299</v>
      </c>
      <c r="B43" s="130">
        <v>6</v>
      </c>
      <c r="C43" s="130" t="s">
        <v>272</v>
      </c>
      <c r="D43" s="84">
        <v>100</v>
      </c>
      <c r="E43" s="143" t="s">
        <v>300</v>
      </c>
      <c r="F43" s="126">
        <v>600</v>
      </c>
      <c r="G43" s="61"/>
      <c r="H43" s="61"/>
    </row>
    <row r="44" spans="1:8">
      <c r="A44" s="90" t="s">
        <v>301</v>
      </c>
      <c r="B44" s="124">
        <v>5</v>
      </c>
      <c r="C44" s="124" t="s">
        <v>272</v>
      </c>
      <c r="D44" s="84">
        <v>60</v>
      </c>
      <c r="E44" s="125"/>
      <c r="F44" s="126">
        <v>300</v>
      </c>
      <c r="G44" s="61"/>
      <c r="H44" s="61"/>
    </row>
    <row r="45" spans="1:8">
      <c r="A45" s="90" t="s">
        <v>302</v>
      </c>
      <c r="B45" s="124"/>
      <c r="C45" s="124"/>
      <c r="D45" s="84"/>
      <c r="E45" s="125" t="s">
        <v>303</v>
      </c>
      <c r="F45" s="126"/>
      <c r="G45" s="61"/>
      <c r="H45" s="61"/>
    </row>
    <row r="46" spans="1:8">
      <c r="A46" s="128" t="s">
        <v>304</v>
      </c>
      <c r="B46" s="130">
        <v>1</v>
      </c>
      <c r="C46" s="130" t="s">
        <v>281</v>
      </c>
      <c r="D46" s="84">
        <v>100</v>
      </c>
      <c r="E46" s="126"/>
      <c r="F46" s="126">
        <v>100</v>
      </c>
      <c r="G46" s="61"/>
      <c r="H46" s="61"/>
    </row>
    <row r="47" spans="1:8">
      <c r="A47" s="90" t="s">
        <v>305</v>
      </c>
      <c r="B47" s="124">
        <v>1</v>
      </c>
      <c r="C47" s="124" t="s">
        <v>281</v>
      </c>
      <c r="D47" s="84">
        <v>200</v>
      </c>
      <c r="E47" s="125"/>
      <c r="F47" s="126">
        <v>300</v>
      </c>
      <c r="G47" s="61"/>
      <c r="H47" s="61"/>
    </row>
    <row r="48" spans="1:8">
      <c r="A48" s="128" t="s">
        <v>306</v>
      </c>
      <c r="B48" s="130">
        <v>6</v>
      </c>
      <c r="C48" s="130" t="s">
        <v>272</v>
      </c>
      <c r="D48" s="84"/>
      <c r="E48" s="143"/>
      <c r="F48" s="126"/>
      <c r="G48" s="144"/>
      <c r="H48" s="134"/>
    </row>
    <row r="49" spans="1:8" ht="16.8">
      <c r="A49" s="119" t="s">
        <v>250</v>
      </c>
      <c r="B49" s="124"/>
      <c r="C49" s="124"/>
      <c r="D49" s="84"/>
      <c r="E49" s="125"/>
      <c r="F49" s="141">
        <f>SUM(F43:F48)</f>
        <v>1300</v>
      </c>
      <c r="G49" s="61"/>
      <c r="H49" s="108"/>
    </row>
    <row r="50" spans="1:8" ht="16.8">
      <c r="A50" s="119"/>
      <c r="B50" s="124"/>
      <c r="C50" s="124"/>
      <c r="D50" s="84"/>
      <c r="E50" s="125"/>
      <c r="F50" s="126"/>
      <c r="G50" s="61"/>
      <c r="H50" s="61"/>
    </row>
    <row r="51" spans="1:8" ht="16.8">
      <c r="A51" s="127" t="s">
        <v>307</v>
      </c>
      <c r="B51" s="124"/>
      <c r="C51" s="124"/>
      <c r="D51" s="84"/>
      <c r="E51" s="125"/>
      <c r="F51" s="126"/>
      <c r="G51" s="61"/>
      <c r="H51" s="61"/>
    </row>
    <row r="52" spans="1:8">
      <c r="A52" s="83" t="s">
        <v>308</v>
      </c>
      <c r="B52" s="124"/>
      <c r="C52" s="124"/>
      <c r="D52" s="84"/>
      <c r="E52" s="125"/>
      <c r="F52" s="126"/>
      <c r="G52" s="61"/>
      <c r="H52" s="61"/>
    </row>
    <row r="53" spans="1:8" ht="16.8">
      <c r="A53" s="119" t="s">
        <v>250</v>
      </c>
      <c r="B53" s="124"/>
      <c r="C53" s="124"/>
      <c r="D53" s="84"/>
      <c r="E53" s="90"/>
      <c r="F53" s="145">
        <f>SUM(F52)</f>
        <v>0</v>
      </c>
      <c r="G53" s="61"/>
      <c r="H53" s="61"/>
    </row>
    <row r="54" spans="1:8">
      <c r="A54" s="90"/>
      <c r="B54" s="124"/>
      <c r="C54" s="124"/>
      <c r="D54" s="84"/>
      <c r="E54" s="90"/>
      <c r="F54" s="128"/>
      <c r="G54" s="61"/>
      <c r="H54" s="61"/>
    </row>
    <row r="55" spans="1:8" ht="16.8">
      <c r="A55" s="127" t="s">
        <v>309</v>
      </c>
      <c r="B55" s="124"/>
      <c r="C55" s="124"/>
      <c r="D55" s="84"/>
      <c r="E55" s="125"/>
      <c r="F55" s="126"/>
      <c r="G55" s="61"/>
      <c r="H55" s="61"/>
    </row>
    <row r="56" spans="1:8">
      <c r="A56" s="90" t="s">
        <v>310</v>
      </c>
      <c r="B56" s="124"/>
      <c r="C56" s="124"/>
      <c r="D56" s="84"/>
      <c r="E56" s="146"/>
      <c r="F56" s="126"/>
      <c r="G56" s="134"/>
      <c r="H56" s="61"/>
    </row>
    <row r="57" spans="1:8">
      <c r="A57" s="90" t="s">
        <v>311</v>
      </c>
      <c r="B57" s="124"/>
      <c r="C57" s="124"/>
      <c r="D57" s="84"/>
      <c r="E57" s="146"/>
      <c r="F57" s="126"/>
      <c r="G57" s="134"/>
      <c r="H57" s="61"/>
    </row>
    <row r="58" spans="1:8">
      <c r="A58" s="90" t="s">
        <v>312</v>
      </c>
      <c r="B58" s="124"/>
      <c r="C58" s="124"/>
      <c r="D58" s="84"/>
      <c r="E58" s="146"/>
      <c r="F58" s="126"/>
      <c r="G58" s="61"/>
      <c r="H58" s="61"/>
    </row>
    <row r="59" spans="1:8">
      <c r="A59" s="90" t="s">
        <v>313</v>
      </c>
      <c r="B59" s="124"/>
      <c r="C59" s="124"/>
      <c r="D59" s="84"/>
      <c r="E59" s="146"/>
      <c r="F59" s="126"/>
      <c r="G59" s="61"/>
      <c r="H59" s="61"/>
    </row>
    <row r="60" spans="1:8">
      <c r="A60" s="90" t="s">
        <v>314</v>
      </c>
      <c r="B60" s="124"/>
      <c r="C60" s="124"/>
      <c r="D60" s="84"/>
      <c r="E60" s="146"/>
      <c r="F60" s="126"/>
      <c r="G60" s="61"/>
      <c r="H60" s="61"/>
    </row>
    <row r="61" spans="1:8">
      <c r="A61" s="90" t="s">
        <v>315</v>
      </c>
      <c r="B61" s="124"/>
      <c r="C61" s="124"/>
      <c r="D61" s="84"/>
      <c r="E61" s="146"/>
      <c r="F61" s="126"/>
      <c r="G61" s="61"/>
      <c r="H61" s="61"/>
    </row>
    <row r="62" spans="1:8">
      <c r="A62" s="90" t="s">
        <v>316</v>
      </c>
      <c r="B62" s="124"/>
      <c r="C62" s="124"/>
      <c r="D62" s="84"/>
      <c r="E62" s="146"/>
      <c r="F62" s="126"/>
      <c r="G62" s="61"/>
      <c r="H62" s="61"/>
    </row>
    <row r="63" spans="1:8">
      <c r="A63" s="83" t="s">
        <v>317</v>
      </c>
      <c r="B63" s="124"/>
      <c r="C63" s="124"/>
      <c r="D63" s="84"/>
      <c r="E63" s="146"/>
      <c r="F63" s="126"/>
      <c r="G63" s="61"/>
      <c r="H63" s="61"/>
    </row>
    <row r="64" spans="1:8">
      <c r="A64" s="83" t="s">
        <v>318</v>
      </c>
      <c r="B64" s="124"/>
      <c r="C64" s="124"/>
      <c r="D64" s="84"/>
      <c r="E64" s="146"/>
      <c r="F64" s="126"/>
      <c r="G64" s="61"/>
      <c r="H64" s="61"/>
    </row>
    <row r="65" spans="1:8">
      <c r="A65" s="83" t="s">
        <v>319</v>
      </c>
      <c r="B65" s="124"/>
      <c r="C65" s="124"/>
      <c r="D65" s="84"/>
      <c r="E65" s="146"/>
      <c r="F65" s="126"/>
      <c r="G65" s="61"/>
      <c r="H65" s="61"/>
    </row>
    <row r="66" spans="1:8">
      <c r="A66" s="83" t="s">
        <v>320</v>
      </c>
      <c r="B66" s="124"/>
      <c r="C66" s="124"/>
      <c r="D66" s="84"/>
      <c r="E66" s="146"/>
      <c r="F66" s="126"/>
      <c r="G66" s="61"/>
      <c r="H66" s="61"/>
    </row>
    <row r="67" spans="1:8">
      <c r="A67" s="83" t="s">
        <v>321</v>
      </c>
      <c r="B67" s="124"/>
      <c r="C67" s="124"/>
      <c r="D67" s="84"/>
      <c r="E67" s="146"/>
      <c r="F67" s="126"/>
      <c r="G67" s="61"/>
      <c r="H67" s="61"/>
    </row>
    <row r="68" spans="1:8">
      <c r="A68" s="83" t="s">
        <v>322</v>
      </c>
      <c r="B68" s="124"/>
      <c r="C68" s="124"/>
      <c r="D68" s="84"/>
      <c r="E68" s="146"/>
      <c r="F68" s="126"/>
      <c r="G68" s="61"/>
      <c r="H68" s="61"/>
    </row>
    <row r="69" spans="1:8">
      <c r="A69" s="83" t="s">
        <v>323</v>
      </c>
      <c r="B69" s="124"/>
      <c r="C69" s="124"/>
      <c r="D69" s="84"/>
      <c r="E69" s="146"/>
      <c r="F69" s="126"/>
      <c r="G69" s="61"/>
      <c r="H69" s="61"/>
    </row>
    <row r="70" spans="1:8">
      <c r="A70" s="90" t="s">
        <v>324</v>
      </c>
      <c r="B70" s="124"/>
      <c r="C70" s="124"/>
      <c r="D70" s="84"/>
      <c r="E70" s="146"/>
      <c r="F70" s="126"/>
      <c r="G70" s="61"/>
      <c r="H70" s="61"/>
    </row>
    <row r="71" spans="1:8">
      <c r="A71" s="90" t="s">
        <v>325</v>
      </c>
      <c r="B71" s="124"/>
      <c r="C71" s="124"/>
      <c r="D71" s="84"/>
      <c r="E71" s="146"/>
      <c r="F71" s="126"/>
      <c r="G71" s="61"/>
      <c r="H71" s="61"/>
    </row>
    <row r="72" spans="1:8" ht="16.8">
      <c r="A72" s="119" t="s">
        <v>250</v>
      </c>
      <c r="B72" s="124"/>
      <c r="C72" s="124"/>
      <c r="D72" s="84"/>
      <c r="E72" s="125"/>
      <c r="F72" s="141">
        <f>SUM(F56:F71)</f>
        <v>0</v>
      </c>
      <c r="G72" s="61"/>
      <c r="H72" s="61"/>
    </row>
    <row r="73" spans="1:8" ht="16.8">
      <c r="A73" s="119"/>
      <c r="B73" s="124"/>
      <c r="C73" s="124"/>
      <c r="D73" s="84"/>
      <c r="E73" s="125"/>
      <c r="F73" s="126"/>
      <c r="G73" s="61"/>
      <c r="H73" s="61"/>
    </row>
    <row r="74" spans="1:8" ht="16.8">
      <c r="A74" s="127" t="s">
        <v>326</v>
      </c>
      <c r="B74" s="124"/>
      <c r="C74" s="124"/>
      <c r="D74" s="84"/>
      <c r="E74" s="125"/>
      <c r="F74" s="126"/>
      <c r="G74" s="61"/>
      <c r="H74" s="61"/>
    </row>
    <row r="75" spans="1:8">
      <c r="A75" s="90" t="s">
        <v>327</v>
      </c>
      <c r="B75" s="124"/>
      <c r="C75" s="124"/>
      <c r="D75" s="84"/>
      <c r="E75" s="146" t="s">
        <v>328</v>
      </c>
      <c r="F75" s="126"/>
      <c r="G75" s="61"/>
      <c r="H75" s="61"/>
    </row>
    <row r="76" spans="1:8">
      <c r="A76" s="90" t="s">
        <v>329</v>
      </c>
      <c r="B76" s="124"/>
      <c r="C76" s="124"/>
      <c r="D76" s="84"/>
      <c r="E76" s="146" t="s">
        <v>328</v>
      </c>
      <c r="F76" s="126"/>
      <c r="G76" s="61"/>
      <c r="H76" s="61"/>
    </row>
    <row r="77" spans="1:8">
      <c r="A77" s="90" t="s">
        <v>330</v>
      </c>
      <c r="B77" s="124">
        <v>5</v>
      </c>
      <c r="C77" s="124" t="s">
        <v>272</v>
      </c>
      <c r="D77" s="84">
        <v>400</v>
      </c>
      <c r="E77" s="146" t="s">
        <v>331</v>
      </c>
      <c r="F77" s="126">
        <v>2000</v>
      </c>
      <c r="G77" s="61"/>
      <c r="H77" s="61"/>
    </row>
    <row r="78" spans="1:8" ht="16.8">
      <c r="A78" s="119" t="s">
        <v>250</v>
      </c>
      <c r="B78" s="124"/>
      <c r="C78" s="124"/>
      <c r="D78" s="147"/>
      <c r="E78" s="146"/>
      <c r="F78" s="141">
        <f>SUM(F75:F77)</f>
        <v>2000</v>
      </c>
      <c r="G78" s="108"/>
      <c r="H78" s="108"/>
    </row>
    <row r="79" spans="1:8" ht="16.8">
      <c r="A79" s="119"/>
      <c r="B79" s="124"/>
      <c r="C79" s="124"/>
      <c r="D79" s="147"/>
      <c r="E79" s="125"/>
      <c r="F79" s="126"/>
      <c r="G79" s="61"/>
      <c r="H79" s="61"/>
    </row>
    <row r="80" spans="1:8" ht="16.8">
      <c r="A80" s="104" t="s">
        <v>332</v>
      </c>
      <c r="B80" s="124"/>
      <c r="C80" s="148"/>
      <c r="D80" s="147"/>
      <c r="E80" s="125"/>
      <c r="F80" s="99">
        <v>10860</v>
      </c>
      <c r="G80" s="108"/>
      <c r="H80" s="108"/>
    </row>
    <row r="81" spans="1:8">
      <c r="A81" s="149" t="s">
        <v>253</v>
      </c>
      <c r="B81" s="124"/>
      <c r="C81" s="148"/>
      <c r="D81" s="147"/>
      <c r="E81" s="125"/>
      <c r="F81" s="103"/>
      <c r="G81" s="61"/>
      <c r="H81" s="61"/>
    </row>
    <row r="82" spans="1:8" ht="16.8">
      <c r="A82" s="104" t="s">
        <v>254</v>
      </c>
      <c r="B82" s="124"/>
      <c r="C82" s="150"/>
      <c r="D82" s="147"/>
      <c r="E82" s="125"/>
      <c r="F82" s="151">
        <v>10610</v>
      </c>
      <c r="G82" s="108"/>
      <c r="H82" s="152"/>
    </row>
    <row r="83" spans="1:8" ht="16.8">
      <c r="A83" s="106"/>
      <c r="B83" s="60"/>
      <c r="C83" s="108"/>
      <c r="D83" s="61"/>
      <c r="E83" s="69"/>
      <c r="F83" s="108"/>
      <c r="G83" s="108"/>
      <c r="H83" s="152"/>
    </row>
    <row r="84" spans="1:8" ht="16.8">
      <c r="A84" s="106" t="s">
        <v>333</v>
      </c>
      <c r="B84" s="60"/>
      <c r="C84" s="108"/>
      <c r="D84" s="61"/>
      <c r="E84" s="69"/>
      <c r="F84" s="108"/>
      <c r="G84" s="108"/>
      <c r="H84" s="152"/>
    </row>
    <row r="85" spans="1:8">
      <c r="A85" s="116" t="s">
        <v>334</v>
      </c>
      <c r="B85" s="117"/>
      <c r="C85" s="117"/>
      <c r="D85" s="118"/>
      <c r="E85" s="116"/>
      <c r="F85" s="116"/>
      <c r="G85" s="114"/>
      <c r="H85" s="114"/>
    </row>
    <row r="86" spans="1:8">
      <c r="A86" s="116"/>
      <c r="B86" s="117"/>
      <c r="C86" s="117"/>
      <c r="D86" s="118"/>
      <c r="E86" s="116"/>
      <c r="F86" s="116"/>
      <c r="G86" s="114"/>
      <c r="H86" s="114"/>
    </row>
    <row r="87" spans="1:8" ht="16.8">
      <c r="A87" s="153" t="s">
        <v>335</v>
      </c>
      <c r="B87" s="117"/>
      <c r="C87" s="117"/>
      <c r="D87" s="118"/>
      <c r="E87" s="116"/>
      <c r="F87" s="116"/>
      <c r="G87" s="114"/>
      <c r="H87" s="114"/>
    </row>
    <row r="88" spans="1:8">
      <c r="A88" s="154"/>
      <c r="B88" s="116" t="s">
        <v>336</v>
      </c>
      <c r="C88" s="117"/>
      <c r="D88" s="118"/>
      <c r="E88" s="116"/>
      <c r="F88" s="116"/>
      <c r="G88" s="114"/>
      <c r="H88" s="114"/>
    </row>
    <row r="89" spans="1:8">
      <c r="A89" s="155"/>
      <c r="B89" s="116" t="s">
        <v>337</v>
      </c>
      <c r="C89" s="117"/>
      <c r="D89" s="118"/>
      <c r="E89" s="116"/>
      <c r="F89" s="116"/>
      <c r="G89" s="114"/>
      <c r="H89" s="114"/>
    </row>
    <row r="90" spans="1:8">
      <c r="A90" s="156"/>
      <c r="B90" s="116" t="s">
        <v>338</v>
      </c>
      <c r="C90" s="117"/>
      <c r="D90" s="118"/>
      <c r="E90" s="116"/>
      <c r="F90" s="116"/>
      <c r="G90" s="114"/>
      <c r="H90" s="114"/>
    </row>
    <row r="91" spans="1:8">
      <c r="A91" s="157"/>
      <c r="B91" s="158" t="s">
        <v>339</v>
      </c>
      <c r="C91" s="117"/>
      <c r="D91" s="118"/>
      <c r="E91" s="116"/>
      <c r="F91" s="116"/>
      <c r="G91" s="114"/>
      <c r="H91" s="114"/>
    </row>
    <row r="92" spans="1:8">
      <c r="A92" s="159"/>
      <c r="B92" s="116" t="s">
        <v>340</v>
      </c>
      <c r="C92" s="117"/>
      <c r="D92" s="118"/>
      <c r="E92" s="116"/>
      <c r="F92" s="116"/>
      <c r="G92" s="114"/>
      <c r="H92" s="114"/>
    </row>
    <row r="93" spans="1:8">
      <c r="A93" s="160"/>
      <c r="B93" s="158" t="s">
        <v>341</v>
      </c>
      <c r="C93" s="117"/>
      <c r="D93" s="118"/>
      <c r="E93" s="116"/>
      <c r="F93" s="116"/>
      <c r="G93" s="114"/>
      <c r="H93" s="114"/>
    </row>
    <row r="94" spans="1:8">
      <c r="A94" s="158"/>
      <c r="B94" s="158"/>
      <c r="C94" s="117"/>
      <c r="D94" s="118"/>
      <c r="E94" s="116"/>
      <c r="F94" s="116"/>
      <c r="G94" s="114"/>
      <c r="H94" s="114"/>
    </row>
    <row r="95" spans="1:8">
      <c r="A95" s="116"/>
      <c r="B95" s="117"/>
      <c r="C95" s="117"/>
      <c r="D95" s="118"/>
      <c r="E95" s="116"/>
      <c r="F95" s="116"/>
      <c r="G95" s="114"/>
      <c r="H95" s="1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Cronograma filmacion</vt:lpstr>
      <vt:lpstr>Resumen Presupuesto</vt:lpstr>
      <vt:lpstr>Presupuesto Detallado</vt:lpstr>
      <vt:lpstr>Filming plan</vt:lpstr>
      <vt:lpstr>Meals</vt:lpstr>
      <vt:lpstr>Gripage</vt:lpstr>
      <vt:lpstr>Locations</vt:lpstr>
      <vt:lpstr>Expenses</vt:lpstr>
      <vt:lpstr>Aviles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2015-01-23T17:57:58Z</dcterms:created>
  <dcterms:modified xsi:type="dcterms:W3CDTF">2015-02-21T00:02:22Z</dcterms:modified>
</cp:coreProperties>
</file>