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\Documents\CLASS\"/>
    </mc:Choice>
  </mc:AlternateContent>
  <xr:revisionPtr revIDLastSave="0" documentId="13_ncr:1_{ADC7D04B-BDA5-4D1F-83B9-AFAE6E2CE72D}" xr6:coauthVersionLast="34" xr6:coauthVersionMax="37" xr10:uidLastSave="{00000000-0000-0000-0000-000000000000}"/>
  <bookViews>
    <workbookView xWindow="0" yWindow="0" windowWidth="20490" windowHeight="7545" activeTab="1" xr2:uid="{D57C4FB9-F407-466F-8665-A6F4B0D38B02}"/>
  </bookViews>
  <sheets>
    <sheet name="Sheet1" sheetId="1" r:id="rId1"/>
    <sheet name="Respuesta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E53" i="2"/>
  <c r="D63" i="2"/>
  <c r="C63" i="2"/>
  <c r="E63" i="2" s="1"/>
  <c r="B63" i="2"/>
  <c r="E59" i="2"/>
  <c r="D59" i="2"/>
  <c r="C59" i="2"/>
  <c r="B59" i="2"/>
  <c r="E56" i="2"/>
  <c r="D56" i="2"/>
  <c r="C56" i="2"/>
  <c r="B56" i="2"/>
  <c r="A56" i="2"/>
  <c r="D53" i="2"/>
  <c r="E52" i="2"/>
  <c r="D52" i="2"/>
  <c r="B53" i="2"/>
  <c r="C52" i="2"/>
  <c r="B52" i="2"/>
  <c r="C49" i="2"/>
  <c r="B49" i="2"/>
  <c r="A49" i="2"/>
  <c r="A46" i="2"/>
  <c r="C46" i="2" s="1"/>
  <c r="D46" i="2" s="1"/>
  <c r="D43" i="2"/>
  <c r="C43" i="2"/>
  <c r="A43" i="2"/>
  <c r="D39" i="2"/>
  <c r="L8" i="2"/>
  <c r="K8" i="2"/>
  <c r="L7" i="2"/>
  <c r="K7" i="2"/>
  <c r="D22" i="2"/>
  <c r="D21" i="2"/>
  <c r="D23" i="2" s="1"/>
  <c r="D16" i="2"/>
  <c r="D15" i="2"/>
  <c r="D17" i="2" s="1"/>
  <c r="D10" i="2"/>
  <c r="D9" i="2"/>
  <c r="D4" i="2"/>
  <c r="D3" i="2"/>
  <c r="D5" i="2" s="1"/>
  <c r="K14" i="2" l="1"/>
  <c r="K15" i="2" s="1"/>
  <c r="K17" i="2" s="1"/>
  <c r="D11" i="2"/>
  <c r="C34" i="1"/>
  <c r="C33" i="1"/>
  <c r="B23" i="1"/>
  <c r="K18" i="2" l="1"/>
  <c r="C32" i="2" s="1"/>
  <c r="C27" i="2"/>
  <c r="D27" i="2" l="1"/>
  <c r="D26" i="2"/>
  <c r="D31" i="2"/>
  <c r="D33" i="2" s="1"/>
  <c r="D32" i="2"/>
  <c r="H4" i="2"/>
  <c r="H3" i="2"/>
  <c r="D38" i="2" s="1"/>
  <c r="D35" i="2" l="1"/>
  <c r="D28" i="2"/>
</calcChain>
</file>

<file path=xl/sharedStrings.xml><?xml version="1.0" encoding="utf-8"?>
<sst xmlns="http://schemas.openxmlformats.org/spreadsheetml/2006/main" count="126" uniqueCount="89">
  <si>
    <t>UNIVERSIDAD DEL ISTMO</t>
  </si>
  <si>
    <t>FACULTAD DE INGENIERIA</t>
  </si>
  <si>
    <t>ANALISIS Y CONTROL DE COSTOS</t>
  </si>
  <si>
    <t>LIC. MARTÍN LIRA</t>
  </si>
  <si>
    <t>EJERCICIO 3ER. PARCIAL</t>
  </si>
  <si>
    <r>
      <t xml:space="preserve">LA EMPRESA LA SAGA, S.A. FABRICA EL PRODUCTO </t>
    </r>
    <r>
      <rPr>
        <b/>
        <sz val="10"/>
        <rFont val="Arial"/>
        <family val="2"/>
      </rPr>
      <t>ZZ</t>
    </r>
    <r>
      <rPr>
        <sz val="10"/>
        <rFont val="Arial"/>
        <family val="2"/>
      </rPr>
      <t xml:space="preserve"> PARA SU DISTRIBUCION</t>
    </r>
  </si>
  <si>
    <t>EN TODO EL PAIS LOS COSTOS ESTANDAR Y REALES PARA FABRICAR EL PRODUCTO</t>
  </si>
  <si>
    <t>SE DESCRIBEN A CONTINUACION:</t>
  </si>
  <si>
    <t>DESCRIPCION</t>
  </si>
  <si>
    <t>REAL</t>
  </si>
  <si>
    <t>ESTANDAR</t>
  </si>
  <si>
    <t>Materia Prima (lilbras)</t>
  </si>
  <si>
    <t>Materia Prima (Costo)</t>
  </si>
  <si>
    <t>Mano Obra Directa Horas</t>
  </si>
  <si>
    <t>Mano Obra Directa Costo H.</t>
  </si>
  <si>
    <t>G.I.F</t>
  </si>
  <si>
    <t>Seguros Fabrica</t>
  </si>
  <si>
    <t>Depreciacion Maquinaria</t>
  </si>
  <si>
    <t>Cobustibles y lubricantes</t>
  </si>
  <si>
    <t>Prest. Laborales 25% MOD real</t>
  </si>
  <si>
    <t>Total (establecerlo)</t>
  </si>
  <si>
    <t>Actividad Base Horas MOD Estándar</t>
  </si>
  <si>
    <t>Costo Variable</t>
  </si>
  <si>
    <t>Calcularlo</t>
  </si>
  <si>
    <t>Costo Fijo</t>
  </si>
  <si>
    <t xml:space="preserve"> </t>
  </si>
  <si>
    <t>SE PIDE:</t>
  </si>
  <si>
    <t>1. DETERMINE LA DESVIACION EN CANTIDAD Y PRECIO DE MATERIALES DIRECTOS</t>
  </si>
  <si>
    <t>2. DETERMINE LA DESVIACION EN CANTIDAD Y PRECIO DE MANO DE OBRA DIRECTA</t>
  </si>
  <si>
    <t>3. DETERMINE LA DESVIACION EN VOLUMEN Y DESVIACION TOTAL DE GASTOS</t>
  </si>
  <si>
    <t xml:space="preserve">    INDIRECTOS DE FABRICACION.</t>
  </si>
  <si>
    <t>4. DETERMINE LA RESULTADO FINAL DE LAS DESVIACIONES, ES FAVORABLE O NO?</t>
  </si>
  <si>
    <t>5. SI SE HUBIERA PRESUPUESTADO UNA PRODUCCION DE 18,000 UNIDADES:</t>
  </si>
  <si>
    <t>5.1 DETERMINE EL COSTO ESTANDAR UNITARIO</t>
  </si>
  <si>
    <t>5.2 DETERMINE EL COSTO REAL UNITARIO</t>
  </si>
  <si>
    <t>6. SI SE DESEA TENER UNA RENTABILIDAD DEL 65% SOBRE EL COSTO, CUAL SERA</t>
  </si>
  <si>
    <t>EL PRECIO DE VENTA UNITARIO CON EL IVA INCLUIDO.</t>
  </si>
  <si>
    <t>7. DETERMINE EL PUNTO DE EQUILIBRIO EN UNIDADES E INGRESOS.</t>
  </si>
  <si>
    <t xml:space="preserve">    CON UN NIVEL DE GASTOS FIJOS DE Q250,000.00</t>
  </si>
  <si>
    <t>8. SI VENDIERA EL 60% DE LA PRODUCCION CUAL ES EL RESULTADO.</t>
  </si>
  <si>
    <t>9. SI DESEA UNA GANANCIA DE Q.350,000.00 CUANTAS UNIDADES SE DEBEN VENDER.</t>
  </si>
  <si>
    <t>10. SI SE DESEARA VENDER TODAS LAS UNIDADES PRESUPUESTADAS, CUANTO</t>
  </si>
  <si>
    <t xml:space="preserve">      ES EL MAXIMO DE GANANCIA QUE SE PODRIA OBTENER.</t>
  </si>
  <si>
    <t>C. v. + 15%</t>
  </si>
  <si>
    <t xml:space="preserve">ESTANDAR </t>
  </si>
  <si>
    <t>LIBRAS</t>
  </si>
  <si>
    <t>MATERIA PRIMA</t>
  </si>
  <si>
    <t>FAVORABLE</t>
  </si>
  <si>
    <t>PRECIO</t>
  </si>
  <si>
    <t>MOD</t>
  </si>
  <si>
    <t>HR</t>
  </si>
  <si>
    <t>DESFAVORABLE</t>
  </si>
  <si>
    <t>CV</t>
  </si>
  <si>
    <t>CF</t>
  </si>
  <si>
    <t>TOTAL DESVIACIONES</t>
  </si>
  <si>
    <t>DESVIACIONES VOL.</t>
  </si>
  <si>
    <t>DESVIACIONES GIF</t>
  </si>
  <si>
    <t xml:space="preserve">REAL </t>
  </si>
  <si>
    <t>DESFAV.</t>
  </si>
  <si>
    <t>TOTAL REAL</t>
  </si>
  <si>
    <t>TOTAL ESTANDAR</t>
  </si>
  <si>
    <t>COSTO ESTANDAR</t>
  </si>
  <si>
    <t>UNIDS. PROD.</t>
  </si>
  <si>
    <t>CTO UNIT</t>
  </si>
  <si>
    <t>PA LA VENT</t>
  </si>
  <si>
    <t>COSTO REAL</t>
  </si>
  <si>
    <t>UNIDS. PROD</t>
  </si>
  <si>
    <t>CTO UNIT REAL</t>
  </si>
  <si>
    <t>PRECIO S/IVA</t>
  </si>
  <si>
    <t>PRECIO C/IVA</t>
  </si>
  <si>
    <t xml:space="preserve">GASTOS FIJOS </t>
  </si>
  <si>
    <t xml:space="preserve">60% DE LA PROD. </t>
  </si>
  <si>
    <t>PV</t>
  </si>
  <si>
    <t>CV UNI.</t>
  </si>
  <si>
    <t>P.E UNID</t>
  </si>
  <si>
    <t>P.E INGRE.</t>
  </si>
  <si>
    <t>PE UNID</t>
  </si>
  <si>
    <t>UNI. ARRIBA P.E</t>
  </si>
  <si>
    <t>MARGEN GANAN.</t>
  </si>
  <si>
    <t xml:space="preserve">GANANCIA </t>
  </si>
  <si>
    <t>MG DE GANAN</t>
  </si>
  <si>
    <t>UNI/P GANAN</t>
  </si>
  <si>
    <t>PE UNIDADES</t>
  </si>
  <si>
    <t>UNID A VENDER</t>
  </si>
  <si>
    <t>UNID. PROD</t>
  </si>
  <si>
    <t>DIFERENCIA</t>
  </si>
  <si>
    <t>MARG. CONTRI.</t>
  </si>
  <si>
    <t>GANAN. MAX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</si>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</sst>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Q&quot;* #,##0.00_);_(&quot;Q&quot;* \(#,##0.00\);_(&quot;Q&quot;* &quot;-&quot;??_);_(@_)"/>
    <numFmt numFmtId="43" formatCode="_(* #,##0.00_);_(* \(#,##0.00\);_(* &quot;-&quot;??_);_(@_)"/>
    <numFmt numFmtId="164" formatCode="_(* #,##0_);_(* \(#,##0\);_(* &quot;-&quot;??_);_(@_)"/>
    <numFmt numFmtId="171" formatCode="_(* #,##0.00000_);_(* \(#,##0.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43" fontId="4" fillId="0" borderId="1" xfId="0" applyNumberFormat="1" applyFont="1" applyBorder="1"/>
    <xf numFmtId="0" fontId="6" fillId="0" borderId="1" xfId="0" applyFont="1" applyFill="1" applyBorder="1"/>
    <xf numFmtId="0" fontId="5" fillId="0" borderId="0" xfId="0" applyFont="1"/>
    <xf numFmtId="44" fontId="4" fillId="0" borderId="0" xfId="0" applyNumberFormat="1" applyFont="1"/>
    <xf numFmtId="0" fontId="7" fillId="0" borderId="0" xfId="0" applyFont="1"/>
    <xf numFmtId="164" fontId="7" fillId="0" borderId="1" xfId="1" applyNumberFormat="1" applyFont="1" applyBorder="1"/>
    <xf numFmtId="0" fontId="7" fillId="0" borderId="0" xfId="0" applyFont="1" applyBorder="1"/>
    <xf numFmtId="44" fontId="7" fillId="0" borderId="1" xfId="2" applyFont="1" applyBorder="1"/>
    <xf numFmtId="0" fontId="7" fillId="0" borderId="1" xfId="0" applyFont="1" applyBorder="1"/>
    <xf numFmtId="43" fontId="7" fillId="0" borderId="1" xfId="1" applyFont="1" applyBorder="1"/>
    <xf numFmtId="44" fontId="7" fillId="0" borderId="1" xfId="0" applyNumberFormat="1" applyFont="1" applyBorder="1"/>
    <xf numFmtId="44" fontId="7" fillId="0" borderId="0" xfId="0" applyNumberFormat="1" applyFont="1"/>
    <xf numFmtId="43" fontId="7" fillId="0" borderId="0" xfId="0" applyNumberFormat="1" applyFont="1"/>
    <xf numFmtId="0" fontId="8" fillId="0" borderId="0" xfId="0" applyFont="1"/>
    <xf numFmtId="44" fontId="7" fillId="0" borderId="0" xfId="2" applyFont="1"/>
    <xf numFmtId="0" fontId="7" fillId="0" borderId="0" xfId="0" applyFont="1" applyAlignment="1">
      <alignment horizontal="center"/>
    </xf>
    <xf numFmtId="43" fontId="7" fillId="0" borderId="0" xfId="0" applyNumberFormat="1" applyFont="1" applyAlignment="1">
      <alignment horizontal="center"/>
    </xf>
    <xf numFmtId="171" fontId="7" fillId="0" borderId="0" xfId="0" applyNumberFormat="1" applyFont="1"/>
    <xf numFmtId="10" fontId="7" fillId="0" borderId="0" xfId="3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46D2-8989-4028-9A4D-BF61AC212910}">
  <dimension ref="A1:D42"/>
  <sheetViews>
    <sheetView topLeftCell="A28" workbookViewId="0">
      <selection activeCell="C44" sqref="C44"/>
    </sheetView>
  </sheetViews>
  <sheetFormatPr baseColWidth="10" defaultColWidth="9.140625" defaultRowHeight="14.25" x14ac:dyDescent="0.2"/>
  <cols>
    <col min="1" max="1" width="33" style="11" customWidth="1"/>
    <col min="2" max="2" width="13.28515625" style="11" bestFit="1" customWidth="1"/>
    <col min="3" max="3" width="11" style="11" bestFit="1" customWidth="1"/>
    <col min="4" max="8" width="9.140625" style="11"/>
    <col min="9" max="9" width="12.28515625" style="11" bestFit="1" customWidth="1"/>
    <col min="10" max="16384" width="9.140625" style="11"/>
  </cols>
  <sheetData>
    <row r="1" spans="1:4" ht="15.75" x14ac:dyDescent="0.25">
      <c r="A1" s="1" t="s">
        <v>0</v>
      </c>
      <c r="B1" s="2"/>
      <c r="C1" s="2"/>
    </row>
    <row r="2" spans="1:4" ht="15" x14ac:dyDescent="0.2">
      <c r="A2" s="2" t="s">
        <v>1</v>
      </c>
      <c r="B2" s="2"/>
      <c r="C2" s="2"/>
    </row>
    <row r="3" spans="1:4" ht="15" x14ac:dyDescent="0.2">
      <c r="A3" s="2" t="s">
        <v>2</v>
      </c>
      <c r="B3" s="2"/>
      <c r="C3" s="2"/>
    </row>
    <row r="4" spans="1:4" ht="15" x14ac:dyDescent="0.2">
      <c r="A4" s="2" t="s">
        <v>3</v>
      </c>
      <c r="B4" s="2"/>
      <c r="C4" s="2"/>
    </row>
    <row r="5" spans="1:4" ht="15.75" x14ac:dyDescent="0.25">
      <c r="A5" s="1" t="s">
        <v>4</v>
      </c>
      <c r="B5" s="2"/>
      <c r="C5" s="2"/>
    </row>
    <row r="6" spans="1:4" ht="15.75" x14ac:dyDescent="0.25">
      <c r="A6" s="1"/>
      <c r="B6" s="2"/>
      <c r="C6" s="2"/>
    </row>
    <row r="7" spans="1:4" x14ac:dyDescent="0.2">
      <c r="A7" s="11" t="s">
        <v>5</v>
      </c>
    </row>
    <row r="8" spans="1:4" x14ac:dyDescent="0.2">
      <c r="A8" s="11" t="s">
        <v>6</v>
      </c>
    </row>
    <row r="9" spans="1:4" x14ac:dyDescent="0.2">
      <c r="A9" s="11" t="s">
        <v>7</v>
      </c>
    </row>
    <row r="10" spans="1:4" x14ac:dyDescent="0.2">
      <c r="A10" s="3"/>
    </row>
    <row r="11" spans="1:4" x14ac:dyDescent="0.2">
      <c r="A11" s="4" t="s">
        <v>8</v>
      </c>
      <c r="B11" s="4" t="s">
        <v>9</v>
      </c>
      <c r="C11" s="4" t="s">
        <v>10</v>
      </c>
    </row>
    <row r="12" spans="1:4" x14ac:dyDescent="0.2">
      <c r="A12" s="5" t="s">
        <v>11</v>
      </c>
      <c r="B12" s="12">
        <v>1650</v>
      </c>
      <c r="C12" s="12">
        <v>1800</v>
      </c>
      <c r="D12" s="13"/>
    </row>
    <row r="13" spans="1:4" x14ac:dyDescent="0.2">
      <c r="A13" s="5" t="s">
        <v>12</v>
      </c>
      <c r="B13" s="14">
        <v>65</v>
      </c>
      <c r="C13" s="14">
        <v>55</v>
      </c>
    </row>
    <row r="14" spans="1:4" x14ac:dyDescent="0.2">
      <c r="A14" s="5" t="s">
        <v>13</v>
      </c>
      <c r="B14" s="12">
        <v>6800</v>
      </c>
      <c r="C14" s="12">
        <v>6000</v>
      </c>
    </row>
    <row r="15" spans="1:4" x14ac:dyDescent="0.2">
      <c r="A15" s="5" t="s">
        <v>14</v>
      </c>
      <c r="B15" s="14">
        <v>13</v>
      </c>
      <c r="C15" s="14">
        <v>15</v>
      </c>
    </row>
    <row r="16" spans="1:4" x14ac:dyDescent="0.2">
      <c r="A16" s="5" t="s">
        <v>15</v>
      </c>
      <c r="B16" s="15"/>
      <c r="C16" s="15"/>
    </row>
    <row r="17" spans="1:3" x14ac:dyDescent="0.2">
      <c r="A17" s="6" t="s">
        <v>16</v>
      </c>
      <c r="B17" s="16">
        <v>10400</v>
      </c>
      <c r="C17" s="16"/>
    </row>
    <row r="18" spans="1:3" x14ac:dyDescent="0.2">
      <c r="A18" s="6" t="s">
        <v>17</v>
      </c>
      <c r="B18" s="16">
        <v>25600</v>
      </c>
      <c r="C18" s="16"/>
    </row>
    <row r="19" spans="1:3" x14ac:dyDescent="0.2">
      <c r="A19" s="6" t="s">
        <v>18</v>
      </c>
      <c r="B19" s="16">
        <v>35900</v>
      </c>
      <c r="C19" s="16"/>
    </row>
    <row r="20" spans="1:3" x14ac:dyDescent="0.2">
      <c r="A20" s="6" t="s">
        <v>19</v>
      </c>
      <c r="B20" s="17"/>
      <c r="C20" s="17"/>
    </row>
    <row r="21" spans="1:3" x14ac:dyDescent="0.2">
      <c r="A21" s="6" t="s">
        <v>20</v>
      </c>
      <c r="B21" s="7"/>
      <c r="C21" s="7"/>
    </row>
    <row r="22" spans="1:3" x14ac:dyDescent="0.2">
      <c r="A22" s="8" t="s">
        <v>21</v>
      </c>
      <c r="C22" s="15"/>
    </row>
    <row r="23" spans="1:3" x14ac:dyDescent="0.2">
      <c r="A23" s="6" t="s">
        <v>22</v>
      </c>
      <c r="B23" s="16">
        <f>+B21/C14</f>
        <v>0</v>
      </c>
      <c r="C23" s="15" t="s">
        <v>23</v>
      </c>
    </row>
    <row r="24" spans="1:3" x14ac:dyDescent="0.2">
      <c r="A24" s="15" t="s">
        <v>24</v>
      </c>
      <c r="B24" s="16" t="s">
        <v>43</v>
      </c>
      <c r="C24" s="6" t="s">
        <v>25</v>
      </c>
    </row>
    <row r="26" spans="1:3" ht="15.75" x14ac:dyDescent="0.25">
      <c r="A26" s="1" t="s">
        <v>26</v>
      </c>
    </row>
    <row r="27" spans="1:3" x14ac:dyDescent="0.2">
      <c r="A27" s="11" t="s">
        <v>27</v>
      </c>
    </row>
    <row r="28" spans="1:3" x14ac:dyDescent="0.2">
      <c r="A28" s="11" t="s">
        <v>28</v>
      </c>
    </row>
    <row r="29" spans="1:3" x14ac:dyDescent="0.2">
      <c r="A29" s="11" t="s">
        <v>29</v>
      </c>
    </row>
    <row r="30" spans="1:3" x14ac:dyDescent="0.2">
      <c r="A30" s="11" t="s">
        <v>30</v>
      </c>
    </row>
    <row r="31" spans="1:3" x14ac:dyDescent="0.2">
      <c r="A31" s="11" t="s">
        <v>31</v>
      </c>
    </row>
    <row r="32" spans="1:3" x14ac:dyDescent="0.2">
      <c r="A32" s="9" t="s">
        <v>32</v>
      </c>
    </row>
    <row r="33" spans="1:4" x14ac:dyDescent="0.2">
      <c r="A33" s="11" t="s">
        <v>33</v>
      </c>
      <c r="C33" s="10">
        <f>L16</f>
        <v>0</v>
      </c>
    </row>
    <row r="34" spans="1:4" x14ac:dyDescent="0.2">
      <c r="A34" s="11" t="s">
        <v>34</v>
      </c>
      <c r="C34" s="10">
        <f>N16</f>
        <v>0</v>
      </c>
    </row>
    <row r="35" spans="1:4" x14ac:dyDescent="0.2">
      <c r="A35" s="9" t="s">
        <v>35</v>
      </c>
    </row>
    <row r="36" spans="1:4" x14ac:dyDescent="0.2">
      <c r="A36" s="11" t="s">
        <v>36</v>
      </c>
      <c r="D36" s="18"/>
    </row>
    <row r="37" spans="1:4" x14ac:dyDescent="0.2">
      <c r="A37" s="11" t="s">
        <v>37</v>
      </c>
    </row>
    <row r="38" spans="1:4" x14ac:dyDescent="0.2">
      <c r="A38" s="9" t="s">
        <v>38</v>
      </c>
    </row>
    <row r="39" spans="1:4" x14ac:dyDescent="0.2">
      <c r="A39" s="11" t="s">
        <v>39</v>
      </c>
    </row>
    <row r="40" spans="1:4" x14ac:dyDescent="0.2">
      <c r="A40" s="9" t="s">
        <v>40</v>
      </c>
    </row>
    <row r="41" spans="1:4" x14ac:dyDescent="0.2">
      <c r="A41" s="11" t="s">
        <v>41</v>
      </c>
    </row>
    <row r="42" spans="1:4" x14ac:dyDescent="0.2">
      <c r="A42" s="1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92C0-798F-4BDC-8003-3A9728A2F052}">
  <dimension ref="A1:L64"/>
  <sheetViews>
    <sheetView tabSelected="1" topLeftCell="A42" workbookViewId="0">
      <selection activeCell="F56" sqref="F56"/>
    </sheetView>
  </sheetViews>
  <sheetFormatPr baseColWidth="10" defaultRowHeight="14.25" x14ac:dyDescent="0.2"/>
  <cols>
    <col min="1" max="1" width="24" style="11" bestFit="1" customWidth="1"/>
    <col min="2" max="2" width="15.28515625" style="11" bestFit="1" customWidth="1"/>
    <col min="3" max="3" width="16.85546875" style="11" bestFit="1" customWidth="1"/>
    <col min="4" max="4" width="18.140625" style="11" bestFit="1" customWidth="1"/>
    <col min="5" max="5" width="17.140625" style="11" bestFit="1" customWidth="1"/>
    <col min="6" max="6" width="14.85546875" style="11" bestFit="1" customWidth="1"/>
    <col min="7" max="7" width="14.42578125" style="11" bestFit="1" customWidth="1"/>
    <col min="8" max="8" width="12.7109375" style="11" bestFit="1" customWidth="1"/>
    <col min="9" max="9" width="11.42578125" style="11"/>
    <col min="10" max="10" width="29.140625" style="11" bestFit="1" customWidth="1"/>
    <col min="11" max="12" width="13.28515625" style="11" bestFit="1" customWidth="1"/>
    <col min="13" max="13" width="29.140625" style="11" bestFit="1" customWidth="1"/>
    <col min="14" max="14" width="13.28515625" style="11" bestFit="1" customWidth="1"/>
    <col min="15" max="15" width="11" style="11" bestFit="1" customWidth="1"/>
    <col min="16" max="16384" width="11.42578125" style="11"/>
  </cols>
  <sheetData>
    <row r="1" spans="1:12" x14ac:dyDescent="0.2">
      <c r="A1" s="11" t="s">
        <v>46</v>
      </c>
      <c r="J1" s="4" t="s">
        <v>8</v>
      </c>
      <c r="K1" s="4" t="s">
        <v>9</v>
      </c>
      <c r="L1" s="4" t="s">
        <v>10</v>
      </c>
    </row>
    <row r="2" spans="1:12" x14ac:dyDescent="0.2">
      <c r="B2" s="11" t="s">
        <v>45</v>
      </c>
      <c r="J2" s="5" t="s">
        <v>11</v>
      </c>
      <c r="K2" s="12">
        <v>1650</v>
      </c>
      <c r="L2" s="12">
        <v>1800</v>
      </c>
    </row>
    <row r="3" spans="1:12" x14ac:dyDescent="0.2">
      <c r="A3" s="11" t="s">
        <v>9</v>
      </c>
      <c r="B3" s="11">
        <v>1650</v>
      </c>
      <c r="D3" s="11">
        <f>B3*C4</f>
        <v>90750</v>
      </c>
      <c r="G3" s="11" t="s">
        <v>52</v>
      </c>
      <c r="H3" s="19">
        <f>($K$17+$K$18)*K4</f>
        <v>229046.66666666666</v>
      </c>
      <c r="J3" s="5" t="s">
        <v>12</v>
      </c>
      <c r="K3" s="14">
        <v>65</v>
      </c>
      <c r="L3" s="14">
        <v>55</v>
      </c>
    </row>
    <row r="4" spans="1:12" x14ac:dyDescent="0.2">
      <c r="A4" s="11" t="s">
        <v>44</v>
      </c>
      <c r="B4" s="11">
        <v>1800</v>
      </c>
      <c r="C4" s="11">
        <v>55</v>
      </c>
      <c r="D4" s="11">
        <f>B4*C4</f>
        <v>99000</v>
      </c>
      <c r="G4" s="11" t="s">
        <v>53</v>
      </c>
      <c r="H4" s="19">
        <f>($K$17+$K$18)*L4</f>
        <v>202099.99999999997</v>
      </c>
      <c r="J4" s="5" t="s">
        <v>13</v>
      </c>
      <c r="K4" s="12">
        <v>6800</v>
      </c>
      <c r="L4" s="12">
        <v>6000</v>
      </c>
    </row>
    <row r="5" spans="1:12" ht="15" x14ac:dyDescent="0.25">
      <c r="A5" s="11" t="s">
        <v>47</v>
      </c>
      <c r="D5" s="20">
        <f>D3-D4</f>
        <v>-8250</v>
      </c>
      <c r="J5" s="5" t="s">
        <v>14</v>
      </c>
      <c r="K5" s="14">
        <v>13</v>
      </c>
      <c r="L5" s="14">
        <v>15</v>
      </c>
    </row>
    <row r="7" spans="1:12" x14ac:dyDescent="0.2">
      <c r="A7" s="11" t="s">
        <v>46</v>
      </c>
      <c r="K7" s="11">
        <f>K2*K3</f>
        <v>107250</v>
      </c>
      <c r="L7" s="11">
        <f>L2*L3</f>
        <v>99000</v>
      </c>
    </row>
    <row r="8" spans="1:12" x14ac:dyDescent="0.2">
      <c r="B8" s="11" t="s">
        <v>48</v>
      </c>
      <c r="K8" s="11">
        <f>K4*K5</f>
        <v>88400</v>
      </c>
      <c r="L8" s="11">
        <f>L4*L5</f>
        <v>90000</v>
      </c>
    </row>
    <row r="9" spans="1:12" x14ac:dyDescent="0.2">
      <c r="A9" s="11" t="s">
        <v>9</v>
      </c>
      <c r="B9" s="11">
        <v>65</v>
      </c>
      <c r="D9" s="11">
        <f>B9*C10</f>
        <v>107250</v>
      </c>
    </row>
    <row r="10" spans="1:12" x14ac:dyDescent="0.2">
      <c r="A10" s="11" t="s">
        <v>44</v>
      </c>
      <c r="B10" s="11">
        <v>55</v>
      </c>
      <c r="C10" s="11">
        <v>1650</v>
      </c>
      <c r="D10" s="11">
        <f>B10*C10</f>
        <v>90750</v>
      </c>
      <c r="J10" s="5" t="s">
        <v>15</v>
      </c>
      <c r="K10" s="15"/>
      <c r="L10" s="15"/>
    </row>
    <row r="11" spans="1:12" ht="15" x14ac:dyDescent="0.25">
      <c r="A11" s="11" t="s">
        <v>51</v>
      </c>
      <c r="D11" s="20">
        <f>D9-D10</f>
        <v>16500</v>
      </c>
      <c r="J11" s="6" t="s">
        <v>16</v>
      </c>
      <c r="K11" s="16">
        <v>10400</v>
      </c>
      <c r="L11" s="16"/>
    </row>
    <row r="12" spans="1:12" x14ac:dyDescent="0.2">
      <c r="J12" s="6" t="s">
        <v>17</v>
      </c>
      <c r="K12" s="16">
        <v>25600</v>
      </c>
      <c r="L12" s="16"/>
    </row>
    <row r="13" spans="1:12" x14ac:dyDescent="0.2">
      <c r="A13" s="11" t="s">
        <v>49</v>
      </c>
      <c r="J13" s="6" t="s">
        <v>18</v>
      </c>
      <c r="K13" s="16">
        <v>35900</v>
      </c>
      <c r="L13" s="16"/>
    </row>
    <row r="14" spans="1:12" x14ac:dyDescent="0.2">
      <c r="B14" s="11" t="s">
        <v>50</v>
      </c>
      <c r="J14" s="6" t="s">
        <v>19</v>
      </c>
      <c r="K14" s="17">
        <f>D15*0.25</f>
        <v>22100</v>
      </c>
      <c r="L14" s="17"/>
    </row>
    <row r="15" spans="1:12" x14ac:dyDescent="0.2">
      <c r="A15" s="11" t="s">
        <v>9</v>
      </c>
      <c r="B15" s="11">
        <v>6800</v>
      </c>
      <c r="D15" s="11">
        <f>B15*C16</f>
        <v>88400</v>
      </c>
      <c r="J15" s="6" t="s">
        <v>20</v>
      </c>
      <c r="K15" s="7">
        <f>SUM(K11:K14)</f>
        <v>94000</v>
      </c>
      <c r="L15" s="7"/>
    </row>
    <row r="16" spans="1:12" x14ac:dyDescent="0.2">
      <c r="A16" s="11" t="s">
        <v>44</v>
      </c>
      <c r="B16" s="11">
        <v>6000</v>
      </c>
      <c r="C16" s="11">
        <v>13</v>
      </c>
      <c r="D16" s="11">
        <f>B16*C16</f>
        <v>78000</v>
      </c>
      <c r="J16" s="8" t="s">
        <v>21</v>
      </c>
      <c r="L16" s="15"/>
    </row>
    <row r="17" spans="1:12" ht="15" x14ac:dyDescent="0.25">
      <c r="A17" s="11" t="s">
        <v>47</v>
      </c>
      <c r="D17" s="20">
        <f>D15-D16</f>
        <v>10400</v>
      </c>
      <c r="J17" s="6" t="s">
        <v>22</v>
      </c>
      <c r="K17" s="16">
        <f>+K15/L4</f>
        <v>15.666666666666666</v>
      </c>
      <c r="L17" s="15" t="s">
        <v>23</v>
      </c>
    </row>
    <row r="18" spans="1:12" x14ac:dyDescent="0.2">
      <c r="J18" s="15" t="s">
        <v>24</v>
      </c>
      <c r="K18" s="16">
        <f>K17*1.15</f>
        <v>18.016666666666666</v>
      </c>
      <c r="L18" s="16" t="s">
        <v>43</v>
      </c>
    </row>
    <row r="19" spans="1:12" x14ac:dyDescent="0.2">
      <c r="A19" s="11" t="s">
        <v>49</v>
      </c>
    </row>
    <row r="20" spans="1:12" x14ac:dyDescent="0.2">
      <c r="B20" s="11" t="s">
        <v>48</v>
      </c>
    </row>
    <row r="21" spans="1:12" x14ac:dyDescent="0.2">
      <c r="A21" s="11" t="s">
        <v>9</v>
      </c>
      <c r="B21" s="11">
        <v>13</v>
      </c>
      <c r="D21" s="11">
        <f>B21*C22</f>
        <v>78000</v>
      </c>
    </row>
    <row r="22" spans="1:12" x14ac:dyDescent="0.2">
      <c r="A22" s="11" t="s">
        <v>44</v>
      </c>
      <c r="B22" s="11">
        <v>15</v>
      </c>
      <c r="C22" s="11">
        <v>6000</v>
      </c>
      <c r="D22" s="11">
        <f>B22*C22</f>
        <v>90000</v>
      </c>
    </row>
    <row r="23" spans="1:12" ht="15" x14ac:dyDescent="0.25">
      <c r="A23" s="11" t="s">
        <v>47</v>
      </c>
      <c r="D23" s="20">
        <f>D21-D22</f>
        <v>-12000</v>
      </c>
    </row>
    <row r="25" spans="1:12" x14ac:dyDescent="0.2">
      <c r="A25" s="11" t="s">
        <v>55</v>
      </c>
    </row>
    <row r="26" spans="1:12" x14ac:dyDescent="0.2">
      <c r="A26" s="11" t="s">
        <v>9</v>
      </c>
      <c r="B26" s="11">
        <v>6800</v>
      </c>
      <c r="D26" s="11">
        <f>B26*C27</f>
        <v>106533.33333333333</v>
      </c>
    </row>
    <row r="27" spans="1:12" x14ac:dyDescent="0.2">
      <c r="A27" s="11" t="s">
        <v>10</v>
      </c>
      <c r="B27" s="11">
        <v>6000</v>
      </c>
      <c r="C27" s="19">
        <f>K17</f>
        <v>15.666666666666666</v>
      </c>
      <c r="D27" s="11">
        <f>B27*C27</f>
        <v>94000</v>
      </c>
    </row>
    <row r="28" spans="1:12" ht="15" x14ac:dyDescent="0.25">
      <c r="A28" s="11" t="s">
        <v>51</v>
      </c>
      <c r="D28" s="20">
        <f>D26-D27</f>
        <v>12533.333333333328</v>
      </c>
    </row>
    <row r="30" spans="1:12" x14ac:dyDescent="0.2">
      <c r="A30" s="11" t="s">
        <v>56</v>
      </c>
    </row>
    <row r="31" spans="1:12" x14ac:dyDescent="0.2">
      <c r="A31" s="11" t="s">
        <v>57</v>
      </c>
      <c r="B31" s="11">
        <v>6800</v>
      </c>
      <c r="D31" s="11">
        <f>B31*C32</f>
        <v>122513.33333333333</v>
      </c>
    </row>
    <row r="32" spans="1:12" x14ac:dyDescent="0.2">
      <c r="A32" s="11" t="s">
        <v>10</v>
      </c>
      <c r="B32" s="11">
        <v>6000</v>
      </c>
      <c r="C32" s="19">
        <f>K18</f>
        <v>18.016666666666666</v>
      </c>
      <c r="D32" s="11">
        <f>B32*C32</f>
        <v>108100</v>
      </c>
    </row>
    <row r="33" spans="1:4" ht="15" x14ac:dyDescent="0.25">
      <c r="A33" s="11" t="s">
        <v>51</v>
      </c>
      <c r="D33" s="20">
        <f>D31-D32</f>
        <v>14413.333333333328</v>
      </c>
    </row>
    <row r="35" spans="1:4" ht="15" x14ac:dyDescent="0.25">
      <c r="A35" s="11" t="s">
        <v>54</v>
      </c>
      <c r="C35" s="11" t="s">
        <v>58</v>
      </c>
      <c r="D35" s="20">
        <f>D33+D28+D23+D17+D11+D5</f>
        <v>33596.666666666657</v>
      </c>
    </row>
    <row r="38" spans="1:4" x14ac:dyDescent="0.2">
      <c r="A38" s="11" t="s">
        <v>59</v>
      </c>
      <c r="D38" s="19">
        <f>D9+D15+H3</f>
        <v>424696.66666666663</v>
      </c>
    </row>
    <row r="39" spans="1:4" x14ac:dyDescent="0.2">
      <c r="A39" s="11" t="s">
        <v>60</v>
      </c>
      <c r="D39" s="19">
        <f>L7+L8+H4</f>
        <v>391100</v>
      </c>
    </row>
    <row r="42" spans="1:4" x14ac:dyDescent="0.2">
      <c r="A42" s="11" t="s">
        <v>61</v>
      </c>
      <c r="B42" s="11" t="s">
        <v>62</v>
      </c>
      <c r="C42" s="11" t="s">
        <v>63</v>
      </c>
      <c r="D42" s="11" t="s">
        <v>64</v>
      </c>
    </row>
    <row r="43" spans="1:4" x14ac:dyDescent="0.2">
      <c r="A43" s="19">
        <f>D39</f>
        <v>391100</v>
      </c>
      <c r="B43" s="11">
        <v>18000</v>
      </c>
      <c r="C43" s="19">
        <f>A43/B43</f>
        <v>21.727777777777778</v>
      </c>
      <c r="D43" s="19">
        <f>C43*1.12</f>
        <v>24.335111111111114</v>
      </c>
    </row>
    <row r="45" spans="1:4" x14ac:dyDescent="0.2">
      <c r="A45" s="11" t="s">
        <v>65</v>
      </c>
      <c r="B45" s="11" t="s">
        <v>66</v>
      </c>
      <c r="C45" s="11" t="s">
        <v>63</v>
      </c>
    </row>
    <row r="46" spans="1:4" x14ac:dyDescent="0.2">
      <c r="A46" s="19">
        <f>D38</f>
        <v>424696.66666666663</v>
      </c>
      <c r="B46" s="11">
        <v>18000</v>
      </c>
      <c r="C46" s="19">
        <f>A46/B46</f>
        <v>23.594259259259257</v>
      </c>
      <c r="D46" s="19">
        <f>C46*1.12</f>
        <v>26.425570370370369</v>
      </c>
    </row>
    <row r="48" spans="1:4" x14ac:dyDescent="0.2">
      <c r="A48" s="11" t="s">
        <v>67</v>
      </c>
      <c r="B48" s="11" t="s">
        <v>68</v>
      </c>
      <c r="C48" s="11" t="s">
        <v>69</v>
      </c>
    </row>
    <row r="49" spans="1:7" x14ac:dyDescent="0.2">
      <c r="A49" s="19">
        <f>C46</f>
        <v>23.594259259259257</v>
      </c>
      <c r="B49" s="19">
        <f>A49/0.35</f>
        <v>67.412169312169311</v>
      </c>
      <c r="C49" s="19">
        <f>B49*1.12</f>
        <v>75.501629629629633</v>
      </c>
    </row>
    <row r="51" spans="1:7" x14ac:dyDescent="0.2">
      <c r="A51" s="11" t="s">
        <v>70</v>
      </c>
      <c r="B51" s="11" t="s">
        <v>73</v>
      </c>
      <c r="C51" s="11" t="s">
        <v>72</v>
      </c>
      <c r="D51" s="11" t="s">
        <v>74</v>
      </c>
      <c r="E51" s="11" t="s">
        <v>75</v>
      </c>
    </row>
    <row r="52" spans="1:7" x14ac:dyDescent="0.2">
      <c r="A52" s="21">
        <v>250000</v>
      </c>
      <c r="B52" s="19">
        <f>C46</f>
        <v>23.594259259259257</v>
      </c>
      <c r="C52" s="19">
        <f>B49</f>
        <v>67.412169312169311</v>
      </c>
      <c r="D52" s="11">
        <f>A52/B53</f>
        <v>5705.4295765846755</v>
      </c>
      <c r="E52" s="19">
        <f>D52*C52</f>
        <v>384615.38461538462</v>
      </c>
      <c r="G52" s="24"/>
    </row>
    <row r="53" spans="1:7" x14ac:dyDescent="0.2">
      <c r="B53" s="23">
        <f>C52-B52</f>
        <v>43.817910052910051</v>
      </c>
      <c r="C53" s="22"/>
      <c r="D53" s="25">
        <f>D52/B46</f>
        <v>0.31696830981025975</v>
      </c>
      <c r="E53" s="25">
        <f>1-D53</f>
        <v>0.68303169018974019</v>
      </c>
    </row>
    <row r="54" spans="1:7" x14ac:dyDescent="0.2">
      <c r="E54" s="25">
        <f>C56/B46</f>
        <v>0.28303169018974023</v>
      </c>
      <c r="G54" s="24"/>
    </row>
    <row r="55" spans="1:7" x14ac:dyDescent="0.2">
      <c r="A55" s="11" t="s">
        <v>71</v>
      </c>
      <c r="B55" s="11" t="s">
        <v>76</v>
      </c>
      <c r="C55" s="11" t="s">
        <v>77</v>
      </c>
      <c r="D55" s="11" t="s">
        <v>78</v>
      </c>
      <c r="E55" s="11" t="s">
        <v>88</v>
      </c>
      <c r="G55" s="19"/>
    </row>
    <row r="56" spans="1:7" x14ac:dyDescent="0.2">
      <c r="A56" s="11">
        <f>B46*0.6</f>
        <v>10800</v>
      </c>
      <c r="B56" s="11">
        <f>D52</f>
        <v>5705.4295765846755</v>
      </c>
      <c r="C56" s="11">
        <f>A56-B56</f>
        <v>5094.5704234153245</v>
      </c>
      <c r="D56" s="19">
        <f>B53</f>
        <v>43.817910052910051</v>
      </c>
      <c r="E56" s="19">
        <f>D56*C56</f>
        <v>223233.42857142855</v>
      </c>
      <c r="F56" s="21"/>
    </row>
    <row r="57" spans="1:7" x14ac:dyDescent="0.2">
      <c r="G57" s="19"/>
    </row>
    <row r="58" spans="1:7" x14ac:dyDescent="0.2">
      <c r="A58" s="11" t="s">
        <v>79</v>
      </c>
      <c r="B58" s="11" t="s">
        <v>80</v>
      </c>
      <c r="C58" s="11" t="s">
        <v>81</v>
      </c>
      <c r="D58" s="11" t="s">
        <v>82</v>
      </c>
      <c r="E58" s="11" t="s">
        <v>83</v>
      </c>
    </row>
    <row r="59" spans="1:7" x14ac:dyDescent="0.2">
      <c r="A59" s="11">
        <v>350000</v>
      </c>
      <c r="B59" s="19">
        <f>D56</f>
        <v>43.817910052910051</v>
      </c>
      <c r="C59" s="19">
        <f>A59/B59</f>
        <v>7987.6014072185462</v>
      </c>
      <c r="D59" s="11">
        <f>B56</f>
        <v>5705.4295765846755</v>
      </c>
      <c r="E59" s="19">
        <f>C59+D59</f>
        <v>13693.030983803223</v>
      </c>
      <c r="F59" s="19"/>
    </row>
    <row r="62" spans="1:7" x14ac:dyDescent="0.2">
      <c r="A62" s="11" t="s">
        <v>84</v>
      </c>
      <c r="B62" s="11" t="s">
        <v>76</v>
      </c>
      <c r="C62" s="11" t="s">
        <v>85</v>
      </c>
      <c r="D62" s="11" t="s">
        <v>86</v>
      </c>
      <c r="E62" s="11" t="s">
        <v>87</v>
      </c>
    </row>
    <row r="63" spans="1:7" x14ac:dyDescent="0.2">
      <c r="A63" s="11">
        <v>18000</v>
      </c>
      <c r="B63" s="11">
        <f>D59</f>
        <v>5705.4295765846755</v>
      </c>
      <c r="C63" s="11">
        <f>A63-B63</f>
        <v>12294.570423415324</v>
      </c>
      <c r="D63" s="19">
        <f>D56</f>
        <v>43.817910052910051</v>
      </c>
      <c r="E63" s="19">
        <f>C63*D63</f>
        <v>538722.38095238095</v>
      </c>
      <c r="F63" s="19"/>
      <c r="G63" s="19"/>
    </row>
    <row r="64" spans="1:7" x14ac:dyDescent="0.2">
      <c r="E64" s="19"/>
    </row>
  </sheetData>
  <mergeCells count="1">
    <mergeCell ref="B53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Lol</cp:lastModifiedBy>
  <dcterms:created xsi:type="dcterms:W3CDTF">2018-10-02T16:53:11Z</dcterms:created>
  <dcterms:modified xsi:type="dcterms:W3CDTF">2018-10-02T19:17:15Z</dcterms:modified>
</cp:coreProperties>
</file>