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0d399496d57b9/Papá/IDS/Ingenieria de Software 2/"/>
    </mc:Choice>
  </mc:AlternateContent>
  <xr:revisionPtr revIDLastSave="0" documentId="8_{79D45560-8C44-4050-B2EA-BB12BA09C197}" xr6:coauthVersionLast="47" xr6:coauthVersionMax="47" xr10:uidLastSave="{00000000-0000-0000-0000-000000000000}"/>
  <bookViews>
    <workbookView xWindow="-108" yWindow="-108" windowWidth="23256" windowHeight="12456" activeTab="2" xr2:uid="{81BCB11F-FBA4-4F1B-B99E-D5DEBAB25842}"/>
  </bookViews>
  <sheets>
    <sheet name="Tabla de actividades " sheetId="1" r:id="rId1"/>
    <sheet name="Estimación" sheetId="3" r:id="rId2"/>
    <sheet name="Costos" sheetId="2" r:id="rId3"/>
  </sheets>
  <definedNames>
    <definedName name="_xlnm.Print_Area" localSheetId="2">Costos!$B$2:$J$16</definedName>
    <definedName name="_xlnm.Print_Area" localSheetId="1">Estimación!$B$2:$T$46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4" i="3" a="1"/>
  <c r="J44" i="3" s="1"/>
  <c r="J43" i="3" a="1"/>
  <c r="J43" i="3" s="1"/>
  <c r="J42" i="3" a="1"/>
  <c r="J42" i="3" s="1"/>
  <c r="J41" i="3" a="1"/>
  <c r="J41" i="3" s="1"/>
  <c r="J40" i="3" a="1"/>
  <c r="J40" i="3" s="1"/>
  <c r="J39" i="3" a="1"/>
  <c r="J39" i="3" s="1"/>
  <c r="J38" i="3" a="1"/>
  <c r="J38" i="3" s="1"/>
  <c r="J37" i="3" a="1"/>
  <c r="J37" i="3" s="1"/>
  <c r="J36" i="3" a="1"/>
  <c r="J36" i="3" s="1"/>
  <c r="J35" i="3" a="1"/>
  <c r="J35" i="3" s="1"/>
  <c r="J34" i="3" a="1"/>
  <c r="J34" i="3" s="1"/>
  <c r="J33" i="3" a="1"/>
  <c r="J33" i="3" s="1"/>
  <c r="J32" i="3" a="1"/>
  <c r="J32" i="3" s="1"/>
  <c r="J31" i="3" a="1"/>
  <c r="J31" i="3" s="1"/>
  <c r="J30" i="3" a="1"/>
  <c r="J30" i="3" s="1"/>
  <c r="J29" i="3" a="1"/>
  <c r="J29" i="3" s="1"/>
  <c r="J28" i="3" a="1"/>
  <c r="J28" i="3" s="1"/>
  <c r="J27" i="3" a="1"/>
  <c r="J27" i="3" s="1"/>
  <c r="J26" i="3" a="1"/>
  <c r="J26" i="3" s="1"/>
  <c r="J25" i="3" a="1"/>
  <c r="J25" i="3" s="1"/>
  <c r="J24" i="3" a="1"/>
  <c r="J24" i="3" s="1"/>
  <c r="J23" i="3" a="1"/>
  <c r="J23" i="3" s="1"/>
  <c r="J22" i="3" a="1"/>
  <c r="J22" i="3" s="1"/>
  <c r="J21" i="3" a="1"/>
  <c r="J21" i="3" s="1"/>
  <c r="J20" i="3" a="1"/>
  <c r="J20" i="3" s="1"/>
  <c r="J19" i="3" a="1"/>
  <c r="J19" i="3" s="1"/>
  <c r="J18" i="3" a="1"/>
  <c r="J18" i="3" s="1"/>
  <c r="J17" i="3" a="1"/>
  <c r="J17" i="3" s="1"/>
  <c r="J16" i="3" a="1"/>
  <c r="J16" i="3" s="1"/>
  <c r="J15" i="3" a="1"/>
  <c r="J15" i="3" s="1"/>
  <c r="J14" i="3" a="1"/>
  <c r="J14" i="3" s="1"/>
  <c r="J13" i="3" a="1"/>
  <c r="J13" i="3" s="1"/>
  <c r="J12" i="3" a="1"/>
  <c r="J12" i="3" s="1"/>
  <c r="J11" i="3" a="1"/>
  <c r="J11" i="3" s="1"/>
  <c r="J10" i="3" a="1"/>
  <c r="J10" i="3" s="1"/>
  <c r="J9" i="3" a="1"/>
  <c r="J9" i="3" s="1"/>
  <c r="J45" i="3" l="1"/>
  <c r="M14" i="3" s="1"/>
  <c r="N14" i="3" s="1"/>
  <c r="Q19" i="3" l="1"/>
  <c r="G5" i="2" s="1"/>
  <c r="G8" i="2" s="1"/>
  <c r="H16" i="2" s="1"/>
  <c r="O14" i="3"/>
  <c r="N19" i="3"/>
  <c r="D5" i="2" s="1"/>
  <c r="D8" i="2" s="1"/>
  <c r="E13" i="2" s="1"/>
  <c r="O19" i="3"/>
  <c r="E5" i="2" s="1"/>
  <c r="E8" i="2" s="1"/>
  <c r="F16" i="2" s="1"/>
  <c r="P19" i="3"/>
  <c r="F5" i="2" s="1"/>
  <c r="F8" i="2" s="1"/>
  <c r="G13" i="2" s="1"/>
  <c r="H13" i="2" l="1"/>
  <c r="H14" i="2"/>
  <c r="H15" i="2"/>
  <c r="N20" i="3"/>
  <c r="D6" i="2" s="1"/>
  <c r="Q20" i="3"/>
  <c r="G16" i="2"/>
  <c r="E16" i="2"/>
  <c r="G14" i="2"/>
  <c r="E14" i="2"/>
  <c r="G15" i="2"/>
  <c r="E15" i="2"/>
  <c r="F13" i="2"/>
  <c r="F14" i="2"/>
  <c r="F15" i="2"/>
  <c r="O20" i="3"/>
  <c r="E6" i="2" s="1"/>
  <c r="P20" i="3"/>
  <c r="F6" i="2" s="1"/>
  <c r="P14" i="3"/>
  <c r="G6" i="2"/>
  <c r="Q21" i="3" l="1"/>
  <c r="G7" i="2" s="1"/>
  <c r="N21" i="3"/>
  <c r="D7" i="2" s="1"/>
  <c r="O21" i="3"/>
  <c r="E7" i="2" s="1"/>
  <c r="P21" i="3"/>
  <c r="F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<sst xmlns="http://schemas.openxmlformats.org/spreadsheetml/2006/main" count="240" uniqueCount="104">
  <si>
    <t>Actividad</t>
  </si>
  <si>
    <t>Descripción</t>
  </si>
  <si>
    <t>Duración estimada</t>
  </si>
  <si>
    <t>Fecha de inicio</t>
  </si>
  <si>
    <t>Fecha de finalización</t>
  </si>
  <si>
    <t>Realizar investigación preliminar</t>
  </si>
  <si>
    <t>Documentar los resultados del proyecto</t>
  </si>
  <si>
    <t>Estimacion de esfuerzos</t>
  </si>
  <si>
    <t>Horas</t>
  </si>
  <si>
    <t>Simple</t>
  </si>
  <si>
    <t>Normal</t>
  </si>
  <si>
    <t>Actividades / Modelos</t>
  </si>
  <si>
    <t>Nivel de Dificultad</t>
  </si>
  <si>
    <t>Muy Fácil</t>
  </si>
  <si>
    <t>Fácil</t>
  </si>
  <si>
    <t>Difícil</t>
  </si>
  <si>
    <t>Muy Difícil</t>
  </si>
  <si>
    <t>Realizar Pruebas y correcciones</t>
  </si>
  <si>
    <t>Investigación Preliminar</t>
  </si>
  <si>
    <t xml:space="preserve">Análisis de requisitos </t>
  </si>
  <si>
    <t>Diseño de Producto/Solución</t>
  </si>
  <si>
    <t>Programación de Producto/Solución</t>
  </si>
  <si>
    <t>Implementación de Producto/Solución</t>
  </si>
  <si>
    <t>Evaluación de Producto/Solución</t>
  </si>
  <si>
    <t>Presesntacion del producto final</t>
  </si>
  <si>
    <t>Total de esfuerzos</t>
  </si>
  <si>
    <t>Semanas</t>
  </si>
  <si>
    <t>Dias</t>
  </si>
  <si>
    <t>Meses</t>
  </si>
  <si>
    <t xml:space="preserve">Especificaciones preliminares del software </t>
  </si>
  <si>
    <t xml:space="preserve">Elaboración del presupuesto </t>
  </si>
  <si>
    <t xml:space="preserve">Previsión de especificaciones contra presupuesto </t>
  </si>
  <si>
    <t xml:space="preserve">Revisión de requisitos y posibles mejoras </t>
  </si>
  <si>
    <t xml:space="preserve">Generación de cronograma </t>
  </si>
  <si>
    <t xml:space="preserve">Aprobación de cliente final </t>
  </si>
  <si>
    <t xml:space="preserve">Negociación y confirmación de recursos </t>
  </si>
  <si>
    <t>Analisis de diseño</t>
  </si>
  <si>
    <t xml:space="preserve">Diseño de arquitectura </t>
  </si>
  <si>
    <t xml:space="preserve">Desarrollo de prototipos </t>
  </si>
  <si>
    <t>Revisión de diseño</t>
  </si>
  <si>
    <t>Adecuaciones posteriores a la revision</t>
  </si>
  <si>
    <t xml:space="preserve">Revision con cliente final </t>
  </si>
  <si>
    <t xml:space="preserve">Interpretación de especificaciones </t>
  </si>
  <si>
    <t xml:space="preserve">Diseño detallado de módulos </t>
  </si>
  <si>
    <t xml:space="preserve">Codificación </t>
  </si>
  <si>
    <t xml:space="preserve">Pruebas de programación </t>
  </si>
  <si>
    <t>Estudiar codigos y modulos</t>
  </si>
  <si>
    <t>Prueba de modulos y componenetes</t>
  </si>
  <si>
    <t>Deteccion de fallas</t>
  </si>
  <si>
    <t>Correccion de fallas</t>
  </si>
  <si>
    <t>Pruebas de correccion</t>
  </si>
  <si>
    <t>Pruebas de aceptacion</t>
  </si>
  <si>
    <t>Apliacion de pruebas</t>
  </si>
  <si>
    <t>Deteccion de fallas cte final y corregirlos</t>
  </si>
  <si>
    <t>Prueba de codigo corregido</t>
  </si>
  <si>
    <t>Desplegar el software</t>
  </si>
  <si>
    <t>Analizar de requisitos y necesidades</t>
  </si>
  <si>
    <t>Herramientas e insumos necesarios</t>
  </si>
  <si>
    <t>Como funcionara</t>
  </si>
  <si>
    <t>Enfoque al objeto</t>
  </si>
  <si>
    <t>4 días</t>
  </si>
  <si>
    <t>Que debe hacer y como el software</t>
  </si>
  <si>
    <t>8 días</t>
  </si>
  <si>
    <t>Identificación de mejoras previas</t>
  </si>
  <si>
    <t>Análisis de diseño</t>
  </si>
  <si>
    <t>Análisis contra especificaciones</t>
  </si>
  <si>
    <t>Que hará</t>
  </si>
  <si>
    <t>Adecuaciones posteriores a la revisión</t>
  </si>
  <si>
    <t xml:space="preserve">Revisión con cliente final </t>
  </si>
  <si>
    <t>Estudiar códigos y módulos</t>
  </si>
  <si>
    <t>Prueba de módulos y componentes</t>
  </si>
  <si>
    <t>Detección de fallas</t>
  </si>
  <si>
    <t>Corrección de fallas</t>
  </si>
  <si>
    <t>Pruebas de corrección</t>
  </si>
  <si>
    <t>Pruebas de aceptación</t>
  </si>
  <si>
    <t>Ampliación de pruebas</t>
  </si>
  <si>
    <t>Detección de fallas cte. final y corregirlos</t>
  </si>
  <si>
    <t>Prueba de código corregido</t>
  </si>
  <si>
    <t>Presentación del producto final</t>
  </si>
  <si>
    <t>Ingenieros</t>
  </si>
  <si>
    <t>1 Ingeniero</t>
  </si>
  <si>
    <t>2 Ingeniero</t>
  </si>
  <si>
    <t>3 Ingeniero</t>
  </si>
  <si>
    <t>4 Ingeniero</t>
  </si>
  <si>
    <t>Costo de proyecto</t>
  </si>
  <si>
    <t>Tiempo/Recurso</t>
  </si>
  <si>
    <t>Total</t>
  </si>
  <si>
    <t xml:space="preserve">Costo x hora </t>
  </si>
  <si>
    <t>Desglose de proyecto</t>
  </si>
  <si>
    <t xml:space="preserve">Concepto de recurso </t>
  </si>
  <si>
    <t>Desarrolladores</t>
  </si>
  <si>
    <t>Costos Fijos</t>
  </si>
  <si>
    <t>Gastos Extras</t>
  </si>
  <si>
    <t>Ganancias</t>
  </si>
  <si>
    <t>%</t>
  </si>
  <si>
    <t>2 días</t>
  </si>
  <si>
    <t>Analista</t>
  </si>
  <si>
    <t>Total de esfuerzo</t>
  </si>
  <si>
    <t>Responsable</t>
  </si>
  <si>
    <t>Jefe de Proyecto</t>
  </si>
  <si>
    <t>Programador</t>
  </si>
  <si>
    <t>Tester</t>
  </si>
  <si>
    <t>1 días</t>
  </si>
  <si>
    <t>0.5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</si>
</sst>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"/>
    <numFmt numFmtId="169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6"/>
      <color theme="1"/>
      <name val="Century Schoolbook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1FFFF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3" xfId="0" applyBorder="1"/>
    <xf numFmtId="0" fontId="0" fillId="5" borderId="3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left" vertical="center" indent="1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indent="1"/>
    </xf>
    <xf numFmtId="0" fontId="0" fillId="3" borderId="3" xfId="0" applyFill="1" applyBorder="1"/>
    <xf numFmtId="0" fontId="0" fillId="0" borderId="3" xfId="0" applyFill="1" applyBorder="1"/>
    <xf numFmtId="167" fontId="0" fillId="0" borderId="3" xfId="0" applyNumberFormat="1" applyBorder="1"/>
    <xf numFmtId="169" fontId="0" fillId="5" borderId="3" xfId="0" applyNumberFormat="1" applyFill="1" applyBorder="1"/>
    <xf numFmtId="167" fontId="0" fillId="5" borderId="3" xfId="0" applyNumberFormat="1" applyFill="1" applyBorder="1" applyAlignment="1">
      <alignment horizontal="center" vertical="center"/>
    </xf>
    <xf numFmtId="9" fontId="0" fillId="0" borderId="3" xfId="1" applyFont="1" applyFill="1" applyBorder="1" applyAlignment="1">
      <alignment horizontal="center" vertical="center"/>
    </xf>
    <xf numFmtId="9" fontId="0" fillId="3" borderId="3" xfId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69" fontId="0" fillId="0" borderId="3" xfId="0" applyNumberFormat="1" applyFill="1" applyBorder="1" applyAlignment="1">
      <alignment horizontal="center" vertical="center"/>
    </xf>
    <xf numFmtId="169" fontId="0" fillId="3" borderId="3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right"/>
    </xf>
    <xf numFmtId="0" fontId="0" fillId="5" borderId="7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0" fillId="4" borderId="0" xfId="0" applyFill="1"/>
    <xf numFmtId="0" fontId="0" fillId="0" borderId="9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6" borderId="0" xfId="0" applyFill="1"/>
  </cellXfs>
  <cellStyles count="2">
    <cellStyle name="Normal" xfId="0" builtinId="0"/>
    <cellStyle name="Porcentaje" xfId="1" builtinId="5"/>
  </cellStyles>
  <dxfs count="1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alignment horizontal="general" vertical="center" textRotation="0" wrapText="1" indent="0" justifyLastLine="0" shrinkToFit="0" readingOrder="0"/>
    </dxf>
    <dxf>
      <numFmt numFmtId="19" formatCode="dd/mm/yyyy"/>
      <alignment horizontal="center" vertical="center" textRotation="0" wrapText="1" indent="0" justifyLastLine="0" shrinkToFit="0" readingOrder="0"/>
      <border diagonalUp="0" diagonalDown="0">
        <left/>
        <right/>
        <top style="hair">
          <color theme="0" tint="-0.499984740745262"/>
        </top>
        <bottom style="hair">
          <color theme="0" tint="-0.499984740745262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theme="0" tint="-0.499984740745262"/>
        </top>
        <bottom/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theme="0" tint="-0.499984740745262"/>
        </top>
        <bottom style="hair">
          <color theme="0" tint="-0.499984740745262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theme="0" tint="-0.499984740745262"/>
        </top>
        <bottom/>
      </border>
    </dxf>
    <dxf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theme="0" tint="-0.499984740745262"/>
        </top>
        <bottom style="hair">
          <color theme="0" tint="-0.499984740745262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/>
        <top style="hair">
          <color theme="0" tint="-0.499984740745262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theme="0" tint="-0.499984740745262"/>
        </top>
        <bottom style="hair">
          <color theme="0" tint="-0.499984740745262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theme="0" tint="-0.499984740745262"/>
        </top>
        <bottom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hair">
          <color theme="0" tint="-0.499984740745262"/>
        </top>
        <bottom style="hair">
          <color theme="0" tint="-0.499984740745262"/>
        </bottom>
        <vertical/>
        <horizontal style="hair">
          <color theme="0" tint="-0.499984740745262"/>
        </horizontal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hair">
          <color theme="0" tint="-0.499984740745262"/>
        </top>
        <bottom/>
      </border>
    </dxf>
    <dxf>
      <border>
        <top style="hair">
          <color theme="0" tint="-0.499984740745262"/>
        </top>
      </border>
    </dxf>
    <dxf>
      <border>
        <bottom style="hair">
          <color theme="0" tint="-0.499984740745262"/>
        </bottom>
      </border>
    </dxf>
    <dxf>
      <border diagonalUp="0" diagonalDown="0">
        <left style="double">
          <color theme="0" tint="-0.499984740745262"/>
        </left>
        <right style="double">
          <color theme="0" tint="-0.499984740745262"/>
        </right>
        <top style="double">
          <color theme="0" tint="-0.499984740745262"/>
        </top>
        <bottom style="double">
          <color theme="0" tint="-0.499984740745262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 tint="-0.34998626667073579"/>
        <name val="Calibri"/>
        <family val="2"/>
        <scheme val="minor"/>
      </font>
      <fill>
        <patternFill patternType="solid">
          <fgColor indexed="64"/>
          <bgColor rgb="FF00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1FFFF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6A515B-0BDB-453F-B583-8ABD131684AF}" name="Tabla1" displayName="Tabla1" ref="B2:G38" totalsRowShown="0" headerRowDxfId="17" dataDxfId="16" headerRowBorderDxfId="14" tableBorderDxfId="15" totalsRowBorderDxfId="13">
  <tableColumns count="6">
    <tableColumn id="1" xr3:uid="{E86129A3-801B-48B3-BF74-1E7C69E537BB}" name="Actividad" dataDxfId="11" totalsRowDxfId="12"/>
    <tableColumn id="2" xr3:uid="{60489852-6058-4B85-BC82-E88131F6953E}" name="Descripción" dataDxfId="9" totalsRowDxfId="10"/>
    <tableColumn id="3" xr3:uid="{7C06EB78-CC2B-4924-B57F-80A116F1085A}" name="Duración estimada" dataDxfId="7" totalsRowDxfId="8"/>
    <tableColumn id="4" xr3:uid="{7C6EA5E9-391E-4435-9C91-A13DD3312B22}" name="Fecha de inicio" dataDxfId="5" totalsRowDxfId="6"/>
    <tableColumn id="5" xr3:uid="{5EB5F176-D45E-4100-A2A7-A10FAF74F4F7}" name="Fecha de finalización" dataDxfId="3" totalsRowDxfId="4"/>
    <tableColumn id="11" xr3:uid="{7C524371-11C3-466A-AC42-81072C788394}" name="Responsable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78F1-CE45-4170-9291-EDF05D23CFB2}">
  <dimension ref="B1:G38"/>
  <sheetViews>
    <sheetView view="pageBreakPreview" zoomScale="143" zoomScaleNormal="53" workbookViewId="0">
      <selection activeCell="H38" sqref="H38"/>
    </sheetView>
  </sheetViews>
  <sheetFormatPr baseColWidth="10" defaultRowHeight="14.4" x14ac:dyDescent="0.3"/>
  <cols>
    <col min="1" max="1" width="1.109375" customWidth="1"/>
    <col min="2" max="2" width="26.88671875" customWidth="1"/>
    <col min="3" max="3" width="38" customWidth="1"/>
    <col min="4" max="4" width="18.5546875" customWidth="1"/>
    <col min="5" max="5" width="15.21875" customWidth="1"/>
    <col min="6" max="6" width="20.21875" customWidth="1"/>
  </cols>
  <sheetData>
    <row r="1" spans="2:7" ht="5.4" customHeight="1" x14ac:dyDescent="0.3"/>
    <row r="2" spans="2:7" ht="19.8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98</v>
      </c>
    </row>
    <row r="3" spans="2:7" ht="41.4" customHeight="1" x14ac:dyDescent="0.3">
      <c r="B3" s="3" t="s">
        <v>18</v>
      </c>
      <c r="C3" s="3" t="s">
        <v>5</v>
      </c>
      <c r="D3" s="8" t="s">
        <v>60</v>
      </c>
      <c r="E3" s="9">
        <v>45108</v>
      </c>
      <c r="F3" s="9">
        <v>45112</v>
      </c>
      <c r="G3" s="42" t="s">
        <v>96</v>
      </c>
    </row>
    <row r="4" spans="2:7" ht="41.4" customHeight="1" x14ac:dyDescent="0.3">
      <c r="B4" s="2" t="s">
        <v>19</v>
      </c>
      <c r="C4" s="2" t="s">
        <v>56</v>
      </c>
      <c r="D4" s="10" t="s">
        <v>102</v>
      </c>
      <c r="E4" s="10">
        <v>45109</v>
      </c>
      <c r="F4" s="10">
        <v>45110</v>
      </c>
      <c r="G4" s="43" t="s">
        <v>96</v>
      </c>
    </row>
    <row r="5" spans="2:7" ht="41.4" customHeight="1" x14ac:dyDescent="0.3">
      <c r="B5" s="3" t="s">
        <v>29</v>
      </c>
      <c r="C5" s="3" t="s">
        <v>61</v>
      </c>
      <c r="D5" s="8" t="s">
        <v>95</v>
      </c>
      <c r="E5" s="9">
        <v>45110</v>
      </c>
      <c r="F5" s="9">
        <v>45112</v>
      </c>
      <c r="G5" s="42" t="s">
        <v>99</v>
      </c>
    </row>
    <row r="6" spans="2:7" ht="41.4" customHeight="1" x14ac:dyDescent="0.3">
      <c r="B6" s="2" t="s">
        <v>30</v>
      </c>
      <c r="C6" s="2" t="s">
        <v>57</v>
      </c>
      <c r="D6" s="10" t="s">
        <v>102</v>
      </c>
      <c r="E6" s="10">
        <v>45111</v>
      </c>
      <c r="F6" s="10">
        <v>45112</v>
      </c>
      <c r="G6" s="43" t="s">
        <v>99</v>
      </c>
    </row>
    <row r="7" spans="2:7" ht="41.4" customHeight="1" x14ac:dyDescent="0.3">
      <c r="B7" s="3" t="s">
        <v>31</v>
      </c>
      <c r="C7" s="3" t="s">
        <v>31</v>
      </c>
      <c r="D7" s="8" t="s">
        <v>60</v>
      </c>
      <c r="E7" s="9">
        <v>45111</v>
      </c>
      <c r="F7" s="9">
        <v>45115</v>
      </c>
      <c r="G7" s="42" t="s">
        <v>96</v>
      </c>
    </row>
    <row r="8" spans="2:7" ht="41.4" customHeight="1" x14ac:dyDescent="0.3">
      <c r="B8" s="2" t="s">
        <v>32</v>
      </c>
      <c r="C8" s="2" t="s">
        <v>63</v>
      </c>
      <c r="D8" s="10" t="s">
        <v>95</v>
      </c>
      <c r="E8" s="10">
        <v>45113</v>
      </c>
      <c r="F8" s="10">
        <v>45115</v>
      </c>
      <c r="G8" s="43" t="s">
        <v>99</v>
      </c>
    </row>
    <row r="9" spans="2:7" ht="41.4" customHeight="1" x14ac:dyDescent="0.3">
      <c r="B9" s="3" t="s">
        <v>33</v>
      </c>
      <c r="C9" s="3" t="s">
        <v>33</v>
      </c>
      <c r="D9" s="8" t="s">
        <v>60</v>
      </c>
      <c r="E9" s="9">
        <v>45114</v>
      </c>
      <c r="F9" s="9">
        <v>45118</v>
      </c>
      <c r="G9" s="42" t="s">
        <v>99</v>
      </c>
    </row>
    <row r="10" spans="2:7" ht="41.4" customHeight="1" x14ac:dyDescent="0.3">
      <c r="B10" s="2" t="s">
        <v>34</v>
      </c>
      <c r="C10" s="2" t="s">
        <v>34</v>
      </c>
      <c r="D10" s="10" t="s">
        <v>95</v>
      </c>
      <c r="E10" s="10">
        <v>45119</v>
      </c>
      <c r="F10" s="10">
        <v>45121</v>
      </c>
      <c r="G10" s="43" t="s">
        <v>99</v>
      </c>
    </row>
    <row r="11" spans="2:7" ht="41.4" customHeight="1" x14ac:dyDescent="0.3">
      <c r="B11" s="3" t="s">
        <v>35</v>
      </c>
      <c r="C11" s="3" t="s">
        <v>35</v>
      </c>
      <c r="D11" s="8" t="s">
        <v>60</v>
      </c>
      <c r="E11" s="9">
        <v>45120</v>
      </c>
      <c r="F11" s="9">
        <v>45124</v>
      </c>
      <c r="G11" s="42" t="s">
        <v>99</v>
      </c>
    </row>
    <row r="12" spans="2:7" ht="41.4" customHeight="1" x14ac:dyDescent="0.3">
      <c r="B12" s="2" t="s">
        <v>64</v>
      </c>
      <c r="C12" s="2" t="s">
        <v>65</v>
      </c>
      <c r="D12" s="10" t="s">
        <v>95</v>
      </c>
      <c r="E12" s="10">
        <v>45120</v>
      </c>
      <c r="F12" s="10">
        <v>45122</v>
      </c>
      <c r="G12" s="43" t="s">
        <v>96</v>
      </c>
    </row>
    <row r="13" spans="2:7" ht="41.4" customHeight="1" x14ac:dyDescent="0.3">
      <c r="B13" s="3" t="s">
        <v>37</v>
      </c>
      <c r="C13" s="3" t="s">
        <v>58</v>
      </c>
      <c r="D13" s="8" t="s">
        <v>95</v>
      </c>
      <c r="E13" s="9">
        <v>45123</v>
      </c>
      <c r="F13" s="9">
        <v>45125</v>
      </c>
      <c r="G13" s="42" t="s">
        <v>96</v>
      </c>
    </row>
    <row r="14" spans="2:7" ht="41.4" customHeight="1" x14ac:dyDescent="0.3">
      <c r="B14" s="2" t="s">
        <v>38</v>
      </c>
      <c r="C14" s="2" t="s">
        <v>66</v>
      </c>
      <c r="D14" s="10" t="s">
        <v>60</v>
      </c>
      <c r="E14" s="10">
        <v>45126</v>
      </c>
      <c r="F14" s="10">
        <v>45130</v>
      </c>
      <c r="G14" s="43" t="s">
        <v>96</v>
      </c>
    </row>
    <row r="15" spans="2:7" ht="41.4" customHeight="1" x14ac:dyDescent="0.3">
      <c r="B15" s="3" t="s">
        <v>39</v>
      </c>
      <c r="C15" s="3" t="s">
        <v>59</v>
      </c>
      <c r="D15" s="8" t="s">
        <v>95</v>
      </c>
      <c r="E15" s="9">
        <v>45120</v>
      </c>
      <c r="F15" s="9">
        <v>45122</v>
      </c>
      <c r="G15" s="42" t="s">
        <v>99</v>
      </c>
    </row>
    <row r="16" spans="2:7" ht="41.4" customHeight="1" x14ac:dyDescent="0.3">
      <c r="B16" s="2" t="s">
        <v>67</v>
      </c>
      <c r="C16" s="2" t="s">
        <v>67</v>
      </c>
      <c r="D16" s="10" t="s">
        <v>60</v>
      </c>
      <c r="E16" s="10">
        <v>45123</v>
      </c>
      <c r="F16" s="10">
        <v>45127</v>
      </c>
      <c r="G16" s="43" t="s">
        <v>99</v>
      </c>
    </row>
    <row r="17" spans="2:7" ht="41.4" customHeight="1" x14ac:dyDescent="0.3">
      <c r="B17" s="3" t="s">
        <v>68</v>
      </c>
      <c r="C17" s="3" t="s">
        <v>68</v>
      </c>
      <c r="D17" s="8" t="s">
        <v>95</v>
      </c>
      <c r="E17" s="9">
        <v>45128</v>
      </c>
      <c r="F17" s="9">
        <v>45130</v>
      </c>
      <c r="G17" s="42" t="s">
        <v>99</v>
      </c>
    </row>
    <row r="18" spans="2:7" ht="41.4" customHeight="1" x14ac:dyDescent="0.3">
      <c r="B18" s="2" t="s">
        <v>20</v>
      </c>
      <c r="C18" s="2" t="s">
        <v>67</v>
      </c>
      <c r="D18" s="10" t="s">
        <v>95</v>
      </c>
      <c r="E18" s="10">
        <v>45131</v>
      </c>
      <c r="F18" s="10">
        <v>45133</v>
      </c>
      <c r="G18" s="43" t="s">
        <v>100</v>
      </c>
    </row>
    <row r="19" spans="2:7" ht="41.4" customHeight="1" x14ac:dyDescent="0.3">
      <c r="B19" s="3" t="s">
        <v>42</v>
      </c>
      <c r="C19" s="3" t="s">
        <v>42</v>
      </c>
      <c r="D19" s="8" t="s">
        <v>62</v>
      </c>
      <c r="E19" s="9">
        <v>45131</v>
      </c>
      <c r="F19" s="9">
        <v>45139</v>
      </c>
      <c r="G19" s="42" t="s">
        <v>100</v>
      </c>
    </row>
    <row r="20" spans="2:7" ht="41.4" customHeight="1" x14ac:dyDescent="0.3">
      <c r="B20" s="2" t="s">
        <v>43</v>
      </c>
      <c r="C20" s="2" t="s">
        <v>43</v>
      </c>
      <c r="D20" s="10" t="s">
        <v>60</v>
      </c>
      <c r="E20" s="10">
        <v>45133</v>
      </c>
      <c r="F20" s="10">
        <v>45137</v>
      </c>
      <c r="G20" s="43" t="s">
        <v>100</v>
      </c>
    </row>
    <row r="21" spans="2:7" ht="41.4" customHeight="1" x14ac:dyDescent="0.3">
      <c r="B21" s="3" t="s">
        <v>21</v>
      </c>
      <c r="C21" s="3" t="s">
        <v>21</v>
      </c>
      <c r="D21" s="8" t="s">
        <v>95</v>
      </c>
      <c r="E21" s="9">
        <v>45138</v>
      </c>
      <c r="F21" s="9">
        <v>45140</v>
      </c>
      <c r="G21" s="42" t="s">
        <v>100</v>
      </c>
    </row>
    <row r="22" spans="2:7" ht="41.4" customHeight="1" x14ac:dyDescent="0.3">
      <c r="B22" s="2" t="s">
        <v>44</v>
      </c>
      <c r="C22" s="2" t="s">
        <v>44</v>
      </c>
      <c r="D22" s="10" t="s">
        <v>62</v>
      </c>
      <c r="E22" s="10">
        <v>45141</v>
      </c>
      <c r="F22" s="10">
        <v>45149</v>
      </c>
      <c r="G22" s="43" t="s">
        <v>100</v>
      </c>
    </row>
    <row r="23" spans="2:7" ht="41.4" customHeight="1" x14ac:dyDescent="0.3">
      <c r="B23" s="3" t="s">
        <v>45</v>
      </c>
      <c r="C23" s="3" t="s">
        <v>45</v>
      </c>
      <c r="D23" s="8" t="s">
        <v>95</v>
      </c>
      <c r="E23" s="9">
        <v>45144</v>
      </c>
      <c r="F23" s="9">
        <v>45146</v>
      </c>
      <c r="G23" s="42" t="s">
        <v>101</v>
      </c>
    </row>
    <row r="24" spans="2:7" ht="41.4" customHeight="1" x14ac:dyDescent="0.3">
      <c r="B24" s="2" t="s">
        <v>17</v>
      </c>
      <c r="C24" s="2" t="s">
        <v>17</v>
      </c>
      <c r="D24" s="10" t="s">
        <v>102</v>
      </c>
      <c r="E24" s="10">
        <v>45145</v>
      </c>
      <c r="F24" s="10">
        <v>45146</v>
      </c>
      <c r="G24" s="43" t="s">
        <v>101</v>
      </c>
    </row>
    <row r="25" spans="2:7" ht="41.4" customHeight="1" x14ac:dyDescent="0.3">
      <c r="B25" s="3" t="s">
        <v>69</v>
      </c>
      <c r="C25" s="3" t="s">
        <v>69</v>
      </c>
      <c r="D25" s="8" t="s">
        <v>95</v>
      </c>
      <c r="E25" s="9">
        <v>45147</v>
      </c>
      <c r="F25" s="9">
        <v>45149</v>
      </c>
      <c r="G25" s="42" t="s">
        <v>100</v>
      </c>
    </row>
    <row r="26" spans="2:7" ht="41.4" customHeight="1" x14ac:dyDescent="0.3">
      <c r="B26" s="2" t="s">
        <v>70</v>
      </c>
      <c r="C26" s="2" t="s">
        <v>70</v>
      </c>
      <c r="D26" s="10" t="s">
        <v>60</v>
      </c>
      <c r="E26" s="10">
        <v>45150</v>
      </c>
      <c r="F26" s="10">
        <v>45154</v>
      </c>
      <c r="G26" s="43" t="s">
        <v>101</v>
      </c>
    </row>
    <row r="27" spans="2:7" ht="41.4" customHeight="1" x14ac:dyDescent="0.3">
      <c r="B27" s="3" t="s">
        <v>71</v>
      </c>
      <c r="C27" s="3" t="s">
        <v>71</v>
      </c>
      <c r="D27" s="8" t="s">
        <v>60</v>
      </c>
      <c r="E27" s="9">
        <v>45151</v>
      </c>
      <c r="F27" s="9">
        <v>45155</v>
      </c>
      <c r="G27" s="42" t="s">
        <v>101</v>
      </c>
    </row>
    <row r="28" spans="2:7" ht="41.4" customHeight="1" x14ac:dyDescent="0.3">
      <c r="B28" s="2" t="s">
        <v>72</v>
      </c>
      <c r="C28" s="2" t="s">
        <v>72</v>
      </c>
      <c r="D28" s="10" t="s">
        <v>95</v>
      </c>
      <c r="E28" s="10">
        <v>45151</v>
      </c>
      <c r="F28" s="10">
        <v>45153</v>
      </c>
      <c r="G28" s="43" t="s">
        <v>100</v>
      </c>
    </row>
    <row r="29" spans="2:7" ht="41.4" customHeight="1" x14ac:dyDescent="0.3">
      <c r="B29" s="3" t="s">
        <v>73</v>
      </c>
      <c r="C29" s="3" t="s">
        <v>73</v>
      </c>
      <c r="D29" s="8" t="s">
        <v>62</v>
      </c>
      <c r="E29" s="9">
        <v>45152</v>
      </c>
      <c r="F29" s="9">
        <v>45160</v>
      </c>
      <c r="G29" s="42" t="s">
        <v>101</v>
      </c>
    </row>
    <row r="30" spans="2:7" ht="41.4" customHeight="1" x14ac:dyDescent="0.3">
      <c r="B30" s="2" t="s">
        <v>22</v>
      </c>
      <c r="C30" s="2" t="s">
        <v>22</v>
      </c>
      <c r="D30" s="10" t="s">
        <v>95</v>
      </c>
      <c r="E30" s="10">
        <v>45161</v>
      </c>
      <c r="F30" s="10">
        <v>45163</v>
      </c>
      <c r="G30" s="43" t="s">
        <v>100</v>
      </c>
    </row>
    <row r="31" spans="2:7" ht="41.4" customHeight="1" x14ac:dyDescent="0.3">
      <c r="B31" s="3" t="s">
        <v>74</v>
      </c>
      <c r="C31" s="3" t="s">
        <v>74</v>
      </c>
      <c r="D31" s="8" t="s">
        <v>60</v>
      </c>
      <c r="E31" s="9">
        <v>45161</v>
      </c>
      <c r="F31" s="9">
        <v>45165</v>
      </c>
      <c r="G31" s="42" t="s">
        <v>101</v>
      </c>
    </row>
    <row r="32" spans="2:7" ht="41.4" customHeight="1" x14ac:dyDescent="0.3">
      <c r="B32" s="2" t="s">
        <v>75</v>
      </c>
      <c r="C32" s="2" t="s">
        <v>75</v>
      </c>
      <c r="D32" s="10" t="s">
        <v>62</v>
      </c>
      <c r="E32" s="10">
        <v>45161</v>
      </c>
      <c r="F32" s="10">
        <v>45169</v>
      </c>
      <c r="G32" s="43" t="s">
        <v>101</v>
      </c>
    </row>
    <row r="33" spans="2:7" ht="41.4" customHeight="1" x14ac:dyDescent="0.3">
      <c r="B33" s="3" t="s">
        <v>76</v>
      </c>
      <c r="C33" s="3" t="s">
        <v>76</v>
      </c>
      <c r="D33" s="8" t="s">
        <v>103</v>
      </c>
      <c r="E33" s="9">
        <v>45163</v>
      </c>
      <c r="F33" s="9">
        <v>45163.5</v>
      </c>
      <c r="G33" s="42" t="s">
        <v>101</v>
      </c>
    </row>
    <row r="34" spans="2:7" ht="41.4" customHeight="1" x14ac:dyDescent="0.3">
      <c r="B34" s="2" t="s">
        <v>77</v>
      </c>
      <c r="C34" s="2" t="s">
        <v>77</v>
      </c>
      <c r="D34" s="10" t="s">
        <v>95</v>
      </c>
      <c r="E34" s="10">
        <v>45164</v>
      </c>
      <c r="F34" s="10">
        <v>45166</v>
      </c>
      <c r="G34" s="43" t="s">
        <v>101</v>
      </c>
    </row>
    <row r="35" spans="2:7" ht="41.4" customHeight="1" x14ac:dyDescent="0.3">
      <c r="B35" s="3" t="s">
        <v>23</v>
      </c>
      <c r="C35" s="3" t="s">
        <v>23</v>
      </c>
      <c r="D35" s="8" t="s">
        <v>62</v>
      </c>
      <c r="E35" s="9">
        <v>45167</v>
      </c>
      <c r="F35" s="9">
        <v>45175</v>
      </c>
      <c r="G35" s="42" t="s">
        <v>101</v>
      </c>
    </row>
    <row r="36" spans="2:7" ht="41.4" customHeight="1" x14ac:dyDescent="0.3">
      <c r="B36" s="2" t="s">
        <v>6</v>
      </c>
      <c r="C36" s="2" t="s">
        <v>6</v>
      </c>
      <c r="D36" s="10" t="s">
        <v>62</v>
      </c>
      <c r="E36" s="10">
        <v>45161</v>
      </c>
      <c r="F36" s="10">
        <v>45169</v>
      </c>
      <c r="G36" s="43" t="s">
        <v>100</v>
      </c>
    </row>
    <row r="37" spans="2:7" ht="41.4" customHeight="1" x14ac:dyDescent="0.3">
      <c r="B37" s="3" t="s">
        <v>78</v>
      </c>
      <c r="C37" s="3" t="s">
        <v>78</v>
      </c>
      <c r="D37" s="8" t="s">
        <v>95</v>
      </c>
      <c r="E37" s="9">
        <v>45161</v>
      </c>
      <c r="F37" s="9">
        <v>45163</v>
      </c>
      <c r="G37" s="42" t="s">
        <v>100</v>
      </c>
    </row>
    <row r="38" spans="2:7" ht="41.4" customHeight="1" x14ac:dyDescent="0.3">
      <c r="B38" s="2" t="s">
        <v>55</v>
      </c>
      <c r="C38" s="2" t="s">
        <v>55</v>
      </c>
      <c r="D38" s="10" t="s">
        <v>62</v>
      </c>
      <c r="E38" s="10">
        <v>45161</v>
      </c>
      <c r="F38" s="10">
        <v>45169</v>
      </c>
      <c r="G38" s="43" t="s">
        <v>100</v>
      </c>
    </row>
  </sheetData>
  <phoneticPr fontId="3" type="noConversion"/>
  <conditionalFormatting sqref="A1:H39">
    <cfRule type="containsBlanks" dxfId="1" priority="1">
      <formula>LEN(TRIM(A1))=0</formula>
    </cfRule>
  </conditionalFormatting>
  <pageMargins left="0.7" right="0.7" top="0.75" bottom="0.75" header="0.3" footer="0.3"/>
  <pageSetup paperSize="9" scale="47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887C-0E11-4F82-8C5E-382A87B6D154}">
  <dimension ref="B2:T46"/>
  <sheetViews>
    <sheetView view="pageBreakPreview" zoomScale="60" zoomScaleNormal="132" workbookViewId="0">
      <selection activeCell="K22" sqref="K22"/>
    </sheetView>
  </sheetViews>
  <sheetFormatPr baseColWidth="10" defaultRowHeight="14.4" x14ac:dyDescent="0.3"/>
  <cols>
    <col min="3" max="3" width="45.6640625" bestFit="1" customWidth="1"/>
    <col min="4" max="10" width="11.109375" customWidth="1"/>
  </cols>
  <sheetData>
    <row r="2" spans="2:20" x14ac:dyDescent="0.3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</row>
    <row r="3" spans="2:20" x14ac:dyDescent="0.3">
      <c r="B3" s="44"/>
      <c r="C3" s="16" t="s">
        <v>7</v>
      </c>
      <c r="D3" s="16"/>
      <c r="E3" s="16"/>
      <c r="F3" s="16"/>
      <c r="G3" s="16"/>
      <c r="H3" s="16"/>
      <c r="I3" s="16"/>
      <c r="J3" s="16"/>
      <c r="K3" s="44"/>
      <c r="L3" s="44"/>
      <c r="M3" s="44"/>
      <c r="N3" s="44"/>
      <c r="O3" s="44"/>
      <c r="P3" s="44"/>
      <c r="Q3" s="44"/>
      <c r="R3" s="44"/>
      <c r="S3" s="44"/>
      <c r="T3" s="44"/>
    </row>
    <row r="4" spans="2:20" x14ac:dyDescent="0.3">
      <c r="B4" s="44"/>
      <c r="C4" s="16"/>
      <c r="D4" s="16"/>
      <c r="E4" s="16"/>
      <c r="F4" s="16"/>
      <c r="G4" s="16"/>
      <c r="H4" s="16"/>
      <c r="I4" s="16"/>
      <c r="J4" s="16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2:20" x14ac:dyDescent="0.3">
      <c r="B5" s="44"/>
      <c r="C5" s="16"/>
      <c r="D5" s="16"/>
      <c r="E5" s="16"/>
      <c r="F5" s="16"/>
      <c r="G5" s="16"/>
      <c r="H5" s="16"/>
      <c r="I5" s="16"/>
      <c r="J5" s="16"/>
      <c r="K5" s="44"/>
      <c r="L5" s="44"/>
      <c r="M5" s="44"/>
      <c r="N5" s="44"/>
      <c r="O5" s="44"/>
      <c r="P5" s="44"/>
      <c r="Q5" s="44"/>
      <c r="R5" s="44"/>
      <c r="S5" s="44"/>
      <c r="T5" s="44"/>
    </row>
    <row r="6" spans="2:20" x14ac:dyDescent="0.3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</row>
    <row r="7" spans="2:20" x14ac:dyDescent="0.3">
      <c r="B7" s="44"/>
      <c r="C7" s="17" t="s">
        <v>11</v>
      </c>
      <c r="D7" s="17"/>
      <c r="E7" s="17"/>
      <c r="F7" s="17"/>
      <c r="G7" s="17"/>
      <c r="H7" s="17"/>
      <c r="I7" s="17"/>
      <c r="J7" s="17" t="s">
        <v>8</v>
      </c>
      <c r="K7" s="44"/>
      <c r="L7" s="44"/>
      <c r="M7" s="13" t="s">
        <v>12</v>
      </c>
      <c r="N7" s="14"/>
      <c r="O7" s="14"/>
      <c r="P7" s="14"/>
      <c r="Q7" s="14"/>
      <c r="R7" s="14"/>
      <c r="S7" s="15"/>
      <c r="T7" s="44"/>
    </row>
    <row r="8" spans="2:20" x14ac:dyDescent="0.3">
      <c r="B8" s="44"/>
      <c r="C8" s="17"/>
      <c r="D8" s="7" t="s">
        <v>9</v>
      </c>
      <c r="E8" s="7" t="s">
        <v>13</v>
      </c>
      <c r="F8" s="7" t="s">
        <v>14</v>
      </c>
      <c r="G8" s="7" t="s">
        <v>10</v>
      </c>
      <c r="H8" s="5" t="s">
        <v>15</v>
      </c>
      <c r="I8" s="5" t="s">
        <v>16</v>
      </c>
      <c r="J8" s="17"/>
      <c r="K8" s="44"/>
      <c r="L8" s="44"/>
      <c r="M8" s="18" t="s">
        <v>8</v>
      </c>
      <c r="N8" s="7" t="s">
        <v>9</v>
      </c>
      <c r="O8" s="7" t="s">
        <v>13</v>
      </c>
      <c r="P8" s="7" t="s">
        <v>14</v>
      </c>
      <c r="Q8" s="7" t="s">
        <v>10</v>
      </c>
      <c r="R8" s="7" t="s">
        <v>15</v>
      </c>
      <c r="S8" s="7" t="s">
        <v>16</v>
      </c>
      <c r="T8" s="44"/>
    </row>
    <row r="9" spans="2:20" x14ac:dyDescent="0.3">
      <c r="B9" s="44"/>
      <c r="C9" s="20" t="s">
        <v>18</v>
      </c>
      <c r="D9" s="11"/>
      <c r="E9" s="11"/>
      <c r="F9" s="11"/>
      <c r="G9" s="11"/>
      <c r="H9" s="11">
        <v>1</v>
      </c>
      <c r="I9" s="11"/>
      <c r="J9" s="12" cm="1">
        <f t="array" ref="J9">IFERROR((_xlfn.IFS($D9=1,$N$9,$E9=1,$O$9,$F9=1,$P$9,$G9=1,$Q$9,$H9=1,$R$9,$I9=1,$S$9))," 0 hrs")</f>
        <v>128</v>
      </c>
      <c r="K9" s="44"/>
      <c r="L9" s="44"/>
      <c r="M9" s="19"/>
      <c r="N9" s="21">
        <v>8</v>
      </c>
      <c r="O9" s="21">
        <v>16</v>
      </c>
      <c r="P9" s="21">
        <v>32</v>
      </c>
      <c r="Q9" s="21">
        <v>64</v>
      </c>
      <c r="R9" s="21">
        <v>128</v>
      </c>
      <c r="S9" s="21">
        <v>256</v>
      </c>
      <c r="T9" s="44"/>
    </row>
    <row r="10" spans="2:20" x14ac:dyDescent="0.3">
      <c r="B10" s="44"/>
      <c r="C10" s="22" t="s">
        <v>19</v>
      </c>
      <c r="D10" s="23"/>
      <c r="E10" s="23"/>
      <c r="F10" s="23">
        <v>1</v>
      </c>
      <c r="G10" s="23"/>
      <c r="H10" s="23"/>
      <c r="I10" s="23"/>
      <c r="J10" s="24" cm="1">
        <f t="array" ref="J10">IFERROR((_xlfn.IFS($D10=1,$N$9,$E10=1,$O$9,$F10=1,$P$9,$G10=1,$Q$9,$H10=1,$R$9,$I10=1,$S$9))," 0 hrs")</f>
        <v>32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</row>
    <row r="11" spans="2:20" x14ac:dyDescent="0.3">
      <c r="B11" s="44"/>
      <c r="C11" s="26" t="s">
        <v>29</v>
      </c>
      <c r="D11" s="11"/>
      <c r="E11" s="11"/>
      <c r="F11" s="11"/>
      <c r="G11" s="11">
        <v>1</v>
      </c>
      <c r="H11" s="11"/>
      <c r="I11" s="11"/>
      <c r="J11" s="12" cm="1">
        <f t="array" ref="J11">IFERROR((_xlfn.IFS($D11=1,$N$9,$E11=1,$O$9,$F11=1,$P$9,$G11=1,$Q$9,$H11=1,$R$9,$I11=1,$S$9))," 0 hrs")</f>
        <v>64</v>
      </c>
      <c r="K11" s="44"/>
      <c r="L11" s="44"/>
      <c r="M11" s="44"/>
      <c r="N11" s="44"/>
      <c r="O11" s="44"/>
      <c r="P11" s="44"/>
      <c r="Q11" s="44"/>
      <c r="R11" s="44"/>
      <c r="S11" s="44"/>
      <c r="T11" s="44"/>
    </row>
    <row r="12" spans="2:20" x14ac:dyDescent="0.3">
      <c r="B12" s="44"/>
      <c r="C12" s="22" t="s">
        <v>30</v>
      </c>
      <c r="D12" s="23"/>
      <c r="E12" s="23"/>
      <c r="F12" s="23">
        <v>1</v>
      </c>
      <c r="G12" s="23"/>
      <c r="H12" s="23"/>
      <c r="I12" s="23"/>
      <c r="J12" s="24" cm="1">
        <f t="array" ref="J12">IFERROR((_xlfn.IFS($D12=1,$N$9,$E12=1,$O$9,$F12=1,$P$9,$G12=1,$Q$9,$H12=1,$R$9,$I12=1,$S$9))," 0 hrs")</f>
        <v>32</v>
      </c>
      <c r="K12" s="44"/>
      <c r="L12" s="44"/>
      <c r="M12" s="13" t="s">
        <v>25</v>
      </c>
      <c r="N12" s="14"/>
      <c r="O12" s="14"/>
      <c r="P12" s="15"/>
      <c r="Q12" s="44"/>
      <c r="R12" s="44"/>
      <c r="S12" s="44"/>
      <c r="T12" s="44"/>
    </row>
    <row r="13" spans="2:20" x14ac:dyDescent="0.3">
      <c r="B13" s="44"/>
      <c r="C13" s="26" t="s">
        <v>31</v>
      </c>
      <c r="D13" s="11"/>
      <c r="E13" s="11"/>
      <c r="F13" s="11"/>
      <c r="G13" s="11"/>
      <c r="H13" s="11">
        <v>1</v>
      </c>
      <c r="I13" s="11"/>
      <c r="J13" s="12" cm="1">
        <f t="array" ref="J13">IFERROR((_xlfn.IFS($D13=1,$N$9,$E13=1,$O$9,$F13=1,$P$9,$G13=1,$Q$9,$H13=1,$R$9,$I13=1,$S$9))," 0 hrs")</f>
        <v>128</v>
      </c>
      <c r="K13" s="44"/>
      <c r="L13" s="44"/>
      <c r="M13" s="7" t="s">
        <v>8</v>
      </c>
      <c r="N13" s="7" t="s">
        <v>27</v>
      </c>
      <c r="O13" s="7" t="s">
        <v>26</v>
      </c>
      <c r="P13" s="7" t="s">
        <v>28</v>
      </c>
      <c r="Q13" s="44"/>
      <c r="R13" s="44"/>
      <c r="S13" s="44"/>
      <c r="T13" s="44"/>
    </row>
    <row r="14" spans="2:20" x14ac:dyDescent="0.3">
      <c r="B14" s="44"/>
      <c r="C14" s="22" t="s">
        <v>32</v>
      </c>
      <c r="D14" s="23"/>
      <c r="E14" s="23"/>
      <c r="F14" s="23"/>
      <c r="G14" s="23">
        <v>1</v>
      </c>
      <c r="H14" s="23"/>
      <c r="I14" s="23"/>
      <c r="J14" s="24" cm="1">
        <f t="array" ref="J14">IFERROR((_xlfn.IFS($D14=1,$N$9,$E14=1,$O$9,$F14=1,$P$9,$G14=1,$Q$9,$H14=1,$R$9,$I14=1,$S$9))," 0 hrs")</f>
        <v>64</v>
      </c>
      <c r="K14" s="44"/>
      <c r="L14" s="44"/>
      <c r="M14" s="21">
        <f>J45</f>
        <v>4144</v>
      </c>
      <c r="N14" s="34">
        <f>M14/8</f>
        <v>518</v>
      </c>
      <c r="O14" s="34">
        <f>N14/4</f>
        <v>129.5</v>
      </c>
      <c r="P14" s="34">
        <f>O14/20</f>
        <v>6.4749999999999996</v>
      </c>
      <c r="Q14" s="44"/>
      <c r="R14" s="44"/>
      <c r="S14" s="44"/>
      <c r="T14" s="44"/>
    </row>
    <row r="15" spans="2:20" x14ac:dyDescent="0.3">
      <c r="B15" s="44"/>
      <c r="C15" s="26" t="s">
        <v>33</v>
      </c>
      <c r="D15" s="11"/>
      <c r="E15" s="11"/>
      <c r="F15" s="11"/>
      <c r="G15" s="11"/>
      <c r="H15" s="11">
        <v>1</v>
      </c>
      <c r="I15" s="11"/>
      <c r="J15" s="12" cm="1">
        <f t="array" ref="J15">IFERROR((_xlfn.IFS($D15=1,$N$9,$E15=1,$O$9,$F15=1,$P$9,$G15=1,$Q$9,$H15=1,$R$9,$I15=1,$S$9))," 0 hrs")</f>
        <v>128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2:20" x14ac:dyDescent="0.3">
      <c r="B16" s="44"/>
      <c r="C16" s="22" t="s">
        <v>34</v>
      </c>
      <c r="D16" s="23"/>
      <c r="E16" s="23"/>
      <c r="F16" s="23"/>
      <c r="G16" s="23">
        <v>1</v>
      </c>
      <c r="H16" s="23"/>
      <c r="I16" s="23"/>
      <c r="J16" s="24" cm="1">
        <f t="array" ref="J16">IFERROR((_xlfn.IFS($D16=1,$N$9,$E16=1,$O$9,$F16=1,$P$9,$G16=1,$Q$9,$H16=1,$R$9,$I16=1,$S$9))," 0 hrs")</f>
        <v>64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</row>
    <row r="17" spans="2:20" x14ac:dyDescent="0.3">
      <c r="B17" s="44"/>
      <c r="C17" s="26" t="s">
        <v>35</v>
      </c>
      <c r="D17" s="11"/>
      <c r="E17" s="11"/>
      <c r="F17" s="11"/>
      <c r="G17" s="11"/>
      <c r="H17" s="11">
        <v>1</v>
      </c>
      <c r="I17" s="11">
        <v>1</v>
      </c>
      <c r="J17" s="12" cm="1">
        <f t="array" ref="J17">IFERROR((_xlfn.IFS($D17=1,$N$9,$E17=1,$O$9,$F17=1,$P$9,$G17=1,$Q$9,$H17=1,$R$9,$I17=1,$S$9))," 0 hrs")</f>
        <v>128</v>
      </c>
      <c r="K17" s="44"/>
      <c r="L17" s="44"/>
      <c r="M17" s="13" t="s">
        <v>79</v>
      </c>
      <c r="N17" s="14"/>
      <c r="O17" s="14"/>
      <c r="P17" s="14"/>
      <c r="Q17" s="15"/>
      <c r="R17" s="44"/>
      <c r="S17" s="44"/>
      <c r="T17" s="44"/>
    </row>
    <row r="18" spans="2:20" x14ac:dyDescent="0.3">
      <c r="B18" s="44"/>
      <c r="C18" s="25" t="s">
        <v>36</v>
      </c>
      <c r="D18" s="23"/>
      <c r="E18" s="23"/>
      <c r="F18" s="23"/>
      <c r="G18" s="23">
        <v>1</v>
      </c>
      <c r="H18" s="23"/>
      <c r="I18" s="23"/>
      <c r="J18" s="24" cm="1">
        <f t="array" ref="J18">IFERROR((_xlfn.IFS($D18=1,$N$9,$E18=1,$O$9,$F18=1,$P$9,$G18=1,$Q$9,$H18=1,$R$9,$I18=1,$S$9))," 0 hrs")</f>
        <v>64</v>
      </c>
      <c r="K18" s="44"/>
      <c r="L18" s="44"/>
      <c r="M18" s="6" t="s">
        <v>8</v>
      </c>
      <c r="N18" s="6" t="s">
        <v>80</v>
      </c>
      <c r="O18" s="6" t="s">
        <v>81</v>
      </c>
      <c r="P18" s="6" t="s">
        <v>82</v>
      </c>
      <c r="Q18" s="6" t="s">
        <v>83</v>
      </c>
      <c r="R18" s="44"/>
      <c r="S18" s="44"/>
      <c r="T18" s="44"/>
    </row>
    <row r="19" spans="2:20" x14ac:dyDescent="0.3">
      <c r="B19" s="44"/>
      <c r="C19" s="26" t="s">
        <v>37</v>
      </c>
      <c r="D19" s="11"/>
      <c r="E19" s="11"/>
      <c r="F19" s="11"/>
      <c r="G19" s="11">
        <v>1</v>
      </c>
      <c r="H19" s="11"/>
      <c r="I19" s="11"/>
      <c r="J19" s="12" cm="1">
        <f t="array" ref="J19">IFERROR((_xlfn.IFS($D19=1,$N$9,$E19=1,$O$9,$F19=1,$P$9,$G19=1,$Q$9,$H19=1,$R$9,$I19=1,$S$9))," 0 hrs")</f>
        <v>64</v>
      </c>
      <c r="K19" s="44"/>
      <c r="L19" s="44"/>
      <c r="M19" s="4" t="s">
        <v>27</v>
      </c>
      <c r="N19" s="34">
        <f>$N14/1</f>
        <v>518</v>
      </c>
      <c r="O19" s="34">
        <f>$N14/2</f>
        <v>259</v>
      </c>
      <c r="P19" s="34">
        <f>$N14/3</f>
        <v>172.66666666666666</v>
      </c>
      <c r="Q19" s="34">
        <f>$N14/4</f>
        <v>129.5</v>
      </c>
      <c r="R19" s="44"/>
      <c r="S19" s="44"/>
      <c r="T19" s="44"/>
    </row>
    <row r="20" spans="2:20" x14ac:dyDescent="0.3">
      <c r="B20" s="44"/>
      <c r="C20" s="22" t="s">
        <v>38</v>
      </c>
      <c r="D20" s="23"/>
      <c r="E20" s="23"/>
      <c r="F20" s="23"/>
      <c r="G20" s="23"/>
      <c r="H20" s="23">
        <v>1</v>
      </c>
      <c r="I20" s="23"/>
      <c r="J20" s="24" cm="1">
        <f t="array" ref="J20">IFERROR((_xlfn.IFS($D20=1,$N$9,$E20=1,$O$9,$F20=1,$P$9,$G20=1,$Q$9,$H20=1,$R$9,$I20=1,$S$9))," 0 hrs")</f>
        <v>128</v>
      </c>
      <c r="K20" s="44"/>
      <c r="L20" s="44"/>
      <c r="M20" s="27" t="s">
        <v>26</v>
      </c>
      <c r="N20" s="35">
        <f>$O14/1</f>
        <v>129.5</v>
      </c>
      <c r="O20" s="35">
        <f>$O14/2</f>
        <v>64.75</v>
      </c>
      <c r="P20" s="35">
        <f>$O14/3</f>
        <v>43.166666666666664</v>
      </c>
      <c r="Q20" s="35">
        <f>$O14/4</f>
        <v>32.375</v>
      </c>
      <c r="R20" s="44"/>
      <c r="S20" s="44"/>
      <c r="T20" s="44"/>
    </row>
    <row r="21" spans="2:20" x14ac:dyDescent="0.3">
      <c r="B21" s="44"/>
      <c r="C21" s="26" t="s">
        <v>39</v>
      </c>
      <c r="D21" s="11"/>
      <c r="E21" s="11"/>
      <c r="F21" s="11"/>
      <c r="G21" s="11">
        <v>1</v>
      </c>
      <c r="H21" s="11"/>
      <c r="I21" s="11"/>
      <c r="J21" s="12" cm="1">
        <f t="array" ref="J21">IFERROR((_xlfn.IFS($D21=1,$N$9,$E21=1,$O$9,$F21=1,$P$9,$G21=1,$Q$9,$H21=1,$R$9,$I21=1,$S$9))," 0 hrs")</f>
        <v>64</v>
      </c>
      <c r="K21" s="44"/>
      <c r="L21" s="44"/>
      <c r="M21" s="4" t="s">
        <v>28</v>
      </c>
      <c r="N21" s="34">
        <f>$P14/1</f>
        <v>6.4749999999999996</v>
      </c>
      <c r="O21" s="34">
        <f>$P14/2</f>
        <v>3.2374999999999998</v>
      </c>
      <c r="P21" s="34">
        <f>$P14/3</f>
        <v>2.1583333333333332</v>
      </c>
      <c r="Q21" s="34">
        <f>$P14/4</f>
        <v>1.6187499999999999</v>
      </c>
      <c r="R21" s="44"/>
      <c r="S21" s="44"/>
      <c r="T21" s="44"/>
    </row>
    <row r="22" spans="2:20" x14ac:dyDescent="0.3">
      <c r="B22" s="44"/>
      <c r="C22" s="22" t="s">
        <v>40</v>
      </c>
      <c r="D22" s="23"/>
      <c r="E22" s="23"/>
      <c r="F22" s="23"/>
      <c r="G22" s="23"/>
      <c r="H22" s="23">
        <v>1</v>
      </c>
      <c r="I22" s="23"/>
      <c r="J22" s="24" cm="1">
        <f t="array" ref="J22">IFERROR((_xlfn.IFS($D22=1,$N$9,$E22=1,$O$9,$F22=1,$P$9,$G22=1,$Q$9,$H22=1,$R$9,$I22=1,$S$9))," 0 hrs")</f>
        <v>128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2:20" x14ac:dyDescent="0.3">
      <c r="B23" s="44"/>
      <c r="C23" s="26" t="s">
        <v>41</v>
      </c>
      <c r="D23" s="11"/>
      <c r="E23" s="11"/>
      <c r="F23" s="11"/>
      <c r="G23" s="11">
        <v>1</v>
      </c>
      <c r="H23" s="11"/>
      <c r="I23" s="11"/>
      <c r="J23" s="12" cm="1">
        <f t="array" ref="J23">IFERROR((_xlfn.IFS($D23=1,$N$9,$E23=1,$O$9,$F23=1,$P$9,$G23=1,$Q$9,$H23=1,$R$9,$I23=1,$S$9))," 0 hrs")</f>
        <v>64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2:20" x14ac:dyDescent="0.3">
      <c r="B24" s="44"/>
      <c r="C24" s="25" t="s">
        <v>20</v>
      </c>
      <c r="D24" s="23"/>
      <c r="E24" s="23"/>
      <c r="F24" s="23"/>
      <c r="G24" s="23">
        <v>1</v>
      </c>
      <c r="H24" s="23"/>
      <c r="I24" s="23"/>
      <c r="J24" s="24" cm="1">
        <f t="array" ref="J24">IFERROR((_xlfn.IFS($D24=1,$N$9,$E24=1,$O$9,$F24=1,$P$9,$G24=1,$Q$9,$H24=1,$R$9,$I24=1,$S$9))," 0 hrs")</f>
        <v>64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2:20" x14ac:dyDescent="0.3">
      <c r="B25" s="44"/>
      <c r="C25" s="20" t="s">
        <v>42</v>
      </c>
      <c r="D25" s="11"/>
      <c r="E25" s="11"/>
      <c r="F25" s="11"/>
      <c r="G25" s="11"/>
      <c r="H25" s="11"/>
      <c r="I25" s="11">
        <v>1</v>
      </c>
      <c r="J25" s="12" cm="1">
        <f t="array" ref="J25">IFERROR((_xlfn.IFS($D25=1,$N$9,$E25=1,$O$9,$F25=1,$P$9,$G25=1,$Q$9,$H25=1,$R$9,$I25=1,$S$9))," 0 hrs")</f>
        <v>256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</row>
    <row r="26" spans="2:20" x14ac:dyDescent="0.3">
      <c r="B26" s="44"/>
      <c r="C26" s="22" t="s">
        <v>43</v>
      </c>
      <c r="D26" s="23"/>
      <c r="E26" s="23"/>
      <c r="F26" s="23"/>
      <c r="G26" s="23"/>
      <c r="H26" s="23">
        <v>1</v>
      </c>
      <c r="I26" s="23"/>
      <c r="J26" s="24" cm="1">
        <f t="array" ref="J26">IFERROR((_xlfn.IFS($D26=1,$N$9,$E26=1,$O$9,$F26=1,$P$9,$G26=1,$Q$9,$H26=1,$R$9,$I26=1,$S$9))," 0 hrs")</f>
        <v>128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2:20" x14ac:dyDescent="0.3">
      <c r="B27" s="44"/>
      <c r="C27" s="20" t="s">
        <v>21</v>
      </c>
      <c r="D27" s="11"/>
      <c r="E27" s="11"/>
      <c r="F27" s="11"/>
      <c r="G27" s="11">
        <v>1</v>
      </c>
      <c r="H27" s="11"/>
      <c r="I27" s="11"/>
      <c r="J27" s="12" cm="1">
        <f t="array" ref="J27">IFERROR((_xlfn.IFS($D27=1,$N$9,$E27=1,$O$9,$F27=1,$P$9,$G27=1,$Q$9,$H27=1,$R$9,$I27=1,$S$9))," 0 hrs")</f>
        <v>64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2:20" x14ac:dyDescent="0.3">
      <c r="B28" s="44"/>
      <c r="C28" s="22" t="s">
        <v>44</v>
      </c>
      <c r="D28" s="23"/>
      <c r="E28" s="23"/>
      <c r="F28" s="23"/>
      <c r="G28" s="23"/>
      <c r="H28" s="23"/>
      <c r="I28" s="23">
        <v>1</v>
      </c>
      <c r="J28" s="24" cm="1">
        <f t="array" ref="J28">IFERROR((_xlfn.IFS($D28=1,$N$9,$E28=1,$O$9,$F28=1,$P$9,$G28=1,$Q$9,$H28=1,$R$9,$I28=1,$S$9))," 0 hrs")</f>
        <v>256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</row>
    <row r="29" spans="2:20" x14ac:dyDescent="0.3">
      <c r="B29" s="44"/>
      <c r="C29" s="26" t="s">
        <v>45</v>
      </c>
      <c r="D29" s="11"/>
      <c r="E29" s="11"/>
      <c r="F29" s="11"/>
      <c r="G29" s="11">
        <v>1</v>
      </c>
      <c r="H29" s="11"/>
      <c r="I29" s="11"/>
      <c r="J29" s="12" cm="1">
        <f t="array" ref="J29">IFERROR((_xlfn.IFS($D29=1,$N$9,$E29=1,$O$9,$F29=1,$P$9,$G29=1,$Q$9,$H29=1,$R$9,$I29=1,$S$9))," 0 hrs")</f>
        <v>64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spans="2:20" x14ac:dyDescent="0.3">
      <c r="B30" s="44"/>
      <c r="C30" s="25" t="s">
        <v>17</v>
      </c>
      <c r="D30" s="23"/>
      <c r="E30" s="23"/>
      <c r="F30" s="23">
        <v>1</v>
      </c>
      <c r="G30" s="23"/>
      <c r="H30" s="23"/>
      <c r="I30" s="23"/>
      <c r="J30" s="24" cm="1">
        <f t="array" ref="J30">IFERROR((_xlfn.IFS($D30=1,$N$9,$E30=1,$O$9,$F30=1,$P$9,$G30=1,$Q$9,$H30=1,$R$9,$I30=1,$S$9))," 0 hrs")</f>
        <v>32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spans="2:20" x14ac:dyDescent="0.3">
      <c r="B31" s="44"/>
      <c r="C31" s="26" t="s">
        <v>46</v>
      </c>
      <c r="D31" s="11"/>
      <c r="E31" s="11"/>
      <c r="F31" s="11"/>
      <c r="G31" s="11">
        <v>1</v>
      </c>
      <c r="H31" s="11"/>
      <c r="I31" s="11"/>
      <c r="J31" s="12" cm="1">
        <f t="array" ref="J31">IFERROR((_xlfn.IFS($D31=1,$N$9,$E31=1,$O$9,$F31=1,$P$9,$G31=1,$Q$9,$H31=1,$R$9,$I31=1,$S$9))," 0 hrs")</f>
        <v>64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spans="2:20" x14ac:dyDescent="0.3">
      <c r="B32" s="44"/>
      <c r="C32" s="22" t="s">
        <v>47</v>
      </c>
      <c r="D32" s="23"/>
      <c r="E32" s="23"/>
      <c r="F32" s="23"/>
      <c r="G32" s="23"/>
      <c r="H32" s="23">
        <v>1</v>
      </c>
      <c r="I32" s="23"/>
      <c r="J32" s="24" cm="1">
        <f t="array" ref="J32">IFERROR((_xlfn.IFS($D32=1,$N$9,$E32=1,$O$9,$F32=1,$P$9,$G32=1,$Q$9,$H32=1,$R$9,$I32=1,$S$9))," 0 hrs")</f>
        <v>128</v>
      </c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spans="2:20" x14ac:dyDescent="0.3">
      <c r="B33" s="44"/>
      <c r="C33" s="26" t="s">
        <v>48</v>
      </c>
      <c r="D33" s="11"/>
      <c r="E33" s="11"/>
      <c r="F33" s="11"/>
      <c r="G33" s="11"/>
      <c r="H33" s="11">
        <v>1</v>
      </c>
      <c r="I33" s="11"/>
      <c r="J33" s="12" cm="1">
        <f t="array" ref="J33">IFERROR((_xlfn.IFS($D33=1,$N$9,$E33=1,$O$9,$F33=1,$P$9,$G33=1,$Q$9,$H33=1,$R$9,$I33=1,$S$9))," 0 hrs")</f>
        <v>128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</row>
    <row r="34" spans="2:20" x14ac:dyDescent="0.3">
      <c r="B34" s="44"/>
      <c r="C34" s="22" t="s">
        <v>49</v>
      </c>
      <c r="D34" s="23"/>
      <c r="E34" s="23"/>
      <c r="F34" s="23"/>
      <c r="G34" s="23">
        <v>1</v>
      </c>
      <c r="H34" s="23"/>
      <c r="I34" s="23">
        <v>1</v>
      </c>
      <c r="J34" s="24" cm="1">
        <f t="array" ref="J34">IFERROR((_xlfn.IFS($D34=1,$N$9,$E34=1,$O$9,$F34=1,$P$9,$G34=1,$Q$9,$H34=1,$R$9,$I34=1,$S$9))," 0 hrs")</f>
        <v>64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</row>
    <row r="35" spans="2:20" x14ac:dyDescent="0.3">
      <c r="B35" s="44"/>
      <c r="C35" s="26" t="s">
        <v>50</v>
      </c>
      <c r="D35" s="11"/>
      <c r="E35" s="11"/>
      <c r="F35" s="11"/>
      <c r="G35" s="11"/>
      <c r="H35" s="11"/>
      <c r="I35" s="11">
        <v>1</v>
      </c>
      <c r="J35" s="12" cm="1">
        <f t="array" ref="J35">IFERROR((_xlfn.IFS($D35=1,$N$9,$E35=1,$O$9,$F35=1,$P$9,$G35=1,$Q$9,$H35=1,$R$9,$I35=1,$S$9))," 0 hrs")</f>
        <v>256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2:20" x14ac:dyDescent="0.3">
      <c r="B36" s="44"/>
      <c r="C36" s="25" t="s">
        <v>22</v>
      </c>
      <c r="D36" s="23"/>
      <c r="E36" s="23"/>
      <c r="F36" s="23"/>
      <c r="G36" s="23">
        <v>1</v>
      </c>
      <c r="H36" s="23"/>
      <c r="I36" s="23"/>
      <c r="J36" s="24" cm="1">
        <f t="array" ref="J36">IFERROR((_xlfn.IFS($D36=1,$N$9,$E36=1,$O$9,$F36=1,$P$9,$G36=1,$Q$9,$H36=1,$R$9,$I36=1,$S$9))," 0 hrs")</f>
        <v>64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</row>
    <row r="37" spans="2:20" x14ac:dyDescent="0.3">
      <c r="B37" s="44"/>
      <c r="C37" s="26" t="s">
        <v>51</v>
      </c>
      <c r="D37" s="11"/>
      <c r="E37" s="11"/>
      <c r="F37" s="11"/>
      <c r="G37" s="11"/>
      <c r="H37" s="11">
        <v>1</v>
      </c>
      <c r="I37" s="11"/>
      <c r="J37" s="12" cm="1">
        <f t="array" ref="J37">IFERROR((_xlfn.IFS($D37=1,$N$9,$E37=1,$O$9,$F37=1,$P$9,$G37=1,$Q$9,$H37=1,$R$9,$I37=1,$S$9))," 0 hrs")</f>
        <v>128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</row>
    <row r="38" spans="2:20" x14ac:dyDescent="0.3">
      <c r="B38" s="44"/>
      <c r="C38" s="22" t="s">
        <v>52</v>
      </c>
      <c r="D38" s="23"/>
      <c r="E38" s="23"/>
      <c r="F38" s="23"/>
      <c r="G38" s="23"/>
      <c r="H38" s="23"/>
      <c r="I38" s="23">
        <v>1</v>
      </c>
      <c r="J38" s="24" cm="1">
        <f t="array" ref="J38">IFERROR((_xlfn.IFS($D38=1,$N$9,$E38=1,$O$9,$F38=1,$P$9,$G38=1,$Q$9,$H38=1,$R$9,$I38=1,$S$9))," 0 hrs")</f>
        <v>256</v>
      </c>
      <c r="K38" s="44"/>
      <c r="L38" s="44"/>
      <c r="M38" s="44"/>
      <c r="N38" s="44"/>
      <c r="O38" s="44"/>
      <c r="P38" s="44"/>
      <c r="Q38" s="44"/>
      <c r="R38" s="44"/>
      <c r="S38" s="44"/>
      <c r="T38" s="44"/>
    </row>
    <row r="39" spans="2:20" x14ac:dyDescent="0.3">
      <c r="B39" s="44"/>
      <c r="C39" s="26" t="s">
        <v>53</v>
      </c>
      <c r="D39" s="11"/>
      <c r="E39" s="11">
        <v>1</v>
      </c>
      <c r="F39" s="11"/>
      <c r="G39" s="11"/>
      <c r="H39" s="11"/>
      <c r="I39" s="11"/>
      <c r="J39" s="12" cm="1">
        <f t="array" ref="J39">IFERROR((_xlfn.IFS($D39=1,$N$9,$E39=1,$O$9,$F39=1,$P$9,$G39=1,$Q$9,$H39=1,$R$9,$I39=1,$S$9))," 0 hrs")</f>
        <v>16</v>
      </c>
      <c r="K39" s="44"/>
      <c r="L39" s="44"/>
      <c r="M39" s="44"/>
      <c r="N39" s="44"/>
      <c r="O39" s="44"/>
      <c r="P39" s="44"/>
      <c r="Q39" s="44"/>
      <c r="R39" s="44"/>
      <c r="S39" s="44"/>
      <c r="T39" s="44"/>
    </row>
    <row r="40" spans="2:20" x14ac:dyDescent="0.3">
      <c r="B40" s="44"/>
      <c r="C40" s="22" t="s">
        <v>54</v>
      </c>
      <c r="D40" s="23"/>
      <c r="E40" s="23"/>
      <c r="F40" s="23"/>
      <c r="G40" s="23">
        <v>1</v>
      </c>
      <c r="H40" s="23"/>
      <c r="I40" s="23"/>
      <c r="J40" s="24" cm="1">
        <f t="array" ref="J40">IFERROR((_xlfn.IFS($D40=1,$N$9,$E40=1,$O$9,$F40=1,$P$9,$G40=1,$Q$9,$H40=1,$R$9,$I40=1,$S$9))," 0 hrs")</f>
        <v>64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</row>
    <row r="41" spans="2:20" x14ac:dyDescent="0.3">
      <c r="B41" s="44"/>
      <c r="C41" s="20" t="s">
        <v>23</v>
      </c>
      <c r="D41" s="11"/>
      <c r="E41" s="11"/>
      <c r="F41" s="11"/>
      <c r="G41" s="11"/>
      <c r="H41" s="11"/>
      <c r="I41" s="11">
        <v>1</v>
      </c>
      <c r="J41" s="12" cm="1">
        <f t="array" ref="J41">IFERROR((_xlfn.IFS($D41=1,$N$9,$E41=1,$O$9,$F41=1,$P$9,$G41=1,$Q$9,$H41=1,$R$9,$I41=1,$S$9))," 0 hrs")</f>
        <v>256</v>
      </c>
      <c r="K41" s="44"/>
      <c r="L41" s="44"/>
      <c r="M41" s="44"/>
      <c r="N41" s="44"/>
      <c r="O41" s="44"/>
      <c r="P41" s="44"/>
      <c r="Q41" s="44"/>
      <c r="R41" s="44"/>
      <c r="S41" s="44"/>
      <c r="T41" s="44"/>
    </row>
    <row r="42" spans="2:20" x14ac:dyDescent="0.3">
      <c r="B42" s="44"/>
      <c r="C42" s="25" t="s">
        <v>6</v>
      </c>
      <c r="D42" s="23"/>
      <c r="E42" s="23"/>
      <c r="F42" s="23"/>
      <c r="G42" s="23"/>
      <c r="H42" s="23"/>
      <c r="I42" s="23">
        <v>1</v>
      </c>
      <c r="J42" s="24" cm="1">
        <f t="array" ref="J42">IFERROR((_xlfn.IFS($D42=1,$N$9,$E42=1,$O$9,$F42=1,$P$9,$G42=1,$Q$9,$H42=1,$R$9,$I42=1,$S$9))," 0 hrs")</f>
        <v>256</v>
      </c>
      <c r="K42" s="44"/>
      <c r="L42" s="44"/>
      <c r="M42" s="44"/>
      <c r="N42" s="44"/>
      <c r="O42" s="44"/>
      <c r="P42" s="44"/>
      <c r="Q42" s="44"/>
      <c r="R42" s="44"/>
      <c r="S42" s="44"/>
      <c r="T42" s="44"/>
    </row>
    <row r="43" spans="2:20" x14ac:dyDescent="0.3">
      <c r="B43" s="44"/>
      <c r="C43" s="20" t="s">
        <v>24</v>
      </c>
      <c r="D43" s="11"/>
      <c r="E43" s="11"/>
      <c r="F43" s="11"/>
      <c r="G43" s="11">
        <v>1</v>
      </c>
      <c r="H43" s="11"/>
      <c r="I43" s="11"/>
      <c r="J43" s="12" cm="1">
        <f t="array" ref="J43">IFERROR((_xlfn.IFS($D43=1,$N$9,$E43=1,$O$9,$F43=1,$P$9,$G43=1,$Q$9,$H43=1,$R$9,$I43=1,$S$9))," 0 hrs")</f>
        <v>64</v>
      </c>
      <c r="K43" s="44"/>
      <c r="L43" s="44"/>
      <c r="M43" s="44"/>
      <c r="N43" s="44"/>
      <c r="O43" s="44"/>
      <c r="P43" s="44"/>
      <c r="Q43" s="44"/>
      <c r="R43" s="44"/>
      <c r="S43" s="44"/>
      <c r="T43" s="44"/>
    </row>
    <row r="44" spans="2:20" x14ac:dyDescent="0.3">
      <c r="B44" s="44"/>
      <c r="C44" s="25" t="s">
        <v>55</v>
      </c>
      <c r="D44" s="23"/>
      <c r="E44" s="23"/>
      <c r="F44" s="23"/>
      <c r="G44" s="23"/>
      <c r="H44" s="23"/>
      <c r="I44" s="23">
        <v>1</v>
      </c>
      <c r="J44" s="24" cm="1">
        <f t="array" ref="J44">IFERROR((_xlfn.IFS($D44=1,$N$9,$E44=1,$O$9,$F44=1,$P$9,$G44=1,$Q$9,$H44=1,$R$9,$I44=1,$S$9))," 0 hrs")</f>
        <v>256</v>
      </c>
      <c r="K44" s="44"/>
      <c r="L44" s="44"/>
      <c r="M44" s="44"/>
      <c r="N44" s="44"/>
      <c r="O44" s="44"/>
      <c r="P44" s="44"/>
      <c r="Q44" s="44"/>
      <c r="R44" s="44"/>
      <c r="S44" s="44"/>
      <c r="T44" s="44"/>
    </row>
    <row r="45" spans="2:20" x14ac:dyDescent="0.3">
      <c r="B45" s="44"/>
      <c r="C45" s="38" t="s">
        <v>97</v>
      </c>
      <c r="D45" s="39"/>
      <c r="E45" s="39"/>
      <c r="F45" s="39"/>
      <c r="G45" s="39"/>
      <c r="H45" s="39"/>
      <c r="I45" s="40"/>
      <c r="J45" s="7">
        <f>SUM(J9:J44)</f>
        <v>4144</v>
      </c>
      <c r="K45" s="44"/>
      <c r="L45" s="44"/>
      <c r="M45" s="44"/>
      <c r="N45" s="44"/>
      <c r="O45" s="44"/>
      <c r="P45" s="44"/>
      <c r="Q45" s="44"/>
      <c r="R45" s="44"/>
      <c r="S45" s="44"/>
      <c r="T45" s="44"/>
    </row>
    <row r="46" spans="2:20" x14ac:dyDescent="0.3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</row>
  </sheetData>
  <mergeCells count="9">
    <mergeCell ref="C45:I45"/>
    <mergeCell ref="M12:P12"/>
    <mergeCell ref="M17:Q17"/>
    <mergeCell ref="C3:J5"/>
    <mergeCell ref="C7:C8"/>
    <mergeCell ref="D7:I7"/>
    <mergeCell ref="J7:J8"/>
    <mergeCell ref="M8:M9"/>
    <mergeCell ref="M7:S7"/>
  </mergeCells>
  <phoneticPr fontId="3" type="noConversion"/>
  <pageMargins left="0.7" right="0.7" top="0.75" bottom="0.75" header="0.3" footer="0.3"/>
  <pageSetup paperSize="9"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585F-7816-4FF0-8406-D4DCCC78DD47}">
  <dimension ref="C3:J16"/>
  <sheetViews>
    <sheetView tabSelected="1" view="pageBreakPreview" zoomScale="158" zoomScaleNormal="100" workbookViewId="0">
      <selection sqref="A1:A1048576"/>
    </sheetView>
  </sheetViews>
  <sheetFormatPr baseColWidth="10" defaultRowHeight="14.4" x14ac:dyDescent="0.3"/>
  <cols>
    <col min="1" max="1" width="2.6640625" customWidth="1"/>
    <col min="2" max="2" width="2.77734375" customWidth="1"/>
    <col min="3" max="3" width="18.44140625" bestFit="1" customWidth="1"/>
    <col min="9" max="9" width="14.77734375" bestFit="1" customWidth="1"/>
  </cols>
  <sheetData>
    <row r="3" spans="3:10" x14ac:dyDescent="0.3">
      <c r="C3" s="13" t="s">
        <v>84</v>
      </c>
      <c r="D3" s="14"/>
      <c r="E3" s="14"/>
      <c r="F3" s="14"/>
      <c r="G3" s="15"/>
      <c r="H3" s="41"/>
      <c r="I3" s="31" t="s">
        <v>87</v>
      </c>
      <c r="J3" s="29">
        <f>(150)*8</f>
        <v>1200</v>
      </c>
    </row>
    <row r="4" spans="3:10" x14ac:dyDescent="0.3">
      <c r="C4" s="6" t="s">
        <v>85</v>
      </c>
      <c r="D4" s="6" t="s">
        <v>80</v>
      </c>
      <c r="E4" s="6" t="s">
        <v>81</v>
      </c>
      <c r="F4" s="6" t="s">
        <v>82</v>
      </c>
      <c r="G4" s="6" t="s">
        <v>83</v>
      </c>
      <c r="H4" s="41"/>
      <c r="I4" s="41"/>
      <c r="J4" s="41"/>
    </row>
    <row r="5" spans="3:10" x14ac:dyDescent="0.3">
      <c r="C5" s="28" t="s">
        <v>8</v>
      </c>
      <c r="D5" s="34">
        <f>Estimación!N19</f>
        <v>518</v>
      </c>
      <c r="E5" s="34">
        <f>Estimación!O19</f>
        <v>259</v>
      </c>
      <c r="F5" s="34">
        <f>Estimación!P19</f>
        <v>172.66666666666666</v>
      </c>
      <c r="G5" s="34">
        <f>Estimación!Q19</f>
        <v>129.5</v>
      </c>
      <c r="H5" s="41"/>
      <c r="I5" s="41"/>
      <c r="J5" s="41"/>
    </row>
    <row r="6" spans="3:10" x14ac:dyDescent="0.3">
      <c r="C6" s="27" t="s">
        <v>26</v>
      </c>
      <c r="D6" s="35">
        <f>Estimación!N20</f>
        <v>129.5</v>
      </c>
      <c r="E6" s="35">
        <f>Estimación!O20</f>
        <v>64.75</v>
      </c>
      <c r="F6" s="35">
        <f>Estimación!P20</f>
        <v>43.166666666666664</v>
      </c>
      <c r="G6" s="35">
        <f>Estimación!Q20</f>
        <v>32.375</v>
      </c>
      <c r="H6" s="41"/>
      <c r="I6" s="41"/>
      <c r="J6" s="41"/>
    </row>
    <row r="7" spans="3:10" x14ac:dyDescent="0.3">
      <c r="C7" s="28" t="s">
        <v>28</v>
      </c>
      <c r="D7" s="34">
        <f>Estimación!N21</f>
        <v>6.4749999999999996</v>
      </c>
      <c r="E7" s="34">
        <f>Estimación!O21</f>
        <v>3.2374999999999998</v>
      </c>
      <c r="F7" s="34">
        <f>Estimación!P21</f>
        <v>2.1583333333333332</v>
      </c>
      <c r="G7" s="34">
        <f>Estimación!Q21</f>
        <v>1.6187499999999999</v>
      </c>
      <c r="H7" s="41"/>
      <c r="I7" s="41"/>
      <c r="J7" s="41"/>
    </row>
    <row r="8" spans="3:10" x14ac:dyDescent="0.3">
      <c r="C8" s="27" t="s">
        <v>86</v>
      </c>
      <c r="D8" s="30">
        <f>D5*$J3</f>
        <v>621600</v>
      </c>
      <c r="E8" s="30">
        <f>E5*J3</f>
        <v>310800</v>
      </c>
      <c r="F8" s="30">
        <f>F5*J3</f>
        <v>207200</v>
      </c>
      <c r="G8" s="30">
        <f>G5*J3</f>
        <v>155400</v>
      </c>
      <c r="H8" s="41"/>
      <c r="I8" s="41"/>
      <c r="J8" s="41"/>
    </row>
    <row r="9" spans="3:10" x14ac:dyDescent="0.3">
      <c r="C9" s="41"/>
      <c r="D9" s="41"/>
      <c r="E9" s="41"/>
      <c r="F9" s="41"/>
      <c r="G9" s="41"/>
      <c r="H9" s="41"/>
      <c r="I9" s="41"/>
      <c r="J9" s="41"/>
    </row>
    <row r="10" spans="3:10" x14ac:dyDescent="0.3">
      <c r="C10" s="41"/>
      <c r="D10" s="41"/>
      <c r="E10" s="41"/>
      <c r="F10" s="41"/>
      <c r="G10" s="41"/>
      <c r="H10" s="41"/>
      <c r="I10" s="41"/>
      <c r="J10" s="41"/>
    </row>
    <row r="11" spans="3:10" x14ac:dyDescent="0.3">
      <c r="C11" s="13" t="s">
        <v>88</v>
      </c>
      <c r="D11" s="14"/>
      <c r="E11" s="14"/>
      <c r="F11" s="14"/>
      <c r="G11" s="15"/>
      <c r="H11" s="41"/>
      <c r="I11" s="41"/>
      <c r="J11" s="41"/>
    </row>
    <row r="12" spans="3:10" x14ac:dyDescent="0.3">
      <c r="C12" s="6" t="s">
        <v>89</v>
      </c>
      <c r="D12" s="7" t="s">
        <v>94</v>
      </c>
      <c r="E12" s="7" t="s">
        <v>80</v>
      </c>
      <c r="F12" s="7" t="s">
        <v>81</v>
      </c>
      <c r="G12" s="7" t="s">
        <v>82</v>
      </c>
      <c r="H12" s="7" t="s">
        <v>83</v>
      </c>
      <c r="I12" s="41"/>
      <c r="J12" s="41"/>
    </row>
    <row r="13" spans="3:10" x14ac:dyDescent="0.3">
      <c r="C13" s="28" t="s">
        <v>90</v>
      </c>
      <c r="D13" s="32">
        <v>0.5</v>
      </c>
      <c r="E13" s="36">
        <f>D$8*$D13</f>
        <v>310800</v>
      </c>
      <c r="F13" s="36">
        <f t="shared" ref="F13:H13" si="0">E$8*$D13</f>
        <v>155400</v>
      </c>
      <c r="G13" s="36">
        <f t="shared" si="0"/>
        <v>103600</v>
      </c>
      <c r="H13" s="36">
        <f t="shared" si="0"/>
        <v>77700</v>
      </c>
      <c r="I13" s="41"/>
      <c r="J13" s="41"/>
    </row>
    <row r="14" spans="3:10" x14ac:dyDescent="0.3">
      <c r="C14" s="27" t="s">
        <v>91</v>
      </c>
      <c r="D14" s="33">
        <v>0.3</v>
      </c>
      <c r="E14" s="37">
        <f t="shared" ref="E14:H16" si="1">D$8*$D14</f>
        <v>186480</v>
      </c>
      <c r="F14" s="37">
        <f t="shared" ref="F14:H14" si="2">E$8*$D14</f>
        <v>93240</v>
      </c>
      <c r="G14" s="37">
        <f t="shared" si="2"/>
        <v>62160</v>
      </c>
      <c r="H14" s="37">
        <f t="shared" si="2"/>
        <v>46620</v>
      </c>
      <c r="I14" s="41"/>
      <c r="J14" s="41"/>
    </row>
    <row r="15" spans="3:10" x14ac:dyDescent="0.3">
      <c r="C15" s="28" t="s">
        <v>92</v>
      </c>
      <c r="D15" s="32">
        <v>0.1</v>
      </c>
      <c r="E15" s="36">
        <f t="shared" si="1"/>
        <v>62160</v>
      </c>
      <c r="F15" s="36">
        <f t="shared" ref="F15:H15" si="3">E$8*$D15</f>
        <v>31080</v>
      </c>
      <c r="G15" s="36">
        <f t="shared" si="3"/>
        <v>20720</v>
      </c>
      <c r="H15" s="36">
        <f t="shared" si="3"/>
        <v>15540</v>
      </c>
      <c r="I15" s="41"/>
      <c r="J15" s="41"/>
    </row>
    <row r="16" spans="3:10" x14ac:dyDescent="0.3">
      <c r="C16" s="27" t="s">
        <v>93</v>
      </c>
      <c r="D16" s="33">
        <v>0.1</v>
      </c>
      <c r="E16" s="37">
        <f t="shared" si="1"/>
        <v>62160</v>
      </c>
      <c r="F16" s="37">
        <f t="shared" ref="F16:H16" si="4">E$8*$D16</f>
        <v>31080</v>
      </c>
      <c r="G16" s="37">
        <f t="shared" si="4"/>
        <v>20720</v>
      </c>
      <c r="H16" s="37">
        <f t="shared" si="4"/>
        <v>15540</v>
      </c>
      <c r="I16" s="41"/>
      <c r="J16" s="41"/>
    </row>
  </sheetData>
  <mergeCells count="2">
    <mergeCell ref="C3:G3"/>
    <mergeCell ref="C11:G11"/>
  </mergeCells>
  <phoneticPr fontId="3" type="noConversion"/>
  <conditionalFormatting sqref="B2:K17">
    <cfRule type="containsBlanks" dxfId="0" priority="1">
      <formula>LEN(TRIM(B2))=0</formula>
    </cfRule>
  </conditionalFormatting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Tabla de actividades </vt:lpstr>
      <vt:lpstr>Estimación</vt:lpstr>
      <vt:lpstr>Costos</vt:lpstr>
      <vt:lpstr>Costos!Área_de_impresión</vt:lpstr>
      <vt:lpstr>Estimación!Área_de_impresión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Tapia</dc:creator>
  <cp:lastModifiedBy>Ricardo Tapia Nieva</cp:lastModifiedBy>
  <dcterms:created xsi:type="dcterms:W3CDTF">2023-06-14T01:42:40Z</dcterms:created>
  <dcterms:modified xsi:type="dcterms:W3CDTF">2023-06-20T04:00:35Z</dcterms:modified>
</cp:coreProperties>
</file>