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Excel Data analysis\Exercices files\"/>
    </mc:Choice>
  </mc:AlternateContent>
  <xr:revisionPtr revIDLastSave="0" documentId="13_ncr:1_{47A62DFD-5685-4129-88D7-F7ABC62FB0FC}" xr6:coauthVersionLast="47" xr6:coauthVersionMax="47" xr10:uidLastSave="{00000000-0000-0000-0000-000000000000}"/>
  <bookViews>
    <workbookView xWindow="-108" yWindow="-108" windowWidth="23256" windowHeight="12456" tabRatio="621" activeTab="2" xr2:uid="{DB7C76F9-D145-41FF-BA14-9629D0137C9F}"/>
  </bookViews>
  <sheets>
    <sheet name="TCD" sheetId="5" r:id="rId1"/>
    <sheet name="Données" sheetId="1" r:id="rId2"/>
    <sheet name="TDB" sheetId="3" r:id="rId3"/>
  </sheets>
  <definedNames>
    <definedName name="Segment_Années__DateCde">#N/A</definedName>
    <definedName name="Segment_Commercial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H15" i="3"/>
  <c r="I15" i="3"/>
  <c r="J15" i="3"/>
  <c r="H16" i="3"/>
  <c r="I16" i="3"/>
  <c r="J16" i="3"/>
  <c r="H17" i="3"/>
  <c r="I17" i="3"/>
  <c r="J17" i="3"/>
  <c r="H18" i="3"/>
  <c r="I18" i="3"/>
  <c r="J18" i="3"/>
  <c r="I14" i="3"/>
  <c r="J14" i="3"/>
  <c r="H14" i="3"/>
  <c r="C15" i="3"/>
  <c r="D15" i="3"/>
  <c r="E15" i="3"/>
  <c r="C16" i="3"/>
  <c r="D16" i="3"/>
  <c r="E16" i="3"/>
  <c r="C17" i="3"/>
  <c r="D17" i="3"/>
  <c r="E17" i="3"/>
  <c r="C18" i="3"/>
  <c r="D18" i="3"/>
  <c r="E18" i="3"/>
  <c r="D14" i="3"/>
  <c r="C14" i="3"/>
  <c r="F29" i="5"/>
  <c r="G29" i="5"/>
  <c r="H29" i="5"/>
  <c r="F30" i="5"/>
  <c r="G30" i="5"/>
  <c r="H30" i="5"/>
  <c r="F31" i="5"/>
  <c r="G31" i="5"/>
  <c r="H31" i="5"/>
  <c r="E32" i="5"/>
  <c r="F32" i="5"/>
  <c r="G32" i="5"/>
  <c r="H32" i="5"/>
  <c r="F33" i="5"/>
  <c r="G33" i="5"/>
  <c r="H33" i="5"/>
  <c r="F34" i="5"/>
  <c r="G34" i="5"/>
  <c r="H34" i="5"/>
  <c r="F35" i="5"/>
  <c r="G35" i="5"/>
  <c r="H35" i="5"/>
  <c r="F28" i="5"/>
  <c r="G28" i="5"/>
  <c r="H28" i="5"/>
  <c r="E28" i="5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I19" i="3" l="1"/>
  <c r="G14" i="3"/>
  <c r="L15" i="3"/>
  <c r="K15" i="3"/>
  <c r="L16" i="3"/>
  <c r="K16" i="3"/>
  <c r="L17" i="3"/>
  <c r="K17" i="3"/>
  <c r="L18" i="3"/>
  <c r="K18" i="3"/>
  <c r="J19" i="3"/>
  <c r="L14" i="3"/>
  <c r="K14" i="3"/>
  <c r="F15" i="3"/>
  <c r="E19" i="3"/>
  <c r="G15" i="3"/>
  <c r="F16" i="3"/>
  <c r="G16" i="3"/>
  <c r="F17" i="3"/>
  <c r="G17" i="3"/>
  <c r="F18" i="3"/>
  <c r="G18" i="3"/>
  <c r="F14" i="3"/>
  <c r="D19" i="3"/>
  <c r="F19" i="3" l="1"/>
  <c r="K19" i="3"/>
</calcChain>
</file>

<file path=xl/sharedStrings.xml><?xml version="1.0" encoding="utf-8"?>
<sst xmlns="http://schemas.openxmlformats.org/spreadsheetml/2006/main" count="617" uniqueCount="135">
  <si>
    <t>Ventes Par Client et Produit</t>
  </si>
  <si>
    <t>DateCde</t>
  </si>
  <si>
    <t>Numéro client</t>
  </si>
  <si>
    <t>Fre Numéro</t>
  </si>
  <si>
    <t>Produit</t>
  </si>
  <si>
    <t>PU Achat</t>
  </si>
  <si>
    <t>P.U ventes</t>
  </si>
  <si>
    <t>Qantité</t>
  </si>
  <si>
    <t>CA</t>
  </si>
  <si>
    <t>Marge Brute</t>
  </si>
  <si>
    <t>Commercial</t>
  </si>
  <si>
    <t>Nom Client</t>
  </si>
  <si>
    <t>Adresse</t>
  </si>
  <si>
    <t>Région</t>
  </si>
  <si>
    <t>Département</t>
  </si>
  <si>
    <t>Ville</t>
  </si>
  <si>
    <t>FRE000</t>
  </si>
  <si>
    <t>P1</t>
  </si>
  <si>
    <t>Franck</t>
  </si>
  <si>
    <t xml:space="preserve">Boulot </t>
  </si>
  <si>
    <t>ZA Louvin</t>
  </si>
  <si>
    <t>PACA</t>
  </si>
  <si>
    <t>13</t>
  </si>
  <si>
    <t>Marseille</t>
  </si>
  <si>
    <t>FRE008</t>
  </si>
  <si>
    <t>Garopa</t>
  </si>
  <si>
    <t>25 bis Einstein</t>
  </si>
  <si>
    <t>FRE012</t>
  </si>
  <si>
    <t>P2</t>
  </si>
  <si>
    <t>FRE001</t>
  </si>
  <si>
    <t>Hervé</t>
  </si>
  <si>
    <t>Ares</t>
  </si>
  <si>
    <t>7 paul Louis</t>
  </si>
  <si>
    <t>Occitanie</t>
  </si>
  <si>
    <t>30</t>
  </si>
  <si>
    <t>Nimes</t>
  </si>
  <si>
    <t>FRE003</t>
  </si>
  <si>
    <t>FRE014</t>
  </si>
  <si>
    <t>Ulti S.A.S</t>
  </si>
  <si>
    <t>7 rue forge</t>
  </si>
  <si>
    <t>FRE007</t>
  </si>
  <si>
    <t>Numa</t>
  </si>
  <si>
    <t>12 Rue des hommes</t>
  </si>
  <si>
    <t>FRE002</t>
  </si>
  <si>
    <t>Amélie</t>
  </si>
  <si>
    <t>Omnium</t>
  </si>
  <si>
    <t>9 Impasse Paul</t>
  </si>
  <si>
    <t>Ile-de-France</t>
  </si>
  <si>
    <t>75</t>
  </si>
  <si>
    <t>Paris</t>
  </si>
  <si>
    <t>FRE010</t>
  </si>
  <si>
    <t>Luta</t>
  </si>
  <si>
    <t>Boulevard Jules</t>
  </si>
  <si>
    <t>FRE004</t>
  </si>
  <si>
    <t>P4</t>
  </si>
  <si>
    <t>Thierry</t>
  </si>
  <si>
    <t>Atales</t>
  </si>
  <si>
    <t>9 rue du bourgeon</t>
  </si>
  <si>
    <t>Calvados</t>
  </si>
  <si>
    <t>14</t>
  </si>
  <si>
    <t>Caen</t>
  </si>
  <si>
    <t>FRE011</t>
  </si>
  <si>
    <t>FRE005</t>
  </si>
  <si>
    <t>P5</t>
  </si>
  <si>
    <t>Antilles S.A.</t>
  </si>
  <si>
    <t>Boulevard de l'impasse</t>
  </si>
  <si>
    <t>FRE006</t>
  </si>
  <si>
    <t>P3</t>
  </si>
  <si>
    <t>Annie</t>
  </si>
  <si>
    <t>Nori SARL</t>
  </si>
  <si>
    <t>9 bd De l'orme</t>
  </si>
  <si>
    <t>Pas de Calais</t>
  </si>
  <si>
    <t>59</t>
  </si>
  <si>
    <t>Lille</t>
  </si>
  <si>
    <t>FRE009</t>
  </si>
  <si>
    <t>SIRUS &amp; Cie</t>
  </si>
  <si>
    <t>Z.I. Ahtelia III rue de Nice</t>
  </si>
  <si>
    <t>FRE015</t>
  </si>
  <si>
    <t>FRE016</t>
  </si>
  <si>
    <t>FRE017</t>
  </si>
  <si>
    <t>Loma</t>
  </si>
  <si>
    <t>Impasse Louis</t>
  </si>
  <si>
    <t>FRE018</t>
  </si>
  <si>
    <t>Cie et Co</t>
  </si>
  <si>
    <t>ZI les Ormes</t>
  </si>
  <si>
    <t>FRE019</t>
  </si>
  <si>
    <t>FRE020</t>
  </si>
  <si>
    <t>Niora</t>
  </si>
  <si>
    <t>22bis Lanvin</t>
  </si>
  <si>
    <t>FRE021</t>
  </si>
  <si>
    <t>FRE022</t>
  </si>
  <si>
    <t>FRE023</t>
  </si>
  <si>
    <t>FRE024</t>
  </si>
  <si>
    <t>FRE025</t>
  </si>
  <si>
    <t>FRE026</t>
  </si>
  <si>
    <t>FRE028</t>
  </si>
  <si>
    <t>FRE029</t>
  </si>
  <si>
    <t>FRE030</t>
  </si>
  <si>
    <t>FRE031</t>
  </si>
  <si>
    <t>FRE032</t>
  </si>
  <si>
    <t>FRE033</t>
  </si>
  <si>
    <t>FRE034</t>
  </si>
  <si>
    <t>FRE035</t>
  </si>
  <si>
    <t>FRE036</t>
  </si>
  <si>
    <t>FRE037</t>
  </si>
  <si>
    <t>FRE038</t>
  </si>
  <si>
    <t>FRE039</t>
  </si>
  <si>
    <t>FRE040</t>
  </si>
  <si>
    <t>FRE041</t>
  </si>
  <si>
    <t>FRE042</t>
  </si>
  <si>
    <t>FRE043</t>
  </si>
  <si>
    <t>FRE044</t>
  </si>
  <si>
    <t>Ventes Par Protuit</t>
  </si>
  <si>
    <t>Ventes Par Ville</t>
  </si>
  <si>
    <t>CA 2022</t>
  </si>
  <si>
    <t>CA 2023</t>
  </si>
  <si>
    <t>Variance</t>
  </si>
  <si>
    <t>Somme de CA</t>
  </si>
  <si>
    <t>Somme de Qantité</t>
  </si>
  <si>
    <t>Moyenne de P.U ventes</t>
  </si>
  <si>
    <t>Somme de Marge Brute</t>
  </si>
  <si>
    <t>Étiquettes de lignes</t>
  </si>
  <si>
    <t>Total général</t>
  </si>
  <si>
    <t>Étiquettes de colonnes</t>
  </si>
  <si>
    <t>2022</t>
  </si>
  <si>
    <t>2023</t>
  </si>
  <si>
    <t>Trimestre2</t>
  </si>
  <si>
    <t>Trimestre3</t>
  </si>
  <si>
    <t>Trimestre4</t>
  </si>
  <si>
    <t>Années (DateCde)</t>
  </si>
  <si>
    <t>Trimestres (DateCde)</t>
  </si>
  <si>
    <t>Total</t>
  </si>
  <si>
    <t>J</t>
  </si>
  <si>
    <t>L</t>
  </si>
  <si>
    <t>Trimestre1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</si>
</sst>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Aptos Display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0"/>
      <name val="Aptos Display"/>
      <family val="2"/>
    </font>
    <font>
      <b/>
      <sz val="12"/>
      <color theme="1"/>
      <name val="Aptos Display"/>
      <family val="2"/>
    </font>
    <font>
      <b/>
      <sz val="14"/>
      <color rgb="FFFFFFFF"/>
      <name val="Aptos Narrow"/>
      <family val="2"/>
      <scheme val="minor"/>
    </font>
    <font>
      <sz val="12"/>
      <color theme="1"/>
      <name val="Wingdings"/>
      <charset val="2"/>
    </font>
    <font>
      <sz val="12"/>
      <color theme="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/>
    <xf numFmtId="14" fontId="1" fillId="0" borderId="1" xfId="0" applyNumberFormat="1" applyFont="1" applyBorder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Continuous"/>
    </xf>
    <xf numFmtId="0" fontId="4" fillId="5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6" borderId="2" xfId="0" applyFont="1" applyFill="1" applyBorder="1"/>
    <xf numFmtId="3" fontId="0" fillId="0" borderId="0" xfId="0" applyNumberFormat="1"/>
    <xf numFmtId="3" fontId="4" fillId="6" borderId="2" xfId="0" applyNumberFormat="1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4">
    <dxf>
      <numFmt numFmtId="2" formatCode="0.0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2" formatCode="0.0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QueryResult" pivot="0" count="3" xr9:uid="{E6E693EC-FF47-476C-A638-7A0497868C3A}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84265298155746E-2"/>
          <c:y val="2.4313942828859542E-2"/>
          <c:w val="0.79812151580226021"/>
          <c:h val="0.67414053323015899"/>
        </c:manualLayout>
      </c:layout>
      <c:barChart>
        <c:barDir val="col"/>
        <c:grouping val="clustered"/>
        <c:varyColors val="0"/>
        <c:ser>
          <c:idx val="0"/>
          <c:order val="0"/>
          <c:tx>
            <c:v>Chiffre d'Affaires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9000">
                  <a:schemeClr val="tx2">
                    <a:lumMod val="75000"/>
                    <a:lumOff val="2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multiLvlStrRef>
              <c:f>TCD!$E$28:$F$35</c:f>
              <c:multiLvlStrCache>
                <c:ptCount val="8"/>
                <c:lvl>
                  <c:pt idx="0">
                    <c:v>Trimestre2</c:v>
                  </c:pt>
                  <c:pt idx="1">
                    <c:v>Trimestre3</c:v>
                  </c:pt>
                  <c:pt idx="2">
                    <c:v>Trimestre4</c:v>
                  </c:pt>
                  <c:pt idx="3">
                    <c:v>Trimestre1</c:v>
                  </c:pt>
                  <c:pt idx="4">
                    <c:v>Trimestre2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2022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TCD!$G$28:$G$35</c:f>
              <c:numCache>
                <c:formatCode>General</c:formatCode>
                <c:ptCount val="8"/>
                <c:pt idx="0">
                  <c:v>34485.599999999999</c:v>
                </c:pt>
                <c:pt idx="1">
                  <c:v>10355</c:v>
                </c:pt>
                <c:pt idx="2">
                  <c:v>16368</c:v>
                </c:pt>
                <c:pt idx="3">
                  <c:v>9702</c:v>
                </c:pt>
                <c:pt idx="4">
                  <c:v>13145</c:v>
                </c:pt>
                <c:pt idx="5">
                  <c:v>84055.6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821-BFE2-AEDC65F4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2815903"/>
        <c:axId val="1162790943"/>
      </c:barChart>
      <c:lineChart>
        <c:grouping val="standard"/>
        <c:varyColors val="0"/>
        <c:ser>
          <c:idx val="1"/>
          <c:order val="1"/>
          <c:tx>
            <c:v>Marge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TCD!$E$28:$F$35</c:f>
              <c:multiLvlStrCache>
                <c:ptCount val="8"/>
                <c:lvl>
                  <c:pt idx="0">
                    <c:v>Trimestre2</c:v>
                  </c:pt>
                  <c:pt idx="1">
                    <c:v>Trimestre3</c:v>
                  </c:pt>
                  <c:pt idx="2">
                    <c:v>Trimestre4</c:v>
                  </c:pt>
                  <c:pt idx="3">
                    <c:v>Trimestre1</c:v>
                  </c:pt>
                  <c:pt idx="4">
                    <c:v>Trimestre2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2022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TCD!$H$28:$H$35</c:f>
              <c:numCache>
                <c:formatCode>General</c:formatCode>
                <c:ptCount val="8"/>
                <c:pt idx="0">
                  <c:v>13794.24</c:v>
                </c:pt>
                <c:pt idx="1">
                  <c:v>4142</c:v>
                </c:pt>
                <c:pt idx="2">
                  <c:v>6547.2000000000007</c:v>
                </c:pt>
                <c:pt idx="3">
                  <c:v>3880.8</c:v>
                </c:pt>
                <c:pt idx="4">
                  <c:v>5258</c:v>
                </c:pt>
                <c:pt idx="5">
                  <c:v>33622.239999999998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B7-4821-BFE2-AEDC65F4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09663"/>
        <c:axId val="1162814463"/>
      </c:lineChart>
      <c:catAx>
        <c:axId val="11628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790943"/>
        <c:crosses val="autoZero"/>
        <c:auto val="1"/>
        <c:lblAlgn val="ctr"/>
        <c:lblOffset val="100"/>
        <c:noMultiLvlLbl val="0"/>
      </c:catAx>
      <c:valAx>
        <c:axId val="1162790943"/>
        <c:scaling>
          <c:orientation val="minMax"/>
          <c:min val="5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815903"/>
        <c:crosses val="autoZero"/>
        <c:crossBetween val="between"/>
      </c:valAx>
      <c:valAx>
        <c:axId val="1162814463"/>
        <c:scaling>
          <c:orientation val="minMax"/>
          <c:min val="3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809663"/>
        <c:crosses val="max"/>
        <c:crossBetween val="between"/>
      </c:valAx>
      <c:catAx>
        <c:axId val="1162809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81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83820</xdr:rowOff>
    </xdr:from>
    <xdr:to>
      <xdr:col>11</xdr:col>
      <xdr:colOff>15240</xdr:colOff>
      <xdr:row>5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17A7DA4-F2DD-18F4-2802-84E7ACAB54F3}"/>
            </a:ext>
          </a:extLst>
        </xdr:cNvPr>
        <xdr:cNvSpPr/>
      </xdr:nvSpPr>
      <xdr:spPr>
        <a:xfrm>
          <a:off x="2491740" y="83820"/>
          <a:ext cx="7132320" cy="102870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800" b="1"/>
            <a:t>Société &amp; Comptagnie - Tableau De Bord</a:t>
          </a:r>
        </a:p>
        <a:p>
          <a:pPr algn="l"/>
          <a:endParaRPr lang="fr-FR" sz="1100"/>
        </a:p>
        <a:p>
          <a:pPr algn="l"/>
          <a:r>
            <a:rPr lang="fr-FR" sz="1400"/>
            <a:t>Données</a:t>
          </a:r>
          <a:r>
            <a:rPr lang="fr-FR" sz="1400" baseline="0"/>
            <a:t> en €</a:t>
          </a:r>
          <a:endParaRPr lang="fr-FR" sz="1400"/>
        </a:p>
      </xdr:txBody>
    </xdr:sp>
    <xdr:clientData/>
  </xdr:twoCellAnchor>
  <xdr:twoCellAnchor>
    <xdr:from>
      <xdr:col>2</xdr:col>
      <xdr:colOff>0</xdr:colOff>
      <xdr:row>6</xdr:row>
      <xdr:rowOff>99060</xdr:rowOff>
    </xdr:from>
    <xdr:to>
      <xdr:col>3</xdr:col>
      <xdr:colOff>777240</xdr:colOff>
      <xdr:row>10</xdr:row>
      <xdr:rowOff>53340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4597-DF3A-C32B-5807-7D5DCEDBC70E}"/>
            </a:ext>
          </a:extLst>
        </xdr:cNvPr>
        <xdr:cNvSpPr/>
      </xdr:nvSpPr>
      <xdr:spPr>
        <a:xfrm>
          <a:off x="2484120" y="1287780"/>
          <a:ext cx="1630680" cy="74676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200" b="1"/>
            <a:t>Total</a:t>
          </a:r>
          <a:r>
            <a:rPr lang="fr-FR" sz="1200" b="1" baseline="0"/>
            <a:t> Chiffre d'Affaires</a:t>
          </a:r>
          <a:endParaRPr lang="fr-FR" sz="1200" b="1"/>
        </a:p>
      </xdr:txBody>
    </xdr:sp>
    <xdr:clientData/>
  </xdr:twoCellAnchor>
  <xdr:twoCellAnchor>
    <xdr:from>
      <xdr:col>4</xdr:col>
      <xdr:colOff>91440</xdr:colOff>
      <xdr:row>6</xdr:row>
      <xdr:rowOff>114300</xdr:rowOff>
    </xdr:from>
    <xdr:to>
      <xdr:col>6</xdr:col>
      <xdr:colOff>15240</xdr:colOff>
      <xdr:row>10</xdr:row>
      <xdr:rowOff>68580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B793A3D-DEC7-07CF-6AAC-38574F299BA9}"/>
            </a:ext>
          </a:extLst>
        </xdr:cNvPr>
        <xdr:cNvSpPr/>
      </xdr:nvSpPr>
      <xdr:spPr>
        <a:xfrm>
          <a:off x="4282440" y="1303020"/>
          <a:ext cx="1630680" cy="74676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200" b="1">
              <a:solidFill>
                <a:schemeClr val="lt1"/>
              </a:solidFill>
              <a:latin typeface="+mn-lt"/>
              <a:ea typeface="+mn-ea"/>
              <a:cs typeface="+mn-cs"/>
            </a:rPr>
            <a:t>Quantités vendues</a:t>
          </a:r>
        </a:p>
      </xdr:txBody>
    </xdr:sp>
    <xdr:clientData/>
  </xdr:twoCellAnchor>
  <xdr:twoCellAnchor>
    <xdr:from>
      <xdr:col>6</xdr:col>
      <xdr:colOff>419100</xdr:colOff>
      <xdr:row>6</xdr:row>
      <xdr:rowOff>137160</xdr:rowOff>
    </xdr:from>
    <xdr:to>
      <xdr:col>8</xdr:col>
      <xdr:colOff>762000</xdr:colOff>
      <xdr:row>10</xdr:row>
      <xdr:rowOff>91440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23EAB4-DE19-FFA7-1168-3C947C39E40A}"/>
            </a:ext>
          </a:extLst>
        </xdr:cNvPr>
        <xdr:cNvSpPr/>
      </xdr:nvSpPr>
      <xdr:spPr>
        <a:xfrm>
          <a:off x="6316980" y="1325880"/>
          <a:ext cx="1638300" cy="74676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200" b="1">
              <a:solidFill>
                <a:schemeClr val="lt1"/>
              </a:solidFill>
              <a:latin typeface="+mn-lt"/>
              <a:ea typeface="+mn-ea"/>
              <a:cs typeface="+mn-cs"/>
            </a:rPr>
            <a:t>Moyenne Prix De Vente</a:t>
          </a:r>
        </a:p>
      </xdr:txBody>
    </xdr:sp>
    <xdr:clientData/>
  </xdr:twoCellAnchor>
  <xdr:twoCellAnchor>
    <xdr:from>
      <xdr:col>9</xdr:col>
      <xdr:colOff>91440</xdr:colOff>
      <xdr:row>6</xdr:row>
      <xdr:rowOff>137160</xdr:rowOff>
    </xdr:from>
    <xdr:to>
      <xdr:col>11</xdr:col>
      <xdr:colOff>7620</xdr:colOff>
      <xdr:row>10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F32820-918C-B747-C384-2E03F5456A8C}"/>
            </a:ext>
          </a:extLst>
        </xdr:cNvPr>
        <xdr:cNvSpPr/>
      </xdr:nvSpPr>
      <xdr:spPr>
        <a:xfrm>
          <a:off x="7993380" y="1325880"/>
          <a:ext cx="1623060" cy="74676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200" b="1">
              <a:solidFill>
                <a:schemeClr val="lt1"/>
              </a:solidFill>
              <a:latin typeface="+mn-lt"/>
              <a:ea typeface="+mn-ea"/>
              <a:cs typeface="+mn-cs"/>
            </a:rPr>
            <a:t>Marge Totale</a:t>
          </a:r>
        </a:p>
      </xdr:txBody>
    </xdr:sp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1769745</xdr:colOff>
      <xdr:row>7</xdr:row>
      <xdr:rowOff>192405</xdr:rowOff>
    </xdr:to>
    <xdr:pic>
      <xdr:nvPicPr>
        <xdr:cNvPr id="9" name="Image 8" descr="Une image contenant Graphique, Caractère coloré, symbole, graphisme&#10;&#10;Description générée automatiquement">
          <a:extLst>
            <a:ext uri="{FF2B5EF4-FFF2-40B4-BE49-F238E27FC236}">
              <a16:creationId xmlns:a16="http://schemas.microsoft.com/office/drawing/2014/main" id="{C15CE249-87FB-01CF-2F34-29AECF595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579245" cy="1579245"/>
        </a:xfrm>
        <a:prstGeom prst="rect">
          <a:avLst/>
        </a:prstGeom>
      </xdr:spPr>
    </xdr:pic>
    <xdr:clientData/>
  </xdr:twoCellAnchor>
  <xdr:twoCellAnchor>
    <xdr:from>
      <xdr:col>2</xdr:col>
      <xdr:colOff>175260</xdr:colOff>
      <xdr:row>8</xdr:row>
      <xdr:rowOff>7620</xdr:rowOff>
    </xdr:from>
    <xdr:to>
      <xdr:col>3</xdr:col>
      <xdr:colOff>632460</xdr:colOff>
      <xdr:row>9</xdr:row>
      <xdr:rowOff>182880</xdr:rowOff>
    </xdr:to>
    <xdr:sp macro="" textlink="TCD!A4">
      <xdr:nvSpPr>
        <xdr:cNvPr id="10" name="ZoneTexte 9">
          <a:extLst>
            <a:ext uri="{FF2B5EF4-FFF2-40B4-BE49-F238E27FC236}">
              <a16:creationId xmlns:a16="http://schemas.microsoft.com/office/drawing/2014/main" id="{4D334534-D6BE-D574-DAEB-CD5F6DE0A8AB}"/>
            </a:ext>
          </a:extLst>
        </xdr:cNvPr>
        <xdr:cNvSpPr txBox="1"/>
      </xdr:nvSpPr>
      <xdr:spPr>
        <a:xfrm>
          <a:off x="2659380" y="1592580"/>
          <a:ext cx="13106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A50636-C7CA-4C7B-9E3C-81171CEADAC6}" type="TxLink">
            <a:rPr lang="en-US" sz="1800" b="1" i="0" u="none" strike="noStrike">
              <a:solidFill>
                <a:schemeClr val="bg1"/>
              </a:solidFill>
              <a:latin typeface="Aptos Display"/>
            </a:rPr>
            <a:pPr algn="ctr"/>
            <a:t>84 056</a:t>
          </a:fld>
          <a:endParaRPr lang="fr-F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205740</xdr:colOff>
      <xdr:row>8</xdr:row>
      <xdr:rowOff>7620</xdr:rowOff>
    </xdr:from>
    <xdr:to>
      <xdr:col>5</xdr:col>
      <xdr:colOff>662940</xdr:colOff>
      <xdr:row>9</xdr:row>
      <xdr:rowOff>182880</xdr:rowOff>
    </xdr:to>
    <xdr:sp macro="" textlink="TCD!B4">
      <xdr:nvSpPr>
        <xdr:cNvPr id="11" name="ZoneTexte 10">
          <a:extLst>
            <a:ext uri="{FF2B5EF4-FFF2-40B4-BE49-F238E27FC236}">
              <a16:creationId xmlns:a16="http://schemas.microsoft.com/office/drawing/2014/main" id="{5B899FE1-E1E1-3F74-E7E8-A17AB90A7423}"/>
            </a:ext>
          </a:extLst>
        </xdr:cNvPr>
        <xdr:cNvSpPr txBox="1"/>
      </xdr:nvSpPr>
      <xdr:spPr>
        <a:xfrm>
          <a:off x="4396740" y="1592580"/>
          <a:ext cx="13106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9FFEF5A-B97F-4E64-93D2-E325EF162DCE}" type="TxLink">
            <a:rPr lang="en-US" sz="1800" b="1" i="0" u="none" strike="noStrike">
              <a:solidFill>
                <a:schemeClr val="bg1"/>
              </a:solidFill>
              <a:latin typeface="Aptos Display"/>
              <a:ea typeface="+mn-ea"/>
              <a:cs typeface="+mn-cs"/>
            </a:rPr>
            <a:pPr marL="0" indent="0" algn="ctr"/>
            <a:t>29 939</a:t>
          </a:fld>
          <a:endParaRPr lang="fr-FR" sz="1800" b="1" i="0" u="none" strike="noStrike">
            <a:solidFill>
              <a:schemeClr val="bg1"/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76200</xdr:colOff>
      <xdr:row>8</xdr:row>
      <xdr:rowOff>22860</xdr:rowOff>
    </xdr:from>
    <xdr:to>
      <xdr:col>8</xdr:col>
      <xdr:colOff>533400</xdr:colOff>
      <xdr:row>10</xdr:row>
      <xdr:rowOff>0</xdr:rowOff>
    </xdr:to>
    <xdr:sp macro="" textlink="TCD!C4">
      <xdr:nvSpPr>
        <xdr:cNvPr id="12" name="ZoneTexte 11">
          <a:extLst>
            <a:ext uri="{FF2B5EF4-FFF2-40B4-BE49-F238E27FC236}">
              <a16:creationId xmlns:a16="http://schemas.microsoft.com/office/drawing/2014/main" id="{565426AE-666C-B4C1-AB2B-8652617F29CF}"/>
            </a:ext>
          </a:extLst>
        </xdr:cNvPr>
        <xdr:cNvSpPr txBox="1"/>
      </xdr:nvSpPr>
      <xdr:spPr>
        <a:xfrm>
          <a:off x="6416040" y="1607820"/>
          <a:ext cx="13106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388BB8F-1118-4D34-AF77-B352E60EE4C8}" type="TxLink">
            <a:rPr lang="en-US" sz="1800" b="1" i="0" u="none" strike="noStrike">
              <a:solidFill>
                <a:schemeClr val="bg1"/>
              </a:solidFill>
              <a:latin typeface="Aptos Display"/>
              <a:ea typeface="+mn-ea"/>
              <a:cs typeface="+mn-cs"/>
            </a:rPr>
            <a:pPr marL="0" indent="0" algn="ctr"/>
            <a:t>3,01</a:t>
          </a:fld>
          <a:endParaRPr lang="fr-FR" sz="1800" b="1" i="0" u="none" strike="noStrike">
            <a:solidFill>
              <a:schemeClr val="bg1"/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175260</xdr:colOff>
      <xdr:row>8</xdr:row>
      <xdr:rowOff>30480</xdr:rowOff>
    </xdr:from>
    <xdr:to>
      <xdr:col>10</xdr:col>
      <xdr:colOff>632460</xdr:colOff>
      <xdr:row>10</xdr:row>
      <xdr:rowOff>7620</xdr:rowOff>
    </xdr:to>
    <xdr:sp macro="" textlink="TCD!D4">
      <xdr:nvSpPr>
        <xdr:cNvPr id="13" name="ZoneTexte 12">
          <a:extLst>
            <a:ext uri="{FF2B5EF4-FFF2-40B4-BE49-F238E27FC236}">
              <a16:creationId xmlns:a16="http://schemas.microsoft.com/office/drawing/2014/main" id="{FD8CC043-0C20-A31F-8349-1932428C9F2F}"/>
            </a:ext>
          </a:extLst>
        </xdr:cNvPr>
        <xdr:cNvSpPr txBox="1"/>
      </xdr:nvSpPr>
      <xdr:spPr>
        <a:xfrm>
          <a:off x="8221980" y="1615440"/>
          <a:ext cx="13106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43E9AA4-F9E6-4746-84AA-79CEB33B94DE}" type="TxLink">
            <a:rPr lang="en-US" sz="1800" b="1" i="0" u="none" strike="noStrike">
              <a:solidFill>
                <a:schemeClr val="bg1"/>
              </a:solidFill>
              <a:latin typeface="Aptos Display"/>
              <a:ea typeface="+mn-ea"/>
              <a:cs typeface="+mn-cs"/>
            </a:rPr>
            <a:pPr marL="0" indent="0" algn="ctr"/>
            <a:t>33 622</a:t>
          </a:fld>
          <a:endParaRPr lang="fr-FR" sz="1800" b="1" i="0" u="none" strike="noStrike">
            <a:solidFill>
              <a:schemeClr val="bg1"/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7620</xdr:colOff>
      <xdr:row>19</xdr:row>
      <xdr:rowOff>175260</xdr:rowOff>
    </xdr:from>
    <xdr:to>
      <xdr:col>11</xdr:col>
      <xdr:colOff>53340</xdr:colOff>
      <xdr:row>34</xdr:row>
      <xdr:rowOff>72390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DB8AC-D68E-46F6-96DF-A3C896193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8</xdr:row>
      <xdr:rowOff>144780</xdr:rowOff>
    </xdr:from>
    <xdr:to>
      <xdr:col>0</xdr:col>
      <xdr:colOff>1905000</xdr:colOff>
      <xdr:row>19</xdr:row>
      <xdr:rowOff>182880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ommercial">
              <a:extLst>
                <a:ext uri="{FF2B5EF4-FFF2-40B4-BE49-F238E27FC236}">
                  <a16:creationId xmlns:a16="http://schemas.microsoft.com/office/drawing/2014/main" id="{7B8A3B69-D31B-454F-AA34-E4F9D5C01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722568"/>
              <a:ext cx="1828800" cy="2207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93235</xdr:colOff>
      <xdr:row>20</xdr:row>
      <xdr:rowOff>182880</xdr:rowOff>
    </xdr:from>
    <xdr:to>
      <xdr:col>0</xdr:col>
      <xdr:colOff>1922035</xdr:colOff>
      <xdr:row>26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nnées (DateCde)">
              <a:extLst>
                <a:ext uri="{FF2B5EF4-FFF2-40B4-BE49-F238E27FC236}">
                  <a16:creationId xmlns:a16="http://schemas.microsoft.com/office/drawing/2014/main" id="{F3790A1A-DDD0-49DE-9B96-5F49C8093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DateCd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35" y="4145280"/>
              <a:ext cx="1828800" cy="108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el BAADACHE" refreshedDate="45546.574902083332" createdVersion="8" refreshedVersion="8" minRefreshableVersion="3" recordCount="69" xr:uid="{B8A8D9E6-D6C2-434E-95FA-B1622C817148}">
  <cacheSource type="worksheet">
    <worksheetSource name="Données"/>
  </cacheSource>
  <cacheFields count="18">
    <cacheField name="DateCde" numFmtId="14">
      <sharedItems containsSemiMixedTypes="0" containsNonDate="0" containsDate="1" containsString="0" minDate="2022-01-01T00:00:00" maxDate="2023-12-28T00:00:00" count="47">
        <d v="2022-01-01T00:00:00"/>
        <d v="2022-02-01T00:00:00"/>
        <d v="2022-05-26T00:00:00"/>
        <d v="2022-04-01T00:00:00"/>
        <d v="2022-04-03T00:00:00"/>
        <d v="2022-06-30T00:00:00"/>
        <d v="2022-04-09T00:00:00"/>
        <d v="2022-05-20T00:00:00"/>
        <d v="2022-04-04T00:00:00"/>
        <d v="2022-05-25T00:00:00"/>
        <d v="2022-04-05T00:00:00"/>
        <d v="2022-04-08T00:00:00"/>
        <d v="2022-05-15T00:00:00"/>
        <d v="2022-07-02T00:00:00"/>
        <d v="2022-07-05T00:00:00"/>
        <d v="2022-07-12T00:00:00"/>
        <d v="2022-07-25T00:00:00"/>
        <d v="2022-07-31T00:00:00"/>
        <d v="2022-08-01T00:00:00"/>
        <d v="2022-09-01T00:00:00"/>
        <d v="2022-09-02T00:00:00"/>
        <d v="2022-09-03T00:00:00"/>
        <d v="2022-09-04T00:00:00"/>
        <d v="2022-10-02T00:00:00"/>
        <d v="2022-10-03T00:00:00"/>
        <d v="2022-10-04T00:00:00"/>
        <d v="2022-11-30T00:00:00"/>
        <d v="2022-12-01T00:00:00"/>
        <d v="2022-12-03T00:00:00"/>
        <d v="2023-01-01T00:00:00"/>
        <d v="2023-01-02T00:00:00"/>
        <d v="2023-02-03T00:00:00"/>
        <d v="2023-03-03T00:00:00"/>
        <d v="2023-04-04T00:00:00"/>
        <d v="2023-05-05T00:00:00"/>
        <d v="2023-05-06T00:00:00"/>
        <d v="2023-05-25T00:00:00"/>
        <d v="2023-06-08T00:00:00"/>
        <d v="2023-06-10T00:00:00"/>
        <d v="2023-07-05T00:00:00"/>
        <d v="2023-07-07T00:00:00"/>
        <d v="2023-08-02T00:00:00"/>
        <d v="2023-09-02T00:00:00"/>
        <d v="2023-10-01T00:00:00"/>
        <d v="2023-11-01T00:00:00"/>
        <d v="2023-12-26T00:00:00"/>
        <d v="2023-12-27T00:00:00"/>
      </sharedItems>
      <fieldGroup par="17"/>
    </cacheField>
    <cacheField name="Numéro client" numFmtId="0">
      <sharedItems containsSemiMixedTypes="0" containsString="0" containsNumber="1" containsInteger="1" minValue="1000" maxValue="1013"/>
    </cacheField>
    <cacheField name="Fre Numéro" numFmtId="0">
      <sharedItems/>
    </cacheField>
    <cacheField name="Produit" numFmtId="0">
      <sharedItems count="5">
        <s v="P1"/>
        <s v="P2"/>
        <s v="P4"/>
        <s v="P5"/>
        <s v="P3"/>
      </sharedItems>
    </cacheField>
    <cacheField name="PU Achat" numFmtId="0">
      <sharedItems containsSemiMixedTypes="0" containsString="0" containsNumber="1" minValue="1.32" maxValue="5.3999999999999995"/>
    </cacheField>
    <cacheField name="P.U ventes" numFmtId="0">
      <sharedItems containsSemiMixedTypes="0" containsString="0" containsNumber="1" minValue="2.2000000000000002" maxValue="9"/>
    </cacheField>
    <cacheField name="Qantité" numFmtId="0">
      <sharedItems containsSemiMixedTypes="0" containsString="0" containsNumber="1" containsInteger="1" minValue="1540" maxValue="11000"/>
    </cacheField>
    <cacheField name="CA" numFmtId="0">
      <sharedItems containsSemiMixedTypes="0" containsString="0" containsNumber="1" minValue="4701" maxValue="52758"/>
    </cacheField>
    <cacheField name="Marge Brute" numFmtId="0">
      <sharedItems containsSemiMixedTypes="0" containsString="0" containsNumber="1" minValue="1880.4" maxValue="21103.200000000004"/>
    </cacheField>
    <cacheField name="Commercial" numFmtId="0">
      <sharedItems count="5">
        <s v="Franck"/>
        <s v="Hervé"/>
        <s v="Amélie"/>
        <s v="Thierry"/>
        <s v="Annie"/>
      </sharedItems>
    </cacheField>
    <cacheField name="Nom Client" numFmtId="0">
      <sharedItems/>
    </cacheField>
    <cacheField name="Adresse" numFmtId="0">
      <sharedItems/>
    </cacheField>
    <cacheField name="Région" numFmtId="0">
      <sharedItems/>
    </cacheField>
    <cacheField name="Département" numFmtId="0">
      <sharedItems/>
    </cacheField>
    <cacheField name="Ville" numFmtId="0">
      <sharedItems count="5">
        <s v="Marseille"/>
        <s v="Nimes"/>
        <s v="Paris"/>
        <s v="Caen"/>
        <s v="Lille"/>
      </sharedItems>
    </cacheField>
    <cacheField name="Mois (DateCde)" numFmtId="0" databaseField="0">
      <fieldGroup base="0">
        <rangePr groupBy="months" startDate="2022-01-01T00:00:00" endDate="2023-12-28T00:00:00"/>
        <groupItems count="14">
          <s v="&lt;01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12/2023"/>
        </groupItems>
      </fieldGroup>
    </cacheField>
    <cacheField name="Trimestres (DateCde)" numFmtId="0" databaseField="0">
      <fieldGroup base="0">
        <rangePr groupBy="quarters" startDate="2022-01-01T00:00:00" endDate="2023-12-28T00:00:00"/>
        <groupItems count="6">
          <s v="&lt;01/01/2022"/>
          <s v="Trimestre1"/>
          <s v="Trimestre2"/>
          <s v="Trimestre3"/>
          <s v="Trimestre4"/>
          <s v="&gt;28/12/2023"/>
        </groupItems>
      </fieldGroup>
    </cacheField>
    <cacheField name="Années (DateCde)" numFmtId="0" databaseField="0">
      <fieldGroup base="0">
        <rangePr groupBy="years" startDate="2022-01-01T00:00:00" endDate="2023-12-28T00:00:00"/>
        <groupItems count="4">
          <s v="&lt;01/01/2022"/>
          <s v="2022"/>
          <s v="2023"/>
          <s v="&gt;28/12/2023"/>
        </groupItems>
      </fieldGroup>
    </cacheField>
  </cacheFields>
  <extLst>
    <ext xmlns:x14="http://schemas.microsoft.com/office/spreadsheetml/2009/9/main" uri="{725AE2AE-9491-48be-B2B4-4EB974FC3084}">
      <x14:pivotCacheDefinition pivotCacheId="1620238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009"/>
    <s v="FRE000"/>
    <x v="0"/>
    <n v="1.7999999999999998"/>
    <n v="3"/>
    <n v="3000"/>
    <n v="9000"/>
    <n v="3600.0000000000009"/>
    <x v="0"/>
    <s v="Boulot "/>
    <s v="ZA Louvin"/>
    <s v="PACA"/>
    <s v="13"/>
    <x v="0"/>
  </r>
  <r>
    <x v="1"/>
    <n v="1003"/>
    <s v="FRE008"/>
    <x v="0"/>
    <n v="1.7999999999999998"/>
    <n v="3"/>
    <n v="2537"/>
    <n v="7611"/>
    <n v="3044.4000000000005"/>
    <x v="0"/>
    <s v="Garopa"/>
    <s v="25 bis Einstein"/>
    <s v="PACA"/>
    <s v="13"/>
    <x v="0"/>
  </r>
  <r>
    <x v="2"/>
    <n v="1003"/>
    <s v="FRE012"/>
    <x v="1"/>
    <n v="1.32"/>
    <n v="2.2000000000000002"/>
    <n v="3272"/>
    <n v="7198.4000000000005"/>
    <n v="2879.3600000000006"/>
    <x v="0"/>
    <s v="Garopa"/>
    <s v="25 bis Einstein"/>
    <s v="PACA"/>
    <s v="13"/>
    <x v="0"/>
  </r>
  <r>
    <x v="3"/>
    <n v="1000"/>
    <s v="FRE001"/>
    <x v="0"/>
    <n v="1.7999999999999998"/>
    <n v="3"/>
    <n v="3703"/>
    <n v="11109"/>
    <n v="4443.6000000000004"/>
    <x v="1"/>
    <s v="Ares"/>
    <s v="7 paul Louis"/>
    <s v="Occitanie"/>
    <s v="30"/>
    <x v="1"/>
  </r>
  <r>
    <x v="4"/>
    <n v="1000"/>
    <s v="FRE003"/>
    <x v="1"/>
    <n v="1.5"/>
    <n v="2.5"/>
    <n v="3409"/>
    <n v="8522.5"/>
    <n v="3409"/>
    <x v="1"/>
    <s v="Ares"/>
    <s v="7 paul Louis"/>
    <s v="Occitanie"/>
    <s v="30"/>
    <x v="1"/>
  </r>
  <r>
    <x v="5"/>
    <n v="1004"/>
    <s v="FRE014"/>
    <x v="0"/>
    <n v="1.7999999999999998"/>
    <n v="3"/>
    <n v="3494"/>
    <n v="10482"/>
    <n v="4192.8"/>
    <x v="0"/>
    <s v="Ulti S.A.S"/>
    <s v="7 rue forge"/>
    <s v="PACA"/>
    <s v="13"/>
    <x v="0"/>
  </r>
  <r>
    <x v="5"/>
    <n v="1004"/>
    <s v="FRE014"/>
    <x v="1"/>
    <n v="1.32"/>
    <n v="2.2000000000000002"/>
    <n v="3748"/>
    <n v="8245.6"/>
    <n v="3298.24"/>
    <x v="0"/>
    <s v="Ulti S.A.S"/>
    <s v="7 rue forge"/>
    <s v="PACA"/>
    <s v="13"/>
    <x v="0"/>
  </r>
  <r>
    <x v="6"/>
    <n v="1006"/>
    <s v="FRE007"/>
    <x v="1"/>
    <n v="1.5"/>
    <n v="2.5"/>
    <n v="5269"/>
    <n v="13172.5"/>
    <n v="5269"/>
    <x v="0"/>
    <s v="Numa"/>
    <s v="12 Rue des hommes"/>
    <s v="PACA"/>
    <s v="13"/>
    <x v="0"/>
  </r>
  <r>
    <x v="4"/>
    <n v="1001"/>
    <s v="FRE002"/>
    <x v="0"/>
    <n v="1.7999999999999998"/>
    <n v="3"/>
    <n v="3110"/>
    <n v="9330"/>
    <n v="3732.0000000000009"/>
    <x v="2"/>
    <s v="Omnium"/>
    <s v="9 Impasse Paul"/>
    <s v="Ile-de-France"/>
    <s v="75"/>
    <x v="2"/>
  </r>
  <r>
    <x v="7"/>
    <n v="1002"/>
    <s v="FRE010"/>
    <x v="0"/>
    <n v="1.7999999999999998"/>
    <n v="3"/>
    <n v="3445"/>
    <n v="10335"/>
    <n v="4134.0000000000009"/>
    <x v="2"/>
    <s v="Luta"/>
    <s v="Boulevard Jules"/>
    <s v="Ile-de-France"/>
    <s v="75"/>
    <x v="2"/>
  </r>
  <r>
    <x v="8"/>
    <n v="1011"/>
    <s v="FRE004"/>
    <x v="2"/>
    <n v="1.68"/>
    <n v="2.8"/>
    <n v="5302"/>
    <n v="14845.599999999999"/>
    <n v="5938.24"/>
    <x v="3"/>
    <s v="Atales"/>
    <s v="9 rue du bourgeon"/>
    <s v="Calvados"/>
    <s v="14"/>
    <x v="3"/>
  </r>
  <r>
    <x v="9"/>
    <n v="1011"/>
    <s v="FRE011"/>
    <x v="1"/>
    <n v="1.5"/>
    <n v="2.5"/>
    <n v="4776"/>
    <n v="11940"/>
    <n v="4776"/>
    <x v="3"/>
    <s v="Atales"/>
    <s v="9 rue du bourgeon"/>
    <s v="Calvados"/>
    <s v="14"/>
    <x v="3"/>
  </r>
  <r>
    <x v="10"/>
    <n v="1012"/>
    <s v="FRE005"/>
    <x v="3"/>
    <n v="3"/>
    <n v="5"/>
    <n v="1540"/>
    <n v="7700"/>
    <n v="3080"/>
    <x v="3"/>
    <s v="Antilles S.A."/>
    <s v="Boulevard de l'impasse"/>
    <s v="PACA"/>
    <s v="14"/>
    <x v="3"/>
  </r>
  <r>
    <x v="11"/>
    <n v="1005"/>
    <s v="FRE006"/>
    <x v="4"/>
    <n v="5.3999999999999995"/>
    <n v="9"/>
    <n v="3015"/>
    <n v="27135"/>
    <n v="10854.000000000002"/>
    <x v="4"/>
    <s v="Nori SARL"/>
    <s v="9 bd De l'orme"/>
    <s v="Pas de Calais"/>
    <s v="59"/>
    <x v="4"/>
  </r>
  <r>
    <x v="12"/>
    <n v="1013"/>
    <s v="FRE009"/>
    <x v="3"/>
    <n v="3"/>
    <n v="5"/>
    <n v="5660"/>
    <n v="28300"/>
    <n v="11320"/>
    <x v="4"/>
    <s v="SIRUS &amp; Cie"/>
    <s v="Z.I. Ahtelia III rue de Nice"/>
    <s v="Pas de Calais"/>
    <s v="59"/>
    <x v="4"/>
  </r>
  <r>
    <x v="5"/>
    <n v="1004"/>
    <s v="FRE014"/>
    <x v="4"/>
    <n v="5.3999999999999995"/>
    <n v="9"/>
    <n v="1995"/>
    <n v="17955"/>
    <n v="7182.0000000000018"/>
    <x v="0"/>
    <s v="Ulti S.A.S"/>
    <s v="7 rue forge"/>
    <s v="PACA"/>
    <s v="13"/>
    <x v="0"/>
  </r>
  <r>
    <x v="13"/>
    <n v="1005"/>
    <s v="FRE015"/>
    <x v="0"/>
    <n v="1.7999999999999998"/>
    <n v="3"/>
    <n v="1567"/>
    <n v="4701"/>
    <n v="1880.4"/>
    <x v="4"/>
    <s v="Nori SARL"/>
    <s v="9 bd De l'orme"/>
    <s v="Pas de Calais"/>
    <s v="59"/>
    <x v="4"/>
  </r>
  <r>
    <x v="14"/>
    <n v="1006"/>
    <s v="FRE016"/>
    <x v="3"/>
    <n v="3"/>
    <n v="5"/>
    <n v="2634"/>
    <n v="13170"/>
    <n v="5268"/>
    <x v="0"/>
    <s v="Numa"/>
    <s v="12 Rue des hommes"/>
    <s v="PACA"/>
    <s v="13"/>
    <x v="0"/>
  </r>
  <r>
    <x v="15"/>
    <n v="1007"/>
    <s v="FRE017"/>
    <x v="2"/>
    <n v="1.68"/>
    <n v="2.8"/>
    <n v="4635"/>
    <n v="12978"/>
    <n v="5191.2000000000007"/>
    <x v="2"/>
    <s v="Loma"/>
    <s v="Impasse Louis"/>
    <s v="Ile-de-France"/>
    <s v="75"/>
    <x v="2"/>
  </r>
  <r>
    <x v="16"/>
    <n v="1008"/>
    <s v="FRE018"/>
    <x v="0"/>
    <n v="1.7999999999999998"/>
    <n v="3"/>
    <n v="3553"/>
    <n v="10659"/>
    <n v="4263.6000000000004"/>
    <x v="1"/>
    <s v="Cie et Co"/>
    <s v="ZI les Ormes"/>
    <s v="Occitanie"/>
    <s v="30"/>
    <x v="1"/>
  </r>
  <r>
    <x v="16"/>
    <n v="1008"/>
    <s v="FRE018"/>
    <x v="2"/>
    <n v="1.68"/>
    <n v="2.8"/>
    <n v="3135"/>
    <n v="8778"/>
    <n v="3511.2"/>
    <x v="1"/>
    <s v="Cie et Co"/>
    <s v="ZI les Ormes"/>
    <s v="Occitanie"/>
    <s v="30"/>
    <x v="1"/>
  </r>
  <r>
    <x v="17"/>
    <n v="1009"/>
    <s v="FRE019"/>
    <x v="4"/>
    <n v="5.3999999999999995"/>
    <n v="9"/>
    <n v="4662"/>
    <n v="41958"/>
    <n v="16783.2"/>
    <x v="0"/>
    <s v="Boulot "/>
    <s v="ZA Louvin"/>
    <s v="PACA"/>
    <s v="13"/>
    <x v="0"/>
  </r>
  <r>
    <x v="18"/>
    <n v="1010"/>
    <s v="FRE020"/>
    <x v="3"/>
    <n v="3"/>
    <n v="5"/>
    <n v="3119"/>
    <n v="15595"/>
    <n v="6238"/>
    <x v="2"/>
    <s v="Niora"/>
    <s v="22bis Lanvin"/>
    <s v="Ile-de-France"/>
    <s v="75"/>
    <x v="2"/>
  </r>
  <r>
    <x v="19"/>
    <n v="1010"/>
    <s v="FRE020"/>
    <x v="1"/>
    <n v="1.5"/>
    <n v="2.5"/>
    <n v="4172"/>
    <n v="10430"/>
    <n v="4172"/>
    <x v="2"/>
    <s v="Niora"/>
    <s v="22bis Lanvin"/>
    <s v="Ile-de-France"/>
    <s v="75"/>
    <x v="2"/>
  </r>
  <r>
    <x v="20"/>
    <n v="1012"/>
    <s v="FRE021"/>
    <x v="1"/>
    <n v="1.5"/>
    <n v="2.5"/>
    <n v="4142"/>
    <n v="10355"/>
    <n v="4142"/>
    <x v="3"/>
    <s v="Antilles S.A."/>
    <s v="Boulevard de l'impasse"/>
    <s v="PACA"/>
    <s v="14"/>
    <x v="3"/>
  </r>
  <r>
    <x v="21"/>
    <n v="1013"/>
    <s v="FRE022"/>
    <x v="0"/>
    <n v="1.7999999999999998"/>
    <n v="3"/>
    <n v="3827"/>
    <n v="11481"/>
    <n v="4592.4000000000005"/>
    <x v="4"/>
    <s v="SIRUS &amp; Cie"/>
    <s v="Z.I. Ahtelia III rue de Nice"/>
    <s v="Pas de Calais"/>
    <s v="59"/>
    <x v="4"/>
  </r>
  <r>
    <x v="22"/>
    <n v="1000"/>
    <s v="FRE023"/>
    <x v="0"/>
    <n v="1.7999999999999998"/>
    <n v="3"/>
    <n v="2974"/>
    <n v="8922"/>
    <n v="3568.8"/>
    <x v="1"/>
    <s v="Ares"/>
    <s v="7 paul Louis"/>
    <s v="Occitanie"/>
    <s v="30"/>
    <x v="1"/>
  </r>
  <r>
    <x v="19"/>
    <n v="1010"/>
    <s v="FRE020"/>
    <x v="1"/>
    <n v="1.5"/>
    <n v="2.5"/>
    <n v="4412"/>
    <n v="11030"/>
    <n v="4412"/>
    <x v="2"/>
    <s v="Niora"/>
    <s v="22bis Lanvin"/>
    <s v="Ile-de-France"/>
    <s v="75"/>
    <x v="2"/>
  </r>
  <r>
    <x v="23"/>
    <n v="1000"/>
    <s v="FRE021"/>
    <x v="1"/>
    <n v="1.5"/>
    <n v="2.5"/>
    <n v="4685"/>
    <n v="11712.5"/>
    <n v="4685"/>
    <x v="1"/>
    <s v="Ares"/>
    <s v="7 paul Louis"/>
    <s v="Occitanie"/>
    <s v="30"/>
    <x v="1"/>
  </r>
  <r>
    <x v="24"/>
    <n v="1003"/>
    <s v="FRE022"/>
    <x v="0"/>
    <n v="1.7999999999999998"/>
    <n v="3"/>
    <n v="3976"/>
    <n v="11928"/>
    <n v="4771.2000000000007"/>
    <x v="0"/>
    <s v="Garopa"/>
    <s v="25 bis Einstein"/>
    <s v="PACA"/>
    <s v="13"/>
    <x v="0"/>
  </r>
  <r>
    <x v="25"/>
    <n v="1011"/>
    <s v="FRE023"/>
    <x v="0"/>
    <n v="1.7999999999999998"/>
    <n v="3"/>
    <n v="5456"/>
    <n v="16368"/>
    <n v="6547.2000000000007"/>
    <x v="3"/>
    <s v="Atales"/>
    <s v="9 rue du bourgeon"/>
    <s v="Calvados"/>
    <s v="14"/>
    <x v="3"/>
  </r>
  <r>
    <x v="26"/>
    <n v="1004"/>
    <s v="FRE024"/>
    <x v="0"/>
    <n v="1.7999999999999998"/>
    <n v="3"/>
    <n v="3506"/>
    <n v="10518"/>
    <n v="4207.2000000000007"/>
    <x v="0"/>
    <s v="Ulti S.A.S"/>
    <s v="7 rue forge"/>
    <s v="PACA"/>
    <s v="13"/>
    <x v="0"/>
  </r>
  <r>
    <x v="26"/>
    <n v="1004"/>
    <s v="FRE025"/>
    <x v="1"/>
    <n v="1.32"/>
    <n v="2.2000000000000002"/>
    <n v="4882"/>
    <n v="10740.400000000001"/>
    <n v="4296.1600000000008"/>
    <x v="0"/>
    <s v="Ulti S.A.S"/>
    <s v="7 rue forge"/>
    <s v="PACA"/>
    <s v="13"/>
    <x v="0"/>
  </r>
  <r>
    <x v="26"/>
    <n v="1004"/>
    <s v="FRE026"/>
    <x v="4"/>
    <n v="5.3999999999999995"/>
    <n v="9"/>
    <n v="3843"/>
    <n v="34587"/>
    <n v="13834.800000000003"/>
    <x v="0"/>
    <s v="Ulti S.A.S"/>
    <s v="7 rue forge"/>
    <s v="PACA"/>
    <s v="13"/>
    <x v="0"/>
  </r>
  <r>
    <x v="27"/>
    <n v="1000"/>
    <s v="FRE026"/>
    <x v="0"/>
    <n v="1.7999999999999998"/>
    <n v="3"/>
    <n v="4833"/>
    <n v="14499"/>
    <n v="5799.6"/>
    <x v="1"/>
    <s v="Ares"/>
    <s v="7 paul Louis"/>
    <s v="Occitanie"/>
    <s v="30"/>
    <x v="1"/>
  </r>
  <r>
    <x v="28"/>
    <n v="1001"/>
    <s v="FRE028"/>
    <x v="0"/>
    <n v="1.7999999999999998"/>
    <n v="3"/>
    <n v="2219"/>
    <n v="6657"/>
    <n v="2662.8"/>
    <x v="2"/>
    <s v="Omnium"/>
    <s v="9 Impasse Paul"/>
    <s v="Ile-de-France"/>
    <s v="75"/>
    <x v="2"/>
  </r>
  <r>
    <x v="28"/>
    <n v="1000"/>
    <s v="FRE029"/>
    <x v="1"/>
    <n v="1.5"/>
    <n v="2.5"/>
    <n v="3858"/>
    <n v="9645"/>
    <n v="3858"/>
    <x v="1"/>
    <s v="Ares"/>
    <s v="7 paul Louis"/>
    <s v="Occitanie"/>
    <s v="30"/>
    <x v="1"/>
  </r>
  <r>
    <x v="29"/>
    <n v="1000"/>
    <s v="FRE030"/>
    <x v="0"/>
    <n v="1.7999999999999998"/>
    <n v="3"/>
    <n v="2596"/>
    <n v="7788"/>
    <n v="3115.2000000000007"/>
    <x v="1"/>
    <s v="Ares"/>
    <s v="7 paul Louis"/>
    <s v="Occitanie"/>
    <s v="30"/>
    <x v="1"/>
  </r>
  <r>
    <x v="30"/>
    <n v="1011"/>
    <s v="FRE031"/>
    <x v="2"/>
    <n v="1.68"/>
    <n v="2.8"/>
    <n v="3465"/>
    <n v="9702"/>
    <n v="3880.8"/>
    <x v="3"/>
    <s v="Atales"/>
    <s v="9 rue du bourgeon"/>
    <s v="Calvados"/>
    <s v="14"/>
    <x v="3"/>
  </r>
  <r>
    <x v="31"/>
    <n v="1001"/>
    <s v="FRE031"/>
    <x v="0"/>
    <n v="1.7999999999999998"/>
    <n v="3"/>
    <n v="3544"/>
    <n v="10632"/>
    <n v="4252.8"/>
    <x v="2"/>
    <s v="Omnium"/>
    <s v="9 Impasse Paul"/>
    <s v="Ile-de-France"/>
    <s v="75"/>
    <x v="2"/>
  </r>
  <r>
    <x v="32"/>
    <n v="1000"/>
    <s v="FRE032"/>
    <x v="1"/>
    <n v="1.5"/>
    <n v="2.5"/>
    <n v="4428"/>
    <n v="11070"/>
    <n v="4428"/>
    <x v="1"/>
    <s v="Ares"/>
    <s v="7 paul Louis"/>
    <s v="Occitanie"/>
    <s v="30"/>
    <x v="1"/>
  </r>
  <r>
    <x v="33"/>
    <n v="1003"/>
    <s v="FRE033"/>
    <x v="2"/>
    <n v="1.68"/>
    <n v="2.8"/>
    <n v="2501"/>
    <n v="7002.7999999999993"/>
    <n v="2801.119999999999"/>
    <x v="0"/>
    <s v="Garopa"/>
    <s v="25 bis Einstein"/>
    <s v="PACA"/>
    <s v="13"/>
    <x v="0"/>
  </r>
  <r>
    <x v="34"/>
    <n v="1002"/>
    <s v="FRE034"/>
    <x v="3"/>
    <n v="3"/>
    <n v="5"/>
    <n v="3135"/>
    <n v="15675"/>
    <n v="6270"/>
    <x v="2"/>
    <s v="Luta"/>
    <s v="Boulevard Jules"/>
    <s v="Ile-de-France"/>
    <s v="75"/>
    <x v="2"/>
  </r>
  <r>
    <x v="35"/>
    <n v="1013"/>
    <s v="FRE034"/>
    <x v="0"/>
    <n v="1.7999999999999998"/>
    <n v="3"/>
    <n v="2434"/>
    <n v="7302"/>
    <n v="2920.8"/>
    <x v="4"/>
    <s v="SIRUS &amp; Cie"/>
    <s v="Z.I. Ahtelia III rue de Nice"/>
    <s v="Pas de Calais"/>
    <s v="59"/>
    <x v="4"/>
  </r>
  <r>
    <x v="36"/>
    <n v="1011"/>
    <s v="FRE035"/>
    <x v="1"/>
    <n v="1.5"/>
    <n v="2.5"/>
    <n v="5258"/>
    <n v="13145"/>
    <n v="5258"/>
    <x v="3"/>
    <s v="Atales"/>
    <s v="9 rue du bourgeon"/>
    <s v="Calvados"/>
    <s v="14"/>
    <x v="3"/>
  </r>
  <r>
    <x v="37"/>
    <n v="1001"/>
    <s v="FRE035"/>
    <x v="4"/>
    <n v="5.3999999999999995"/>
    <n v="9"/>
    <n v="5595"/>
    <n v="50355"/>
    <n v="20142.000000000004"/>
    <x v="2"/>
    <s v="Omnium"/>
    <s v="9 Impasse Paul"/>
    <s v="Ile-de-France"/>
    <s v="75"/>
    <x v="2"/>
  </r>
  <r>
    <x v="38"/>
    <n v="1002"/>
    <s v="FRE036"/>
    <x v="0"/>
    <n v="1.7999999999999998"/>
    <n v="3"/>
    <n v="2729"/>
    <n v="8187"/>
    <n v="3274.8"/>
    <x v="2"/>
    <s v="Luta"/>
    <s v="Boulevard Jules"/>
    <s v="Ile-de-France"/>
    <s v="75"/>
    <x v="2"/>
  </r>
  <r>
    <x v="39"/>
    <n v="1004"/>
    <s v="FRE037"/>
    <x v="3"/>
    <n v="3"/>
    <n v="5"/>
    <n v="5760"/>
    <n v="28800"/>
    <n v="11520"/>
    <x v="0"/>
    <s v="Ulti S.A.S"/>
    <s v="7 rue forge"/>
    <s v="PACA"/>
    <s v="13"/>
    <x v="0"/>
  </r>
  <r>
    <x v="40"/>
    <n v="1005"/>
    <s v="FRE038"/>
    <x v="3"/>
    <n v="3"/>
    <n v="5"/>
    <n v="4959"/>
    <n v="24795"/>
    <n v="9918"/>
    <x v="4"/>
    <s v="Nori SARL"/>
    <s v="9 bd De l'orme"/>
    <s v="Pas de Calais"/>
    <s v="59"/>
    <x v="4"/>
  </r>
  <r>
    <x v="41"/>
    <n v="1005"/>
    <s v="FRE039"/>
    <x v="3"/>
    <n v="3"/>
    <n v="5"/>
    <n v="4128"/>
    <n v="20640"/>
    <n v="8256"/>
    <x v="4"/>
    <s v="Nori SARL"/>
    <s v="9 bd De l'orme"/>
    <s v="Pas de Calais"/>
    <s v="59"/>
    <x v="4"/>
  </r>
  <r>
    <x v="42"/>
    <n v="1009"/>
    <s v="FRE040"/>
    <x v="3"/>
    <n v="3"/>
    <n v="5"/>
    <n v="3642"/>
    <n v="18210"/>
    <n v="7284"/>
    <x v="0"/>
    <s v="Boulot "/>
    <s v="ZA Louvin"/>
    <s v="PACA"/>
    <s v="13"/>
    <x v="0"/>
  </r>
  <r>
    <x v="43"/>
    <n v="1000"/>
    <s v="FRE041"/>
    <x v="4"/>
    <n v="5.3999999999999995"/>
    <n v="9"/>
    <n v="5862"/>
    <n v="52758"/>
    <n v="21103.200000000004"/>
    <x v="1"/>
    <s v="Ares"/>
    <s v="7 paul Louis"/>
    <s v="Occitanie"/>
    <s v="30"/>
    <x v="1"/>
  </r>
  <r>
    <x v="44"/>
    <n v="1010"/>
    <s v="FRE042"/>
    <x v="2"/>
    <n v="1.68"/>
    <n v="2.8"/>
    <n v="2596"/>
    <n v="7268.7999999999993"/>
    <n v="2907.5199999999995"/>
    <x v="2"/>
    <s v="Niora"/>
    <s v="22bis Lanvin"/>
    <s v="Ile-de-France"/>
    <s v="75"/>
    <x v="2"/>
  </r>
  <r>
    <x v="44"/>
    <n v="1010"/>
    <s v="FRE042"/>
    <x v="1"/>
    <n v="1.5"/>
    <n v="2.5"/>
    <n v="3945"/>
    <n v="9862.5"/>
    <n v="3945"/>
    <x v="2"/>
    <s v="Niora"/>
    <s v="22bis Lanvin"/>
    <s v="Ile-de-France"/>
    <s v="75"/>
    <x v="2"/>
  </r>
  <r>
    <x v="45"/>
    <n v="1013"/>
    <s v="FRE043"/>
    <x v="0"/>
    <n v="1.7999999999999998"/>
    <n v="3"/>
    <n v="7000"/>
    <n v="21000"/>
    <n v="8400.0000000000018"/>
    <x v="4"/>
    <s v="SIRUS &amp; Cie"/>
    <s v="Z.I. Ahtelia III rue de Nice"/>
    <s v="Pas de Calais"/>
    <s v="59"/>
    <x v="4"/>
  </r>
  <r>
    <x v="46"/>
    <n v="1001"/>
    <s v="FRE044"/>
    <x v="0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6500"/>
    <n v="19500"/>
    <n v="7800.0000000000018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8500"/>
    <n v="25500"/>
    <n v="10200.000000000002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7500"/>
    <n v="22500"/>
    <n v="9000.0000000000018"/>
    <x v="2"/>
    <s v="Omnium"/>
    <s v="9 Impasse Paul"/>
    <s v="Ile-de-France"/>
    <s v="75"/>
    <x v="2"/>
  </r>
  <r>
    <x v="46"/>
    <n v="1001"/>
    <s v="FRE044"/>
    <x v="1"/>
    <n v="1.7999999999999998"/>
    <n v="3"/>
    <n v="11000"/>
    <n v="33000"/>
    <n v="13200.000000000004"/>
    <x v="2"/>
    <s v="Omnium"/>
    <s v="9 Impasse Paul"/>
    <s v="Ile-de-France"/>
    <s v="75"/>
    <x v="2"/>
  </r>
  <r>
    <x v="46"/>
    <n v="1001"/>
    <s v="FRE044"/>
    <x v="2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2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6500"/>
    <n v="19500"/>
    <n v="7800.0000000000018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C5FEE-24DB-4342-949C-5AEE1E3C49DC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7:D13" firstHeaderRow="1" firstDataRow="2" firstDataCol="1"/>
  <pivotFields count="18">
    <pivotField numFmtId="14" showAll="0">
      <items count="48">
        <item x="0"/>
        <item x="1"/>
        <item x="3"/>
        <item x="4"/>
        <item x="8"/>
        <item x="10"/>
        <item x="11"/>
        <item x="6"/>
        <item x="12"/>
        <item x="7"/>
        <item x="9"/>
        <item x="2"/>
        <item x="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h="1" x="2"/>
        <item h="1" x="4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Fields count="1">
    <field x="17"/>
  </colFields>
  <colItems count="3">
    <i>
      <x v="1"/>
    </i>
    <i>
      <x v="2"/>
    </i>
    <i t="grand">
      <x/>
    </i>
  </colItems>
  <dataFields count="1">
    <dataField name="Somme de C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B09AF-8533-46BF-848B-5DF1CBAC9E53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4" firstHeaderRow="0" firstDataRow="1" firstDataCol="0"/>
  <pivotFields count="18">
    <pivotField numFmtId="14" showAll="0">
      <items count="48">
        <item x="0"/>
        <item x="1"/>
        <item x="3"/>
        <item x="4"/>
        <item x="8"/>
        <item x="10"/>
        <item x="11"/>
        <item x="6"/>
        <item x="12"/>
        <item x="7"/>
        <item x="9"/>
        <item x="2"/>
        <item x="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6">
        <item h="1" x="2"/>
        <item h="1" x="4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CA" fld="7" baseField="0" baseItem="0" numFmtId="3"/>
    <dataField name="Somme de Qantité" fld="6" baseField="0" baseItem="0" numFmtId="3"/>
    <dataField name="Moyenne de P.U ventes" fld="5" subtotal="average" baseField="0" baseItem="1" numFmtId="2"/>
    <dataField name="Somme de Marge Brute" fld="8" baseField="0" baseItem="0" numFmtId="3"/>
  </dataFields>
  <formats count="3"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fieldPosition="0">
        <references count="1">
          <reference field="4294967294" count="1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4EC01-3274-4008-B450-273A17D4E71D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27:D33" firstHeaderRow="0" firstDataRow="1" firstDataCol="2"/>
  <pivotFields count="18">
    <pivotField compact="0" numFmtId="14" outline="0" showAll="0" defaultSubtotal="0">
      <items count="47">
        <item x="0"/>
        <item x="1"/>
        <item x="3"/>
        <item x="4"/>
        <item x="8"/>
        <item x="10"/>
        <item x="11"/>
        <item x="6"/>
        <item x="12"/>
        <item x="7"/>
        <item x="9"/>
        <item x="2"/>
        <item x="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4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>
      <items count="5">
        <item h="1" x="2"/>
        <item h="1" x="4"/>
        <item h="1" x="0"/>
        <item h="1"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3"/>
        <item x="4"/>
        <item x="0"/>
        <item x="1"/>
        <item x="2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2">
    <field x="17"/>
    <field x="16"/>
  </rowFields>
  <rowItems count="6">
    <i>
      <x v="1"/>
      <x v="2"/>
    </i>
    <i r="1">
      <x v="3"/>
    </i>
    <i r="1">
      <x v="4"/>
    </i>
    <i>
      <x v="2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A" fld="7" baseField="0" baseItem="0"/>
    <dataField name="Somme de Marge Brut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6E1FF-B206-4D0B-9757-2D5FC9892E02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7:D20" firstHeaderRow="1" firstDataRow="2" firstDataCol="1"/>
  <pivotFields count="18">
    <pivotField numFmtId="14" showAll="0">
      <items count="48">
        <item x="0"/>
        <item x="1"/>
        <item x="3"/>
        <item x="4"/>
        <item x="8"/>
        <item x="10"/>
        <item x="11"/>
        <item x="6"/>
        <item x="12"/>
        <item x="7"/>
        <item x="9"/>
        <item x="2"/>
        <item x="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h="1" x="2"/>
        <item h="1" x="4"/>
        <item h="1" x="0"/>
        <item h="1" x="1"/>
        <item x="3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4"/>
  </rowFields>
  <rowItems count="2">
    <i>
      <x/>
    </i>
    <i t="grand">
      <x/>
    </i>
  </rowItems>
  <colFields count="1">
    <field x="17"/>
  </colFields>
  <colItems count="3">
    <i>
      <x v="1"/>
    </i>
    <i>
      <x v="2"/>
    </i>
    <i t="grand">
      <x/>
    </i>
  </colItems>
  <dataFields count="1">
    <dataField name="Somme de C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943608AE-6EDF-407B-8B65-85AA846B63DF}" sourceName="Commercial">
  <pivotTables>
    <pivotTable tabId="5" name="Tableau croisé dynamique1"/>
    <pivotTable tabId="5" name="Tableau croisé dynamique2"/>
    <pivotTable tabId="5" name="Tableau croisé dynamique3"/>
    <pivotTable tabId="5" name="Tableau croisé dynamique4"/>
  </pivotTables>
  <data>
    <tabular pivotCacheId="1620238945">
      <items count="5">
        <i x="2"/>
        <i x="4"/>
        <i x="0"/>
        <i x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DateCde" xr10:uid="{876F406E-AC5B-40AD-A83E-A62EEBA35B45}" sourceName="Années (DateCde)">
  <pivotTables>
    <pivotTable tabId="5" name="Tableau croisé dynamique1"/>
    <pivotTable tabId="5" name="Tableau croisé dynamique2"/>
    <pivotTable tabId="5" name="Tableau croisé dynamique3"/>
    <pivotTable tabId="5" name="Tableau croisé dynamique4"/>
  </pivotTables>
  <data>
    <tabular pivotCacheId="1620238945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E255D138-9073-46B9-9820-BDBA6AB0C7F5}" cache="Segment_Commercial" caption="Commercial" style="SlicerStyleDark6" rowHeight="273050"/>
  <slicer name="Années (DateCde)" xr10:uid="{27FCF774-6783-48EE-8DDD-83CDDC440F47}" cache="Segment_Années__DateCde" caption="Années" style="SlicerStyleDark6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C80D5-FABC-4B91-9F05-A65B5C7FDE6A}" name="Données" displayName="Données" ref="A4:O73" totalsRowShown="0" headerRowDxfId="27" dataDxfId="26" tableBorderDxfId="25">
  <autoFilter ref="A4:O73" xr:uid="{BF5C80D5-FABC-4B91-9F05-A65B5C7FDE6A}"/>
  <tableColumns count="15">
    <tableColumn id="1" xr3:uid="{C2EABFCE-7D32-4ACC-A4D4-C583EADC9168}" name="DateCde" dataDxfId="24"/>
    <tableColumn id="2" xr3:uid="{1BAC5276-EAF9-4BCB-8C5F-7FD5936B5AE1}" name="Numéro client" dataDxfId="23"/>
    <tableColumn id="3" xr3:uid="{787209E2-2F72-4D07-ABE7-77CB2289DE81}" name="Fre Numéro" dataDxfId="22"/>
    <tableColumn id="4" xr3:uid="{B6841978-D2C3-4D4F-87AD-8E70671083C8}" name="Produit" dataDxfId="21"/>
    <tableColumn id="5" xr3:uid="{3A6B206B-E353-4415-A91F-F64C64D40028}" name="PU Achat" dataDxfId="20"/>
    <tableColumn id="6" xr3:uid="{133AF31E-119B-4A07-A181-8D35658E2A62}" name="P.U ventes" dataDxfId="19"/>
    <tableColumn id="7" xr3:uid="{0CE12F92-DACF-4A2E-8DC6-F9BB55CBA9EB}" name="Qantité" dataDxfId="18"/>
    <tableColumn id="8" xr3:uid="{4728D800-FA5E-4403-8A15-E66DFE53B2E4}" name="CA" dataDxfId="17">
      <calculatedColumnFormula>+Données!$G5*Données!$F5</calculatedColumnFormula>
    </tableColumn>
    <tableColumn id="9" xr3:uid="{CB633566-5FBD-4DC0-B5AB-EE948FA0CA6B}" name="Marge Brute" dataDxfId="16">
      <calculatedColumnFormula>Données!$H5-(Données!$E5*Données!$G5)</calculatedColumnFormula>
    </tableColumn>
    <tableColumn id="10" xr3:uid="{693A63E6-F7CA-4ACF-8C70-CCE9BDD34080}" name="Commercial" dataDxfId="15"/>
    <tableColumn id="11" xr3:uid="{C5936515-FB23-428F-B520-A85B7694ED72}" name="Nom Client" dataDxfId="14"/>
    <tableColumn id="12" xr3:uid="{A64B30DB-F772-411C-A75B-097E58838BD5}" name="Adresse" dataDxfId="13"/>
    <tableColumn id="13" xr3:uid="{3645C249-DDAF-4749-8456-5B244A4FE943}" name="Région" dataDxfId="12"/>
    <tableColumn id="14" xr3:uid="{4D995D1E-4379-46E0-B300-F8F89A906C02}" name="Département" dataDxfId="11"/>
    <tableColumn id="15" xr3:uid="{244EFABA-3E7B-4166-87BC-1FB4E26AF66D}" name="Vill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4B45-EB66-468F-8FD1-6118516CE682}">
  <dimension ref="A3:H35"/>
  <sheetViews>
    <sheetView workbookViewId="0">
      <selection activeCell="A4" sqref="A4"/>
    </sheetView>
  </sheetViews>
  <sheetFormatPr baseColWidth="10" defaultRowHeight="15.6" x14ac:dyDescent="0.3"/>
  <cols>
    <col min="1" max="1" width="19.8984375" bestFit="1" customWidth="1"/>
    <col min="2" max="2" width="21.59765625" bestFit="1" customWidth="1"/>
    <col min="3" max="3" width="12.8984375" bestFit="1" customWidth="1"/>
    <col min="4" max="5" width="20.796875" bestFit="1" customWidth="1"/>
    <col min="6" max="6" width="17.796875" bestFit="1" customWidth="1"/>
    <col min="7" max="7" width="25.69921875" bestFit="1" customWidth="1"/>
    <col min="8" max="48" width="11.296875" bestFit="1" customWidth="1"/>
    <col min="49" max="49" width="12" bestFit="1" customWidth="1"/>
  </cols>
  <sheetData>
    <row r="3" spans="1:4" x14ac:dyDescent="0.3">
      <c r="A3" t="s">
        <v>117</v>
      </c>
      <c r="B3" t="s">
        <v>118</v>
      </c>
      <c r="C3" t="s">
        <v>119</v>
      </c>
      <c r="D3" t="s">
        <v>120</v>
      </c>
    </row>
    <row r="4" spans="1:4" x14ac:dyDescent="0.3">
      <c r="A4" s="18">
        <v>84055.6</v>
      </c>
      <c r="B4" s="18">
        <v>29939</v>
      </c>
      <c r="C4" s="22">
        <v>3.0142857142857147</v>
      </c>
      <c r="D4" s="18">
        <v>33622.239999999998</v>
      </c>
    </row>
    <row r="7" spans="1:4" x14ac:dyDescent="0.3">
      <c r="A7" s="15" t="s">
        <v>117</v>
      </c>
      <c r="B7" s="15" t="s">
        <v>123</v>
      </c>
    </row>
    <row r="8" spans="1:4" x14ac:dyDescent="0.3">
      <c r="A8" s="15" t="s">
        <v>121</v>
      </c>
      <c r="B8" t="s">
        <v>124</v>
      </c>
      <c r="C8" t="s">
        <v>125</v>
      </c>
      <c r="D8" t="s">
        <v>122</v>
      </c>
    </row>
    <row r="9" spans="1:4" x14ac:dyDescent="0.3">
      <c r="A9" s="16" t="s">
        <v>17</v>
      </c>
      <c r="B9" s="23">
        <v>16368</v>
      </c>
      <c r="C9" s="23"/>
      <c r="D9" s="23">
        <v>16368</v>
      </c>
    </row>
    <row r="10" spans="1:4" x14ac:dyDescent="0.3">
      <c r="A10" s="16" t="s">
        <v>28</v>
      </c>
      <c r="B10" s="23">
        <v>22295</v>
      </c>
      <c r="C10" s="23">
        <v>13145</v>
      </c>
      <c r="D10" s="23">
        <v>35440</v>
      </c>
    </row>
    <row r="11" spans="1:4" x14ac:dyDescent="0.3">
      <c r="A11" s="16" t="s">
        <v>54</v>
      </c>
      <c r="B11" s="23">
        <v>14845.599999999999</v>
      </c>
      <c r="C11" s="23">
        <v>9702</v>
      </c>
      <c r="D11" s="23">
        <v>24547.599999999999</v>
      </c>
    </row>
    <row r="12" spans="1:4" x14ac:dyDescent="0.3">
      <c r="A12" s="16" t="s">
        <v>63</v>
      </c>
      <c r="B12" s="23">
        <v>7700</v>
      </c>
      <c r="C12" s="23"/>
      <c r="D12" s="23">
        <v>7700</v>
      </c>
    </row>
    <row r="13" spans="1:4" x14ac:dyDescent="0.3">
      <c r="A13" s="16" t="s">
        <v>122</v>
      </c>
      <c r="B13" s="23">
        <v>61208.6</v>
      </c>
      <c r="C13" s="23">
        <v>22847</v>
      </c>
      <c r="D13" s="23">
        <v>84055.6</v>
      </c>
    </row>
    <row r="17" spans="1:8" x14ac:dyDescent="0.3">
      <c r="A17" s="15" t="s">
        <v>117</v>
      </c>
      <c r="B17" s="15" t="s">
        <v>123</v>
      </c>
    </row>
    <row r="18" spans="1:8" x14ac:dyDescent="0.3">
      <c r="A18" s="15" t="s">
        <v>121</v>
      </c>
      <c r="B18" t="s">
        <v>124</v>
      </c>
      <c r="C18" t="s">
        <v>125</v>
      </c>
      <c r="D18" t="s">
        <v>122</v>
      </c>
    </row>
    <row r="19" spans="1:8" x14ac:dyDescent="0.3">
      <c r="A19" s="16" t="s">
        <v>60</v>
      </c>
      <c r="B19" s="23">
        <v>61208.6</v>
      </c>
      <c r="C19" s="23">
        <v>22847</v>
      </c>
      <c r="D19" s="23">
        <v>84055.6</v>
      </c>
    </row>
    <row r="20" spans="1:8" x14ac:dyDescent="0.3">
      <c r="A20" s="16" t="s">
        <v>122</v>
      </c>
      <c r="B20" s="23">
        <v>61208.6</v>
      </c>
      <c r="C20" s="23">
        <v>22847</v>
      </c>
      <c r="D20" s="23">
        <v>84055.6</v>
      </c>
    </row>
    <row r="27" spans="1:8" x14ac:dyDescent="0.3">
      <c r="A27" s="15" t="s">
        <v>129</v>
      </c>
      <c r="B27" s="15" t="s">
        <v>130</v>
      </c>
      <c r="C27" t="s">
        <v>117</v>
      </c>
      <c r="D27" t="s">
        <v>120</v>
      </c>
    </row>
    <row r="28" spans="1:8" x14ac:dyDescent="0.3">
      <c r="A28" t="s">
        <v>124</v>
      </c>
      <c r="B28" t="s">
        <v>126</v>
      </c>
      <c r="C28" s="23">
        <v>34485.599999999999</v>
      </c>
      <c r="D28" s="23">
        <v>13794.24</v>
      </c>
      <c r="E28" t="str">
        <f>A28</f>
        <v>2022</v>
      </c>
      <c r="F28" t="str">
        <f t="shared" ref="F28:H28" si="0">B28</f>
        <v>Trimestre2</v>
      </c>
      <c r="G28">
        <f t="shared" si="0"/>
        <v>34485.599999999999</v>
      </c>
      <c r="H28">
        <f t="shared" si="0"/>
        <v>13794.24</v>
      </c>
    </row>
    <row r="29" spans="1:8" x14ac:dyDescent="0.3">
      <c r="B29" t="s">
        <v>127</v>
      </c>
      <c r="C29" s="23">
        <v>10355</v>
      </c>
      <c r="D29" s="23">
        <v>4142</v>
      </c>
      <c r="F29" t="str">
        <f t="shared" ref="F29:F35" si="1">B29</f>
        <v>Trimestre3</v>
      </c>
      <c r="G29">
        <f t="shared" ref="G29:G35" si="2">C29</f>
        <v>10355</v>
      </c>
      <c r="H29">
        <f t="shared" ref="H29:H35" si="3">D29</f>
        <v>4142</v>
      </c>
    </row>
    <row r="30" spans="1:8" x14ac:dyDescent="0.3">
      <c r="B30" t="s">
        <v>128</v>
      </c>
      <c r="C30" s="23">
        <v>16368</v>
      </c>
      <c r="D30" s="23">
        <v>6547.2000000000007</v>
      </c>
      <c r="F30" t="str">
        <f t="shared" si="1"/>
        <v>Trimestre4</v>
      </c>
      <c r="G30">
        <f t="shared" si="2"/>
        <v>16368</v>
      </c>
      <c r="H30">
        <f t="shared" si="3"/>
        <v>6547.2000000000007</v>
      </c>
    </row>
    <row r="31" spans="1:8" x14ac:dyDescent="0.3">
      <c r="A31" t="s">
        <v>125</v>
      </c>
      <c r="B31" t="s">
        <v>134</v>
      </c>
      <c r="C31" s="23">
        <v>9702</v>
      </c>
      <c r="D31" s="23">
        <v>3880.8</v>
      </c>
      <c r="F31" t="str">
        <f t="shared" si="1"/>
        <v>Trimestre1</v>
      </c>
      <c r="G31">
        <f t="shared" si="2"/>
        <v>9702</v>
      </c>
      <c r="H31">
        <f t="shared" si="3"/>
        <v>3880.8</v>
      </c>
    </row>
    <row r="32" spans="1:8" x14ac:dyDescent="0.3">
      <c r="B32" t="s">
        <v>126</v>
      </c>
      <c r="C32" s="23">
        <v>13145</v>
      </c>
      <c r="D32" s="23">
        <v>5258</v>
      </c>
      <c r="E32">
        <f t="shared" ref="E32" si="4">A32</f>
        <v>0</v>
      </c>
      <c r="F32" t="str">
        <f t="shared" si="1"/>
        <v>Trimestre2</v>
      </c>
      <c r="G32">
        <f t="shared" si="2"/>
        <v>13145</v>
      </c>
      <c r="H32">
        <f t="shared" si="3"/>
        <v>5258</v>
      </c>
    </row>
    <row r="33" spans="1:8" x14ac:dyDescent="0.3">
      <c r="A33" t="s">
        <v>122</v>
      </c>
      <c r="C33" s="23">
        <v>84055.6</v>
      </c>
      <c r="D33" s="23">
        <v>33622.239999999998</v>
      </c>
      <c r="F33">
        <f t="shared" si="1"/>
        <v>0</v>
      </c>
      <c r="G33">
        <f t="shared" si="2"/>
        <v>84055.6</v>
      </c>
      <c r="H33">
        <f t="shared" si="3"/>
        <v>33622.239999999998</v>
      </c>
    </row>
    <row r="34" spans="1:8" x14ac:dyDescent="0.3"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3">
      <c r="F35">
        <f t="shared" si="1"/>
        <v>0</v>
      </c>
      <c r="G35">
        <f t="shared" si="2"/>
        <v>0</v>
      </c>
      <c r="H3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97C1-D682-475C-B3F4-4A83A805720A}">
  <dimension ref="A2:O73"/>
  <sheetViews>
    <sheetView workbookViewId="0">
      <selection activeCell="E11" sqref="E11"/>
    </sheetView>
  </sheetViews>
  <sheetFormatPr baseColWidth="10" defaultRowHeight="15.6" x14ac:dyDescent="0.3"/>
  <cols>
    <col min="1" max="1" width="11" style="1" customWidth="1"/>
    <col min="2" max="2" width="16.19921875" style="1" customWidth="1"/>
    <col min="3" max="3" width="13.8984375" style="1" customWidth="1"/>
    <col min="4" max="4" width="9.59765625" style="1" customWidth="1"/>
    <col min="5" max="5" width="11.09765625" style="1" customWidth="1"/>
    <col min="6" max="6" width="12.69921875" style="1" customWidth="1"/>
    <col min="7" max="7" width="9.59765625" style="1" customWidth="1"/>
    <col min="8" max="8" width="7.8984375" style="1" bestFit="1" customWidth="1"/>
    <col min="9" max="9" width="14.09765625" style="1" customWidth="1"/>
    <col min="10" max="10" width="14.5" style="1" customWidth="1"/>
    <col min="11" max="11" width="13.3984375" style="1" customWidth="1"/>
    <col min="12" max="12" width="21.19921875" style="1" bestFit="1" customWidth="1"/>
    <col min="13" max="13" width="24.5" style="1" customWidth="1"/>
    <col min="14" max="14" width="15.296875" style="1" customWidth="1"/>
    <col min="15" max="15" width="8.3984375" style="1" bestFit="1" customWidth="1"/>
    <col min="16" max="16" width="5.796875" style="1" bestFit="1" customWidth="1"/>
    <col min="17" max="17" width="9" style="1" bestFit="1" customWidth="1"/>
    <col min="18" max="18" width="5.09765625" style="1" bestFit="1" customWidth="1"/>
    <col min="19" max="19" width="12.5" style="1" bestFit="1" customWidth="1"/>
    <col min="20" max="20" width="12" style="1" bestFit="1" customWidth="1"/>
    <col min="21" max="21" width="21.19921875" style="1" bestFit="1" customWidth="1"/>
    <col min="22" max="22" width="31.09765625" style="1" bestFit="1" customWidth="1"/>
    <col min="23" max="23" width="13.59765625" style="1" bestFit="1" customWidth="1"/>
    <col min="24" max="24" width="8.3984375" style="1" bestFit="1" customWidth="1"/>
    <col min="25" max="16384" width="11.19921875" style="1"/>
  </cols>
  <sheetData>
    <row r="2" spans="1:15" ht="21" x14ac:dyDescent="0.4">
      <c r="A2" s="2" t="s">
        <v>0</v>
      </c>
    </row>
    <row r="4" spans="1:15" s="3" customFormat="1" ht="18" x14ac:dyDescent="0.35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</row>
    <row r="5" spans="1:15" x14ac:dyDescent="0.3">
      <c r="A5" s="8">
        <v>44562</v>
      </c>
      <c r="B5" s="4">
        <v>1009</v>
      </c>
      <c r="C5" s="4" t="s">
        <v>16</v>
      </c>
      <c r="D5" s="4" t="s">
        <v>17</v>
      </c>
      <c r="E5" s="4">
        <v>1.7999999999999998</v>
      </c>
      <c r="F5" s="4">
        <v>3</v>
      </c>
      <c r="G5" s="4">
        <v>3000</v>
      </c>
      <c r="H5" s="4">
        <f>+Données!$G5*Données!$F5</f>
        <v>9000</v>
      </c>
      <c r="I5" s="4">
        <f>Données!$H5-(Données!$E5*Données!$G5)</f>
        <v>3600.0000000000009</v>
      </c>
      <c r="J5" s="4" t="s">
        <v>18</v>
      </c>
      <c r="K5" s="4" t="s">
        <v>19</v>
      </c>
      <c r="L5" s="4" t="s">
        <v>20</v>
      </c>
      <c r="M5" s="4" t="s">
        <v>21</v>
      </c>
      <c r="N5" s="5" t="s">
        <v>22</v>
      </c>
      <c r="O5" s="4" t="s">
        <v>23</v>
      </c>
    </row>
    <row r="6" spans="1:15" x14ac:dyDescent="0.3">
      <c r="A6" s="9">
        <v>44593</v>
      </c>
      <c r="B6" s="6">
        <v>1003</v>
      </c>
      <c r="C6" s="6" t="s">
        <v>24</v>
      </c>
      <c r="D6" s="6" t="s">
        <v>17</v>
      </c>
      <c r="E6" s="6">
        <v>1.7999999999999998</v>
      </c>
      <c r="F6" s="6">
        <v>3</v>
      </c>
      <c r="G6" s="6">
        <v>2537</v>
      </c>
      <c r="H6" s="6">
        <f>+Données!$G6*Données!$F6</f>
        <v>7611</v>
      </c>
      <c r="I6" s="6">
        <f>Données!$H6-(Données!$E6*Données!$G6)</f>
        <v>3044.4000000000005</v>
      </c>
      <c r="J6" s="6" t="s">
        <v>18</v>
      </c>
      <c r="K6" s="6" t="s">
        <v>25</v>
      </c>
      <c r="L6" s="6" t="s">
        <v>26</v>
      </c>
      <c r="M6" s="6" t="s">
        <v>21</v>
      </c>
      <c r="N6" s="7" t="s">
        <v>22</v>
      </c>
      <c r="O6" s="6" t="s">
        <v>23</v>
      </c>
    </row>
    <row r="7" spans="1:15" x14ac:dyDescent="0.3">
      <c r="A7" s="8">
        <v>44707</v>
      </c>
      <c r="B7" s="4">
        <v>1003</v>
      </c>
      <c r="C7" s="4" t="s">
        <v>27</v>
      </c>
      <c r="D7" s="4" t="s">
        <v>28</v>
      </c>
      <c r="E7" s="4">
        <v>1.32</v>
      </c>
      <c r="F7" s="4">
        <v>2.2000000000000002</v>
      </c>
      <c r="G7" s="4">
        <v>3272</v>
      </c>
      <c r="H7" s="4">
        <f>+Données!$G7*Données!$F7</f>
        <v>7198.4000000000005</v>
      </c>
      <c r="I7" s="4">
        <f>Données!$H7-(Données!$E7*Données!$G7)</f>
        <v>2879.3600000000006</v>
      </c>
      <c r="J7" s="4" t="s">
        <v>18</v>
      </c>
      <c r="K7" s="4" t="s">
        <v>25</v>
      </c>
      <c r="L7" s="4" t="s">
        <v>26</v>
      </c>
      <c r="M7" s="4" t="s">
        <v>21</v>
      </c>
      <c r="N7" s="5" t="s">
        <v>22</v>
      </c>
      <c r="O7" s="4" t="s">
        <v>23</v>
      </c>
    </row>
    <row r="8" spans="1:15" x14ac:dyDescent="0.3">
      <c r="A8" s="9">
        <v>44652</v>
      </c>
      <c r="B8" s="6">
        <v>1000</v>
      </c>
      <c r="C8" s="6" t="s">
        <v>29</v>
      </c>
      <c r="D8" s="6" t="s">
        <v>17</v>
      </c>
      <c r="E8" s="6">
        <v>1.7999999999999998</v>
      </c>
      <c r="F8" s="6">
        <v>3</v>
      </c>
      <c r="G8" s="6">
        <v>3703</v>
      </c>
      <c r="H8" s="6">
        <f>+Données!$G8*Données!$F8</f>
        <v>11109</v>
      </c>
      <c r="I8" s="6">
        <f>Données!$H8-(Données!$E8*Données!$G8)</f>
        <v>4443.6000000000004</v>
      </c>
      <c r="J8" s="6" t="s">
        <v>30</v>
      </c>
      <c r="K8" s="6" t="s">
        <v>31</v>
      </c>
      <c r="L8" s="6" t="s">
        <v>32</v>
      </c>
      <c r="M8" s="6" t="s">
        <v>33</v>
      </c>
      <c r="N8" s="7" t="s">
        <v>34</v>
      </c>
      <c r="O8" s="6" t="s">
        <v>35</v>
      </c>
    </row>
    <row r="9" spans="1:15" x14ac:dyDescent="0.3">
      <c r="A9" s="8">
        <v>44654</v>
      </c>
      <c r="B9" s="4">
        <v>1000</v>
      </c>
      <c r="C9" s="4" t="s">
        <v>36</v>
      </c>
      <c r="D9" s="4" t="s">
        <v>28</v>
      </c>
      <c r="E9" s="4">
        <v>1.5</v>
      </c>
      <c r="F9" s="4">
        <v>2.5</v>
      </c>
      <c r="G9" s="4">
        <v>3409</v>
      </c>
      <c r="H9" s="4">
        <f>+Données!$G9*Données!$F9</f>
        <v>8522.5</v>
      </c>
      <c r="I9" s="4">
        <f>Données!$H9-(Données!$E9*Données!$G9)</f>
        <v>3409</v>
      </c>
      <c r="J9" s="4" t="s">
        <v>30</v>
      </c>
      <c r="K9" s="4" t="s">
        <v>31</v>
      </c>
      <c r="L9" s="4" t="s">
        <v>32</v>
      </c>
      <c r="M9" s="4" t="s">
        <v>33</v>
      </c>
      <c r="N9" s="5" t="s">
        <v>34</v>
      </c>
      <c r="O9" s="4" t="s">
        <v>35</v>
      </c>
    </row>
    <row r="10" spans="1:15" x14ac:dyDescent="0.3">
      <c r="A10" s="9">
        <v>44742</v>
      </c>
      <c r="B10" s="6">
        <v>1004</v>
      </c>
      <c r="C10" s="6" t="s">
        <v>37</v>
      </c>
      <c r="D10" s="6" t="s">
        <v>17</v>
      </c>
      <c r="E10" s="6">
        <v>1.7999999999999998</v>
      </c>
      <c r="F10" s="6">
        <v>3</v>
      </c>
      <c r="G10" s="6">
        <v>3494</v>
      </c>
      <c r="H10" s="6">
        <f>+Données!$G10*Données!$F10</f>
        <v>10482</v>
      </c>
      <c r="I10" s="6">
        <f>Données!$H10-(Données!$E10*Données!$G10)</f>
        <v>4192.8</v>
      </c>
      <c r="J10" s="6" t="s">
        <v>18</v>
      </c>
      <c r="K10" s="6" t="s">
        <v>38</v>
      </c>
      <c r="L10" s="6" t="s">
        <v>39</v>
      </c>
      <c r="M10" s="6" t="s">
        <v>21</v>
      </c>
      <c r="N10" s="7" t="s">
        <v>22</v>
      </c>
      <c r="O10" s="6" t="s">
        <v>23</v>
      </c>
    </row>
    <row r="11" spans="1:15" x14ac:dyDescent="0.3">
      <c r="A11" s="8">
        <v>44742</v>
      </c>
      <c r="B11" s="4">
        <v>1004</v>
      </c>
      <c r="C11" s="4" t="s">
        <v>37</v>
      </c>
      <c r="D11" s="4" t="s">
        <v>28</v>
      </c>
      <c r="E11" s="4">
        <v>1.32</v>
      </c>
      <c r="F11" s="4">
        <v>2.2000000000000002</v>
      </c>
      <c r="G11" s="4">
        <v>3748</v>
      </c>
      <c r="H11" s="4">
        <f>+Données!$G11*Données!$F11</f>
        <v>8245.6</v>
      </c>
      <c r="I11" s="4">
        <f>Données!$H11-(Données!$E11*Données!$G11)</f>
        <v>3298.24</v>
      </c>
      <c r="J11" s="4" t="s">
        <v>18</v>
      </c>
      <c r="K11" s="4" t="s">
        <v>38</v>
      </c>
      <c r="L11" s="4" t="s">
        <v>39</v>
      </c>
      <c r="M11" s="4" t="s">
        <v>21</v>
      </c>
      <c r="N11" s="5" t="s">
        <v>22</v>
      </c>
      <c r="O11" s="4" t="s">
        <v>23</v>
      </c>
    </row>
    <row r="12" spans="1:15" x14ac:dyDescent="0.3">
      <c r="A12" s="9">
        <v>44660</v>
      </c>
      <c r="B12" s="6">
        <v>1006</v>
      </c>
      <c r="C12" s="6" t="s">
        <v>40</v>
      </c>
      <c r="D12" s="6" t="s">
        <v>28</v>
      </c>
      <c r="E12" s="6">
        <v>1.5</v>
      </c>
      <c r="F12" s="6">
        <v>2.5</v>
      </c>
      <c r="G12" s="6">
        <v>5269</v>
      </c>
      <c r="H12" s="6">
        <f>+Données!$G12*Données!$F12</f>
        <v>13172.5</v>
      </c>
      <c r="I12" s="6">
        <f>Données!$H12-(Données!$E12*Données!$G12)</f>
        <v>5269</v>
      </c>
      <c r="J12" s="6" t="s">
        <v>18</v>
      </c>
      <c r="K12" s="6" t="s">
        <v>41</v>
      </c>
      <c r="L12" s="6" t="s">
        <v>42</v>
      </c>
      <c r="M12" s="6" t="s">
        <v>21</v>
      </c>
      <c r="N12" s="7" t="s">
        <v>22</v>
      </c>
      <c r="O12" s="6" t="s">
        <v>23</v>
      </c>
    </row>
    <row r="13" spans="1:15" x14ac:dyDescent="0.3">
      <c r="A13" s="8">
        <v>44654</v>
      </c>
      <c r="B13" s="4">
        <v>1001</v>
      </c>
      <c r="C13" s="4" t="s">
        <v>43</v>
      </c>
      <c r="D13" s="4" t="s">
        <v>17</v>
      </c>
      <c r="E13" s="4">
        <v>1.7999999999999998</v>
      </c>
      <c r="F13" s="4">
        <v>3</v>
      </c>
      <c r="G13" s="4">
        <v>3110</v>
      </c>
      <c r="H13" s="4">
        <f>+Données!$G13*Données!$F13</f>
        <v>9330</v>
      </c>
      <c r="I13" s="4">
        <f>Données!$H13-(Données!$E13*Données!$G13)</f>
        <v>3732.0000000000009</v>
      </c>
      <c r="J13" s="4" t="s">
        <v>44</v>
      </c>
      <c r="K13" s="4" t="s">
        <v>45</v>
      </c>
      <c r="L13" s="4" t="s">
        <v>46</v>
      </c>
      <c r="M13" s="4" t="s">
        <v>47</v>
      </c>
      <c r="N13" s="5" t="s">
        <v>48</v>
      </c>
      <c r="O13" s="4" t="s">
        <v>49</v>
      </c>
    </row>
    <row r="14" spans="1:15" x14ac:dyDescent="0.3">
      <c r="A14" s="9">
        <v>44701</v>
      </c>
      <c r="B14" s="6">
        <v>1002</v>
      </c>
      <c r="C14" s="6" t="s">
        <v>50</v>
      </c>
      <c r="D14" s="6" t="s">
        <v>17</v>
      </c>
      <c r="E14" s="6">
        <v>1.7999999999999998</v>
      </c>
      <c r="F14" s="6">
        <v>3</v>
      </c>
      <c r="G14" s="6">
        <v>3445</v>
      </c>
      <c r="H14" s="6">
        <f>+Données!$G14*Données!$F14</f>
        <v>10335</v>
      </c>
      <c r="I14" s="6">
        <f>Données!$H14-(Données!$E14*Données!$G14)</f>
        <v>4134.0000000000009</v>
      </c>
      <c r="J14" s="6" t="s">
        <v>44</v>
      </c>
      <c r="K14" s="6" t="s">
        <v>51</v>
      </c>
      <c r="L14" s="6" t="s">
        <v>52</v>
      </c>
      <c r="M14" s="6" t="s">
        <v>47</v>
      </c>
      <c r="N14" s="7" t="s">
        <v>48</v>
      </c>
      <c r="O14" s="6" t="s">
        <v>49</v>
      </c>
    </row>
    <row r="15" spans="1:15" x14ac:dyDescent="0.3">
      <c r="A15" s="8">
        <v>44655</v>
      </c>
      <c r="B15" s="4">
        <v>1011</v>
      </c>
      <c r="C15" s="4" t="s">
        <v>53</v>
      </c>
      <c r="D15" s="4" t="s">
        <v>54</v>
      </c>
      <c r="E15" s="4">
        <v>1.68</v>
      </c>
      <c r="F15" s="4">
        <v>2.8</v>
      </c>
      <c r="G15" s="4">
        <v>5302</v>
      </c>
      <c r="H15" s="4">
        <f>+Données!$G15*Données!$F15</f>
        <v>14845.599999999999</v>
      </c>
      <c r="I15" s="4">
        <f>Données!$H15-(Données!$E15*Données!$G15)</f>
        <v>5938.24</v>
      </c>
      <c r="J15" s="4" t="s">
        <v>55</v>
      </c>
      <c r="K15" s="4" t="s">
        <v>56</v>
      </c>
      <c r="L15" s="4" t="s">
        <v>57</v>
      </c>
      <c r="M15" s="4" t="s">
        <v>58</v>
      </c>
      <c r="N15" s="5" t="s">
        <v>59</v>
      </c>
      <c r="O15" s="4" t="s">
        <v>60</v>
      </c>
    </row>
    <row r="16" spans="1:15" x14ac:dyDescent="0.3">
      <c r="A16" s="9">
        <v>44706</v>
      </c>
      <c r="B16" s="6">
        <v>1011</v>
      </c>
      <c r="C16" s="6" t="s">
        <v>61</v>
      </c>
      <c r="D16" s="6" t="s">
        <v>28</v>
      </c>
      <c r="E16" s="6">
        <v>1.5</v>
      </c>
      <c r="F16" s="6">
        <v>2.5</v>
      </c>
      <c r="G16" s="6">
        <v>4776</v>
      </c>
      <c r="H16" s="6">
        <f>+Données!$G16*Données!$F16</f>
        <v>11940</v>
      </c>
      <c r="I16" s="6">
        <f>Données!$H16-(Données!$E16*Données!$G16)</f>
        <v>4776</v>
      </c>
      <c r="J16" s="6" t="s">
        <v>55</v>
      </c>
      <c r="K16" s="6" t="s">
        <v>56</v>
      </c>
      <c r="L16" s="6" t="s">
        <v>57</v>
      </c>
      <c r="M16" s="6" t="s">
        <v>58</v>
      </c>
      <c r="N16" s="7" t="s">
        <v>59</v>
      </c>
      <c r="O16" s="6" t="s">
        <v>60</v>
      </c>
    </row>
    <row r="17" spans="1:15" x14ac:dyDescent="0.3">
      <c r="A17" s="8">
        <v>44656</v>
      </c>
      <c r="B17" s="4">
        <v>1012</v>
      </c>
      <c r="C17" s="4" t="s">
        <v>62</v>
      </c>
      <c r="D17" s="4" t="s">
        <v>63</v>
      </c>
      <c r="E17" s="4">
        <v>3</v>
      </c>
      <c r="F17" s="4">
        <v>5</v>
      </c>
      <c r="G17" s="4">
        <v>1540</v>
      </c>
      <c r="H17" s="4">
        <f>+Données!$G17*Données!$F17</f>
        <v>7700</v>
      </c>
      <c r="I17" s="4">
        <f>Données!$H17-(Données!$E17*Données!$G17)</f>
        <v>3080</v>
      </c>
      <c r="J17" s="4" t="s">
        <v>55</v>
      </c>
      <c r="K17" s="4" t="s">
        <v>64</v>
      </c>
      <c r="L17" s="4" t="s">
        <v>65</v>
      </c>
      <c r="M17" s="4" t="s">
        <v>21</v>
      </c>
      <c r="N17" s="5" t="s">
        <v>59</v>
      </c>
      <c r="O17" s="4" t="s">
        <v>60</v>
      </c>
    </row>
    <row r="18" spans="1:15" x14ac:dyDescent="0.3">
      <c r="A18" s="9">
        <v>44659</v>
      </c>
      <c r="B18" s="6">
        <v>1005</v>
      </c>
      <c r="C18" s="6" t="s">
        <v>66</v>
      </c>
      <c r="D18" s="6" t="s">
        <v>67</v>
      </c>
      <c r="E18" s="6">
        <v>5.3999999999999995</v>
      </c>
      <c r="F18" s="6">
        <v>9</v>
      </c>
      <c r="G18" s="6">
        <v>3015</v>
      </c>
      <c r="H18" s="6">
        <f>+Données!$G18*Données!$F18</f>
        <v>27135</v>
      </c>
      <c r="I18" s="6">
        <f>Données!$H18-(Données!$E18*Données!$G18)</f>
        <v>10854.000000000002</v>
      </c>
      <c r="J18" s="6" t="s">
        <v>68</v>
      </c>
      <c r="K18" s="6" t="s">
        <v>69</v>
      </c>
      <c r="L18" s="6" t="s">
        <v>70</v>
      </c>
      <c r="M18" s="6" t="s">
        <v>71</v>
      </c>
      <c r="N18" s="7" t="s">
        <v>72</v>
      </c>
      <c r="O18" s="6" t="s">
        <v>73</v>
      </c>
    </row>
    <row r="19" spans="1:15" x14ac:dyDescent="0.3">
      <c r="A19" s="8">
        <v>44696</v>
      </c>
      <c r="B19" s="4">
        <v>1013</v>
      </c>
      <c r="C19" s="4" t="s">
        <v>74</v>
      </c>
      <c r="D19" s="4" t="s">
        <v>63</v>
      </c>
      <c r="E19" s="4">
        <v>3</v>
      </c>
      <c r="F19" s="4">
        <v>5</v>
      </c>
      <c r="G19" s="4">
        <v>5660</v>
      </c>
      <c r="H19" s="4">
        <f>+Données!$G19*Données!$F19</f>
        <v>28300</v>
      </c>
      <c r="I19" s="4">
        <f>Données!$H19-(Données!$E19*Données!$G19)</f>
        <v>11320</v>
      </c>
      <c r="J19" s="4" t="s">
        <v>68</v>
      </c>
      <c r="K19" s="4" t="s">
        <v>75</v>
      </c>
      <c r="L19" s="4" t="s">
        <v>76</v>
      </c>
      <c r="M19" s="4" t="s">
        <v>71</v>
      </c>
      <c r="N19" s="5" t="s">
        <v>72</v>
      </c>
      <c r="O19" s="4" t="s">
        <v>73</v>
      </c>
    </row>
    <row r="20" spans="1:15" x14ac:dyDescent="0.3">
      <c r="A20" s="9">
        <v>44742</v>
      </c>
      <c r="B20" s="6">
        <v>1004</v>
      </c>
      <c r="C20" s="6" t="s">
        <v>37</v>
      </c>
      <c r="D20" s="6" t="s">
        <v>67</v>
      </c>
      <c r="E20" s="6">
        <v>5.3999999999999995</v>
      </c>
      <c r="F20" s="6">
        <v>9</v>
      </c>
      <c r="G20" s="6">
        <v>1995</v>
      </c>
      <c r="H20" s="6">
        <f>+Données!$G20*Données!$F20</f>
        <v>17955</v>
      </c>
      <c r="I20" s="6">
        <f>Données!$H20-(Données!$E20*Données!$G20)</f>
        <v>7182.0000000000018</v>
      </c>
      <c r="J20" s="6" t="s">
        <v>18</v>
      </c>
      <c r="K20" s="6" t="s">
        <v>38</v>
      </c>
      <c r="L20" s="6" t="s">
        <v>39</v>
      </c>
      <c r="M20" s="6" t="s">
        <v>21</v>
      </c>
      <c r="N20" s="7" t="s">
        <v>22</v>
      </c>
      <c r="O20" s="6" t="s">
        <v>23</v>
      </c>
    </row>
    <row r="21" spans="1:15" x14ac:dyDescent="0.3">
      <c r="A21" s="8">
        <v>44744</v>
      </c>
      <c r="B21" s="4">
        <v>1005</v>
      </c>
      <c r="C21" s="4" t="s">
        <v>77</v>
      </c>
      <c r="D21" s="4" t="s">
        <v>17</v>
      </c>
      <c r="E21" s="4">
        <v>1.7999999999999998</v>
      </c>
      <c r="F21" s="4">
        <v>3</v>
      </c>
      <c r="G21" s="4">
        <v>1567</v>
      </c>
      <c r="H21" s="4">
        <f>+Données!$G21*Données!$F21</f>
        <v>4701</v>
      </c>
      <c r="I21" s="4">
        <f>Données!$H21-(Données!$E21*Données!$G21)</f>
        <v>1880.4</v>
      </c>
      <c r="J21" s="4" t="s">
        <v>68</v>
      </c>
      <c r="K21" s="4" t="s">
        <v>69</v>
      </c>
      <c r="L21" s="4" t="s">
        <v>70</v>
      </c>
      <c r="M21" s="4" t="s">
        <v>71</v>
      </c>
      <c r="N21" s="5" t="s">
        <v>72</v>
      </c>
      <c r="O21" s="4" t="s">
        <v>73</v>
      </c>
    </row>
    <row r="22" spans="1:15" x14ac:dyDescent="0.3">
      <c r="A22" s="9">
        <v>44747</v>
      </c>
      <c r="B22" s="6">
        <v>1006</v>
      </c>
      <c r="C22" s="6" t="s">
        <v>78</v>
      </c>
      <c r="D22" s="6" t="s">
        <v>63</v>
      </c>
      <c r="E22" s="6">
        <v>3</v>
      </c>
      <c r="F22" s="6">
        <v>5</v>
      </c>
      <c r="G22" s="6">
        <v>2634</v>
      </c>
      <c r="H22" s="6">
        <f>+Données!$G22*Données!$F22</f>
        <v>13170</v>
      </c>
      <c r="I22" s="6">
        <f>Données!$H22-(Données!$E22*Données!$G22)</f>
        <v>5268</v>
      </c>
      <c r="J22" s="6" t="s">
        <v>18</v>
      </c>
      <c r="K22" s="6" t="s">
        <v>41</v>
      </c>
      <c r="L22" s="6" t="s">
        <v>42</v>
      </c>
      <c r="M22" s="6" t="s">
        <v>21</v>
      </c>
      <c r="N22" s="7" t="s">
        <v>22</v>
      </c>
      <c r="O22" s="6" t="s">
        <v>23</v>
      </c>
    </row>
    <row r="23" spans="1:15" x14ac:dyDescent="0.3">
      <c r="A23" s="8">
        <v>44754</v>
      </c>
      <c r="B23" s="4">
        <v>1007</v>
      </c>
      <c r="C23" s="4" t="s">
        <v>79</v>
      </c>
      <c r="D23" s="4" t="s">
        <v>54</v>
      </c>
      <c r="E23" s="4">
        <v>1.68</v>
      </c>
      <c r="F23" s="4">
        <v>2.8</v>
      </c>
      <c r="G23" s="4">
        <v>4635</v>
      </c>
      <c r="H23" s="4">
        <f>+Données!$G23*Données!$F23</f>
        <v>12978</v>
      </c>
      <c r="I23" s="4">
        <f>Données!$H23-(Données!$E23*Données!$G23)</f>
        <v>5191.2000000000007</v>
      </c>
      <c r="J23" s="4" t="s">
        <v>44</v>
      </c>
      <c r="K23" s="4" t="s">
        <v>80</v>
      </c>
      <c r="L23" s="4" t="s">
        <v>81</v>
      </c>
      <c r="M23" s="4" t="s">
        <v>47</v>
      </c>
      <c r="N23" s="5" t="s">
        <v>48</v>
      </c>
      <c r="O23" s="4" t="s">
        <v>49</v>
      </c>
    </row>
    <row r="24" spans="1:15" x14ac:dyDescent="0.3">
      <c r="A24" s="9">
        <v>44767</v>
      </c>
      <c r="B24" s="6">
        <v>1008</v>
      </c>
      <c r="C24" s="6" t="s">
        <v>82</v>
      </c>
      <c r="D24" s="6" t="s">
        <v>17</v>
      </c>
      <c r="E24" s="6">
        <v>1.7999999999999998</v>
      </c>
      <c r="F24" s="6">
        <v>3</v>
      </c>
      <c r="G24" s="6">
        <v>3553</v>
      </c>
      <c r="H24" s="6">
        <f>+Données!$G24*Données!$F24</f>
        <v>10659</v>
      </c>
      <c r="I24" s="6">
        <f>Données!$H24-(Données!$E24*Données!$G24)</f>
        <v>4263.6000000000004</v>
      </c>
      <c r="J24" s="6" t="s">
        <v>30</v>
      </c>
      <c r="K24" s="6" t="s">
        <v>83</v>
      </c>
      <c r="L24" s="6" t="s">
        <v>84</v>
      </c>
      <c r="M24" s="6" t="s">
        <v>33</v>
      </c>
      <c r="N24" s="7" t="s">
        <v>34</v>
      </c>
      <c r="O24" s="6" t="s">
        <v>35</v>
      </c>
    </row>
    <row r="25" spans="1:15" x14ac:dyDescent="0.3">
      <c r="A25" s="8">
        <v>44767</v>
      </c>
      <c r="B25" s="4">
        <v>1008</v>
      </c>
      <c r="C25" s="4" t="s">
        <v>82</v>
      </c>
      <c r="D25" s="4" t="s">
        <v>54</v>
      </c>
      <c r="E25" s="4">
        <v>1.68</v>
      </c>
      <c r="F25" s="4">
        <v>2.8</v>
      </c>
      <c r="G25" s="4">
        <v>3135</v>
      </c>
      <c r="H25" s="4">
        <f>+Données!$G25*Données!$F25</f>
        <v>8778</v>
      </c>
      <c r="I25" s="4">
        <f>Données!$H25-(Données!$E25*Données!$G25)</f>
        <v>3511.2</v>
      </c>
      <c r="J25" s="4" t="s">
        <v>30</v>
      </c>
      <c r="K25" s="4" t="s">
        <v>83</v>
      </c>
      <c r="L25" s="4" t="s">
        <v>84</v>
      </c>
      <c r="M25" s="4" t="s">
        <v>33</v>
      </c>
      <c r="N25" s="5" t="s">
        <v>34</v>
      </c>
      <c r="O25" s="4" t="s">
        <v>35</v>
      </c>
    </row>
    <row r="26" spans="1:15" x14ac:dyDescent="0.3">
      <c r="A26" s="9">
        <v>44773</v>
      </c>
      <c r="B26" s="6">
        <v>1009</v>
      </c>
      <c r="C26" s="6" t="s">
        <v>85</v>
      </c>
      <c r="D26" s="6" t="s">
        <v>67</v>
      </c>
      <c r="E26" s="6">
        <v>5.3999999999999995</v>
      </c>
      <c r="F26" s="6">
        <v>9</v>
      </c>
      <c r="G26" s="6">
        <v>4662</v>
      </c>
      <c r="H26" s="6">
        <f>+Données!$G26*Données!$F26</f>
        <v>41958</v>
      </c>
      <c r="I26" s="6">
        <f>Données!$H26-(Données!$E26*Données!$G26)</f>
        <v>16783.2</v>
      </c>
      <c r="J26" s="6" t="s">
        <v>18</v>
      </c>
      <c r="K26" s="6" t="s">
        <v>19</v>
      </c>
      <c r="L26" s="6" t="s">
        <v>20</v>
      </c>
      <c r="M26" s="6" t="s">
        <v>21</v>
      </c>
      <c r="N26" s="7" t="s">
        <v>22</v>
      </c>
      <c r="O26" s="6" t="s">
        <v>23</v>
      </c>
    </row>
    <row r="27" spans="1:15" x14ac:dyDescent="0.3">
      <c r="A27" s="8">
        <v>44774</v>
      </c>
      <c r="B27" s="4">
        <v>1010</v>
      </c>
      <c r="C27" s="4" t="s">
        <v>86</v>
      </c>
      <c r="D27" s="4" t="s">
        <v>63</v>
      </c>
      <c r="E27" s="4">
        <v>3</v>
      </c>
      <c r="F27" s="4">
        <v>5</v>
      </c>
      <c r="G27" s="4">
        <v>3119</v>
      </c>
      <c r="H27" s="4">
        <f>+Données!$G27*Données!$F27</f>
        <v>15595</v>
      </c>
      <c r="I27" s="4">
        <f>Données!$H27-(Données!$E27*Données!$G27)</f>
        <v>6238</v>
      </c>
      <c r="J27" s="4" t="s">
        <v>44</v>
      </c>
      <c r="K27" s="4" t="s">
        <v>87</v>
      </c>
      <c r="L27" s="4" t="s">
        <v>88</v>
      </c>
      <c r="M27" s="4" t="s">
        <v>47</v>
      </c>
      <c r="N27" s="5" t="s">
        <v>48</v>
      </c>
      <c r="O27" s="4" t="s">
        <v>49</v>
      </c>
    </row>
    <row r="28" spans="1:15" x14ac:dyDescent="0.3">
      <c r="A28" s="9">
        <v>44805</v>
      </c>
      <c r="B28" s="6">
        <v>1010</v>
      </c>
      <c r="C28" s="6" t="s">
        <v>86</v>
      </c>
      <c r="D28" s="6" t="s">
        <v>28</v>
      </c>
      <c r="E28" s="6">
        <v>1.5</v>
      </c>
      <c r="F28" s="6">
        <v>2.5</v>
      </c>
      <c r="G28" s="6">
        <v>4172</v>
      </c>
      <c r="H28" s="6">
        <f>+Données!$G28*Données!$F28</f>
        <v>10430</v>
      </c>
      <c r="I28" s="6">
        <f>Données!$H28-(Données!$E28*Données!$G28)</f>
        <v>4172</v>
      </c>
      <c r="J28" s="6" t="s">
        <v>44</v>
      </c>
      <c r="K28" s="6" t="s">
        <v>87</v>
      </c>
      <c r="L28" s="6" t="s">
        <v>88</v>
      </c>
      <c r="M28" s="6" t="s">
        <v>47</v>
      </c>
      <c r="N28" s="7" t="s">
        <v>48</v>
      </c>
      <c r="O28" s="6" t="s">
        <v>49</v>
      </c>
    </row>
    <row r="29" spans="1:15" x14ac:dyDescent="0.3">
      <c r="A29" s="8">
        <v>44806</v>
      </c>
      <c r="B29" s="4">
        <v>1012</v>
      </c>
      <c r="C29" s="4" t="s">
        <v>89</v>
      </c>
      <c r="D29" s="4" t="s">
        <v>28</v>
      </c>
      <c r="E29" s="4">
        <v>1.5</v>
      </c>
      <c r="F29" s="4">
        <v>2.5</v>
      </c>
      <c r="G29" s="4">
        <v>4142</v>
      </c>
      <c r="H29" s="4">
        <f>+Données!$G29*Données!$F29</f>
        <v>10355</v>
      </c>
      <c r="I29" s="4">
        <f>Données!$H29-(Données!$E29*Données!$G29)</f>
        <v>4142</v>
      </c>
      <c r="J29" s="4" t="s">
        <v>55</v>
      </c>
      <c r="K29" s="4" t="s">
        <v>64</v>
      </c>
      <c r="L29" s="4" t="s">
        <v>65</v>
      </c>
      <c r="M29" s="4" t="s">
        <v>21</v>
      </c>
      <c r="N29" s="5" t="s">
        <v>59</v>
      </c>
      <c r="O29" s="4" t="s">
        <v>60</v>
      </c>
    </row>
    <row r="30" spans="1:15" x14ac:dyDescent="0.3">
      <c r="A30" s="9">
        <v>44807</v>
      </c>
      <c r="B30" s="6">
        <v>1013</v>
      </c>
      <c r="C30" s="6" t="s">
        <v>90</v>
      </c>
      <c r="D30" s="6" t="s">
        <v>17</v>
      </c>
      <c r="E30" s="6">
        <v>1.7999999999999998</v>
      </c>
      <c r="F30" s="6">
        <v>3</v>
      </c>
      <c r="G30" s="6">
        <v>3827</v>
      </c>
      <c r="H30" s="6">
        <f>+Données!$G30*Données!$F30</f>
        <v>11481</v>
      </c>
      <c r="I30" s="6">
        <f>Données!$H30-(Données!$E30*Données!$G30)</f>
        <v>4592.4000000000005</v>
      </c>
      <c r="J30" s="6" t="s">
        <v>68</v>
      </c>
      <c r="K30" s="6" t="s">
        <v>75</v>
      </c>
      <c r="L30" s="6" t="s">
        <v>76</v>
      </c>
      <c r="M30" s="6" t="s">
        <v>71</v>
      </c>
      <c r="N30" s="7" t="s">
        <v>72</v>
      </c>
      <c r="O30" s="6" t="s">
        <v>73</v>
      </c>
    </row>
    <row r="31" spans="1:15" x14ac:dyDescent="0.3">
      <c r="A31" s="8">
        <v>44808</v>
      </c>
      <c r="B31" s="4">
        <v>1000</v>
      </c>
      <c r="C31" s="4" t="s">
        <v>91</v>
      </c>
      <c r="D31" s="4" t="s">
        <v>17</v>
      </c>
      <c r="E31" s="4">
        <v>1.7999999999999998</v>
      </c>
      <c r="F31" s="4">
        <v>3</v>
      </c>
      <c r="G31" s="4">
        <v>2974</v>
      </c>
      <c r="H31" s="4">
        <f>+Données!$G31*Données!$F31</f>
        <v>8922</v>
      </c>
      <c r="I31" s="4">
        <f>Données!$H31-(Données!$E31*Données!$G31)</f>
        <v>3568.8</v>
      </c>
      <c r="J31" s="4" t="s">
        <v>30</v>
      </c>
      <c r="K31" s="4" t="s">
        <v>31</v>
      </c>
      <c r="L31" s="4" t="s">
        <v>32</v>
      </c>
      <c r="M31" s="4" t="s">
        <v>33</v>
      </c>
      <c r="N31" s="5" t="s">
        <v>34</v>
      </c>
      <c r="O31" s="4" t="s">
        <v>35</v>
      </c>
    </row>
    <row r="32" spans="1:15" x14ac:dyDescent="0.3">
      <c r="A32" s="9">
        <v>44805</v>
      </c>
      <c r="B32" s="6">
        <v>1010</v>
      </c>
      <c r="C32" s="6" t="s">
        <v>86</v>
      </c>
      <c r="D32" s="6" t="s">
        <v>28</v>
      </c>
      <c r="E32" s="6">
        <v>1.5</v>
      </c>
      <c r="F32" s="6">
        <v>2.5</v>
      </c>
      <c r="G32" s="6">
        <v>4412</v>
      </c>
      <c r="H32" s="6">
        <f>+Données!$G32*Données!$F32</f>
        <v>11030</v>
      </c>
      <c r="I32" s="6">
        <f>Données!$H32-(Données!$E32*Données!$G32)</f>
        <v>4412</v>
      </c>
      <c r="J32" s="6" t="s">
        <v>44</v>
      </c>
      <c r="K32" s="6" t="s">
        <v>87</v>
      </c>
      <c r="L32" s="6" t="s">
        <v>88</v>
      </c>
      <c r="M32" s="6" t="s">
        <v>47</v>
      </c>
      <c r="N32" s="7" t="s">
        <v>48</v>
      </c>
      <c r="O32" s="6" t="s">
        <v>49</v>
      </c>
    </row>
    <row r="33" spans="1:15" x14ac:dyDescent="0.3">
      <c r="A33" s="8">
        <v>44836</v>
      </c>
      <c r="B33" s="4">
        <v>1000</v>
      </c>
      <c r="C33" s="4" t="s">
        <v>89</v>
      </c>
      <c r="D33" s="4" t="s">
        <v>28</v>
      </c>
      <c r="E33" s="4">
        <v>1.5</v>
      </c>
      <c r="F33" s="4">
        <v>2.5</v>
      </c>
      <c r="G33" s="4">
        <v>4685</v>
      </c>
      <c r="H33" s="4">
        <f>+Données!$G33*Données!$F33</f>
        <v>11712.5</v>
      </c>
      <c r="I33" s="4">
        <f>Données!$H33-(Données!$E33*Données!$G33)</f>
        <v>4685</v>
      </c>
      <c r="J33" s="4" t="s">
        <v>30</v>
      </c>
      <c r="K33" s="4" t="s">
        <v>31</v>
      </c>
      <c r="L33" s="4" t="s">
        <v>32</v>
      </c>
      <c r="M33" s="4" t="s">
        <v>33</v>
      </c>
      <c r="N33" s="5" t="s">
        <v>34</v>
      </c>
      <c r="O33" s="4" t="s">
        <v>35</v>
      </c>
    </row>
    <row r="34" spans="1:15" x14ac:dyDescent="0.3">
      <c r="A34" s="9">
        <v>44837</v>
      </c>
      <c r="B34" s="6">
        <v>1003</v>
      </c>
      <c r="C34" s="6" t="s">
        <v>90</v>
      </c>
      <c r="D34" s="6" t="s">
        <v>17</v>
      </c>
      <c r="E34" s="6">
        <v>1.7999999999999998</v>
      </c>
      <c r="F34" s="6">
        <v>3</v>
      </c>
      <c r="G34" s="6">
        <v>3976</v>
      </c>
      <c r="H34" s="6">
        <f>+Données!$G34*Données!$F34</f>
        <v>11928</v>
      </c>
      <c r="I34" s="6">
        <f>Données!$H34-(Données!$E34*Données!$G34)</f>
        <v>4771.2000000000007</v>
      </c>
      <c r="J34" s="6" t="s">
        <v>18</v>
      </c>
      <c r="K34" s="6" t="s">
        <v>25</v>
      </c>
      <c r="L34" s="6" t="s">
        <v>26</v>
      </c>
      <c r="M34" s="6" t="s">
        <v>21</v>
      </c>
      <c r="N34" s="7" t="s">
        <v>22</v>
      </c>
      <c r="O34" s="6" t="s">
        <v>23</v>
      </c>
    </row>
    <row r="35" spans="1:15" x14ac:dyDescent="0.3">
      <c r="A35" s="8">
        <v>44838</v>
      </c>
      <c r="B35" s="4">
        <v>1011</v>
      </c>
      <c r="C35" s="4" t="s">
        <v>91</v>
      </c>
      <c r="D35" s="4" t="s">
        <v>17</v>
      </c>
      <c r="E35" s="4">
        <v>1.7999999999999998</v>
      </c>
      <c r="F35" s="4">
        <v>3</v>
      </c>
      <c r="G35" s="4">
        <v>5456</v>
      </c>
      <c r="H35" s="4">
        <f>+Données!$G35*Données!$F35</f>
        <v>16368</v>
      </c>
      <c r="I35" s="4">
        <f>Données!$H35-(Données!$E35*Données!$G35)</f>
        <v>6547.2000000000007</v>
      </c>
      <c r="J35" s="4" t="s">
        <v>55</v>
      </c>
      <c r="K35" s="4" t="s">
        <v>56</v>
      </c>
      <c r="L35" s="4" t="s">
        <v>57</v>
      </c>
      <c r="M35" s="4" t="s">
        <v>58</v>
      </c>
      <c r="N35" s="5" t="s">
        <v>59</v>
      </c>
      <c r="O35" s="4" t="s">
        <v>60</v>
      </c>
    </row>
    <row r="36" spans="1:15" x14ac:dyDescent="0.3">
      <c r="A36" s="9">
        <v>44895</v>
      </c>
      <c r="B36" s="6">
        <v>1004</v>
      </c>
      <c r="C36" s="6" t="s">
        <v>92</v>
      </c>
      <c r="D36" s="6" t="s">
        <v>17</v>
      </c>
      <c r="E36" s="6">
        <v>1.7999999999999998</v>
      </c>
      <c r="F36" s="6">
        <v>3</v>
      </c>
      <c r="G36" s="6">
        <v>3506</v>
      </c>
      <c r="H36" s="6">
        <f>+Données!$G36*Données!$F36</f>
        <v>10518</v>
      </c>
      <c r="I36" s="6">
        <f>Données!$H36-(Données!$E36*Données!$G36)</f>
        <v>4207.2000000000007</v>
      </c>
      <c r="J36" s="6" t="s">
        <v>18</v>
      </c>
      <c r="K36" s="6" t="s">
        <v>38</v>
      </c>
      <c r="L36" s="6" t="s">
        <v>39</v>
      </c>
      <c r="M36" s="6" t="s">
        <v>21</v>
      </c>
      <c r="N36" s="7" t="s">
        <v>22</v>
      </c>
      <c r="O36" s="6" t="s">
        <v>23</v>
      </c>
    </row>
    <row r="37" spans="1:15" x14ac:dyDescent="0.3">
      <c r="A37" s="8">
        <v>44895</v>
      </c>
      <c r="B37" s="4">
        <v>1004</v>
      </c>
      <c r="C37" s="4" t="s">
        <v>93</v>
      </c>
      <c r="D37" s="4" t="s">
        <v>28</v>
      </c>
      <c r="E37" s="4">
        <v>1.32</v>
      </c>
      <c r="F37" s="4">
        <v>2.2000000000000002</v>
      </c>
      <c r="G37" s="4">
        <v>4882</v>
      </c>
      <c r="H37" s="4">
        <f>+Données!$G37*Données!$F37</f>
        <v>10740.400000000001</v>
      </c>
      <c r="I37" s="4">
        <f>Données!$H37-(Données!$E37*Données!$G37)</f>
        <v>4296.1600000000008</v>
      </c>
      <c r="J37" s="4" t="s">
        <v>18</v>
      </c>
      <c r="K37" s="4" t="s">
        <v>38</v>
      </c>
      <c r="L37" s="4" t="s">
        <v>39</v>
      </c>
      <c r="M37" s="4" t="s">
        <v>21</v>
      </c>
      <c r="N37" s="5" t="s">
        <v>22</v>
      </c>
      <c r="O37" s="4" t="s">
        <v>23</v>
      </c>
    </row>
    <row r="38" spans="1:15" x14ac:dyDescent="0.3">
      <c r="A38" s="9">
        <v>44895</v>
      </c>
      <c r="B38" s="6">
        <v>1004</v>
      </c>
      <c r="C38" s="6" t="s">
        <v>94</v>
      </c>
      <c r="D38" s="6" t="s">
        <v>67</v>
      </c>
      <c r="E38" s="6">
        <v>5.3999999999999995</v>
      </c>
      <c r="F38" s="6">
        <v>9</v>
      </c>
      <c r="G38" s="6">
        <v>3843</v>
      </c>
      <c r="H38" s="6">
        <f>+Données!$G38*Données!$F38</f>
        <v>34587</v>
      </c>
      <c r="I38" s="6">
        <f>Données!$H38-(Données!$E38*Données!$G38)</f>
        <v>13834.800000000003</v>
      </c>
      <c r="J38" s="6" t="s">
        <v>18</v>
      </c>
      <c r="K38" s="6" t="s">
        <v>38</v>
      </c>
      <c r="L38" s="6" t="s">
        <v>39</v>
      </c>
      <c r="M38" s="6" t="s">
        <v>21</v>
      </c>
      <c r="N38" s="7" t="s">
        <v>22</v>
      </c>
      <c r="O38" s="6" t="s">
        <v>23</v>
      </c>
    </row>
    <row r="39" spans="1:15" x14ac:dyDescent="0.3">
      <c r="A39" s="8">
        <v>44896</v>
      </c>
      <c r="B39" s="4">
        <v>1000</v>
      </c>
      <c r="C39" s="4" t="s">
        <v>94</v>
      </c>
      <c r="D39" s="4" t="s">
        <v>17</v>
      </c>
      <c r="E39" s="4">
        <v>1.7999999999999998</v>
      </c>
      <c r="F39" s="4">
        <v>3</v>
      </c>
      <c r="G39" s="4">
        <v>4833</v>
      </c>
      <c r="H39" s="4">
        <f>+Données!$G39*Données!$F39</f>
        <v>14499</v>
      </c>
      <c r="I39" s="4">
        <f>Données!$H39-(Données!$E39*Données!$G39)</f>
        <v>5799.6</v>
      </c>
      <c r="J39" s="4" t="s">
        <v>30</v>
      </c>
      <c r="K39" s="4" t="s">
        <v>31</v>
      </c>
      <c r="L39" s="4" t="s">
        <v>32</v>
      </c>
      <c r="M39" s="4" t="s">
        <v>33</v>
      </c>
      <c r="N39" s="5" t="s">
        <v>34</v>
      </c>
      <c r="O39" s="4" t="s">
        <v>35</v>
      </c>
    </row>
    <row r="40" spans="1:15" x14ac:dyDescent="0.3">
      <c r="A40" s="9">
        <v>44898</v>
      </c>
      <c r="B40" s="6">
        <v>1001</v>
      </c>
      <c r="C40" s="6" t="s">
        <v>95</v>
      </c>
      <c r="D40" s="6" t="s">
        <v>17</v>
      </c>
      <c r="E40" s="6">
        <v>1.7999999999999998</v>
      </c>
      <c r="F40" s="6">
        <v>3</v>
      </c>
      <c r="G40" s="6">
        <v>2219</v>
      </c>
      <c r="H40" s="6">
        <f>+Données!$G40*Données!$F40</f>
        <v>6657</v>
      </c>
      <c r="I40" s="6">
        <f>Données!$H40-(Données!$E40*Données!$G40)</f>
        <v>2662.8</v>
      </c>
      <c r="J40" s="6" t="s">
        <v>44</v>
      </c>
      <c r="K40" s="6" t="s">
        <v>45</v>
      </c>
      <c r="L40" s="6" t="s">
        <v>46</v>
      </c>
      <c r="M40" s="6" t="s">
        <v>47</v>
      </c>
      <c r="N40" s="7" t="s">
        <v>48</v>
      </c>
      <c r="O40" s="6" t="s">
        <v>49</v>
      </c>
    </row>
    <row r="41" spans="1:15" x14ac:dyDescent="0.3">
      <c r="A41" s="8">
        <v>44898</v>
      </c>
      <c r="B41" s="4">
        <v>1000</v>
      </c>
      <c r="C41" s="4" t="s">
        <v>96</v>
      </c>
      <c r="D41" s="4" t="s">
        <v>28</v>
      </c>
      <c r="E41" s="4">
        <v>1.5</v>
      </c>
      <c r="F41" s="4">
        <v>2.5</v>
      </c>
      <c r="G41" s="4">
        <v>3858</v>
      </c>
      <c r="H41" s="4">
        <f>+Données!$G41*Données!$F41</f>
        <v>9645</v>
      </c>
      <c r="I41" s="4">
        <f>Données!$H41-(Données!$E41*Données!$G41)</f>
        <v>3858</v>
      </c>
      <c r="J41" s="4" t="s">
        <v>30</v>
      </c>
      <c r="K41" s="4" t="s">
        <v>31</v>
      </c>
      <c r="L41" s="4" t="s">
        <v>32</v>
      </c>
      <c r="M41" s="4" t="s">
        <v>33</v>
      </c>
      <c r="N41" s="5" t="s">
        <v>34</v>
      </c>
      <c r="O41" s="4" t="s">
        <v>35</v>
      </c>
    </row>
    <row r="42" spans="1:15" x14ac:dyDescent="0.3">
      <c r="A42" s="9">
        <v>44927</v>
      </c>
      <c r="B42" s="6">
        <v>1000</v>
      </c>
      <c r="C42" s="6" t="s">
        <v>97</v>
      </c>
      <c r="D42" s="6" t="s">
        <v>17</v>
      </c>
      <c r="E42" s="6">
        <v>1.7999999999999998</v>
      </c>
      <c r="F42" s="6">
        <v>3</v>
      </c>
      <c r="G42" s="6">
        <v>2596</v>
      </c>
      <c r="H42" s="6">
        <f>+Données!$G42*Données!$F42</f>
        <v>7788</v>
      </c>
      <c r="I42" s="6">
        <f>Données!$H42-(Données!$E42*Données!$G42)</f>
        <v>3115.2000000000007</v>
      </c>
      <c r="J42" s="6" t="s">
        <v>30</v>
      </c>
      <c r="K42" s="6" t="s">
        <v>31</v>
      </c>
      <c r="L42" s="6" t="s">
        <v>32</v>
      </c>
      <c r="M42" s="6" t="s">
        <v>33</v>
      </c>
      <c r="N42" s="7" t="s">
        <v>34</v>
      </c>
      <c r="O42" s="6" t="s">
        <v>35</v>
      </c>
    </row>
    <row r="43" spans="1:15" x14ac:dyDescent="0.3">
      <c r="A43" s="8">
        <v>44928</v>
      </c>
      <c r="B43" s="4">
        <v>1011</v>
      </c>
      <c r="C43" s="4" t="s">
        <v>98</v>
      </c>
      <c r="D43" s="4" t="s">
        <v>54</v>
      </c>
      <c r="E43" s="4">
        <v>1.68</v>
      </c>
      <c r="F43" s="4">
        <v>2.8</v>
      </c>
      <c r="G43" s="4">
        <v>3465</v>
      </c>
      <c r="H43" s="4">
        <f>+Données!$G43*Données!$F43</f>
        <v>9702</v>
      </c>
      <c r="I43" s="4">
        <f>Données!$H43-(Données!$E43*Données!$G43)</f>
        <v>3880.8</v>
      </c>
      <c r="J43" s="4" t="s">
        <v>55</v>
      </c>
      <c r="K43" s="4" t="s">
        <v>56</v>
      </c>
      <c r="L43" s="4" t="s">
        <v>57</v>
      </c>
      <c r="M43" s="4" t="s">
        <v>58</v>
      </c>
      <c r="N43" s="5" t="s">
        <v>59</v>
      </c>
      <c r="O43" s="4" t="s">
        <v>60</v>
      </c>
    </row>
    <row r="44" spans="1:15" x14ac:dyDescent="0.3">
      <c r="A44" s="9">
        <v>44960</v>
      </c>
      <c r="B44" s="6">
        <v>1001</v>
      </c>
      <c r="C44" s="6" t="s">
        <v>98</v>
      </c>
      <c r="D44" s="6" t="s">
        <v>17</v>
      </c>
      <c r="E44" s="6">
        <v>1.7999999999999998</v>
      </c>
      <c r="F44" s="6">
        <v>3</v>
      </c>
      <c r="G44" s="6">
        <v>3544</v>
      </c>
      <c r="H44" s="6">
        <f>+Données!$G44*Données!$F44</f>
        <v>10632</v>
      </c>
      <c r="I44" s="6">
        <f>Données!$H44-(Données!$E44*Données!$G44)</f>
        <v>4252.8</v>
      </c>
      <c r="J44" s="6" t="s">
        <v>44</v>
      </c>
      <c r="K44" s="6" t="s">
        <v>45</v>
      </c>
      <c r="L44" s="6" t="s">
        <v>46</v>
      </c>
      <c r="M44" s="6" t="s">
        <v>47</v>
      </c>
      <c r="N44" s="7" t="s">
        <v>48</v>
      </c>
      <c r="O44" s="6" t="s">
        <v>49</v>
      </c>
    </row>
    <row r="45" spans="1:15" x14ac:dyDescent="0.3">
      <c r="A45" s="8">
        <v>44988</v>
      </c>
      <c r="B45" s="4">
        <v>1000</v>
      </c>
      <c r="C45" s="4" t="s">
        <v>99</v>
      </c>
      <c r="D45" s="4" t="s">
        <v>28</v>
      </c>
      <c r="E45" s="4">
        <v>1.5</v>
      </c>
      <c r="F45" s="4">
        <v>2.5</v>
      </c>
      <c r="G45" s="4">
        <v>4428</v>
      </c>
      <c r="H45" s="4">
        <f>+Données!$G45*Données!$F45</f>
        <v>11070</v>
      </c>
      <c r="I45" s="4">
        <f>Données!$H45-(Données!$E45*Données!$G45)</f>
        <v>4428</v>
      </c>
      <c r="J45" s="4" t="s">
        <v>30</v>
      </c>
      <c r="K45" s="4" t="s">
        <v>31</v>
      </c>
      <c r="L45" s="4" t="s">
        <v>32</v>
      </c>
      <c r="M45" s="4" t="s">
        <v>33</v>
      </c>
      <c r="N45" s="5" t="s">
        <v>34</v>
      </c>
      <c r="O45" s="4" t="s">
        <v>35</v>
      </c>
    </row>
    <row r="46" spans="1:15" x14ac:dyDescent="0.3">
      <c r="A46" s="9">
        <v>45020</v>
      </c>
      <c r="B46" s="6">
        <v>1003</v>
      </c>
      <c r="C46" s="6" t="s">
        <v>100</v>
      </c>
      <c r="D46" s="6" t="s">
        <v>54</v>
      </c>
      <c r="E46" s="6">
        <v>1.68</v>
      </c>
      <c r="F46" s="6">
        <v>2.8</v>
      </c>
      <c r="G46" s="6">
        <v>2501</v>
      </c>
      <c r="H46" s="6">
        <f>+Données!$G46*Données!$F46</f>
        <v>7002.7999999999993</v>
      </c>
      <c r="I46" s="6">
        <f>Données!$H46-(Données!$E46*Données!$G46)</f>
        <v>2801.119999999999</v>
      </c>
      <c r="J46" s="6" t="s">
        <v>18</v>
      </c>
      <c r="K46" s="6" t="s">
        <v>25</v>
      </c>
      <c r="L46" s="6" t="s">
        <v>26</v>
      </c>
      <c r="M46" s="6" t="s">
        <v>21</v>
      </c>
      <c r="N46" s="7" t="s">
        <v>22</v>
      </c>
      <c r="O46" s="6" t="s">
        <v>23</v>
      </c>
    </row>
    <row r="47" spans="1:15" x14ac:dyDescent="0.3">
      <c r="A47" s="8">
        <v>45051</v>
      </c>
      <c r="B47" s="4">
        <v>1002</v>
      </c>
      <c r="C47" s="4" t="s">
        <v>101</v>
      </c>
      <c r="D47" s="4" t="s">
        <v>63</v>
      </c>
      <c r="E47" s="4">
        <v>3</v>
      </c>
      <c r="F47" s="4">
        <v>5</v>
      </c>
      <c r="G47" s="4">
        <v>3135</v>
      </c>
      <c r="H47" s="4">
        <f>+Données!$G47*Données!$F47</f>
        <v>15675</v>
      </c>
      <c r="I47" s="4">
        <f>Données!$H47-(Données!$E47*Données!$G47)</f>
        <v>6270</v>
      </c>
      <c r="J47" s="4" t="s">
        <v>44</v>
      </c>
      <c r="K47" s="4" t="s">
        <v>51</v>
      </c>
      <c r="L47" s="4" t="s">
        <v>52</v>
      </c>
      <c r="M47" s="4" t="s">
        <v>47</v>
      </c>
      <c r="N47" s="5" t="s">
        <v>48</v>
      </c>
      <c r="O47" s="4" t="s">
        <v>49</v>
      </c>
    </row>
    <row r="48" spans="1:15" x14ac:dyDescent="0.3">
      <c r="A48" s="9">
        <v>45052</v>
      </c>
      <c r="B48" s="6">
        <v>1013</v>
      </c>
      <c r="C48" s="6" t="s">
        <v>101</v>
      </c>
      <c r="D48" s="6" t="s">
        <v>17</v>
      </c>
      <c r="E48" s="6">
        <v>1.7999999999999998</v>
      </c>
      <c r="F48" s="6">
        <v>3</v>
      </c>
      <c r="G48" s="6">
        <v>2434</v>
      </c>
      <c r="H48" s="6">
        <f>+Données!$G48*Données!$F48</f>
        <v>7302</v>
      </c>
      <c r="I48" s="6">
        <f>Données!$H48-(Données!$E48*Données!$G48)</f>
        <v>2920.8</v>
      </c>
      <c r="J48" s="6" t="s">
        <v>68</v>
      </c>
      <c r="K48" s="6" t="s">
        <v>75</v>
      </c>
      <c r="L48" s="6" t="s">
        <v>76</v>
      </c>
      <c r="M48" s="6" t="s">
        <v>71</v>
      </c>
      <c r="N48" s="7" t="s">
        <v>72</v>
      </c>
      <c r="O48" s="6" t="s">
        <v>73</v>
      </c>
    </row>
    <row r="49" spans="1:15" x14ac:dyDescent="0.3">
      <c r="A49" s="8">
        <v>45071</v>
      </c>
      <c r="B49" s="4">
        <v>1011</v>
      </c>
      <c r="C49" s="4" t="s">
        <v>102</v>
      </c>
      <c r="D49" s="4" t="s">
        <v>28</v>
      </c>
      <c r="E49" s="4">
        <v>1.5</v>
      </c>
      <c r="F49" s="4">
        <v>2.5</v>
      </c>
      <c r="G49" s="4">
        <v>5258</v>
      </c>
      <c r="H49" s="4">
        <f>+Données!$G49*Données!$F49</f>
        <v>13145</v>
      </c>
      <c r="I49" s="4">
        <f>Données!$H49-(Données!$E49*Données!$G49)</f>
        <v>5258</v>
      </c>
      <c r="J49" s="4" t="s">
        <v>55</v>
      </c>
      <c r="K49" s="4" t="s">
        <v>56</v>
      </c>
      <c r="L49" s="4" t="s">
        <v>57</v>
      </c>
      <c r="M49" s="4" t="s">
        <v>58</v>
      </c>
      <c r="N49" s="5" t="s">
        <v>59</v>
      </c>
      <c r="O49" s="4" t="s">
        <v>60</v>
      </c>
    </row>
    <row r="50" spans="1:15" x14ac:dyDescent="0.3">
      <c r="A50" s="9">
        <v>45085</v>
      </c>
      <c r="B50" s="6">
        <v>1001</v>
      </c>
      <c r="C50" s="6" t="s">
        <v>102</v>
      </c>
      <c r="D50" s="6" t="s">
        <v>67</v>
      </c>
      <c r="E50" s="6">
        <v>5.3999999999999995</v>
      </c>
      <c r="F50" s="6">
        <v>9</v>
      </c>
      <c r="G50" s="6">
        <v>5595</v>
      </c>
      <c r="H50" s="6">
        <f>+Données!$G50*Données!$F50</f>
        <v>50355</v>
      </c>
      <c r="I50" s="6">
        <f>Données!$H50-(Données!$E50*Données!$G50)</f>
        <v>20142.000000000004</v>
      </c>
      <c r="J50" s="6" t="s">
        <v>44</v>
      </c>
      <c r="K50" s="6" t="s">
        <v>45</v>
      </c>
      <c r="L50" s="6" t="s">
        <v>46</v>
      </c>
      <c r="M50" s="6" t="s">
        <v>47</v>
      </c>
      <c r="N50" s="7" t="s">
        <v>48</v>
      </c>
      <c r="O50" s="6" t="s">
        <v>49</v>
      </c>
    </row>
    <row r="51" spans="1:15" x14ac:dyDescent="0.3">
      <c r="A51" s="8">
        <v>45087</v>
      </c>
      <c r="B51" s="4">
        <v>1002</v>
      </c>
      <c r="C51" s="4" t="s">
        <v>103</v>
      </c>
      <c r="D51" s="4" t="s">
        <v>17</v>
      </c>
      <c r="E51" s="4">
        <v>1.7999999999999998</v>
      </c>
      <c r="F51" s="4">
        <v>3</v>
      </c>
      <c r="G51" s="4">
        <v>2729</v>
      </c>
      <c r="H51" s="4">
        <f>+Données!$G51*Données!$F51</f>
        <v>8187</v>
      </c>
      <c r="I51" s="4">
        <f>Données!$H51-(Données!$E51*Données!$G51)</f>
        <v>3274.8</v>
      </c>
      <c r="J51" s="4" t="s">
        <v>44</v>
      </c>
      <c r="K51" s="4" t="s">
        <v>51</v>
      </c>
      <c r="L51" s="4" t="s">
        <v>52</v>
      </c>
      <c r="M51" s="4" t="s">
        <v>47</v>
      </c>
      <c r="N51" s="5" t="s">
        <v>48</v>
      </c>
      <c r="O51" s="4" t="s">
        <v>49</v>
      </c>
    </row>
    <row r="52" spans="1:15" x14ac:dyDescent="0.3">
      <c r="A52" s="9">
        <v>45112</v>
      </c>
      <c r="B52" s="6">
        <v>1004</v>
      </c>
      <c r="C52" s="6" t="s">
        <v>104</v>
      </c>
      <c r="D52" s="6" t="s">
        <v>63</v>
      </c>
      <c r="E52" s="6">
        <v>3</v>
      </c>
      <c r="F52" s="6">
        <v>5</v>
      </c>
      <c r="G52" s="6">
        <v>5760</v>
      </c>
      <c r="H52" s="6">
        <f>+Données!$G52*Données!$F52</f>
        <v>28800</v>
      </c>
      <c r="I52" s="6">
        <f>Données!$H52-(Données!$E52*Données!$G52)</f>
        <v>11520</v>
      </c>
      <c r="J52" s="6" t="s">
        <v>18</v>
      </c>
      <c r="K52" s="6" t="s">
        <v>38</v>
      </c>
      <c r="L52" s="6" t="s">
        <v>39</v>
      </c>
      <c r="M52" s="6" t="s">
        <v>21</v>
      </c>
      <c r="N52" s="7" t="s">
        <v>22</v>
      </c>
      <c r="O52" s="6" t="s">
        <v>23</v>
      </c>
    </row>
    <row r="53" spans="1:15" x14ac:dyDescent="0.3">
      <c r="A53" s="8">
        <v>45114</v>
      </c>
      <c r="B53" s="4">
        <v>1005</v>
      </c>
      <c r="C53" s="4" t="s">
        <v>105</v>
      </c>
      <c r="D53" s="4" t="s">
        <v>63</v>
      </c>
      <c r="E53" s="4">
        <v>3</v>
      </c>
      <c r="F53" s="4">
        <v>5</v>
      </c>
      <c r="G53" s="4">
        <v>4959</v>
      </c>
      <c r="H53" s="4">
        <f>+Données!$G53*Données!$F53</f>
        <v>24795</v>
      </c>
      <c r="I53" s="4">
        <f>Données!$H53-(Données!$E53*Données!$G53)</f>
        <v>9918</v>
      </c>
      <c r="J53" s="4" t="s">
        <v>68</v>
      </c>
      <c r="K53" s="4" t="s">
        <v>69</v>
      </c>
      <c r="L53" s="4" t="s">
        <v>70</v>
      </c>
      <c r="M53" s="4" t="s">
        <v>71</v>
      </c>
      <c r="N53" s="5" t="s">
        <v>72</v>
      </c>
      <c r="O53" s="4" t="s">
        <v>73</v>
      </c>
    </row>
    <row r="54" spans="1:15" x14ac:dyDescent="0.3">
      <c r="A54" s="9">
        <v>45140</v>
      </c>
      <c r="B54" s="6">
        <v>1005</v>
      </c>
      <c r="C54" s="6" t="s">
        <v>106</v>
      </c>
      <c r="D54" s="6" t="s">
        <v>63</v>
      </c>
      <c r="E54" s="6">
        <v>3</v>
      </c>
      <c r="F54" s="6">
        <v>5</v>
      </c>
      <c r="G54" s="6">
        <v>4128</v>
      </c>
      <c r="H54" s="6">
        <f>+Données!$G54*Données!$F54</f>
        <v>20640</v>
      </c>
      <c r="I54" s="6">
        <f>Données!$H54-(Données!$E54*Données!$G54)</f>
        <v>8256</v>
      </c>
      <c r="J54" s="6" t="s">
        <v>68</v>
      </c>
      <c r="K54" s="6" t="s">
        <v>69</v>
      </c>
      <c r="L54" s="6" t="s">
        <v>70</v>
      </c>
      <c r="M54" s="6" t="s">
        <v>71</v>
      </c>
      <c r="N54" s="7" t="s">
        <v>72</v>
      </c>
      <c r="O54" s="6" t="s">
        <v>73</v>
      </c>
    </row>
    <row r="55" spans="1:15" x14ac:dyDescent="0.3">
      <c r="A55" s="8">
        <v>45171</v>
      </c>
      <c r="B55" s="4">
        <v>1009</v>
      </c>
      <c r="C55" s="4" t="s">
        <v>107</v>
      </c>
      <c r="D55" s="4" t="s">
        <v>63</v>
      </c>
      <c r="E55" s="4">
        <v>3</v>
      </c>
      <c r="F55" s="4">
        <v>5</v>
      </c>
      <c r="G55" s="4">
        <v>3642</v>
      </c>
      <c r="H55" s="4">
        <f>+Données!$G55*Données!$F55</f>
        <v>18210</v>
      </c>
      <c r="I55" s="4">
        <f>Données!$H55-(Données!$E55*Données!$G55)</f>
        <v>7284</v>
      </c>
      <c r="J55" s="4" t="s">
        <v>18</v>
      </c>
      <c r="K55" s="4" t="s">
        <v>19</v>
      </c>
      <c r="L55" s="4" t="s">
        <v>20</v>
      </c>
      <c r="M55" s="4" t="s">
        <v>21</v>
      </c>
      <c r="N55" s="5" t="s">
        <v>22</v>
      </c>
      <c r="O55" s="4" t="s">
        <v>23</v>
      </c>
    </row>
    <row r="56" spans="1:15" x14ac:dyDescent="0.3">
      <c r="A56" s="9">
        <v>45200</v>
      </c>
      <c r="B56" s="6">
        <v>1000</v>
      </c>
      <c r="C56" s="6" t="s">
        <v>108</v>
      </c>
      <c r="D56" s="6" t="s">
        <v>67</v>
      </c>
      <c r="E56" s="6">
        <v>5.3999999999999995</v>
      </c>
      <c r="F56" s="6">
        <v>9</v>
      </c>
      <c r="G56" s="6">
        <v>5862</v>
      </c>
      <c r="H56" s="6">
        <f>+Données!$G56*Données!$F56</f>
        <v>52758</v>
      </c>
      <c r="I56" s="6">
        <f>Données!$H56-(Données!$E56*Données!$G56)</f>
        <v>21103.200000000004</v>
      </c>
      <c r="J56" s="6" t="s">
        <v>30</v>
      </c>
      <c r="K56" s="6" t="s">
        <v>31</v>
      </c>
      <c r="L56" s="6" t="s">
        <v>32</v>
      </c>
      <c r="M56" s="6" t="s">
        <v>33</v>
      </c>
      <c r="N56" s="7" t="s">
        <v>34</v>
      </c>
      <c r="O56" s="6" t="s">
        <v>35</v>
      </c>
    </row>
    <row r="57" spans="1:15" x14ac:dyDescent="0.3">
      <c r="A57" s="8">
        <v>45231</v>
      </c>
      <c r="B57" s="4">
        <v>1010</v>
      </c>
      <c r="C57" s="4" t="s">
        <v>109</v>
      </c>
      <c r="D57" s="4" t="s">
        <v>54</v>
      </c>
      <c r="E57" s="4">
        <v>1.68</v>
      </c>
      <c r="F57" s="4">
        <v>2.8</v>
      </c>
      <c r="G57" s="4">
        <v>2596</v>
      </c>
      <c r="H57" s="4">
        <f>+Données!$G57*Données!$F57</f>
        <v>7268.7999999999993</v>
      </c>
      <c r="I57" s="4">
        <f>Données!$H57-(Données!$E57*Données!$G57)</f>
        <v>2907.5199999999995</v>
      </c>
      <c r="J57" s="4" t="s">
        <v>44</v>
      </c>
      <c r="K57" s="4" t="s">
        <v>87</v>
      </c>
      <c r="L57" s="4" t="s">
        <v>88</v>
      </c>
      <c r="M57" s="4" t="s">
        <v>47</v>
      </c>
      <c r="N57" s="5" t="s">
        <v>48</v>
      </c>
      <c r="O57" s="4" t="s">
        <v>49</v>
      </c>
    </row>
    <row r="58" spans="1:15" x14ac:dyDescent="0.3">
      <c r="A58" s="9">
        <v>45231</v>
      </c>
      <c r="B58" s="6">
        <v>1010</v>
      </c>
      <c r="C58" s="6" t="s">
        <v>109</v>
      </c>
      <c r="D58" s="6" t="s">
        <v>28</v>
      </c>
      <c r="E58" s="6">
        <v>1.5</v>
      </c>
      <c r="F58" s="6">
        <v>2.5</v>
      </c>
      <c r="G58" s="6">
        <v>3945</v>
      </c>
      <c r="H58" s="6">
        <f>+Données!$G58*Données!$F58</f>
        <v>9862.5</v>
      </c>
      <c r="I58" s="6">
        <f>Données!$H58-(Données!$E58*Données!$G58)</f>
        <v>3945</v>
      </c>
      <c r="J58" s="6" t="s">
        <v>44</v>
      </c>
      <c r="K58" s="6" t="s">
        <v>87</v>
      </c>
      <c r="L58" s="6" t="s">
        <v>88</v>
      </c>
      <c r="M58" s="6" t="s">
        <v>47</v>
      </c>
      <c r="N58" s="7" t="s">
        <v>48</v>
      </c>
      <c r="O58" s="6" t="s">
        <v>49</v>
      </c>
    </row>
    <row r="59" spans="1:15" x14ac:dyDescent="0.3">
      <c r="A59" s="8">
        <v>45286</v>
      </c>
      <c r="B59" s="4">
        <v>1013</v>
      </c>
      <c r="C59" s="4" t="s">
        <v>110</v>
      </c>
      <c r="D59" s="4" t="s">
        <v>17</v>
      </c>
      <c r="E59" s="4">
        <v>1.7999999999999998</v>
      </c>
      <c r="F59" s="4">
        <v>3</v>
      </c>
      <c r="G59" s="4">
        <v>7000</v>
      </c>
      <c r="H59" s="4">
        <f>+Données!$G59*Données!$F59</f>
        <v>21000</v>
      </c>
      <c r="I59" s="4">
        <f>Données!$H59-(Données!$E59*Données!$G59)</f>
        <v>8400.0000000000018</v>
      </c>
      <c r="J59" s="4" t="s">
        <v>68</v>
      </c>
      <c r="K59" s="4" t="s">
        <v>75</v>
      </c>
      <c r="L59" s="4" t="s">
        <v>76</v>
      </c>
      <c r="M59" s="4" t="s">
        <v>71</v>
      </c>
      <c r="N59" s="5" t="s">
        <v>72</v>
      </c>
      <c r="O59" s="4" t="s">
        <v>73</v>
      </c>
    </row>
    <row r="60" spans="1:15" x14ac:dyDescent="0.3">
      <c r="A60" s="9">
        <v>45287</v>
      </c>
      <c r="B60" s="6">
        <v>1001</v>
      </c>
      <c r="C60" s="6" t="s">
        <v>111</v>
      </c>
      <c r="D60" s="6" t="s">
        <v>17</v>
      </c>
      <c r="E60" s="6">
        <v>1.7999999999999998</v>
      </c>
      <c r="F60" s="6">
        <v>3</v>
      </c>
      <c r="G60" s="6">
        <v>5248</v>
      </c>
      <c r="H60" s="6">
        <f>+Données!$G60*Données!$F60</f>
        <v>15744</v>
      </c>
      <c r="I60" s="6">
        <f>Données!$H60-(Données!$E60*Données!$G60)</f>
        <v>6297.6</v>
      </c>
      <c r="J60" s="6" t="s">
        <v>44</v>
      </c>
      <c r="K60" s="6" t="s">
        <v>45</v>
      </c>
      <c r="L60" s="6" t="s">
        <v>46</v>
      </c>
      <c r="M60" s="6" t="s">
        <v>47</v>
      </c>
      <c r="N60" s="7" t="s">
        <v>48</v>
      </c>
      <c r="O60" s="6" t="s">
        <v>49</v>
      </c>
    </row>
    <row r="61" spans="1:15" x14ac:dyDescent="0.3">
      <c r="A61" s="8">
        <v>45287</v>
      </c>
      <c r="B61" s="4">
        <v>1001</v>
      </c>
      <c r="C61" s="4" t="s">
        <v>111</v>
      </c>
      <c r="D61" s="4" t="s">
        <v>28</v>
      </c>
      <c r="E61" s="4">
        <v>1.7999999999999998</v>
      </c>
      <c r="F61" s="4">
        <v>3</v>
      </c>
      <c r="G61" s="4">
        <v>5248</v>
      </c>
      <c r="H61" s="4">
        <f>+Données!$G61*Données!$F61</f>
        <v>15744</v>
      </c>
      <c r="I61" s="4">
        <f>Données!$H61-(Données!$E61*Données!$G61)</f>
        <v>6297.6</v>
      </c>
      <c r="J61" s="4" t="s">
        <v>44</v>
      </c>
      <c r="K61" s="4" t="s">
        <v>45</v>
      </c>
      <c r="L61" s="4" t="s">
        <v>46</v>
      </c>
      <c r="M61" s="4" t="s">
        <v>47</v>
      </c>
      <c r="N61" s="5" t="s">
        <v>48</v>
      </c>
      <c r="O61" s="4" t="s">
        <v>49</v>
      </c>
    </row>
    <row r="62" spans="1:15" x14ac:dyDescent="0.3">
      <c r="A62" s="9">
        <v>45287</v>
      </c>
      <c r="B62" s="6">
        <v>1001</v>
      </c>
      <c r="C62" s="6" t="s">
        <v>111</v>
      </c>
      <c r="D62" s="6" t="s">
        <v>28</v>
      </c>
      <c r="E62" s="6">
        <v>1.7999999999999998</v>
      </c>
      <c r="F62" s="6">
        <v>3</v>
      </c>
      <c r="G62" s="6">
        <v>5248</v>
      </c>
      <c r="H62" s="6">
        <f>+Données!$G62*Données!$F62</f>
        <v>15744</v>
      </c>
      <c r="I62" s="6">
        <f>Données!$H62-(Données!$E62*Données!$G62)</f>
        <v>6297.6</v>
      </c>
      <c r="J62" s="6" t="s">
        <v>44</v>
      </c>
      <c r="K62" s="6" t="s">
        <v>45</v>
      </c>
      <c r="L62" s="6" t="s">
        <v>46</v>
      </c>
      <c r="M62" s="6" t="s">
        <v>47</v>
      </c>
      <c r="N62" s="7" t="s">
        <v>48</v>
      </c>
      <c r="O62" s="6" t="s">
        <v>49</v>
      </c>
    </row>
    <row r="63" spans="1:15" x14ac:dyDescent="0.3">
      <c r="A63" s="8">
        <v>45287</v>
      </c>
      <c r="B63" s="4">
        <v>1001</v>
      </c>
      <c r="C63" s="4" t="s">
        <v>111</v>
      </c>
      <c r="D63" s="4" t="s">
        <v>17</v>
      </c>
      <c r="E63" s="4">
        <v>1.7999999999999998</v>
      </c>
      <c r="F63" s="4">
        <v>3</v>
      </c>
      <c r="G63" s="4">
        <v>6500</v>
      </c>
      <c r="H63" s="4">
        <f>+Données!$G63*Données!$F63</f>
        <v>19500</v>
      </c>
      <c r="I63" s="4">
        <f>Données!$H63-(Données!$E63*Données!$G63)</f>
        <v>7800.0000000000018</v>
      </c>
      <c r="J63" s="4" t="s">
        <v>44</v>
      </c>
      <c r="K63" s="4" t="s">
        <v>45</v>
      </c>
      <c r="L63" s="4" t="s">
        <v>46</v>
      </c>
      <c r="M63" s="4" t="s">
        <v>47</v>
      </c>
      <c r="N63" s="5" t="s">
        <v>48</v>
      </c>
      <c r="O63" s="4" t="s">
        <v>49</v>
      </c>
    </row>
    <row r="64" spans="1:15" x14ac:dyDescent="0.3">
      <c r="A64" s="9">
        <v>45287</v>
      </c>
      <c r="B64" s="6">
        <v>1001</v>
      </c>
      <c r="C64" s="6" t="s">
        <v>111</v>
      </c>
      <c r="D64" s="6" t="s">
        <v>67</v>
      </c>
      <c r="E64" s="6">
        <v>1.7999999999999998</v>
      </c>
      <c r="F64" s="6">
        <v>3</v>
      </c>
      <c r="G64" s="6">
        <v>5248</v>
      </c>
      <c r="H64" s="6">
        <f>+Données!$G64*Données!$F64</f>
        <v>15744</v>
      </c>
      <c r="I64" s="6">
        <f>Données!$H64-(Données!$E64*Données!$G64)</f>
        <v>6297.6</v>
      </c>
      <c r="J64" s="6" t="s">
        <v>44</v>
      </c>
      <c r="K64" s="6" t="s">
        <v>45</v>
      </c>
      <c r="L64" s="6" t="s">
        <v>46</v>
      </c>
      <c r="M64" s="6" t="s">
        <v>47</v>
      </c>
      <c r="N64" s="7" t="s">
        <v>48</v>
      </c>
      <c r="O64" s="6" t="s">
        <v>49</v>
      </c>
    </row>
    <row r="65" spans="1:15" x14ac:dyDescent="0.3">
      <c r="A65" s="8">
        <v>45287</v>
      </c>
      <c r="B65" s="4">
        <v>1001</v>
      </c>
      <c r="C65" s="4" t="s">
        <v>111</v>
      </c>
      <c r="D65" s="4" t="s">
        <v>17</v>
      </c>
      <c r="E65" s="4">
        <v>1.7999999999999998</v>
      </c>
      <c r="F65" s="4">
        <v>3</v>
      </c>
      <c r="G65" s="4">
        <v>8500</v>
      </c>
      <c r="H65" s="4">
        <f>+Données!$G65*Données!$F65</f>
        <v>25500</v>
      </c>
      <c r="I65" s="4">
        <f>Données!$H65-(Données!$E65*Données!$G65)</f>
        <v>10200.000000000002</v>
      </c>
      <c r="J65" s="4" t="s">
        <v>44</v>
      </c>
      <c r="K65" s="4" t="s">
        <v>45</v>
      </c>
      <c r="L65" s="4" t="s">
        <v>46</v>
      </c>
      <c r="M65" s="4" t="s">
        <v>47</v>
      </c>
      <c r="N65" s="5" t="s">
        <v>48</v>
      </c>
      <c r="O65" s="4" t="s">
        <v>49</v>
      </c>
    </row>
    <row r="66" spans="1:15" x14ac:dyDescent="0.3">
      <c r="A66" s="9">
        <v>45287</v>
      </c>
      <c r="B66" s="6">
        <v>1001</v>
      </c>
      <c r="C66" s="6" t="s">
        <v>111</v>
      </c>
      <c r="D66" s="6" t="s">
        <v>67</v>
      </c>
      <c r="E66" s="6">
        <v>1.7999999999999998</v>
      </c>
      <c r="F66" s="6">
        <v>3</v>
      </c>
      <c r="G66" s="6">
        <v>5248</v>
      </c>
      <c r="H66" s="6">
        <f>+Données!$G66*Données!$F66</f>
        <v>15744</v>
      </c>
      <c r="I66" s="6">
        <f>Données!$H66-(Données!$E66*Données!$G66)</f>
        <v>6297.6</v>
      </c>
      <c r="J66" s="6" t="s">
        <v>44</v>
      </c>
      <c r="K66" s="6" t="s">
        <v>45</v>
      </c>
      <c r="L66" s="6" t="s">
        <v>46</v>
      </c>
      <c r="M66" s="6" t="s">
        <v>47</v>
      </c>
      <c r="N66" s="7" t="s">
        <v>48</v>
      </c>
      <c r="O66" s="6" t="s">
        <v>49</v>
      </c>
    </row>
    <row r="67" spans="1:15" x14ac:dyDescent="0.3">
      <c r="A67" s="8">
        <v>45287</v>
      </c>
      <c r="B67" s="4">
        <v>1001</v>
      </c>
      <c r="C67" s="4" t="s">
        <v>111</v>
      </c>
      <c r="D67" s="4" t="s">
        <v>17</v>
      </c>
      <c r="E67" s="4">
        <v>1.7999999999999998</v>
      </c>
      <c r="F67" s="4">
        <v>3</v>
      </c>
      <c r="G67" s="4">
        <v>7500</v>
      </c>
      <c r="H67" s="4">
        <f>+Données!$G67*Données!$F67</f>
        <v>22500</v>
      </c>
      <c r="I67" s="4">
        <f>Données!$H67-(Données!$E67*Données!$G67)</f>
        <v>9000.0000000000018</v>
      </c>
      <c r="J67" s="4" t="s">
        <v>44</v>
      </c>
      <c r="K67" s="4" t="s">
        <v>45</v>
      </c>
      <c r="L67" s="4" t="s">
        <v>46</v>
      </c>
      <c r="M67" s="4" t="s">
        <v>47</v>
      </c>
      <c r="N67" s="5" t="s">
        <v>48</v>
      </c>
      <c r="O67" s="4" t="s">
        <v>49</v>
      </c>
    </row>
    <row r="68" spans="1:15" x14ac:dyDescent="0.3">
      <c r="A68" s="9">
        <v>45287</v>
      </c>
      <c r="B68" s="6">
        <v>1001</v>
      </c>
      <c r="C68" s="6" t="s">
        <v>111</v>
      </c>
      <c r="D68" s="6" t="s">
        <v>28</v>
      </c>
      <c r="E68" s="6">
        <v>1.7999999999999998</v>
      </c>
      <c r="F68" s="6">
        <v>3</v>
      </c>
      <c r="G68" s="6">
        <v>11000</v>
      </c>
      <c r="H68" s="6">
        <f>+Données!$G68*Données!$F68</f>
        <v>33000</v>
      </c>
      <c r="I68" s="6">
        <f>Données!$H68-(Données!$E68*Données!$G68)</f>
        <v>13200.000000000004</v>
      </c>
      <c r="J68" s="6" t="s">
        <v>44</v>
      </c>
      <c r="K68" s="6" t="s">
        <v>45</v>
      </c>
      <c r="L68" s="6" t="s">
        <v>46</v>
      </c>
      <c r="M68" s="6" t="s">
        <v>47</v>
      </c>
      <c r="N68" s="7" t="s">
        <v>48</v>
      </c>
      <c r="O68" s="6" t="s">
        <v>49</v>
      </c>
    </row>
    <row r="69" spans="1:15" x14ac:dyDescent="0.3">
      <c r="A69" s="8">
        <v>45287</v>
      </c>
      <c r="B69" s="4">
        <v>1001</v>
      </c>
      <c r="C69" s="4" t="s">
        <v>111</v>
      </c>
      <c r="D69" s="4" t="s">
        <v>54</v>
      </c>
      <c r="E69" s="4">
        <v>1.7999999999999998</v>
      </c>
      <c r="F69" s="4">
        <v>3</v>
      </c>
      <c r="G69" s="4">
        <v>5248</v>
      </c>
      <c r="H69" s="4">
        <f>+Données!$G69*Données!$F69</f>
        <v>15744</v>
      </c>
      <c r="I69" s="4">
        <f>Données!$H69-(Données!$E69*Données!$G69)</f>
        <v>6297.6</v>
      </c>
      <c r="J69" s="4" t="s">
        <v>44</v>
      </c>
      <c r="K69" s="4" t="s">
        <v>45</v>
      </c>
      <c r="L69" s="4" t="s">
        <v>46</v>
      </c>
      <c r="M69" s="4" t="s">
        <v>47</v>
      </c>
      <c r="N69" s="5" t="s">
        <v>48</v>
      </c>
      <c r="O69" s="4" t="s">
        <v>49</v>
      </c>
    </row>
    <row r="70" spans="1:15" x14ac:dyDescent="0.3">
      <c r="A70" s="9">
        <v>45287</v>
      </c>
      <c r="B70" s="6">
        <v>1001</v>
      </c>
      <c r="C70" s="6" t="s">
        <v>111</v>
      </c>
      <c r="D70" s="6" t="s">
        <v>54</v>
      </c>
      <c r="E70" s="6">
        <v>1.7999999999999998</v>
      </c>
      <c r="F70" s="6">
        <v>3</v>
      </c>
      <c r="G70" s="6">
        <v>5248</v>
      </c>
      <c r="H70" s="6">
        <f>+Données!$G70*Données!$F70</f>
        <v>15744</v>
      </c>
      <c r="I70" s="6">
        <f>Données!$H70-(Données!$E70*Données!$G70)</f>
        <v>6297.6</v>
      </c>
      <c r="J70" s="6" t="s">
        <v>44</v>
      </c>
      <c r="K70" s="6" t="s">
        <v>45</v>
      </c>
      <c r="L70" s="6" t="s">
        <v>46</v>
      </c>
      <c r="M70" s="6" t="s">
        <v>47</v>
      </c>
      <c r="N70" s="7" t="s">
        <v>48</v>
      </c>
      <c r="O70" s="6" t="s">
        <v>49</v>
      </c>
    </row>
    <row r="71" spans="1:15" x14ac:dyDescent="0.3">
      <c r="A71" s="8">
        <v>45287</v>
      </c>
      <c r="B71" s="4">
        <v>1001</v>
      </c>
      <c r="C71" s="4" t="s">
        <v>111</v>
      </c>
      <c r="D71" s="4" t="s">
        <v>17</v>
      </c>
      <c r="E71" s="4">
        <v>1.7999999999999998</v>
      </c>
      <c r="F71" s="4">
        <v>3</v>
      </c>
      <c r="G71" s="4">
        <v>5248</v>
      </c>
      <c r="H71" s="4">
        <f>+Données!$G71*Données!$F71</f>
        <v>15744</v>
      </c>
      <c r="I71" s="4">
        <f>Données!$H71-(Données!$E71*Données!$G71)</f>
        <v>6297.6</v>
      </c>
      <c r="J71" s="4" t="s">
        <v>44</v>
      </c>
      <c r="K71" s="4" t="s">
        <v>45</v>
      </c>
      <c r="L71" s="4" t="s">
        <v>46</v>
      </c>
      <c r="M71" s="4" t="s">
        <v>47</v>
      </c>
      <c r="N71" s="5" t="s">
        <v>48</v>
      </c>
      <c r="O71" s="4" t="s">
        <v>49</v>
      </c>
    </row>
    <row r="72" spans="1:15" x14ac:dyDescent="0.3">
      <c r="A72" s="9">
        <v>45287</v>
      </c>
      <c r="B72" s="6">
        <v>1001</v>
      </c>
      <c r="C72" s="6" t="s">
        <v>111</v>
      </c>
      <c r="D72" s="6" t="s">
        <v>28</v>
      </c>
      <c r="E72" s="6">
        <v>1.7999999999999998</v>
      </c>
      <c r="F72" s="6">
        <v>3</v>
      </c>
      <c r="G72" s="6">
        <v>6500</v>
      </c>
      <c r="H72" s="6">
        <f>+Données!$G72*Données!$F72</f>
        <v>19500</v>
      </c>
      <c r="I72" s="6">
        <f>Données!$H72-(Données!$E72*Données!$G72)</f>
        <v>7800.0000000000018</v>
      </c>
      <c r="J72" s="6" t="s">
        <v>44</v>
      </c>
      <c r="K72" s="6" t="s">
        <v>45</v>
      </c>
      <c r="L72" s="6" t="s">
        <v>46</v>
      </c>
      <c r="M72" s="6" t="s">
        <v>47</v>
      </c>
      <c r="N72" s="7" t="s">
        <v>48</v>
      </c>
      <c r="O72" s="6" t="s">
        <v>49</v>
      </c>
    </row>
    <row r="73" spans="1:15" x14ac:dyDescent="0.3">
      <c r="A73" s="8">
        <v>45287</v>
      </c>
      <c r="B73" s="4">
        <v>1001</v>
      </c>
      <c r="C73" s="4" t="s">
        <v>111</v>
      </c>
      <c r="D73" s="4" t="s">
        <v>67</v>
      </c>
      <c r="E73" s="4">
        <v>1.7999999999999998</v>
      </c>
      <c r="F73" s="4">
        <v>3</v>
      </c>
      <c r="G73" s="4">
        <v>5248</v>
      </c>
      <c r="H73" s="4">
        <f>+Données!$G73*Données!$F73</f>
        <v>15744</v>
      </c>
      <c r="I73" s="4">
        <f>Données!$H73-(Données!$E73*Données!$G73)</f>
        <v>6297.6</v>
      </c>
      <c r="J73" s="4" t="s">
        <v>44</v>
      </c>
      <c r="K73" s="4" t="s">
        <v>45</v>
      </c>
      <c r="L73" s="4" t="s">
        <v>46</v>
      </c>
      <c r="M73" s="4" t="s">
        <v>47</v>
      </c>
      <c r="N73" s="5" t="s">
        <v>48</v>
      </c>
      <c r="O73" s="4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6B5A-5DB8-4AC4-96FF-B687AF1AC9C6}">
  <dimension ref="A2:N19"/>
  <sheetViews>
    <sheetView showGridLines="0" tabSelected="1" topLeftCell="A12" zoomScale="106" zoomScaleNormal="100" workbookViewId="0">
      <selection activeCell="N22" sqref="N22"/>
    </sheetView>
  </sheetViews>
  <sheetFormatPr baseColWidth="10" defaultRowHeight="15.6" x14ac:dyDescent="0.3"/>
  <cols>
    <col min="1" max="1" width="28.296875" style="12" customWidth="1"/>
    <col min="2" max="2" width="4.296875" customWidth="1"/>
    <col min="7" max="7" width="5.796875" customWidth="1"/>
    <col min="12" max="12" width="8.5" customWidth="1"/>
  </cols>
  <sheetData>
    <row r="2" spans="3:14" x14ac:dyDescent="0.3">
      <c r="M2" s="21" t="s">
        <v>132</v>
      </c>
      <c r="N2" s="21" t="s">
        <v>133</v>
      </c>
    </row>
    <row r="12" spans="3:14" x14ac:dyDescent="0.3">
      <c r="C12" s="13" t="s">
        <v>112</v>
      </c>
      <c r="D12" s="13"/>
      <c r="E12" s="13"/>
      <c r="F12" s="13"/>
      <c r="H12" s="13" t="s">
        <v>113</v>
      </c>
      <c r="I12" s="13"/>
      <c r="J12" s="13"/>
      <c r="K12" s="13"/>
    </row>
    <row r="13" spans="3:14" x14ac:dyDescent="0.3">
      <c r="C13" s="14" t="s">
        <v>4</v>
      </c>
      <c r="D13" s="14" t="s">
        <v>114</v>
      </c>
      <c r="E13" s="14" t="s">
        <v>115</v>
      </c>
      <c r="F13" s="14" t="s">
        <v>116</v>
      </c>
      <c r="H13" s="14" t="s">
        <v>15</v>
      </c>
      <c r="I13" s="14" t="s">
        <v>114</v>
      </c>
      <c r="J13" s="14" t="s">
        <v>115</v>
      </c>
      <c r="K13" s="14" t="s">
        <v>116</v>
      </c>
    </row>
    <row r="14" spans="3:14" x14ac:dyDescent="0.3">
      <c r="C14" t="str">
        <f>TCD!A9</f>
        <v>P1</v>
      </c>
      <c r="D14" s="18">
        <f>TCD!B9</f>
        <v>16368</v>
      </c>
      <c r="E14" s="18">
        <f>TCD!C9</f>
        <v>0</v>
      </c>
      <c r="F14" s="18">
        <f t="shared" ref="F14:F18" si="0">E14-D14</f>
        <v>-16368</v>
      </c>
      <c r="G14" s="20" t="str">
        <f>IF(E14&gt;=D14,$M$2,$N$2)</f>
        <v>L</v>
      </c>
      <c r="H14" t="str">
        <f>TCD!A19</f>
        <v>Caen</v>
      </c>
      <c r="I14" s="18">
        <f>TCD!B19</f>
        <v>61208.6</v>
      </c>
      <c r="J14" s="18">
        <f>TCD!C19</f>
        <v>22847</v>
      </c>
      <c r="K14" s="18">
        <f t="shared" ref="K14:K18" si="1">J14-I14</f>
        <v>-38361.599999999999</v>
      </c>
      <c r="L14" s="20" t="str">
        <f t="shared" ref="L14:L18" si="2">IF(J14&gt;=I14,$M$2,$N$2)</f>
        <v>L</v>
      </c>
    </row>
    <row r="15" spans="3:14" x14ac:dyDescent="0.3">
      <c r="C15" t="str">
        <f>TCD!A10</f>
        <v>P2</v>
      </c>
      <c r="D15" s="18">
        <f>TCD!B10</f>
        <v>22295</v>
      </c>
      <c r="E15" s="18">
        <f>TCD!C10</f>
        <v>13145</v>
      </c>
      <c r="F15" s="18">
        <f t="shared" si="0"/>
        <v>-9150</v>
      </c>
      <c r="G15" s="20" t="str">
        <f t="shared" ref="G15:G18" si="3">IF(E15&gt;=D15,$M$2,$N$2)</f>
        <v>L</v>
      </c>
      <c r="H15" t="str">
        <f>TCD!A20</f>
        <v>Total général</v>
      </c>
      <c r="I15" s="18">
        <f>TCD!B20</f>
        <v>61208.6</v>
      </c>
      <c r="J15" s="18">
        <f>TCD!C20</f>
        <v>22847</v>
      </c>
      <c r="K15" s="18">
        <f t="shared" si="1"/>
        <v>-38361.599999999999</v>
      </c>
      <c r="L15" s="20" t="str">
        <f t="shared" si="2"/>
        <v>L</v>
      </c>
    </row>
    <row r="16" spans="3:14" x14ac:dyDescent="0.3">
      <c r="C16" t="str">
        <f>TCD!A11</f>
        <v>P4</v>
      </c>
      <c r="D16" s="18">
        <f>TCD!B11</f>
        <v>14845.599999999999</v>
      </c>
      <c r="E16" s="18">
        <f>TCD!C11</f>
        <v>9702</v>
      </c>
      <c r="F16" s="18">
        <f t="shared" si="0"/>
        <v>-5143.5999999999985</v>
      </c>
      <c r="G16" s="20" t="str">
        <f t="shared" si="3"/>
        <v>L</v>
      </c>
      <c r="H16">
        <f>TCD!A21</f>
        <v>0</v>
      </c>
      <c r="I16" s="18">
        <f>TCD!B21</f>
        <v>0</v>
      </c>
      <c r="J16" s="18">
        <f>TCD!C21</f>
        <v>0</v>
      </c>
      <c r="K16" s="18">
        <f t="shared" si="1"/>
        <v>0</v>
      </c>
      <c r="L16" s="20" t="str">
        <f t="shared" si="2"/>
        <v>J</v>
      </c>
    </row>
    <row r="17" spans="3:12" x14ac:dyDescent="0.3">
      <c r="C17" t="str">
        <f>TCD!A12</f>
        <v>P5</v>
      </c>
      <c r="D17" s="18">
        <f>TCD!B12</f>
        <v>7700</v>
      </c>
      <c r="E17" s="18">
        <f>TCD!C12</f>
        <v>0</v>
      </c>
      <c r="F17" s="18">
        <f t="shared" si="0"/>
        <v>-7700</v>
      </c>
      <c r="G17" s="20" t="str">
        <f t="shared" si="3"/>
        <v>L</v>
      </c>
      <c r="H17">
        <f>TCD!A22</f>
        <v>0</v>
      </c>
      <c r="I17" s="18">
        <f>TCD!B22</f>
        <v>0</v>
      </c>
      <c r="J17" s="18">
        <f>TCD!C22</f>
        <v>0</v>
      </c>
      <c r="K17" s="18">
        <f t="shared" si="1"/>
        <v>0</v>
      </c>
      <c r="L17" s="20" t="str">
        <f t="shared" si="2"/>
        <v>J</v>
      </c>
    </row>
    <row r="18" spans="3:12" x14ac:dyDescent="0.3">
      <c r="C18" t="str">
        <f>TCD!A13</f>
        <v>Total général</v>
      </c>
      <c r="D18" s="18">
        <f>TCD!B13</f>
        <v>61208.6</v>
      </c>
      <c r="E18" s="18">
        <f>TCD!C13</f>
        <v>22847</v>
      </c>
      <c r="F18" s="18">
        <f t="shared" si="0"/>
        <v>-38361.599999999999</v>
      </c>
      <c r="G18" s="20" t="str">
        <f t="shared" si="3"/>
        <v>L</v>
      </c>
      <c r="H18">
        <f>TCD!A23</f>
        <v>0</v>
      </c>
      <c r="I18" s="18">
        <f>TCD!B23</f>
        <v>0</v>
      </c>
      <c r="J18" s="18">
        <f>TCD!C23</f>
        <v>0</v>
      </c>
      <c r="K18" s="18">
        <f t="shared" si="1"/>
        <v>0</v>
      </c>
      <c r="L18" s="20" t="str">
        <f t="shared" si="2"/>
        <v>J</v>
      </c>
    </row>
    <row r="19" spans="3:12" x14ac:dyDescent="0.3">
      <c r="C19" s="17" t="s">
        <v>131</v>
      </c>
      <c r="D19" s="19">
        <f t="shared" ref="D19:F19" si="4">SUM(D14:D18)</f>
        <v>122417.2</v>
      </c>
      <c r="E19" s="19">
        <f t="shared" si="4"/>
        <v>45694</v>
      </c>
      <c r="F19" s="19">
        <f t="shared" si="4"/>
        <v>-76723.199999999997</v>
      </c>
      <c r="H19" s="17" t="s">
        <v>131</v>
      </c>
      <c r="I19" s="19">
        <f t="shared" ref="I19:K19" si="5">SUM(I14:I18)</f>
        <v>122417.2</v>
      </c>
      <c r="J19" s="19">
        <f t="shared" si="5"/>
        <v>45694</v>
      </c>
      <c r="K19" s="19">
        <f t="shared" si="5"/>
        <v>-76723.199999999997</v>
      </c>
    </row>
  </sheetData>
  <conditionalFormatting sqref="F14:F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{FC13DFD2-0A49-4C6F-A010-2D4B2C1E3569}</x14:id>
        </ext>
      </extLst>
    </cfRule>
  </conditionalFormatting>
  <conditionalFormatting sqref="G14:G18">
    <cfRule type="expression" dxfId="9" priority="3">
      <formula>G14&lt;&gt;"J"</formula>
    </cfRule>
    <cfRule type="expression" dxfId="8" priority="4">
      <formula>G14="J"</formula>
    </cfRule>
  </conditionalFormatting>
  <conditionalFormatting sqref="K14:K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{28744FF1-0902-4391-860A-7B46CF910438}</x14:id>
        </ext>
      </extLst>
    </cfRule>
  </conditionalFormatting>
  <conditionalFormatting sqref="L14:L18">
    <cfRule type="expression" dxfId="7" priority="1">
      <formula>L14&lt;&gt;"J"</formula>
    </cfRule>
    <cfRule type="expression" dxfId="6" priority="2">
      <formula>L14="J"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3DFD2-0A49-4C6F-A010-2D4B2C1E3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F14:F18</xm:sqref>
        </x14:conditionalFormatting>
        <x14:conditionalFormatting xmlns:xm="http://schemas.microsoft.com/office/excel/2006/main">
          <x14:cfRule type="dataBar" id="{28744FF1-0902-4391-860A-7B46CF910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K14:K18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Données</vt:lpstr>
      <vt:lpstr>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Nael BAADACHE</dc:creator>
  <cp:lastModifiedBy>josaphat TAGBA</cp:lastModifiedBy>
  <dcterms:created xsi:type="dcterms:W3CDTF">2024-09-10T14:20:50Z</dcterms:created>
  <dcterms:modified xsi:type="dcterms:W3CDTF">2025-04-25T03:39:15Z</dcterms:modified>
</cp:coreProperties>
</file>