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https://ulisboa-my.sharepoint.com/personal/ist167937_tecnico_ulisboa_pt/Documents/Área de Trabalho/IPFN/Oxygen/"/>
    </mc:Choice>
  </mc:AlternateContent>
  <xr:revisionPtr revIDLastSave="679" documentId="11_F25DC773A252ABDACC10489671DB5FB05BDE58EF" xr6:coauthVersionLast="47" xr6:coauthVersionMax="47" xr10:uidLastSave="{DF4932C7-8293-419D-9CE3-4CC31AF2641F}"/>
  <bookViews>
    <workbookView xWindow="-96" yWindow="-96" windowWidth="23232" windowHeight="13872" firstSheet="3" activeTab="5" xr2:uid="{00000000-000D-0000-FFFF-FFFF00000000}"/>
  </bookViews>
  <sheets>
    <sheet name="originalcorrection" sheetId="1" r:id="rId1"/>
    <sheet name="correction1" sheetId="2" r:id="rId2"/>
    <sheet name="correction1tables" sheetId="3" r:id="rId3"/>
    <sheet name="correction2" sheetId="4" r:id="rId4"/>
    <sheet name="correction2tables" sheetId="5" r:id="rId5"/>
    <sheet name="correction3" sheetId="6" r:id="rId6"/>
    <sheet name="correction3tables" sheetId="7" r:id="rId7"/>
    <sheet name="correction4" sheetId="8" r:id="rId8"/>
    <sheet name="correction4tables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68" i="6" l="1"/>
  <c r="AG68" i="6"/>
  <c r="AH68" i="6"/>
  <c r="AI68" i="6"/>
  <c r="AF69" i="6"/>
  <c r="AG69" i="6"/>
  <c r="AH69" i="6"/>
  <c r="AI69" i="6"/>
  <c r="AE3" i="6"/>
  <c r="AF3" i="6"/>
  <c r="AG3" i="6"/>
  <c r="AH3" i="6"/>
  <c r="AI3" i="6"/>
  <c r="AE4" i="6"/>
  <c r="AF4" i="6"/>
  <c r="AG4" i="6"/>
  <c r="AH4" i="6"/>
  <c r="AI4" i="6"/>
  <c r="AE5" i="6"/>
  <c r="AH5" i="6" s="1"/>
  <c r="AF5" i="6"/>
  <c r="AG5" i="6"/>
  <c r="AI5" i="6" s="1"/>
  <c r="AE6" i="6"/>
  <c r="AF6" i="6"/>
  <c r="AG6" i="6"/>
  <c r="AH6" i="6"/>
  <c r="AI6" i="6"/>
  <c r="AE7" i="6"/>
  <c r="AH7" i="6" s="1"/>
  <c r="AF7" i="6"/>
  <c r="AG7" i="6"/>
  <c r="AI7" i="6" s="1"/>
  <c r="AE8" i="6"/>
  <c r="AF8" i="6" s="1"/>
  <c r="AE9" i="6"/>
  <c r="AH9" i="6" s="1"/>
  <c r="AF9" i="6"/>
  <c r="AG9" i="6"/>
  <c r="AE10" i="6"/>
  <c r="AF10" i="6" s="1"/>
  <c r="AE11" i="6"/>
  <c r="AF11" i="6" s="1"/>
  <c r="AH11" i="6"/>
  <c r="AE12" i="6"/>
  <c r="AF12" i="6" s="1"/>
  <c r="AG12" i="6"/>
  <c r="AI12" i="6" s="1"/>
  <c r="AH12" i="6"/>
  <c r="AE13" i="6"/>
  <c r="AH13" i="6" s="1"/>
  <c r="AF13" i="6"/>
  <c r="AG13" i="6"/>
  <c r="AE14" i="6"/>
  <c r="AF14" i="6" s="1"/>
  <c r="AE15" i="6"/>
  <c r="AF15" i="6" s="1"/>
  <c r="AH15" i="6"/>
  <c r="AE16" i="6"/>
  <c r="AF16" i="6" s="1"/>
  <c r="AG16" i="6"/>
  <c r="AE17" i="6"/>
  <c r="AF17" i="6"/>
  <c r="AG17" i="6"/>
  <c r="AI17" i="6" s="1"/>
  <c r="AH17" i="6"/>
  <c r="AE18" i="6"/>
  <c r="AF18" i="6" s="1"/>
  <c r="AE19" i="6"/>
  <c r="AF19" i="6" s="1"/>
  <c r="AH19" i="6"/>
  <c r="AE20" i="6"/>
  <c r="AF20" i="6" s="1"/>
  <c r="AG20" i="6"/>
  <c r="AI20" i="6" s="1"/>
  <c r="AH20" i="6"/>
  <c r="AE21" i="6"/>
  <c r="AG21" i="6" s="1"/>
  <c r="AF21" i="6"/>
  <c r="AE22" i="6"/>
  <c r="AF22" i="6" s="1"/>
  <c r="AE23" i="6"/>
  <c r="AF23" i="6" s="1"/>
  <c r="AH23" i="6"/>
  <c r="AE24" i="6"/>
  <c r="AF24" i="6" s="1"/>
  <c r="AG24" i="6"/>
  <c r="AE25" i="6"/>
  <c r="AF25" i="6"/>
  <c r="AG25" i="6"/>
  <c r="AI25" i="6" s="1"/>
  <c r="AH25" i="6"/>
  <c r="AE26" i="6"/>
  <c r="AF26" i="6" s="1"/>
  <c r="AE27" i="6"/>
  <c r="AF27" i="6" s="1"/>
  <c r="AH27" i="6"/>
  <c r="AE28" i="6"/>
  <c r="AF28" i="6" s="1"/>
  <c r="AG28" i="6"/>
  <c r="AI28" i="6" s="1"/>
  <c r="AH28" i="6"/>
  <c r="AE29" i="6"/>
  <c r="AG29" i="6" s="1"/>
  <c r="AF29" i="6"/>
  <c r="AE30" i="6"/>
  <c r="AF30" i="6" s="1"/>
  <c r="AE31" i="6"/>
  <c r="AF31" i="6" s="1"/>
  <c r="AH31" i="6"/>
  <c r="AE32" i="6"/>
  <c r="AF32" i="6" s="1"/>
  <c r="AG32" i="6"/>
  <c r="AE33" i="6"/>
  <c r="AF33" i="6"/>
  <c r="AG33" i="6"/>
  <c r="AI33" i="6" s="1"/>
  <c r="AH33" i="6"/>
  <c r="AE34" i="6"/>
  <c r="AF34" i="6" s="1"/>
  <c r="AE35" i="6"/>
  <c r="AF35" i="6" s="1"/>
  <c r="AH35" i="6"/>
  <c r="AE36" i="6"/>
  <c r="AF36" i="6"/>
  <c r="AG36" i="6"/>
  <c r="AI36" i="6" s="1"/>
  <c r="AH36" i="6"/>
  <c r="AE37" i="6"/>
  <c r="AG37" i="6" s="1"/>
  <c r="AF37" i="6"/>
  <c r="AE38" i="6"/>
  <c r="AF38" i="6" s="1"/>
  <c r="AE39" i="6"/>
  <c r="AF39" i="6" s="1"/>
  <c r="AH39" i="6"/>
  <c r="AE40" i="6"/>
  <c r="AF40" i="6" s="1"/>
  <c r="AG40" i="6"/>
  <c r="AE41" i="6"/>
  <c r="AF41" i="6"/>
  <c r="AG41" i="6"/>
  <c r="AI41" i="6" s="1"/>
  <c r="AH41" i="6"/>
  <c r="AE42" i="6"/>
  <c r="AF42" i="6" s="1"/>
  <c r="AE43" i="6"/>
  <c r="AF43" i="6" s="1"/>
  <c r="AH43" i="6"/>
  <c r="AE44" i="6"/>
  <c r="AF44" i="6" s="1"/>
  <c r="AG44" i="6"/>
  <c r="AI44" i="6" s="1"/>
  <c r="AH44" i="6"/>
  <c r="AE45" i="6"/>
  <c r="AG45" i="6" s="1"/>
  <c r="AF45" i="6"/>
  <c r="AE46" i="6"/>
  <c r="AF46" i="6" s="1"/>
  <c r="AE47" i="6"/>
  <c r="AF47" i="6" s="1"/>
  <c r="AH47" i="6"/>
  <c r="AE48" i="6"/>
  <c r="AF48" i="6" s="1"/>
  <c r="AG48" i="6"/>
  <c r="AE49" i="6"/>
  <c r="AF49" i="6"/>
  <c r="AG49" i="6"/>
  <c r="AI49" i="6" s="1"/>
  <c r="AH49" i="6"/>
  <c r="AE50" i="6"/>
  <c r="AF50" i="6" s="1"/>
  <c r="AE51" i="6"/>
  <c r="AF51" i="6" s="1"/>
  <c r="AH51" i="6"/>
  <c r="AE52" i="6"/>
  <c r="AF52" i="6" s="1"/>
  <c r="AG52" i="6"/>
  <c r="AI52" i="6" s="1"/>
  <c r="AH52" i="6"/>
  <c r="AE53" i="6"/>
  <c r="AG53" i="6" s="1"/>
  <c r="AF53" i="6"/>
  <c r="AE54" i="6"/>
  <c r="AF54" i="6" s="1"/>
  <c r="AE55" i="6"/>
  <c r="AF55" i="6" s="1"/>
  <c r="AH55" i="6"/>
  <c r="AE56" i="6"/>
  <c r="AF56" i="6" s="1"/>
  <c r="AG56" i="6"/>
  <c r="AE57" i="6"/>
  <c r="AF57" i="6"/>
  <c r="AG57" i="6"/>
  <c r="AI57" i="6" s="1"/>
  <c r="AH57" i="6"/>
  <c r="AE58" i="6"/>
  <c r="AF58" i="6" s="1"/>
  <c r="AE59" i="6"/>
  <c r="AF59" i="6" s="1"/>
  <c r="AH59" i="6"/>
  <c r="AE60" i="6"/>
  <c r="AF60" i="6"/>
  <c r="AG60" i="6"/>
  <c r="AI60" i="6" s="1"/>
  <c r="AH60" i="6"/>
  <c r="AE61" i="6"/>
  <c r="AG61" i="6" s="1"/>
  <c r="AF61" i="6"/>
  <c r="AE62" i="6"/>
  <c r="AF62" i="6" s="1"/>
  <c r="AE63" i="6"/>
  <c r="AF63" i="6" s="1"/>
  <c r="AH63" i="6"/>
  <c r="AE64" i="6"/>
  <c r="AF64" i="6" s="1"/>
  <c r="AG64" i="6"/>
  <c r="AE65" i="6"/>
  <c r="AF65" i="6"/>
  <c r="AG65" i="6"/>
  <c r="AI65" i="6" s="1"/>
  <c r="AH65" i="6"/>
  <c r="AE66" i="6"/>
  <c r="AF66" i="6" s="1"/>
  <c r="AE67" i="6"/>
  <c r="AF67" i="6" s="1"/>
  <c r="AH67" i="6"/>
  <c r="AI2" i="6"/>
  <c r="AH2" i="6"/>
  <c r="AG2" i="6"/>
  <c r="AF2" i="6"/>
  <c r="AE2" i="6"/>
  <c r="AC70" i="6"/>
  <c r="AB70" i="6"/>
  <c r="X70" i="6"/>
  <c r="V70" i="6"/>
  <c r="W70" i="6" s="1"/>
  <c r="S70" i="6"/>
  <c r="P70" i="6"/>
  <c r="Q70" i="6" s="1"/>
  <c r="R70" i="6" s="1"/>
  <c r="K70" i="6"/>
  <c r="V68" i="8"/>
  <c r="W68" i="8"/>
  <c r="R3" i="8"/>
  <c r="R4" i="8"/>
  <c r="R5" i="8"/>
  <c r="R6" i="8"/>
  <c r="R7" i="8"/>
  <c r="R8" i="8"/>
  <c r="R9" i="8"/>
  <c r="R10" i="8"/>
  <c r="S10" i="8" s="1"/>
  <c r="T10" i="8" s="1"/>
  <c r="V10" i="8" s="1"/>
  <c r="W10" i="8" s="1"/>
  <c r="R11" i="8"/>
  <c r="R12" i="8"/>
  <c r="R13" i="8"/>
  <c r="R14" i="8"/>
  <c r="R15" i="8"/>
  <c r="R16" i="8"/>
  <c r="R17" i="8"/>
  <c r="R18" i="8"/>
  <c r="S18" i="8" s="1"/>
  <c r="T18" i="8" s="1"/>
  <c r="V18" i="8" s="1"/>
  <c r="W18" i="8" s="1"/>
  <c r="R19" i="8"/>
  <c r="R20" i="8"/>
  <c r="R21" i="8"/>
  <c r="R22" i="8"/>
  <c r="R23" i="8"/>
  <c r="R24" i="8"/>
  <c r="R25" i="8"/>
  <c r="R26" i="8"/>
  <c r="S26" i="8" s="1"/>
  <c r="T26" i="8" s="1"/>
  <c r="R27" i="8"/>
  <c r="R28" i="8"/>
  <c r="R29" i="8"/>
  <c r="R30" i="8"/>
  <c r="R31" i="8"/>
  <c r="R32" i="8"/>
  <c r="R33" i="8"/>
  <c r="R34" i="8"/>
  <c r="S34" i="8" s="1"/>
  <c r="T34" i="8" s="1"/>
  <c r="V34" i="8" s="1"/>
  <c r="W34" i="8" s="1"/>
  <c r="R35" i="8"/>
  <c r="R36" i="8"/>
  <c r="R37" i="8"/>
  <c r="R38" i="8"/>
  <c r="R39" i="8"/>
  <c r="S39" i="8" s="1"/>
  <c r="T39" i="8" s="1"/>
  <c r="R40" i="8"/>
  <c r="R41" i="8"/>
  <c r="R42" i="8"/>
  <c r="S42" i="8" s="1"/>
  <c r="T42" i="8" s="1"/>
  <c r="R43" i="8"/>
  <c r="R44" i="8"/>
  <c r="R45" i="8"/>
  <c r="R46" i="8"/>
  <c r="R47" i="8"/>
  <c r="S47" i="8" s="1"/>
  <c r="T47" i="8" s="1"/>
  <c r="R48" i="8"/>
  <c r="R49" i="8"/>
  <c r="R50" i="8"/>
  <c r="S50" i="8" s="1"/>
  <c r="T50" i="8" s="1"/>
  <c r="V50" i="8" s="1"/>
  <c r="W50" i="8" s="1"/>
  <c r="R51" i="8"/>
  <c r="R52" i="8"/>
  <c r="R53" i="8"/>
  <c r="R54" i="8"/>
  <c r="R55" i="8"/>
  <c r="S55" i="8" s="1"/>
  <c r="T55" i="8" s="1"/>
  <c r="R56" i="8"/>
  <c r="R57" i="8"/>
  <c r="R58" i="8"/>
  <c r="S58" i="8" s="1"/>
  <c r="T58" i="8" s="1"/>
  <c r="R59" i="8"/>
  <c r="R60" i="8"/>
  <c r="R61" i="8"/>
  <c r="R62" i="8"/>
  <c r="R63" i="8"/>
  <c r="S63" i="8" s="1"/>
  <c r="T63" i="8" s="1"/>
  <c r="R64" i="8"/>
  <c r="R65" i="8"/>
  <c r="R66" i="8"/>
  <c r="S66" i="8" s="1"/>
  <c r="T66" i="8" s="1"/>
  <c r="R67" i="8"/>
  <c r="R2" i="8"/>
  <c r="S2" i="8" s="1"/>
  <c r="T2" i="8" s="1"/>
  <c r="V2" i="8" s="1"/>
  <c r="U67" i="8"/>
  <c r="S67" i="8"/>
  <c r="T67" i="8" s="1"/>
  <c r="K67" i="8"/>
  <c r="U66" i="8"/>
  <c r="K66" i="8"/>
  <c r="U65" i="8"/>
  <c r="S65" i="8"/>
  <c r="T65" i="8" s="1"/>
  <c r="K65" i="8"/>
  <c r="U64" i="8"/>
  <c r="S64" i="8"/>
  <c r="T64" i="8" s="1"/>
  <c r="V64" i="8" s="1"/>
  <c r="W64" i="8" s="1"/>
  <c r="K64" i="8"/>
  <c r="U63" i="8"/>
  <c r="K63" i="8"/>
  <c r="U62" i="8"/>
  <c r="S62" i="8"/>
  <c r="T62" i="8" s="1"/>
  <c r="K62" i="8"/>
  <c r="U61" i="8"/>
  <c r="S61" i="8"/>
  <c r="T61" i="8" s="1"/>
  <c r="K61" i="8"/>
  <c r="U60" i="8"/>
  <c r="S60" i="8"/>
  <c r="T60" i="8" s="1"/>
  <c r="K60" i="8"/>
  <c r="U59" i="8"/>
  <c r="S59" i="8"/>
  <c r="T59" i="8" s="1"/>
  <c r="K59" i="8"/>
  <c r="U58" i="8"/>
  <c r="K58" i="8"/>
  <c r="U57" i="8"/>
  <c r="S57" i="8"/>
  <c r="T57" i="8" s="1"/>
  <c r="K57" i="8"/>
  <c r="U56" i="8"/>
  <c r="S56" i="8"/>
  <c r="T56" i="8" s="1"/>
  <c r="V56" i="8" s="1"/>
  <c r="W56" i="8" s="1"/>
  <c r="K56" i="8"/>
  <c r="U55" i="8"/>
  <c r="K55" i="8"/>
  <c r="U54" i="8"/>
  <c r="S54" i="8"/>
  <c r="T54" i="8" s="1"/>
  <c r="K54" i="8"/>
  <c r="U53" i="8"/>
  <c r="S53" i="8"/>
  <c r="T53" i="8" s="1"/>
  <c r="K53" i="8"/>
  <c r="U52" i="8"/>
  <c r="S52" i="8"/>
  <c r="T52" i="8" s="1"/>
  <c r="K52" i="8"/>
  <c r="U51" i="8"/>
  <c r="S51" i="8"/>
  <c r="T51" i="8" s="1"/>
  <c r="K51" i="8"/>
  <c r="U50" i="8"/>
  <c r="K50" i="8"/>
  <c r="U49" i="8"/>
  <c r="S49" i="8"/>
  <c r="T49" i="8" s="1"/>
  <c r="K49" i="8"/>
  <c r="U48" i="8"/>
  <c r="S48" i="8"/>
  <c r="T48" i="8" s="1"/>
  <c r="K48" i="8"/>
  <c r="U47" i="8"/>
  <c r="K47" i="8"/>
  <c r="U46" i="8"/>
  <c r="S46" i="8"/>
  <c r="T46" i="8" s="1"/>
  <c r="K46" i="8"/>
  <c r="U45" i="8"/>
  <c r="S45" i="8"/>
  <c r="T45" i="8" s="1"/>
  <c r="K45" i="8"/>
  <c r="U44" i="8"/>
  <c r="S44" i="8"/>
  <c r="T44" i="8" s="1"/>
  <c r="V44" i="8" s="1"/>
  <c r="W44" i="8" s="1"/>
  <c r="K44" i="8"/>
  <c r="U43" i="8"/>
  <c r="S43" i="8"/>
  <c r="T43" i="8" s="1"/>
  <c r="K43" i="8"/>
  <c r="U42" i="8"/>
  <c r="K42" i="8"/>
  <c r="U41" i="8"/>
  <c r="S41" i="8"/>
  <c r="T41" i="8" s="1"/>
  <c r="K41" i="8"/>
  <c r="U40" i="8"/>
  <c r="S40" i="8"/>
  <c r="T40" i="8" s="1"/>
  <c r="K40" i="8"/>
  <c r="U39" i="8"/>
  <c r="K39" i="8"/>
  <c r="U38" i="8"/>
  <c r="S38" i="8"/>
  <c r="T38" i="8" s="1"/>
  <c r="K38" i="8"/>
  <c r="U37" i="8"/>
  <c r="S37" i="8"/>
  <c r="T37" i="8" s="1"/>
  <c r="K37" i="8"/>
  <c r="U36" i="8"/>
  <c r="S36" i="8"/>
  <c r="T36" i="8" s="1"/>
  <c r="V36" i="8" s="1"/>
  <c r="W36" i="8" s="1"/>
  <c r="K36" i="8"/>
  <c r="U35" i="8"/>
  <c r="S35" i="8"/>
  <c r="T35" i="8" s="1"/>
  <c r="K35" i="8"/>
  <c r="U34" i="8"/>
  <c r="K34" i="8"/>
  <c r="U33" i="8"/>
  <c r="S33" i="8"/>
  <c r="T33" i="8" s="1"/>
  <c r="K33" i="8"/>
  <c r="U32" i="8"/>
  <c r="S32" i="8"/>
  <c r="T32" i="8" s="1"/>
  <c r="K32" i="8"/>
  <c r="U31" i="8"/>
  <c r="S31" i="8"/>
  <c r="T31" i="8" s="1"/>
  <c r="V31" i="8" s="1"/>
  <c r="W31" i="8" s="1"/>
  <c r="K31" i="8"/>
  <c r="U30" i="8"/>
  <c r="S30" i="8"/>
  <c r="T30" i="8" s="1"/>
  <c r="K30" i="8"/>
  <c r="U29" i="8"/>
  <c r="S29" i="8"/>
  <c r="T29" i="8" s="1"/>
  <c r="K29" i="8"/>
  <c r="U28" i="8"/>
  <c r="S28" i="8"/>
  <c r="T28" i="8" s="1"/>
  <c r="K28" i="8"/>
  <c r="U27" i="8"/>
  <c r="S27" i="8"/>
  <c r="T27" i="8" s="1"/>
  <c r="V27" i="8" s="1"/>
  <c r="W27" i="8" s="1"/>
  <c r="K27" i="8"/>
  <c r="U26" i="8"/>
  <c r="K26" i="8"/>
  <c r="U25" i="8"/>
  <c r="S25" i="8"/>
  <c r="T25" i="8" s="1"/>
  <c r="K25" i="8"/>
  <c r="U24" i="8"/>
  <c r="S24" i="8"/>
  <c r="T24" i="8" s="1"/>
  <c r="V24" i="8" s="1"/>
  <c r="W24" i="8" s="1"/>
  <c r="K24" i="8"/>
  <c r="U23" i="8"/>
  <c r="S23" i="8"/>
  <c r="T23" i="8" s="1"/>
  <c r="K23" i="8"/>
  <c r="U22" i="8"/>
  <c r="S22" i="8"/>
  <c r="T22" i="8" s="1"/>
  <c r="K22" i="8"/>
  <c r="U21" i="8"/>
  <c r="S21" i="8"/>
  <c r="T21" i="8" s="1"/>
  <c r="K21" i="8"/>
  <c r="U20" i="8"/>
  <c r="S20" i="8"/>
  <c r="T20" i="8" s="1"/>
  <c r="K20" i="8"/>
  <c r="U19" i="8"/>
  <c r="S19" i="8"/>
  <c r="T19" i="8" s="1"/>
  <c r="V19" i="8" s="1"/>
  <c r="W19" i="8" s="1"/>
  <c r="K19" i="8"/>
  <c r="U18" i="8"/>
  <c r="K18" i="8"/>
  <c r="U17" i="8"/>
  <c r="S17" i="8"/>
  <c r="T17" i="8" s="1"/>
  <c r="K17" i="8"/>
  <c r="U16" i="8"/>
  <c r="S16" i="8"/>
  <c r="T16" i="8" s="1"/>
  <c r="V16" i="8" s="1"/>
  <c r="W16" i="8" s="1"/>
  <c r="K16" i="8"/>
  <c r="U15" i="8"/>
  <c r="S15" i="8"/>
  <c r="T15" i="8" s="1"/>
  <c r="V15" i="8" s="1"/>
  <c r="W15" i="8" s="1"/>
  <c r="K15" i="8"/>
  <c r="U14" i="8"/>
  <c r="S14" i="8"/>
  <c r="T14" i="8" s="1"/>
  <c r="K14" i="8"/>
  <c r="U13" i="8"/>
  <c r="S13" i="8"/>
  <c r="T13" i="8" s="1"/>
  <c r="K13" i="8"/>
  <c r="U12" i="8"/>
  <c r="S12" i="8"/>
  <c r="T12" i="8" s="1"/>
  <c r="K12" i="8"/>
  <c r="U11" i="8"/>
  <c r="S11" i="8"/>
  <c r="T11" i="8" s="1"/>
  <c r="V11" i="8" s="1"/>
  <c r="W11" i="8" s="1"/>
  <c r="K11" i="8"/>
  <c r="U10" i="8"/>
  <c r="K10" i="8"/>
  <c r="U9" i="8"/>
  <c r="S9" i="8"/>
  <c r="T9" i="8" s="1"/>
  <c r="K9" i="8"/>
  <c r="U8" i="8"/>
  <c r="S8" i="8"/>
  <c r="T8" i="8" s="1"/>
  <c r="V8" i="8" s="1"/>
  <c r="W8" i="8" s="1"/>
  <c r="K8" i="8"/>
  <c r="U7" i="8"/>
  <c r="S7" i="8"/>
  <c r="T7" i="8" s="1"/>
  <c r="K7" i="8"/>
  <c r="U6" i="8"/>
  <c r="S6" i="8"/>
  <c r="T6" i="8" s="1"/>
  <c r="K6" i="8"/>
  <c r="U5" i="8"/>
  <c r="S5" i="8"/>
  <c r="T5" i="8" s="1"/>
  <c r="K5" i="8"/>
  <c r="U4" i="8"/>
  <c r="S4" i="8"/>
  <c r="T4" i="8" s="1"/>
  <c r="V4" i="8" s="1"/>
  <c r="W4" i="8" s="1"/>
  <c r="K4" i="8"/>
  <c r="U3" i="8"/>
  <c r="S3" i="8"/>
  <c r="T3" i="8" s="1"/>
  <c r="K3" i="8"/>
  <c r="U2" i="8"/>
  <c r="K2" i="8"/>
  <c r="AC67" i="6"/>
  <c r="AB67" i="6"/>
  <c r="X67" i="6"/>
  <c r="W67" i="6"/>
  <c r="AD67" i="6" s="1"/>
  <c r="V67" i="6"/>
  <c r="S67" i="6"/>
  <c r="P67" i="6"/>
  <c r="Q67" i="6" s="1"/>
  <c r="R67" i="6" s="1"/>
  <c r="T67" i="6" s="1"/>
  <c r="U67" i="6" s="1"/>
  <c r="K67" i="6"/>
  <c r="AC66" i="6"/>
  <c r="AB66" i="6"/>
  <c r="X66" i="6"/>
  <c r="W66" i="6" s="1"/>
  <c r="V66" i="6"/>
  <c r="S66" i="6"/>
  <c r="P66" i="6"/>
  <c r="Q66" i="6" s="1"/>
  <c r="R66" i="6" s="1"/>
  <c r="T66" i="6" s="1"/>
  <c r="U66" i="6" s="1"/>
  <c r="K66" i="6"/>
  <c r="AC65" i="6"/>
  <c r="AB65" i="6"/>
  <c r="X65" i="6"/>
  <c r="W65" i="6" s="1"/>
  <c r="AD65" i="6" s="1"/>
  <c r="V65" i="6"/>
  <c r="S65" i="6"/>
  <c r="P65" i="6"/>
  <c r="Q65" i="6" s="1"/>
  <c r="R65" i="6" s="1"/>
  <c r="T65" i="6" s="1"/>
  <c r="U65" i="6" s="1"/>
  <c r="K65" i="6"/>
  <c r="AC64" i="6"/>
  <c r="AB64" i="6"/>
  <c r="X64" i="6"/>
  <c r="W64" i="6" s="1"/>
  <c r="AD64" i="6" s="1"/>
  <c r="V64" i="6"/>
  <c r="S64" i="6"/>
  <c r="P64" i="6"/>
  <c r="Q64" i="6" s="1"/>
  <c r="R64" i="6" s="1"/>
  <c r="K64" i="6"/>
  <c r="AC63" i="6"/>
  <c r="AB63" i="6"/>
  <c r="X63" i="6"/>
  <c r="W63" i="6" s="1"/>
  <c r="V63" i="6"/>
  <c r="S63" i="6"/>
  <c r="P63" i="6"/>
  <c r="Q63" i="6" s="1"/>
  <c r="R63" i="6" s="1"/>
  <c r="T63" i="6" s="1"/>
  <c r="U63" i="6" s="1"/>
  <c r="K63" i="6"/>
  <c r="AC62" i="6"/>
  <c r="AB62" i="6"/>
  <c r="X62" i="6"/>
  <c r="W62" i="6"/>
  <c r="AD62" i="6" s="1"/>
  <c r="V62" i="6"/>
  <c r="S62" i="6"/>
  <c r="P62" i="6"/>
  <c r="Q62" i="6" s="1"/>
  <c r="R62" i="6" s="1"/>
  <c r="T62" i="6" s="1"/>
  <c r="U62" i="6" s="1"/>
  <c r="K62" i="6"/>
  <c r="AC61" i="6"/>
  <c r="AB61" i="6"/>
  <c r="X61" i="6"/>
  <c r="W61" i="6"/>
  <c r="AD61" i="6" s="1"/>
  <c r="V61" i="6"/>
  <c r="S61" i="6"/>
  <c r="P61" i="6"/>
  <c r="Q61" i="6" s="1"/>
  <c r="R61" i="6" s="1"/>
  <c r="T61" i="6" s="1"/>
  <c r="U61" i="6" s="1"/>
  <c r="K61" i="6"/>
  <c r="AC60" i="6"/>
  <c r="AB60" i="6"/>
  <c r="X60" i="6"/>
  <c r="W60" i="6"/>
  <c r="AD60" i="6" s="1"/>
  <c r="V60" i="6"/>
  <c r="S60" i="6"/>
  <c r="P60" i="6"/>
  <c r="Q60" i="6" s="1"/>
  <c r="R60" i="6" s="1"/>
  <c r="T60" i="6" s="1"/>
  <c r="U60" i="6" s="1"/>
  <c r="K60" i="6"/>
  <c r="AC59" i="6"/>
  <c r="AB59" i="6"/>
  <c r="X59" i="6"/>
  <c r="W59" i="6" s="1"/>
  <c r="V59" i="6"/>
  <c r="S59" i="6"/>
  <c r="P59" i="6"/>
  <c r="Q59" i="6" s="1"/>
  <c r="R59" i="6" s="1"/>
  <c r="T59" i="6" s="1"/>
  <c r="U59" i="6" s="1"/>
  <c r="K59" i="6"/>
  <c r="AC58" i="6"/>
  <c r="AB58" i="6"/>
  <c r="X58" i="6"/>
  <c r="W58" i="6" s="1"/>
  <c r="V58" i="6"/>
  <c r="S58" i="6"/>
  <c r="P58" i="6"/>
  <c r="Q58" i="6" s="1"/>
  <c r="R58" i="6" s="1"/>
  <c r="K58" i="6"/>
  <c r="AC57" i="6"/>
  <c r="AB57" i="6"/>
  <c r="X57" i="6"/>
  <c r="W57" i="6" s="1"/>
  <c r="AD57" i="6" s="1"/>
  <c r="V57" i="6"/>
  <c r="S57" i="6"/>
  <c r="Q57" i="6"/>
  <c r="R57" i="6" s="1"/>
  <c r="T57" i="6" s="1"/>
  <c r="U57" i="6" s="1"/>
  <c r="P57" i="6"/>
  <c r="K57" i="6"/>
  <c r="AC56" i="6"/>
  <c r="AB56" i="6"/>
  <c r="X56" i="6"/>
  <c r="W56" i="6" s="1"/>
  <c r="AD56" i="6" s="1"/>
  <c r="V56" i="6"/>
  <c r="S56" i="6"/>
  <c r="P56" i="6"/>
  <c r="Q56" i="6" s="1"/>
  <c r="R56" i="6" s="1"/>
  <c r="T56" i="6" s="1"/>
  <c r="U56" i="6" s="1"/>
  <c r="K56" i="6"/>
  <c r="AC55" i="6"/>
  <c r="AB55" i="6"/>
  <c r="X55" i="6"/>
  <c r="W55" i="6" s="1"/>
  <c r="V55" i="6"/>
  <c r="S55" i="6"/>
  <c r="P55" i="6"/>
  <c r="Q55" i="6" s="1"/>
  <c r="R55" i="6" s="1"/>
  <c r="T55" i="6" s="1"/>
  <c r="U55" i="6" s="1"/>
  <c r="K55" i="6"/>
  <c r="AC54" i="6"/>
  <c r="AB54" i="6"/>
  <c r="X54" i="6"/>
  <c r="W54" i="6"/>
  <c r="AD54" i="6" s="1"/>
  <c r="V54" i="6"/>
  <c r="S54" i="6"/>
  <c r="P54" i="6"/>
  <c r="Q54" i="6" s="1"/>
  <c r="R54" i="6" s="1"/>
  <c r="T54" i="6" s="1"/>
  <c r="U54" i="6" s="1"/>
  <c r="K54" i="6"/>
  <c r="AC53" i="6"/>
  <c r="AB53" i="6"/>
  <c r="X53" i="6"/>
  <c r="W53" i="6"/>
  <c r="AD53" i="6" s="1"/>
  <c r="V53" i="6"/>
  <c r="S53" i="6"/>
  <c r="P53" i="6"/>
  <c r="Q53" i="6" s="1"/>
  <c r="R53" i="6" s="1"/>
  <c r="T53" i="6" s="1"/>
  <c r="U53" i="6" s="1"/>
  <c r="K53" i="6"/>
  <c r="AC52" i="6"/>
  <c r="AB52" i="6"/>
  <c r="X52" i="6"/>
  <c r="W52" i="6"/>
  <c r="AD52" i="6" s="1"/>
  <c r="V52" i="6"/>
  <c r="S52" i="6"/>
  <c r="P52" i="6"/>
  <c r="Q52" i="6" s="1"/>
  <c r="R52" i="6" s="1"/>
  <c r="T52" i="6" s="1"/>
  <c r="U52" i="6" s="1"/>
  <c r="K52" i="6"/>
  <c r="AC51" i="6"/>
  <c r="AB51" i="6"/>
  <c r="X51" i="6"/>
  <c r="W51" i="6" s="1"/>
  <c r="V51" i="6"/>
  <c r="S51" i="6"/>
  <c r="P51" i="6"/>
  <c r="Q51" i="6" s="1"/>
  <c r="R51" i="6" s="1"/>
  <c r="T51" i="6" s="1"/>
  <c r="U51" i="6" s="1"/>
  <c r="K51" i="6"/>
  <c r="AC50" i="6"/>
  <c r="AB50" i="6"/>
  <c r="X50" i="6"/>
  <c r="W50" i="6" s="1"/>
  <c r="V50" i="6"/>
  <c r="S50" i="6"/>
  <c r="P50" i="6"/>
  <c r="Q50" i="6" s="1"/>
  <c r="R50" i="6" s="1"/>
  <c r="T50" i="6" s="1"/>
  <c r="U50" i="6" s="1"/>
  <c r="K50" i="6"/>
  <c r="AC49" i="6"/>
  <c r="AB49" i="6"/>
  <c r="X49" i="6"/>
  <c r="W49" i="6"/>
  <c r="AD49" i="6" s="1"/>
  <c r="V49" i="6"/>
  <c r="S49" i="6"/>
  <c r="P49" i="6"/>
  <c r="Q49" i="6" s="1"/>
  <c r="R49" i="6" s="1"/>
  <c r="T49" i="6" s="1"/>
  <c r="U49" i="6" s="1"/>
  <c r="K49" i="6"/>
  <c r="AC48" i="6"/>
  <c r="AB48" i="6"/>
  <c r="X48" i="6"/>
  <c r="W48" i="6"/>
  <c r="AD48" i="6" s="1"/>
  <c r="V48" i="6"/>
  <c r="S48" i="6"/>
  <c r="P48" i="6"/>
  <c r="Q48" i="6" s="1"/>
  <c r="R48" i="6" s="1"/>
  <c r="T48" i="6" s="1"/>
  <c r="U48" i="6" s="1"/>
  <c r="K48" i="6"/>
  <c r="AC47" i="6"/>
  <c r="AB47" i="6"/>
  <c r="X47" i="6"/>
  <c r="W47" i="6" s="1"/>
  <c r="V47" i="6"/>
  <c r="S47" i="6"/>
  <c r="Q47" i="6"/>
  <c r="R47" i="6" s="1"/>
  <c r="P47" i="6"/>
  <c r="K47" i="6"/>
  <c r="AC46" i="6"/>
  <c r="AB46" i="6"/>
  <c r="Y46" i="6"/>
  <c r="Z46" i="6" s="1"/>
  <c r="AA46" i="6" s="1"/>
  <c r="X46" i="6"/>
  <c r="W46" i="6"/>
  <c r="AD46" i="6" s="1"/>
  <c r="V46" i="6"/>
  <c r="S46" i="6"/>
  <c r="P46" i="6"/>
  <c r="Q46" i="6" s="1"/>
  <c r="R46" i="6" s="1"/>
  <c r="K46" i="6"/>
  <c r="AC45" i="6"/>
  <c r="AB45" i="6"/>
  <c r="X45" i="6"/>
  <c r="W45" i="6"/>
  <c r="AD45" i="6" s="1"/>
  <c r="V45" i="6"/>
  <c r="S45" i="6"/>
  <c r="P45" i="6"/>
  <c r="Q45" i="6" s="1"/>
  <c r="R45" i="6" s="1"/>
  <c r="K45" i="6"/>
  <c r="AC44" i="6"/>
  <c r="AB44" i="6"/>
  <c r="X44" i="6"/>
  <c r="W44" i="6"/>
  <c r="AD44" i="6" s="1"/>
  <c r="V44" i="6"/>
  <c r="S44" i="6"/>
  <c r="Q44" i="6"/>
  <c r="R44" i="6" s="1"/>
  <c r="P44" i="6"/>
  <c r="K44" i="6"/>
  <c r="AC43" i="6"/>
  <c r="AB43" i="6"/>
  <c r="X43" i="6"/>
  <c r="W43" i="6" s="1"/>
  <c r="V43" i="6"/>
  <c r="S43" i="6"/>
  <c r="P43" i="6"/>
  <c r="Q43" i="6" s="1"/>
  <c r="R43" i="6" s="1"/>
  <c r="K43" i="6"/>
  <c r="AC42" i="6"/>
  <c r="AB42" i="6"/>
  <c r="X42" i="6"/>
  <c r="W42" i="6" s="1"/>
  <c r="AD42" i="6" s="1"/>
  <c r="V42" i="6"/>
  <c r="S42" i="6"/>
  <c r="P42" i="6"/>
  <c r="Q42" i="6" s="1"/>
  <c r="R42" i="6" s="1"/>
  <c r="T42" i="6" s="1"/>
  <c r="U42" i="6" s="1"/>
  <c r="K42" i="6"/>
  <c r="AC41" i="6"/>
  <c r="AB41" i="6"/>
  <c r="X41" i="6"/>
  <c r="W41" i="6" s="1"/>
  <c r="AD41" i="6" s="1"/>
  <c r="V41" i="6"/>
  <c r="S41" i="6"/>
  <c r="Q41" i="6"/>
  <c r="R41" i="6" s="1"/>
  <c r="P41" i="6"/>
  <c r="K41" i="6"/>
  <c r="AC40" i="6"/>
  <c r="AB40" i="6"/>
  <c r="X40" i="6"/>
  <c r="W40" i="6"/>
  <c r="AD40" i="6" s="1"/>
  <c r="V40" i="6"/>
  <c r="S40" i="6"/>
  <c r="P40" i="6"/>
  <c r="Q40" i="6" s="1"/>
  <c r="R40" i="6" s="1"/>
  <c r="K40" i="6"/>
  <c r="AC39" i="6"/>
  <c r="AB39" i="6"/>
  <c r="X39" i="6"/>
  <c r="W39" i="6"/>
  <c r="AD39" i="6" s="1"/>
  <c r="V39" i="6"/>
  <c r="S39" i="6"/>
  <c r="P39" i="6"/>
  <c r="Q39" i="6" s="1"/>
  <c r="R39" i="6" s="1"/>
  <c r="K39" i="6"/>
  <c r="AC38" i="6"/>
  <c r="AB38" i="6"/>
  <c r="X38" i="6"/>
  <c r="W38" i="6" s="1"/>
  <c r="AD38" i="6" s="1"/>
  <c r="V38" i="6"/>
  <c r="S38" i="6"/>
  <c r="P38" i="6"/>
  <c r="Q38" i="6" s="1"/>
  <c r="R38" i="6" s="1"/>
  <c r="K38" i="6"/>
  <c r="AC37" i="6"/>
  <c r="AB37" i="6"/>
  <c r="AA37" i="6"/>
  <c r="Y37" i="6"/>
  <c r="Z37" i="6" s="1"/>
  <c r="X37" i="6"/>
  <c r="W37" i="6"/>
  <c r="AD37" i="6" s="1"/>
  <c r="V37" i="6"/>
  <c r="S37" i="6"/>
  <c r="Q37" i="6"/>
  <c r="R37" i="6" s="1"/>
  <c r="P37" i="6"/>
  <c r="K37" i="6"/>
  <c r="AC36" i="6"/>
  <c r="AB36" i="6"/>
  <c r="X36" i="6"/>
  <c r="W36" i="6" s="1"/>
  <c r="V36" i="6"/>
  <c r="S36" i="6"/>
  <c r="P36" i="6"/>
  <c r="Q36" i="6" s="1"/>
  <c r="R36" i="6" s="1"/>
  <c r="K36" i="6"/>
  <c r="AC35" i="6"/>
  <c r="AB35" i="6"/>
  <c r="Y35" i="6"/>
  <c r="Z35" i="6" s="1"/>
  <c r="AA35" i="6" s="1"/>
  <c r="X35" i="6"/>
  <c r="W35" i="6"/>
  <c r="AD35" i="6" s="1"/>
  <c r="V35" i="6"/>
  <c r="S35" i="6"/>
  <c r="Q35" i="6"/>
  <c r="R35" i="6" s="1"/>
  <c r="T35" i="6" s="1"/>
  <c r="U35" i="6" s="1"/>
  <c r="P35" i="6"/>
  <c r="K35" i="6"/>
  <c r="AC34" i="6"/>
  <c r="AB34" i="6"/>
  <c r="X34" i="6"/>
  <c r="W34" i="6" s="1"/>
  <c r="AD34" i="6" s="1"/>
  <c r="V34" i="6"/>
  <c r="S34" i="6"/>
  <c r="P34" i="6"/>
  <c r="Q34" i="6" s="1"/>
  <c r="R34" i="6" s="1"/>
  <c r="T34" i="6" s="1"/>
  <c r="U34" i="6" s="1"/>
  <c r="K34" i="6"/>
  <c r="AC33" i="6"/>
  <c r="AB33" i="6"/>
  <c r="X33" i="6"/>
  <c r="W33" i="6" s="1"/>
  <c r="AD33" i="6" s="1"/>
  <c r="V33" i="6"/>
  <c r="S33" i="6"/>
  <c r="P33" i="6"/>
  <c r="Q33" i="6" s="1"/>
  <c r="R33" i="6" s="1"/>
  <c r="K33" i="6"/>
  <c r="AC32" i="6"/>
  <c r="AB32" i="6"/>
  <c r="X32" i="6"/>
  <c r="W32" i="6" s="1"/>
  <c r="V32" i="6"/>
  <c r="S32" i="6"/>
  <c r="P32" i="6"/>
  <c r="Q32" i="6" s="1"/>
  <c r="R32" i="6" s="1"/>
  <c r="K32" i="6"/>
  <c r="AC31" i="6"/>
  <c r="AB31" i="6"/>
  <c r="X31" i="6"/>
  <c r="W31" i="6" s="1"/>
  <c r="AD31" i="6" s="1"/>
  <c r="V31" i="6"/>
  <c r="S31" i="6"/>
  <c r="Q31" i="6"/>
  <c r="R31" i="6" s="1"/>
  <c r="P31" i="6"/>
  <c r="K31" i="6"/>
  <c r="AC30" i="6"/>
  <c r="AB30" i="6"/>
  <c r="X30" i="6"/>
  <c r="W30" i="6"/>
  <c r="AD30" i="6" s="1"/>
  <c r="V30" i="6"/>
  <c r="S30" i="6"/>
  <c r="P30" i="6"/>
  <c r="Q30" i="6" s="1"/>
  <c r="R30" i="6" s="1"/>
  <c r="K30" i="6"/>
  <c r="AC29" i="6"/>
  <c r="AB29" i="6"/>
  <c r="X29" i="6"/>
  <c r="W29" i="6" s="1"/>
  <c r="V29" i="6"/>
  <c r="S29" i="6"/>
  <c r="P29" i="6"/>
  <c r="Q29" i="6" s="1"/>
  <c r="R29" i="6" s="1"/>
  <c r="K29" i="6"/>
  <c r="AC28" i="6"/>
  <c r="AB28" i="6"/>
  <c r="X28" i="6"/>
  <c r="W28" i="6" s="1"/>
  <c r="V28" i="6"/>
  <c r="S28" i="6"/>
  <c r="P28" i="6"/>
  <c r="Q28" i="6" s="1"/>
  <c r="R28" i="6" s="1"/>
  <c r="K28" i="6"/>
  <c r="AC27" i="6"/>
  <c r="AB27" i="6"/>
  <c r="X27" i="6"/>
  <c r="W27" i="6" s="1"/>
  <c r="V27" i="6"/>
  <c r="S27" i="6"/>
  <c r="P27" i="6"/>
  <c r="Q27" i="6" s="1"/>
  <c r="R27" i="6" s="1"/>
  <c r="K27" i="6"/>
  <c r="AC26" i="6"/>
  <c r="AB26" i="6"/>
  <c r="X26" i="6"/>
  <c r="W26" i="6" s="1"/>
  <c r="AD26" i="6" s="1"/>
  <c r="V26" i="6"/>
  <c r="S26" i="6"/>
  <c r="P26" i="6"/>
  <c r="Q26" i="6" s="1"/>
  <c r="R26" i="6" s="1"/>
  <c r="T26" i="6" s="1"/>
  <c r="U26" i="6" s="1"/>
  <c r="K26" i="6"/>
  <c r="AC25" i="6"/>
  <c r="AB25" i="6"/>
  <c r="X25" i="6"/>
  <c r="W25" i="6" s="1"/>
  <c r="V25" i="6"/>
  <c r="S25" i="6"/>
  <c r="P25" i="6"/>
  <c r="Q25" i="6" s="1"/>
  <c r="R25" i="6" s="1"/>
  <c r="T25" i="6" s="1"/>
  <c r="U25" i="6" s="1"/>
  <c r="K25" i="6"/>
  <c r="AC24" i="6"/>
  <c r="AB24" i="6"/>
  <c r="X24" i="6"/>
  <c r="W24" i="6" s="1"/>
  <c r="V24" i="6"/>
  <c r="S24" i="6"/>
  <c r="P24" i="6"/>
  <c r="Q24" i="6" s="1"/>
  <c r="R24" i="6" s="1"/>
  <c r="T24" i="6" s="1"/>
  <c r="U24" i="6" s="1"/>
  <c r="K24" i="6"/>
  <c r="AC23" i="6"/>
  <c r="AB23" i="6"/>
  <c r="X23" i="6"/>
  <c r="W23" i="6" s="1"/>
  <c r="V23" i="6"/>
  <c r="S23" i="6"/>
  <c r="P23" i="6"/>
  <c r="Q23" i="6" s="1"/>
  <c r="R23" i="6" s="1"/>
  <c r="K23" i="6"/>
  <c r="AC22" i="6"/>
  <c r="AB22" i="6"/>
  <c r="X22" i="6"/>
  <c r="W22" i="6" s="1"/>
  <c r="V22" i="6"/>
  <c r="S22" i="6"/>
  <c r="P22" i="6"/>
  <c r="Q22" i="6" s="1"/>
  <c r="R22" i="6" s="1"/>
  <c r="T22" i="6" s="1"/>
  <c r="U22" i="6" s="1"/>
  <c r="K22" i="6"/>
  <c r="AC21" i="6"/>
  <c r="AB21" i="6"/>
  <c r="X21" i="6"/>
  <c r="W21" i="6" s="1"/>
  <c r="V21" i="6"/>
  <c r="S21" i="6"/>
  <c r="P21" i="6"/>
  <c r="Q21" i="6" s="1"/>
  <c r="R21" i="6" s="1"/>
  <c r="K21" i="6"/>
  <c r="AC20" i="6"/>
  <c r="AB20" i="6"/>
  <c r="X20" i="6"/>
  <c r="W20" i="6" s="1"/>
  <c r="V20" i="6"/>
  <c r="S20" i="6"/>
  <c r="P20" i="6"/>
  <c r="Q20" i="6" s="1"/>
  <c r="R20" i="6" s="1"/>
  <c r="T20" i="6" s="1"/>
  <c r="U20" i="6" s="1"/>
  <c r="K20" i="6"/>
  <c r="AC19" i="6"/>
  <c r="AB19" i="6"/>
  <c r="X19" i="6"/>
  <c r="W19" i="6" s="1"/>
  <c r="V19" i="6"/>
  <c r="S19" i="6"/>
  <c r="P19" i="6"/>
  <c r="Q19" i="6" s="1"/>
  <c r="R19" i="6" s="1"/>
  <c r="K19" i="6"/>
  <c r="AC18" i="6"/>
  <c r="AB18" i="6"/>
  <c r="X18" i="6"/>
  <c r="W18" i="6" s="1"/>
  <c r="V18" i="6"/>
  <c r="S18" i="6"/>
  <c r="P18" i="6"/>
  <c r="Q18" i="6" s="1"/>
  <c r="R18" i="6" s="1"/>
  <c r="T18" i="6" s="1"/>
  <c r="U18" i="6" s="1"/>
  <c r="K18" i="6"/>
  <c r="AC17" i="6"/>
  <c r="AB17" i="6"/>
  <c r="X17" i="6"/>
  <c r="W17" i="6" s="1"/>
  <c r="V17" i="6"/>
  <c r="S17" i="6"/>
  <c r="P17" i="6"/>
  <c r="Q17" i="6" s="1"/>
  <c r="R17" i="6" s="1"/>
  <c r="T17" i="6" s="1"/>
  <c r="U17" i="6" s="1"/>
  <c r="K17" i="6"/>
  <c r="AC16" i="6"/>
  <c r="AB16" i="6"/>
  <c r="X16" i="6"/>
  <c r="W16" i="6" s="1"/>
  <c r="V16" i="6"/>
  <c r="S16" i="6"/>
  <c r="P16" i="6"/>
  <c r="Q16" i="6" s="1"/>
  <c r="R16" i="6" s="1"/>
  <c r="K16" i="6"/>
  <c r="AC15" i="6"/>
  <c r="AB15" i="6"/>
  <c r="X15" i="6"/>
  <c r="W15" i="6" s="1"/>
  <c r="V15" i="6"/>
  <c r="S15" i="6"/>
  <c r="P15" i="6"/>
  <c r="Q15" i="6" s="1"/>
  <c r="R15" i="6" s="1"/>
  <c r="T15" i="6" s="1"/>
  <c r="U15" i="6" s="1"/>
  <c r="K15" i="6"/>
  <c r="AC14" i="6"/>
  <c r="AB14" i="6"/>
  <c r="X14" i="6"/>
  <c r="W14" i="6" s="1"/>
  <c r="V14" i="6"/>
  <c r="S14" i="6"/>
  <c r="P14" i="6"/>
  <c r="Q14" i="6" s="1"/>
  <c r="R14" i="6" s="1"/>
  <c r="T14" i="6" s="1"/>
  <c r="U14" i="6" s="1"/>
  <c r="K14" i="6"/>
  <c r="AC13" i="6"/>
  <c r="AB13" i="6"/>
  <c r="X13" i="6"/>
  <c r="W13" i="6" s="1"/>
  <c r="V13" i="6"/>
  <c r="S13" i="6"/>
  <c r="P13" i="6"/>
  <c r="Q13" i="6" s="1"/>
  <c r="R13" i="6" s="1"/>
  <c r="T13" i="6" s="1"/>
  <c r="U13" i="6" s="1"/>
  <c r="K13" i="6"/>
  <c r="AC12" i="6"/>
  <c r="AB12" i="6"/>
  <c r="X12" i="6"/>
  <c r="W12" i="6" s="1"/>
  <c r="V12" i="6"/>
  <c r="S12" i="6"/>
  <c r="P12" i="6"/>
  <c r="Q12" i="6" s="1"/>
  <c r="R12" i="6" s="1"/>
  <c r="K12" i="6"/>
  <c r="AC11" i="6"/>
  <c r="AB11" i="6"/>
  <c r="X11" i="6"/>
  <c r="W11" i="6" s="1"/>
  <c r="V11" i="6"/>
  <c r="S11" i="6"/>
  <c r="P11" i="6"/>
  <c r="Q11" i="6" s="1"/>
  <c r="R11" i="6" s="1"/>
  <c r="K11" i="6"/>
  <c r="AC10" i="6"/>
  <c r="AB10" i="6"/>
  <c r="X10" i="6"/>
  <c r="W10" i="6" s="1"/>
  <c r="V10" i="6"/>
  <c r="S10" i="6"/>
  <c r="P10" i="6"/>
  <c r="Q10" i="6" s="1"/>
  <c r="R10" i="6" s="1"/>
  <c r="T10" i="6" s="1"/>
  <c r="U10" i="6" s="1"/>
  <c r="K10" i="6"/>
  <c r="AC9" i="6"/>
  <c r="AB9" i="6"/>
  <c r="X9" i="6"/>
  <c r="W9" i="6" s="1"/>
  <c r="V9" i="6"/>
  <c r="S9" i="6"/>
  <c r="P9" i="6"/>
  <c r="Q9" i="6" s="1"/>
  <c r="R9" i="6" s="1"/>
  <c r="T9" i="6" s="1"/>
  <c r="U9" i="6" s="1"/>
  <c r="K9" i="6"/>
  <c r="AC8" i="6"/>
  <c r="AB8" i="6"/>
  <c r="X8" i="6"/>
  <c r="W8" i="6" s="1"/>
  <c r="V8" i="6"/>
  <c r="S8" i="6"/>
  <c r="P8" i="6"/>
  <c r="Q8" i="6" s="1"/>
  <c r="R8" i="6" s="1"/>
  <c r="K8" i="6"/>
  <c r="AC7" i="6"/>
  <c r="AB7" i="6"/>
  <c r="X7" i="6"/>
  <c r="W7" i="6" s="1"/>
  <c r="V7" i="6"/>
  <c r="S7" i="6"/>
  <c r="P7" i="6"/>
  <c r="Q7" i="6" s="1"/>
  <c r="R7" i="6" s="1"/>
  <c r="T7" i="6" s="1"/>
  <c r="U7" i="6" s="1"/>
  <c r="K7" i="6"/>
  <c r="AC6" i="6"/>
  <c r="AB6" i="6"/>
  <c r="X6" i="6"/>
  <c r="W6" i="6" s="1"/>
  <c r="V6" i="6"/>
  <c r="S6" i="6"/>
  <c r="P6" i="6"/>
  <c r="Q6" i="6" s="1"/>
  <c r="R6" i="6" s="1"/>
  <c r="T6" i="6" s="1"/>
  <c r="U6" i="6" s="1"/>
  <c r="K6" i="6"/>
  <c r="AC5" i="6"/>
  <c r="AB5" i="6"/>
  <c r="X5" i="6"/>
  <c r="W5" i="6" s="1"/>
  <c r="V5" i="6"/>
  <c r="S5" i="6"/>
  <c r="P5" i="6"/>
  <c r="Q5" i="6" s="1"/>
  <c r="R5" i="6" s="1"/>
  <c r="K5" i="6"/>
  <c r="AC4" i="6"/>
  <c r="AB4" i="6"/>
  <c r="X4" i="6"/>
  <c r="W4" i="6" s="1"/>
  <c r="V4" i="6"/>
  <c r="S4" i="6"/>
  <c r="P4" i="6"/>
  <c r="Q4" i="6" s="1"/>
  <c r="R4" i="6" s="1"/>
  <c r="K4" i="6"/>
  <c r="AC3" i="6"/>
  <c r="AB3" i="6"/>
  <c r="X3" i="6"/>
  <c r="W3" i="6" s="1"/>
  <c r="V3" i="6"/>
  <c r="S3" i="6"/>
  <c r="P3" i="6"/>
  <c r="Q3" i="6" s="1"/>
  <c r="R3" i="6" s="1"/>
  <c r="K3" i="6"/>
  <c r="AC2" i="6"/>
  <c r="AB2" i="6"/>
  <c r="X2" i="6"/>
  <c r="W2" i="6" s="1"/>
  <c r="V2" i="6"/>
  <c r="S2" i="6"/>
  <c r="P2" i="6"/>
  <c r="Q2" i="6" s="1"/>
  <c r="R2" i="6" s="1"/>
  <c r="T2" i="6" s="1"/>
  <c r="K2" i="6"/>
  <c r="AD68" i="4"/>
  <c r="AD69" i="4"/>
  <c r="AD3" i="4"/>
  <c r="AD4" i="4"/>
  <c r="AD5" i="4"/>
  <c r="AD6" i="4"/>
  <c r="AD7" i="4"/>
  <c r="AD8" i="4"/>
  <c r="AD9" i="4"/>
  <c r="AD10" i="4"/>
  <c r="AD11" i="4"/>
  <c r="AD12" i="4"/>
  <c r="AD13" i="4"/>
  <c r="AD14" i="4"/>
  <c r="AD15" i="4"/>
  <c r="AD16" i="4"/>
  <c r="AD17" i="4"/>
  <c r="AD18" i="4"/>
  <c r="AD19" i="4"/>
  <c r="AD20" i="4"/>
  <c r="AD21" i="4"/>
  <c r="AD22" i="4"/>
  <c r="AD23" i="4"/>
  <c r="AD24" i="4"/>
  <c r="AD25" i="4"/>
  <c r="AD26" i="4"/>
  <c r="AD27" i="4"/>
  <c r="AD28" i="4"/>
  <c r="AD29" i="4"/>
  <c r="AD30" i="4"/>
  <c r="AD31" i="4"/>
  <c r="AD32" i="4"/>
  <c r="AD33" i="4"/>
  <c r="AD34" i="4"/>
  <c r="AD35" i="4"/>
  <c r="AD36" i="4"/>
  <c r="AD37" i="4"/>
  <c r="AD38" i="4"/>
  <c r="AD39" i="4"/>
  <c r="AD40" i="4"/>
  <c r="AD41" i="4"/>
  <c r="AD42" i="4"/>
  <c r="AD43" i="4"/>
  <c r="AD44" i="4"/>
  <c r="AD45" i="4"/>
  <c r="AD46" i="4"/>
  <c r="AD47" i="4"/>
  <c r="AD48" i="4"/>
  <c r="AD49" i="4"/>
  <c r="AD50" i="4"/>
  <c r="AD51" i="4"/>
  <c r="AD52" i="4"/>
  <c r="AD53" i="4"/>
  <c r="AD54" i="4"/>
  <c r="AD55" i="4"/>
  <c r="AD56" i="4"/>
  <c r="AD57" i="4"/>
  <c r="AD58" i="4"/>
  <c r="AD59" i="4"/>
  <c r="AD60" i="4"/>
  <c r="AD61" i="4"/>
  <c r="AD62" i="4"/>
  <c r="AD63" i="4"/>
  <c r="AD64" i="4"/>
  <c r="AD65" i="4"/>
  <c r="AD66" i="4"/>
  <c r="AD67" i="4"/>
  <c r="AD2" i="4"/>
  <c r="T68" i="4"/>
  <c r="U68" i="4"/>
  <c r="S34" i="4"/>
  <c r="S35" i="4"/>
  <c r="S36" i="4"/>
  <c r="S37" i="4"/>
  <c r="S38" i="4"/>
  <c r="S39" i="4"/>
  <c r="S40" i="4"/>
  <c r="S41" i="4"/>
  <c r="S42" i="4"/>
  <c r="S43" i="4"/>
  <c r="S44" i="4"/>
  <c r="S45" i="4"/>
  <c r="S46" i="4"/>
  <c r="S47" i="4"/>
  <c r="S48" i="4"/>
  <c r="S49" i="4"/>
  <c r="S50" i="4"/>
  <c r="AB3" i="4"/>
  <c r="AC3" i="4"/>
  <c r="AB4" i="4"/>
  <c r="AC4" i="4"/>
  <c r="AB5" i="4"/>
  <c r="AC5" i="4"/>
  <c r="AB6" i="4"/>
  <c r="AC6" i="4"/>
  <c r="AB7" i="4"/>
  <c r="AC7" i="4"/>
  <c r="AB8" i="4"/>
  <c r="AC8" i="4"/>
  <c r="AB9" i="4"/>
  <c r="AC9" i="4"/>
  <c r="AB10" i="4"/>
  <c r="AC10" i="4"/>
  <c r="AB11" i="4"/>
  <c r="AC11" i="4"/>
  <c r="AB12" i="4"/>
  <c r="AC12" i="4"/>
  <c r="AB13" i="4"/>
  <c r="AC13" i="4"/>
  <c r="AB14" i="4"/>
  <c r="AC14" i="4"/>
  <c r="AB15" i="4"/>
  <c r="AC15" i="4"/>
  <c r="AB16" i="4"/>
  <c r="AC16" i="4"/>
  <c r="AB17" i="4"/>
  <c r="AC17" i="4"/>
  <c r="AB18" i="4"/>
  <c r="AC18" i="4"/>
  <c r="AB19" i="4"/>
  <c r="AC19" i="4"/>
  <c r="AB20" i="4"/>
  <c r="AC20" i="4"/>
  <c r="AB21" i="4"/>
  <c r="AC21" i="4"/>
  <c r="AB22" i="4"/>
  <c r="AC22" i="4"/>
  <c r="AB23" i="4"/>
  <c r="AC23" i="4"/>
  <c r="AB24" i="4"/>
  <c r="AC24" i="4"/>
  <c r="AB25" i="4"/>
  <c r="AC25" i="4"/>
  <c r="AB26" i="4"/>
  <c r="AC26" i="4"/>
  <c r="AB27" i="4"/>
  <c r="AC27" i="4"/>
  <c r="AB28" i="4"/>
  <c r="AC28" i="4"/>
  <c r="AB29" i="4"/>
  <c r="AC29" i="4"/>
  <c r="AB30" i="4"/>
  <c r="AC30" i="4"/>
  <c r="AB31" i="4"/>
  <c r="AC31" i="4"/>
  <c r="AB32" i="4"/>
  <c r="AC32" i="4"/>
  <c r="AB33" i="4"/>
  <c r="AC33" i="4"/>
  <c r="AB34" i="4"/>
  <c r="AC34" i="4"/>
  <c r="AB35" i="4"/>
  <c r="AC35" i="4"/>
  <c r="AB36" i="4"/>
  <c r="AC36" i="4"/>
  <c r="AB37" i="4"/>
  <c r="AC37" i="4"/>
  <c r="AB38" i="4"/>
  <c r="AC38" i="4"/>
  <c r="AB39" i="4"/>
  <c r="AC39" i="4"/>
  <c r="AB40" i="4"/>
  <c r="AC40" i="4"/>
  <c r="AB41" i="4"/>
  <c r="AC41" i="4"/>
  <c r="AB42" i="4"/>
  <c r="AC42" i="4"/>
  <c r="AB43" i="4"/>
  <c r="AC43" i="4"/>
  <c r="AB44" i="4"/>
  <c r="AC44" i="4"/>
  <c r="AB45" i="4"/>
  <c r="AC45" i="4"/>
  <c r="AB46" i="4"/>
  <c r="AC46" i="4"/>
  <c r="AB47" i="4"/>
  <c r="AC47" i="4"/>
  <c r="AB48" i="4"/>
  <c r="AC48" i="4"/>
  <c r="AB49" i="4"/>
  <c r="AC49" i="4"/>
  <c r="AB50" i="4"/>
  <c r="AC50" i="4"/>
  <c r="AB51" i="4"/>
  <c r="AC51" i="4"/>
  <c r="AB52" i="4"/>
  <c r="AC52" i="4"/>
  <c r="AB53" i="4"/>
  <c r="AC53" i="4"/>
  <c r="AB54" i="4"/>
  <c r="AC54" i="4"/>
  <c r="AB55" i="4"/>
  <c r="AC55" i="4"/>
  <c r="AB56" i="4"/>
  <c r="AC56" i="4"/>
  <c r="AB57" i="4"/>
  <c r="AC57" i="4"/>
  <c r="AB58" i="4"/>
  <c r="AC58" i="4"/>
  <c r="AB59" i="4"/>
  <c r="AC59" i="4"/>
  <c r="AB60" i="4"/>
  <c r="AC60" i="4"/>
  <c r="AB61" i="4"/>
  <c r="AC61" i="4"/>
  <c r="AB62" i="4"/>
  <c r="AC62" i="4"/>
  <c r="AB63" i="4"/>
  <c r="AC63" i="4"/>
  <c r="AB64" i="4"/>
  <c r="AC64" i="4"/>
  <c r="AB65" i="4"/>
  <c r="AC65" i="4"/>
  <c r="AB66" i="4"/>
  <c r="AC66" i="4"/>
  <c r="AB67" i="4"/>
  <c r="AC67" i="4"/>
  <c r="AC2" i="4"/>
  <c r="AB2" i="4"/>
  <c r="X3" i="4"/>
  <c r="W3" i="4" s="1"/>
  <c r="Y3" i="4" s="1"/>
  <c r="Z3" i="4" s="1"/>
  <c r="AA3" i="4" s="1"/>
  <c r="X4" i="4"/>
  <c r="W4" i="4" s="1"/>
  <c r="Y4" i="4" s="1"/>
  <c r="Z4" i="4" s="1"/>
  <c r="AA4" i="4" s="1"/>
  <c r="X5" i="4"/>
  <c r="W5" i="4" s="1"/>
  <c r="Y5" i="4" s="1"/>
  <c r="Z5" i="4" s="1"/>
  <c r="AA5" i="4" s="1"/>
  <c r="X6" i="4"/>
  <c r="W6" i="4" s="1"/>
  <c r="Y6" i="4" s="1"/>
  <c r="Z6" i="4" s="1"/>
  <c r="AA6" i="4" s="1"/>
  <c r="X7" i="4"/>
  <c r="W7" i="4" s="1"/>
  <c r="Y7" i="4" s="1"/>
  <c r="Z7" i="4" s="1"/>
  <c r="AA7" i="4" s="1"/>
  <c r="X8" i="4"/>
  <c r="W8" i="4" s="1"/>
  <c r="Y8" i="4" s="1"/>
  <c r="Z8" i="4" s="1"/>
  <c r="AA8" i="4" s="1"/>
  <c r="X9" i="4"/>
  <c r="W9" i="4" s="1"/>
  <c r="Y9" i="4" s="1"/>
  <c r="Z9" i="4" s="1"/>
  <c r="AA9" i="4" s="1"/>
  <c r="X10" i="4"/>
  <c r="W10" i="4" s="1"/>
  <c r="Y10" i="4" s="1"/>
  <c r="Z10" i="4" s="1"/>
  <c r="AA10" i="4" s="1"/>
  <c r="X11" i="4"/>
  <c r="W11" i="4" s="1"/>
  <c r="Y11" i="4" s="1"/>
  <c r="Z11" i="4" s="1"/>
  <c r="AA11" i="4" s="1"/>
  <c r="X12" i="4"/>
  <c r="W12" i="4" s="1"/>
  <c r="Y12" i="4" s="1"/>
  <c r="Z12" i="4" s="1"/>
  <c r="AA12" i="4" s="1"/>
  <c r="X13" i="4"/>
  <c r="W13" i="4" s="1"/>
  <c r="X14" i="4"/>
  <c r="W14" i="4" s="1"/>
  <c r="Y14" i="4" s="1"/>
  <c r="Z14" i="4" s="1"/>
  <c r="AA14" i="4" s="1"/>
  <c r="X15" i="4"/>
  <c r="W15" i="4" s="1"/>
  <c r="Y15" i="4" s="1"/>
  <c r="Z15" i="4" s="1"/>
  <c r="AA15" i="4" s="1"/>
  <c r="X16" i="4"/>
  <c r="W16" i="4" s="1"/>
  <c r="Y16" i="4" s="1"/>
  <c r="Z16" i="4" s="1"/>
  <c r="AA16" i="4" s="1"/>
  <c r="X17" i="4"/>
  <c r="W17" i="4" s="1"/>
  <c r="Y17" i="4" s="1"/>
  <c r="Z17" i="4" s="1"/>
  <c r="AA17" i="4" s="1"/>
  <c r="X18" i="4"/>
  <c r="W18" i="4" s="1"/>
  <c r="Y18" i="4" s="1"/>
  <c r="Z18" i="4" s="1"/>
  <c r="AA18" i="4" s="1"/>
  <c r="W19" i="4"/>
  <c r="X19" i="4"/>
  <c r="X20" i="4"/>
  <c r="W20" i="4" s="1"/>
  <c r="Y20" i="4" s="1"/>
  <c r="Z20" i="4" s="1"/>
  <c r="AA20" i="4" s="1"/>
  <c r="X21" i="4"/>
  <c r="W21" i="4" s="1"/>
  <c r="Y21" i="4" s="1"/>
  <c r="Z21" i="4" s="1"/>
  <c r="AA21" i="4" s="1"/>
  <c r="X22" i="4"/>
  <c r="W22" i="4" s="1"/>
  <c r="Y22" i="4" s="1"/>
  <c r="Z22" i="4" s="1"/>
  <c r="AA22" i="4" s="1"/>
  <c r="W23" i="4"/>
  <c r="X23" i="4"/>
  <c r="X24" i="4"/>
  <c r="W24" i="4" s="1"/>
  <c r="Y24" i="4" s="1"/>
  <c r="Z24" i="4" s="1"/>
  <c r="AA24" i="4" s="1"/>
  <c r="X25" i="4"/>
  <c r="W25" i="4" s="1"/>
  <c r="Y25" i="4" s="1"/>
  <c r="Z25" i="4" s="1"/>
  <c r="AA25" i="4" s="1"/>
  <c r="X26" i="4"/>
  <c r="W26" i="4" s="1"/>
  <c r="Y26" i="4" s="1"/>
  <c r="Z26" i="4" s="1"/>
  <c r="AA26" i="4" s="1"/>
  <c r="W27" i="4"/>
  <c r="X27" i="4"/>
  <c r="X28" i="4"/>
  <c r="W28" i="4" s="1"/>
  <c r="Y28" i="4" s="1"/>
  <c r="Z28" i="4" s="1"/>
  <c r="AA28" i="4" s="1"/>
  <c r="X29" i="4"/>
  <c r="W29" i="4" s="1"/>
  <c r="Y29" i="4" s="1"/>
  <c r="Z29" i="4" s="1"/>
  <c r="AA29" i="4" s="1"/>
  <c r="X30" i="4"/>
  <c r="W30" i="4" s="1"/>
  <c r="Y30" i="4" s="1"/>
  <c r="Z30" i="4" s="1"/>
  <c r="AA30" i="4" s="1"/>
  <c r="W31" i="4"/>
  <c r="X31" i="4"/>
  <c r="X32" i="4"/>
  <c r="W32" i="4" s="1"/>
  <c r="Y32" i="4" s="1"/>
  <c r="Z32" i="4" s="1"/>
  <c r="AA32" i="4" s="1"/>
  <c r="W33" i="4"/>
  <c r="X33" i="4"/>
  <c r="X34" i="4"/>
  <c r="W34" i="4" s="1"/>
  <c r="Y34" i="4" s="1"/>
  <c r="Z34" i="4" s="1"/>
  <c r="AA34" i="4" s="1"/>
  <c r="X35" i="4"/>
  <c r="W35" i="4" s="1"/>
  <c r="Y35" i="4" s="1"/>
  <c r="Z35" i="4" s="1"/>
  <c r="AA35" i="4" s="1"/>
  <c r="X36" i="4"/>
  <c r="W36" i="4" s="1"/>
  <c r="Y36" i="4" s="1"/>
  <c r="Z36" i="4" s="1"/>
  <c r="AA36" i="4" s="1"/>
  <c r="X37" i="4"/>
  <c r="W37" i="4" s="1"/>
  <c r="Y37" i="4" s="1"/>
  <c r="Z37" i="4" s="1"/>
  <c r="AA37" i="4" s="1"/>
  <c r="X38" i="4"/>
  <c r="W38" i="4" s="1"/>
  <c r="Y38" i="4" s="1"/>
  <c r="Z38" i="4" s="1"/>
  <c r="AA38" i="4" s="1"/>
  <c r="X39" i="4"/>
  <c r="W39" i="4" s="1"/>
  <c r="Y39" i="4" s="1"/>
  <c r="Z39" i="4" s="1"/>
  <c r="AA39" i="4" s="1"/>
  <c r="X40" i="4"/>
  <c r="W40" i="4" s="1"/>
  <c r="Y40" i="4" s="1"/>
  <c r="Z40" i="4" s="1"/>
  <c r="AA40" i="4" s="1"/>
  <c r="W41" i="4"/>
  <c r="Y41" i="4" s="1"/>
  <c r="Z41" i="4" s="1"/>
  <c r="AA41" i="4" s="1"/>
  <c r="X41" i="4"/>
  <c r="X42" i="4"/>
  <c r="W42" i="4" s="1"/>
  <c r="Y42" i="4" s="1"/>
  <c r="Z42" i="4" s="1"/>
  <c r="AA42" i="4" s="1"/>
  <c r="X43" i="4"/>
  <c r="W43" i="4" s="1"/>
  <c r="Y43" i="4" s="1"/>
  <c r="Z43" i="4" s="1"/>
  <c r="AA43" i="4" s="1"/>
  <c r="X44" i="4"/>
  <c r="W44" i="4" s="1"/>
  <c r="Y44" i="4" s="1"/>
  <c r="Z44" i="4" s="1"/>
  <c r="AA44" i="4" s="1"/>
  <c r="W45" i="4"/>
  <c r="X45" i="4"/>
  <c r="X46" i="4"/>
  <c r="W46" i="4" s="1"/>
  <c r="Y46" i="4" s="1"/>
  <c r="Z46" i="4" s="1"/>
  <c r="AA46" i="4" s="1"/>
  <c r="W47" i="4"/>
  <c r="X47" i="4"/>
  <c r="X48" i="4"/>
  <c r="W48" i="4" s="1"/>
  <c r="Y48" i="4" s="1"/>
  <c r="Z48" i="4" s="1"/>
  <c r="AA48" i="4" s="1"/>
  <c r="W49" i="4"/>
  <c r="Y49" i="4" s="1"/>
  <c r="Z49" i="4" s="1"/>
  <c r="AA49" i="4" s="1"/>
  <c r="X49" i="4"/>
  <c r="X50" i="4"/>
  <c r="W50" i="4" s="1"/>
  <c r="Y50" i="4" s="1"/>
  <c r="Z50" i="4" s="1"/>
  <c r="AA50" i="4" s="1"/>
  <c r="W51" i="4"/>
  <c r="X51" i="4"/>
  <c r="X52" i="4"/>
  <c r="W52" i="4" s="1"/>
  <c r="Y52" i="4" s="1"/>
  <c r="Z52" i="4" s="1"/>
  <c r="AA52" i="4" s="1"/>
  <c r="W53" i="4"/>
  <c r="X53" i="4"/>
  <c r="X54" i="4"/>
  <c r="W54" i="4" s="1"/>
  <c r="Y54" i="4" s="1"/>
  <c r="Z54" i="4" s="1"/>
  <c r="AA54" i="4" s="1"/>
  <c r="W55" i="4"/>
  <c r="X55" i="4"/>
  <c r="X56" i="4"/>
  <c r="W56" i="4" s="1"/>
  <c r="Y56" i="4" s="1"/>
  <c r="Z56" i="4" s="1"/>
  <c r="AA56" i="4" s="1"/>
  <c r="W57" i="4"/>
  <c r="X57" i="4"/>
  <c r="X58" i="4"/>
  <c r="W58" i="4" s="1"/>
  <c r="Y58" i="4" s="1"/>
  <c r="Z58" i="4" s="1"/>
  <c r="AA58" i="4" s="1"/>
  <c r="W59" i="4"/>
  <c r="X59" i="4"/>
  <c r="X60" i="4"/>
  <c r="W60" i="4" s="1"/>
  <c r="Y60" i="4" s="1"/>
  <c r="Z60" i="4" s="1"/>
  <c r="AA60" i="4" s="1"/>
  <c r="W61" i="4"/>
  <c r="X61" i="4"/>
  <c r="X62" i="4"/>
  <c r="W62" i="4" s="1"/>
  <c r="Y62" i="4" s="1"/>
  <c r="Z62" i="4" s="1"/>
  <c r="AA62" i="4" s="1"/>
  <c r="W63" i="4"/>
  <c r="X63" i="4"/>
  <c r="X64" i="4"/>
  <c r="W64" i="4" s="1"/>
  <c r="Y64" i="4" s="1"/>
  <c r="Z64" i="4" s="1"/>
  <c r="AA64" i="4" s="1"/>
  <c r="W65" i="4"/>
  <c r="X65" i="4"/>
  <c r="X66" i="4"/>
  <c r="W66" i="4" s="1"/>
  <c r="Y66" i="4" s="1"/>
  <c r="Z66" i="4" s="1"/>
  <c r="AA66" i="4" s="1"/>
  <c r="W67" i="4"/>
  <c r="X67" i="4"/>
  <c r="X2" i="4"/>
  <c r="W2" i="4" s="1"/>
  <c r="Y2" i="4" s="1"/>
  <c r="Z2" i="4" s="1"/>
  <c r="AA2" i="4" s="1"/>
  <c r="V3" i="4"/>
  <c r="V4" i="4"/>
  <c r="V5" i="4"/>
  <c r="V6" i="4"/>
  <c r="V7" i="4"/>
  <c r="V8" i="4"/>
  <c r="V9" i="4"/>
  <c r="V10" i="4"/>
  <c r="V11" i="4"/>
  <c r="V12" i="4"/>
  <c r="V13" i="4"/>
  <c r="V14" i="4"/>
  <c r="V15" i="4"/>
  <c r="V16" i="4"/>
  <c r="V17" i="4"/>
  <c r="V18" i="4"/>
  <c r="V19" i="4"/>
  <c r="Y19" i="4"/>
  <c r="Z19" i="4" s="1"/>
  <c r="AA19" i="4" s="1"/>
  <c r="V20" i="4"/>
  <c r="V21" i="4"/>
  <c r="V22" i="4"/>
  <c r="V23" i="4"/>
  <c r="Y23" i="4"/>
  <c r="Z23" i="4" s="1"/>
  <c r="AA23" i="4" s="1"/>
  <c r="V24" i="4"/>
  <c r="V25" i="4"/>
  <c r="V26" i="4"/>
  <c r="V27" i="4"/>
  <c r="Y27" i="4"/>
  <c r="Z27" i="4" s="1"/>
  <c r="AA27" i="4" s="1"/>
  <c r="V28" i="4"/>
  <c r="V29" i="4"/>
  <c r="V30" i="4"/>
  <c r="V31" i="4"/>
  <c r="Y31" i="4"/>
  <c r="Z31" i="4" s="1"/>
  <c r="AA31" i="4" s="1"/>
  <c r="V32" i="4"/>
  <c r="V33" i="4"/>
  <c r="Y33" i="4"/>
  <c r="Z33" i="4" s="1"/>
  <c r="AA33" i="4" s="1"/>
  <c r="V34" i="4"/>
  <c r="V35" i="4"/>
  <c r="V36" i="4"/>
  <c r="V37" i="4"/>
  <c r="V38" i="4"/>
  <c r="V39" i="4"/>
  <c r="V40" i="4"/>
  <c r="V41" i="4"/>
  <c r="V42" i="4"/>
  <c r="V43" i="4"/>
  <c r="V44" i="4"/>
  <c r="V45" i="4"/>
  <c r="Y45" i="4"/>
  <c r="Z45" i="4" s="1"/>
  <c r="AA45" i="4" s="1"/>
  <c r="V46" i="4"/>
  <c r="V47" i="4"/>
  <c r="Y47" i="4"/>
  <c r="Z47" i="4" s="1"/>
  <c r="AA47" i="4" s="1"/>
  <c r="V48" i="4"/>
  <c r="V49" i="4"/>
  <c r="V50" i="4"/>
  <c r="V51" i="4"/>
  <c r="Y51" i="4"/>
  <c r="Z51" i="4" s="1"/>
  <c r="AA51" i="4" s="1"/>
  <c r="V52" i="4"/>
  <c r="V53" i="4"/>
  <c r="Y53" i="4"/>
  <c r="Z53" i="4" s="1"/>
  <c r="AA53" i="4" s="1"/>
  <c r="V54" i="4"/>
  <c r="V55" i="4"/>
  <c r="Y55" i="4"/>
  <c r="Z55" i="4" s="1"/>
  <c r="AA55" i="4" s="1"/>
  <c r="V56" i="4"/>
  <c r="V57" i="4"/>
  <c r="Y57" i="4"/>
  <c r="Z57" i="4" s="1"/>
  <c r="AA57" i="4" s="1"/>
  <c r="V58" i="4"/>
  <c r="V59" i="4"/>
  <c r="Y59" i="4"/>
  <c r="Z59" i="4" s="1"/>
  <c r="AA59" i="4" s="1"/>
  <c r="V60" i="4"/>
  <c r="V61" i="4"/>
  <c r="Y61" i="4"/>
  <c r="Z61" i="4" s="1"/>
  <c r="AA61" i="4" s="1"/>
  <c r="V62" i="4"/>
  <c r="V63" i="4"/>
  <c r="Y63" i="4"/>
  <c r="Z63" i="4" s="1"/>
  <c r="AA63" i="4" s="1"/>
  <c r="V64" i="4"/>
  <c r="V65" i="4"/>
  <c r="Y65" i="4"/>
  <c r="Z65" i="4" s="1"/>
  <c r="AA65" i="4" s="1"/>
  <c r="V66" i="4"/>
  <c r="V67" i="4"/>
  <c r="Y67" i="4"/>
  <c r="Z67" i="4" s="1"/>
  <c r="AA67" i="4" s="1"/>
  <c r="V2" i="4"/>
  <c r="U17" i="4"/>
  <c r="U18" i="4"/>
  <c r="U19" i="4"/>
  <c r="U20" i="4"/>
  <c r="U21" i="4"/>
  <c r="U22" i="4"/>
  <c r="U23" i="4"/>
  <c r="U24" i="4"/>
  <c r="U25" i="4"/>
  <c r="U26" i="4"/>
  <c r="U27" i="4"/>
  <c r="U28" i="4"/>
  <c r="U29" i="4"/>
  <c r="U30" i="4"/>
  <c r="U31" i="4"/>
  <c r="U32" i="4"/>
  <c r="U33" i="4"/>
  <c r="T17" i="4"/>
  <c r="T18" i="4"/>
  <c r="T19" i="4"/>
  <c r="T20" i="4"/>
  <c r="T21" i="4"/>
  <c r="T22" i="4"/>
  <c r="T23" i="4"/>
  <c r="T24" i="4"/>
  <c r="T25" i="4"/>
  <c r="T26" i="4"/>
  <c r="T27" i="4"/>
  <c r="T28" i="4"/>
  <c r="T29" i="4"/>
  <c r="T30" i="4"/>
  <c r="T31" i="4"/>
  <c r="T32" i="4"/>
  <c r="T33" i="4"/>
  <c r="S3" i="4"/>
  <c r="S4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51" i="4"/>
  <c r="S52" i="4"/>
  <c r="S53" i="4"/>
  <c r="S54" i="4"/>
  <c r="S55" i="4"/>
  <c r="S56" i="4"/>
  <c r="S57" i="4"/>
  <c r="S58" i="4"/>
  <c r="S59" i="4"/>
  <c r="S60" i="4"/>
  <c r="S61" i="4"/>
  <c r="S62" i="4"/>
  <c r="S63" i="4"/>
  <c r="S64" i="4"/>
  <c r="S65" i="4"/>
  <c r="S66" i="4"/>
  <c r="S67" i="4"/>
  <c r="S2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42" i="4"/>
  <c r="R42" i="4" s="1"/>
  <c r="P3" i="4"/>
  <c r="Q3" i="4" s="1"/>
  <c r="R3" i="4" s="1"/>
  <c r="T3" i="4" s="1"/>
  <c r="U3" i="4" s="1"/>
  <c r="P4" i="4"/>
  <c r="Q4" i="4" s="1"/>
  <c r="R4" i="4" s="1"/>
  <c r="T4" i="4" s="1"/>
  <c r="U4" i="4" s="1"/>
  <c r="P5" i="4"/>
  <c r="Q5" i="4" s="1"/>
  <c r="R5" i="4" s="1"/>
  <c r="T5" i="4" s="1"/>
  <c r="U5" i="4" s="1"/>
  <c r="P6" i="4"/>
  <c r="Q6" i="4" s="1"/>
  <c r="R6" i="4" s="1"/>
  <c r="T6" i="4" s="1"/>
  <c r="U6" i="4" s="1"/>
  <c r="P7" i="4"/>
  <c r="Q7" i="4" s="1"/>
  <c r="R7" i="4" s="1"/>
  <c r="T7" i="4" s="1"/>
  <c r="U7" i="4" s="1"/>
  <c r="P8" i="4"/>
  <c r="Q8" i="4" s="1"/>
  <c r="R8" i="4" s="1"/>
  <c r="P9" i="4"/>
  <c r="Q9" i="4" s="1"/>
  <c r="R9" i="4" s="1"/>
  <c r="P10" i="4"/>
  <c r="Q10" i="4" s="1"/>
  <c r="R10" i="4" s="1"/>
  <c r="T10" i="4" s="1"/>
  <c r="U10" i="4" s="1"/>
  <c r="P11" i="4"/>
  <c r="Q11" i="4" s="1"/>
  <c r="R11" i="4" s="1"/>
  <c r="T11" i="4" s="1"/>
  <c r="U11" i="4" s="1"/>
  <c r="P12" i="4"/>
  <c r="Q12" i="4" s="1"/>
  <c r="R12" i="4" s="1"/>
  <c r="T12" i="4" s="1"/>
  <c r="U12" i="4" s="1"/>
  <c r="P13" i="4"/>
  <c r="Q13" i="4" s="1"/>
  <c r="R13" i="4" s="1"/>
  <c r="T13" i="4" s="1"/>
  <c r="U13" i="4" s="1"/>
  <c r="P14" i="4"/>
  <c r="Q14" i="4" s="1"/>
  <c r="R14" i="4" s="1"/>
  <c r="P15" i="4"/>
  <c r="Q15" i="4" s="1"/>
  <c r="R15" i="4" s="1"/>
  <c r="P16" i="4"/>
  <c r="Q16" i="4" s="1"/>
  <c r="R16" i="4" s="1"/>
  <c r="T16" i="4" s="1"/>
  <c r="U16" i="4" s="1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Q34" i="4" s="1"/>
  <c r="R34" i="4" s="1"/>
  <c r="P35" i="4"/>
  <c r="Q35" i="4" s="1"/>
  <c r="R35" i="4" s="1"/>
  <c r="T35" i="4" s="1"/>
  <c r="U35" i="4" s="1"/>
  <c r="P36" i="4"/>
  <c r="Q36" i="4" s="1"/>
  <c r="R36" i="4" s="1"/>
  <c r="T36" i="4" s="1"/>
  <c r="U36" i="4" s="1"/>
  <c r="P37" i="4"/>
  <c r="Q37" i="4" s="1"/>
  <c r="R37" i="4" s="1"/>
  <c r="T37" i="4" s="1"/>
  <c r="U37" i="4" s="1"/>
  <c r="P38" i="4"/>
  <c r="Q38" i="4" s="1"/>
  <c r="R38" i="4" s="1"/>
  <c r="T38" i="4" s="1"/>
  <c r="U38" i="4" s="1"/>
  <c r="P39" i="4"/>
  <c r="Q39" i="4" s="1"/>
  <c r="R39" i="4" s="1"/>
  <c r="P40" i="4"/>
  <c r="Q40" i="4" s="1"/>
  <c r="R40" i="4" s="1"/>
  <c r="T40" i="4" s="1"/>
  <c r="U40" i="4" s="1"/>
  <c r="P41" i="4"/>
  <c r="Q41" i="4" s="1"/>
  <c r="R41" i="4" s="1"/>
  <c r="T41" i="4" s="1"/>
  <c r="U41" i="4" s="1"/>
  <c r="P42" i="4"/>
  <c r="P43" i="4"/>
  <c r="Q43" i="4" s="1"/>
  <c r="R43" i="4" s="1"/>
  <c r="T43" i="4" s="1"/>
  <c r="U43" i="4" s="1"/>
  <c r="P44" i="4"/>
  <c r="Q44" i="4" s="1"/>
  <c r="R44" i="4" s="1"/>
  <c r="T44" i="4" s="1"/>
  <c r="U44" i="4" s="1"/>
  <c r="P45" i="4"/>
  <c r="Q45" i="4" s="1"/>
  <c r="R45" i="4" s="1"/>
  <c r="T45" i="4" s="1"/>
  <c r="U45" i="4" s="1"/>
  <c r="P46" i="4"/>
  <c r="Q46" i="4" s="1"/>
  <c r="R46" i="4" s="1"/>
  <c r="T46" i="4" s="1"/>
  <c r="U46" i="4" s="1"/>
  <c r="P47" i="4"/>
  <c r="Q47" i="4" s="1"/>
  <c r="R47" i="4" s="1"/>
  <c r="P48" i="4"/>
  <c r="Q48" i="4" s="1"/>
  <c r="R48" i="4" s="1"/>
  <c r="T48" i="4" s="1"/>
  <c r="U48" i="4" s="1"/>
  <c r="P49" i="4"/>
  <c r="Q49" i="4" s="1"/>
  <c r="R49" i="4" s="1"/>
  <c r="T49" i="4" s="1"/>
  <c r="U49" i="4" s="1"/>
  <c r="P50" i="4"/>
  <c r="Q50" i="4" s="1"/>
  <c r="R50" i="4" s="1"/>
  <c r="P51" i="4"/>
  <c r="Q51" i="4" s="1"/>
  <c r="R51" i="4" s="1"/>
  <c r="P52" i="4"/>
  <c r="Q52" i="4" s="1"/>
  <c r="R52" i="4" s="1"/>
  <c r="P53" i="4"/>
  <c r="Q53" i="4" s="1"/>
  <c r="R53" i="4" s="1"/>
  <c r="T53" i="4" s="1"/>
  <c r="U53" i="4" s="1"/>
  <c r="P54" i="4"/>
  <c r="Q54" i="4" s="1"/>
  <c r="R54" i="4" s="1"/>
  <c r="T54" i="4" s="1"/>
  <c r="U54" i="4" s="1"/>
  <c r="P55" i="4"/>
  <c r="Q55" i="4" s="1"/>
  <c r="R55" i="4" s="1"/>
  <c r="T55" i="4" s="1"/>
  <c r="U55" i="4" s="1"/>
  <c r="P56" i="4"/>
  <c r="Q56" i="4" s="1"/>
  <c r="R56" i="4" s="1"/>
  <c r="T56" i="4" s="1"/>
  <c r="U56" i="4" s="1"/>
  <c r="P57" i="4"/>
  <c r="Q57" i="4" s="1"/>
  <c r="R57" i="4" s="1"/>
  <c r="P58" i="4"/>
  <c r="Q58" i="4" s="1"/>
  <c r="R58" i="4" s="1"/>
  <c r="T58" i="4" s="1"/>
  <c r="U58" i="4" s="1"/>
  <c r="P59" i="4"/>
  <c r="Q59" i="4" s="1"/>
  <c r="R59" i="4" s="1"/>
  <c r="P60" i="4"/>
  <c r="Q60" i="4" s="1"/>
  <c r="R60" i="4" s="1"/>
  <c r="P61" i="4"/>
  <c r="Q61" i="4" s="1"/>
  <c r="R61" i="4" s="1"/>
  <c r="T61" i="4" s="1"/>
  <c r="U61" i="4" s="1"/>
  <c r="P62" i="4"/>
  <c r="Q62" i="4" s="1"/>
  <c r="R62" i="4" s="1"/>
  <c r="T62" i="4" s="1"/>
  <c r="U62" i="4" s="1"/>
  <c r="P63" i="4"/>
  <c r="Q63" i="4" s="1"/>
  <c r="R63" i="4" s="1"/>
  <c r="T63" i="4" s="1"/>
  <c r="U63" i="4" s="1"/>
  <c r="P64" i="4"/>
  <c r="Q64" i="4" s="1"/>
  <c r="R64" i="4" s="1"/>
  <c r="T64" i="4" s="1"/>
  <c r="U64" i="4" s="1"/>
  <c r="P65" i="4"/>
  <c r="Q65" i="4" s="1"/>
  <c r="R65" i="4" s="1"/>
  <c r="P66" i="4"/>
  <c r="Q66" i="4" s="1"/>
  <c r="R66" i="4" s="1"/>
  <c r="T66" i="4" s="1"/>
  <c r="U66" i="4" s="1"/>
  <c r="P67" i="4"/>
  <c r="Q67" i="4" s="1"/>
  <c r="R67" i="4" s="1"/>
  <c r="P2" i="4"/>
  <c r="Q2" i="4" s="1"/>
  <c r="R2" i="4" s="1"/>
  <c r="T2" i="4" s="1"/>
  <c r="K67" i="4"/>
  <c r="K66" i="4"/>
  <c r="K65" i="4"/>
  <c r="K64" i="4"/>
  <c r="K63" i="4"/>
  <c r="K62" i="4"/>
  <c r="K61" i="4"/>
  <c r="K60" i="4"/>
  <c r="K59" i="4"/>
  <c r="K58" i="4"/>
  <c r="K57" i="4"/>
  <c r="K56" i="4"/>
  <c r="K55" i="4"/>
  <c r="K54" i="4"/>
  <c r="K53" i="4"/>
  <c r="K52" i="4"/>
  <c r="K51" i="4"/>
  <c r="K50" i="4"/>
  <c r="K49" i="4"/>
  <c r="K48" i="4"/>
  <c r="K47" i="4"/>
  <c r="K46" i="4"/>
  <c r="K45" i="4"/>
  <c r="K44" i="4"/>
  <c r="K43" i="4"/>
  <c r="K42" i="4"/>
  <c r="K41" i="4"/>
  <c r="K40" i="4"/>
  <c r="K39" i="4"/>
  <c r="K38" i="4"/>
  <c r="K37" i="4"/>
  <c r="K36" i="4"/>
  <c r="K35" i="4"/>
  <c r="K34" i="4"/>
  <c r="K33" i="4"/>
  <c r="K32" i="4"/>
  <c r="K31" i="4"/>
  <c r="K30" i="4"/>
  <c r="K29" i="4"/>
  <c r="K28" i="4"/>
  <c r="K27" i="4"/>
  <c r="K26" i="4"/>
  <c r="K25" i="4"/>
  <c r="K24" i="4"/>
  <c r="K23" i="4"/>
  <c r="K22" i="4"/>
  <c r="K21" i="4"/>
  <c r="K20" i="4"/>
  <c r="K19" i="4"/>
  <c r="K18" i="4"/>
  <c r="K17" i="4"/>
  <c r="K16" i="4"/>
  <c r="K15" i="4"/>
  <c r="K14" i="4"/>
  <c r="K13" i="4"/>
  <c r="K12" i="4"/>
  <c r="K11" i="4"/>
  <c r="K10" i="4"/>
  <c r="K9" i="4"/>
  <c r="K8" i="4"/>
  <c r="K7" i="4"/>
  <c r="K6" i="4"/>
  <c r="K5" i="4"/>
  <c r="K4" i="4"/>
  <c r="K3" i="4"/>
  <c r="K2" i="4"/>
  <c r="AH3" i="2"/>
  <c r="AH4" i="2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2" i="2"/>
  <c r="AG3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2" i="2"/>
  <c r="L2" i="1"/>
  <c r="M2" i="1" s="1"/>
  <c r="N2" i="1" s="1"/>
  <c r="O2" i="1" s="1"/>
  <c r="P2" i="1" s="1"/>
  <c r="AB3" i="2"/>
  <c r="AC3" i="2" s="1"/>
  <c r="AB4" i="2"/>
  <c r="AC4" i="2" s="1"/>
  <c r="AB5" i="2"/>
  <c r="AC5" i="2" s="1"/>
  <c r="AB6" i="2"/>
  <c r="AC6" i="2" s="1"/>
  <c r="AB7" i="2"/>
  <c r="AC7" i="2" s="1"/>
  <c r="AB8" i="2"/>
  <c r="AC8" i="2" s="1"/>
  <c r="AB9" i="2"/>
  <c r="AC9" i="2" s="1"/>
  <c r="AB10" i="2"/>
  <c r="AC10" i="2" s="1"/>
  <c r="AB11" i="2"/>
  <c r="AC11" i="2" s="1"/>
  <c r="AB12" i="2"/>
  <c r="AC12" i="2" s="1"/>
  <c r="AB13" i="2"/>
  <c r="AC13" i="2" s="1"/>
  <c r="AB14" i="2"/>
  <c r="AC14" i="2" s="1"/>
  <c r="AB15" i="2"/>
  <c r="AC15" i="2" s="1"/>
  <c r="AB16" i="2"/>
  <c r="AC16" i="2" s="1"/>
  <c r="AB17" i="2"/>
  <c r="AC17" i="2" s="1"/>
  <c r="AB18" i="2"/>
  <c r="AC18" i="2" s="1"/>
  <c r="AB19" i="2"/>
  <c r="AC19" i="2" s="1"/>
  <c r="AB20" i="2"/>
  <c r="AC20" i="2" s="1"/>
  <c r="AB21" i="2"/>
  <c r="AC21" i="2" s="1"/>
  <c r="AB22" i="2"/>
  <c r="AC22" i="2" s="1"/>
  <c r="AB23" i="2"/>
  <c r="AC23" i="2" s="1"/>
  <c r="AB24" i="2"/>
  <c r="AC24" i="2" s="1"/>
  <c r="AB25" i="2"/>
  <c r="AC25" i="2" s="1"/>
  <c r="AB26" i="2"/>
  <c r="AC26" i="2" s="1"/>
  <c r="AB27" i="2"/>
  <c r="AC27" i="2" s="1"/>
  <c r="AB28" i="2"/>
  <c r="AC28" i="2" s="1"/>
  <c r="AB29" i="2"/>
  <c r="AC29" i="2" s="1"/>
  <c r="AB30" i="2"/>
  <c r="AC30" i="2" s="1"/>
  <c r="AB31" i="2"/>
  <c r="AC31" i="2" s="1"/>
  <c r="AB32" i="2"/>
  <c r="AC32" i="2" s="1"/>
  <c r="AB33" i="2"/>
  <c r="AC33" i="2" s="1"/>
  <c r="AB34" i="2"/>
  <c r="AC34" i="2" s="1"/>
  <c r="AB35" i="2"/>
  <c r="AC35" i="2" s="1"/>
  <c r="AB36" i="2"/>
  <c r="AC36" i="2" s="1"/>
  <c r="AB37" i="2"/>
  <c r="AC37" i="2" s="1"/>
  <c r="AB38" i="2"/>
  <c r="AC38" i="2" s="1"/>
  <c r="AB39" i="2"/>
  <c r="AC39" i="2" s="1"/>
  <c r="AB40" i="2"/>
  <c r="AC40" i="2" s="1"/>
  <c r="AB41" i="2"/>
  <c r="AC41" i="2" s="1"/>
  <c r="AB42" i="2"/>
  <c r="AC42" i="2" s="1"/>
  <c r="AB43" i="2"/>
  <c r="AC43" i="2" s="1"/>
  <c r="AB44" i="2"/>
  <c r="AC44" i="2" s="1"/>
  <c r="AB45" i="2"/>
  <c r="AC45" i="2" s="1"/>
  <c r="AB46" i="2"/>
  <c r="AC46" i="2" s="1"/>
  <c r="AB47" i="2"/>
  <c r="AC47" i="2" s="1"/>
  <c r="AB48" i="2"/>
  <c r="AC48" i="2" s="1"/>
  <c r="AB49" i="2"/>
  <c r="AC49" i="2" s="1"/>
  <c r="AB50" i="2"/>
  <c r="AC50" i="2" s="1"/>
  <c r="AB51" i="2"/>
  <c r="AC51" i="2" s="1"/>
  <c r="AB52" i="2"/>
  <c r="AC52" i="2" s="1"/>
  <c r="AB53" i="2"/>
  <c r="AC53" i="2" s="1"/>
  <c r="AB54" i="2"/>
  <c r="AC54" i="2" s="1"/>
  <c r="AB55" i="2"/>
  <c r="AC55" i="2" s="1"/>
  <c r="AB56" i="2"/>
  <c r="AC56" i="2" s="1"/>
  <c r="AB57" i="2"/>
  <c r="AC57" i="2" s="1"/>
  <c r="AB58" i="2"/>
  <c r="AC58" i="2" s="1"/>
  <c r="AB59" i="2"/>
  <c r="AC59" i="2" s="1"/>
  <c r="AB60" i="2"/>
  <c r="AC60" i="2" s="1"/>
  <c r="AB61" i="2"/>
  <c r="AC61" i="2" s="1"/>
  <c r="AB62" i="2"/>
  <c r="AC62" i="2" s="1"/>
  <c r="AB63" i="2"/>
  <c r="AC63" i="2" s="1"/>
  <c r="AB64" i="2"/>
  <c r="AC64" i="2" s="1"/>
  <c r="AB65" i="2"/>
  <c r="AC65" i="2" s="1"/>
  <c r="AB66" i="2"/>
  <c r="AC66" i="2" s="1"/>
  <c r="AB67" i="2"/>
  <c r="AC67" i="2" s="1"/>
  <c r="AB2" i="2"/>
  <c r="AC2" i="2" s="1"/>
  <c r="Z3" i="2"/>
  <c r="AA3" i="2" s="1"/>
  <c r="Z4" i="2"/>
  <c r="AA4" i="2"/>
  <c r="Z5" i="2"/>
  <c r="AA5" i="2" s="1"/>
  <c r="Z6" i="2"/>
  <c r="AA6" i="2"/>
  <c r="Z7" i="2"/>
  <c r="AA7" i="2" s="1"/>
  <c r="Z8" i="2"/>
  <c r="AA8" i="2" s="1"/>
  <c r="Z9" i="2"/>
  <c r="AA9" i="2" s="1"/>
  <c r="Z10" i="2"/>
  <c r="AA10" i="2"/>
  <c r="Z11" i="2"/>
  <c r="AA11" i="2" s="1"/>
  <c r="Z12" i="2"/>
  <c r="AA12" i="2" s="1"/>
  <c r="Z13" i="2"/>
  <c r="AA13" i="2" s="1"/>
  <c r="Z14" i="2"/>
  <c r="AA14" i="2" s="1"/>
  <c r="Z15" i="2"/>
  <c r="AA15" i="2" s="1"/>
  <c r="Z16" i="2"/>
  <c r="AA16" i="2" s="1"/>
  <c r="Z17" i="2"/>
  <c r="AA17" i="2" s="1"/>
  <c r="Z18" i="2"/>
  <c r="AA18" i="2" s="1"/>
  <c r="Z19" i="2"/>
  <c r="AA19" i="2" s="1"/>
  <c r="Z20" i="2"/>
  <c r="AA20" i="2"/>
  <c r="Z21" i="2"/>
  <c r="AA21" i="2" s="1"/>
  <c r="Z22" i="2"/>
  <c r="AA22" i="2"/>
  <c r="Z23" i="2"/>
  <c r="AA23" i="2" s="1"/>
  <c r="Z24" i="2"/>
  <c r="AA24" i="2" s="1"/>
  <c r="Z25" i="2"/>
  <c r="AA25" i="2" s="1"/>
  <c r="Z26" i="2"/>
  <c r="AA26" i="2"/>
  <c r="Z27" i="2"/>
  <c r="AA27" i="2" s="1"/>
  <c r="Z28" i="2"/>
  <c r="AA28" i="2" s="1"/>
  <c r="Z29" i="2"/>
  <c r="AA29" i="2" s="1"/>
  <c r="Z30" i="2"/>
  <c r="AA30" i="2"/>
  <c r="Z31" i="2"/>
  <c r="AA31" i="2" s="1"/>
  <c r="Z32" i="2"/>
  <c r="AA32" i="2" s="1"/>
  <c r="Z33" i="2"/>
  <c r="AA33" i="2" s="1"/>
  <c r="Z34" i="2"/>
  <c r="AA34" i="2" s="1"/>
  <c r="Z35" i="2"/>
  <c r="AA35" i="2" s="1"/>
  <c r="Z36" i="2"/>
  <c r="AA36" i="2"/>
  <c r="Z37" i="2"/>
  <c r="AA37" i="2" s="1"/>
  <c r="Z38" i="2"/>
  <c r="AA38" i="2"/>
  <c r="Z39" i="2"/>
  <c r="AA39" i="2" s="1"/>
  <c r="Z40" i="2"/>
  <c r="AA40" i="2" s="1"/>
  <c r="Z41" i="2"/>
  <c r="AA41" i="2" s="1"/>
  <c r="Z42" i="2"/>
  <c r="AA42" i="2"/>
  <c r="Z43" i="2"/>
  <c r="AA43" i="2" s="1"/>
  <c r="Z44" i="2"/>
  <c r="AA44" i="2" s="1"/>
  <c r="Z45" i="2"/>
  <c r="AA45" i="2" s="1"/>
  <c r="Z46" i="2"/>
  <c r="AA46" i="2" s="1"/>
  <c r="Z47" i="2"/>
  <c r="AA47" i="2" s="1"/>
  <c r="Z48" i="2"/>
  <c r="AA48" i="2" s="1"/>
  <c r="Z49" i="2"/>
  <c r="AA49" i="2" s="1"/>
  <c r="Z50" i="2"/>
  <c r="AA50" i="2" s="1"/>
  <c r="Z51" i="2"/>
  <c r="AA51" i="2" s="1"/>
  <c r="Z52" i="2"/>
  <c r="AA52" i="2"/>
  <c r="Z53" i="2"/>
  <c r="AA53" i="2" s="1"/>
  <c r="Z54" i="2"/>
  <c r="AA54" i="2"/>
  <c r="Z55" i="2"/>
  <c r="AA55" i="2" s="1"/>
  <c r="Z56" i="2"/>
  <c r="AA56" i="2" s="1"/>
  <c r="Z57" i="2"/>
  <c r="AA57" i="2" s="1"/>
  <c r="Z58" i="2"/>
  <c r="AA58" i="2"/>
  <c r="Z59" i="2"/>
  <c r="AA59" i="2" s="1"/>
  <c r="Z60" i="2"/>
  <c r="AA60" i="2" s="1"/>
  <c r="Z61" i="2"/>
  <c r="AA61" i="2" s="1"/>
  <c r="Z62" i="2"/>
  <c r="AA62" i="2" s="1"/>
  <c r="Z63" i="2"/>
  <c r="AA63" i="2" s="1"/>
  <c r="Z64" i="2"/>
  <c r="AA64" i="2" s="1"/>
  <c r="Z65" i="2"/>
  <c r="AA65" i="2" s="1"/>
  <c r="Z66" i="2"/>
  <c r="AA66" i="2" s="1"/>
  <c r="Z67" i="2"/>
  <c r="AA67" i="2" s="1"/>
  <c r="Z2" i="2"/>
  <c r="AA2" i="2" s="1"/>
  <c r="X3" i="2"/>
  <c r="Y3" i="2" s="1"/>
  <c r="AD3" i="2" s="1"/>
  <c r="X4" i="2"/>
  <c r="Y4" i="2"/>
  <c r="AD4" i="2" s="1"/>
  <c r="X5" i="2"/>
  <c r="Y5" i="2" s="1"/>
  <c r="X6" i="2"/>
  <c r="Y6" i="2" s="1"/>
  <c r="AD6" i="2" s="1"/>
  <c r="X7" i="2"/>
  <c r="Y7" i="2" s="1"/>
  <c r="AD7" i="2" s="1"/>
  <c r="X8" i="2"/>
  <c r="Y8" i="2"/>
  <c r="X9" i="2"/>
  <c r="Y9" i="2" s="1"/>
  <c r="X10" i="2"/>
  <c r="Y10" i="2" s="1"/>
  <c r="AD10" i="2" s="1"/>
  <c r="X11" i="2"/>
  <c r="Y11" i="2" s="1"/>
  <c r="AD11" i="2" s="1"/>
  <c r="X12" i="2"/>
  <c r="Y12" i="2" s="1"/>
  <c r="X13" i="2"/>
  <c r="Y13" i="2" s="1"/>
  <c r="AD13" i="2" s="1"/>
  <c r="X14" i="2"/>
  <c r="Y14" i="2" s="1"/>
  <c r="AD14" i="2" s="1"/>
  <c r="X15" i="2"/>
  <c r="Y15" i="2" s="1"/>
  <c r="AD15" i="2" s="1"/>
  <c r="X16" i="2"/>
  <c r="Y16" i="2" s="1"/>
  <c r="X17" i="2"/>
  <c r="Y17" i="2" s="1"/>
  <c r="X18" i="2"/>
  <c r="Y18" i="2"/>
  <c r="AD18" i="2" s="1"/>
  <c r="X19" i="2"/>
  <c r="Y19" i="2" s="1"/>
  <c r="AD19" i="2" s="1"/>
  <c r="X20" i="2"/>
  <c r="Y20" i="2"/>
  <c r="AD20" i="2" s="1"/>
  <c r="X21" i="2"/>
  <c r="Y21" i="2" s="1"/>
  <c r="AD21" i="2" s="1"/>
  <c r="X22" i="2"/>
  <c r="Y22" i="2" s="1"/>
  <c r="X23" i="2"/>
  <c r="Y23" i="2" s="1"/>
  <c r="AD23" i="2" s="1"/>
  <c r="X24" i="2"/>
  <c r="Y24" i="2"/>
  <c r="AD24" i="2" s="1"/>
  <c r="X25" i="2"/>
  <c r="Y25" i="2" s="1"/>
  <c r="X26" i="2"/>
  <c r="Y26" i="2" s="1"/>
  <c r="AD26" i="2" s="1"/>
  <c r="X27" i="2"/>
  <c r="Y27" i="2" s="1"/>
  <c r="AD27" i="2" s="1"/>
  <c r="X28" i="2"/>
  <c r="Y28" i="2" s="1"/>
  <c r="AD28" i="2" s="1"/>
  <c r="X29" i="2"/>
  <c r="Y29" i="2" s="1"/>
  <c r="AD29" i="2" s="1"/>
  <c r="X30" i="2"/>
  <c r="Y30" i="2" s="1"/>
  <c r="X31" i="2"/>
  <c r="Y31" i="2" s="1"/>
  <c r="AD31" i="2" s="1"/>
  <c r="X32" i="2"/>
  <c r="Y32" i="2" s="1"/>
  <c r="X33" i="2"/>
  <c r="Y33" i="2" s="1"/>
  <c r="X34" i="2"/>
  <c r="Y34" i="2"/>
  <c r="AD34" i="2" s="1"/>
  <c r="X35" i="2"/>
  <c r="Y35" i="2" s="1"/>
  <c r="AD35" i="2" s="1"/>
  <c r="X36" i="2"/>
  <c r="Y36" i="2"/>
  <c r="AD36" i="2" s="1"/>
  <c r="X37" i="2"/>
  <c r="Y37" i="2" s="1"/>
  <c r="AD37" i="2" s="1"/>
  <c r="X38" i="2"/>
  <c r="Y38" i="2" s="1"/>
  <c r="X39" i="2"/>
  <c r="Y39" i="2" s="1"/>
  <c r="AD39" i="2" s="1"/>
  <c r="X40" i="2"/>
  <c r="Y40" i="2"/>
  <c r="AD40" i="2" s="1"/>
  <c r="X41" i="2"/>
  <c r="Y41" i="2" s="1"/>
  <c r="X42" i="2"/>
  <c r="Y42" i="2" s="1"/>
  <c r="X43" i="2"/>
  <c r="Y43" i="2" s="1"/>
  <c r="AD43" i="2" s="1"/>
  <c r="X44" i="2"/>
  <c r="Y44" i="2"/>
  <c r="X45" i="2"/>
  <c r="Y45" i="2" s="1"/>
  <c r="AD45" i="2" s="1"/>
  <c r="X46" i="2"/>
  <c r="Y46" i="2" s="1"/>
  <c r="AD46" i="2" s="1"/>
  <c r="X47" i="2"/>
  <c r="Y47" i="2" s="1"/>
  <c r="AD47" i="2" s="1"/>
  <c r="X48" i="2"/>
  <c r="Y48" i="2" s="1"/>
  <c r="X49" i="2"/>
  <c r="Y49" i="2" s="1"/>
  <c r="X50" i="2"/>
  <c r="Y50" i="2"/>
  <c r="X51" i="2"/>
  <c r="Y51" i="2" s="1"/>
  <c r="AD51" i="2" s="1"/>
  <c r="X52" i="2"/>
  <c r="Y52" i="2"/>
  <c r="AD52" i="2" s="1"/>
  <c r="X53" i="2"/>
  <c r="Y53" i="2" s="1"/>
  <c r="AD53" i="2" s="1"/>
  <c r="X54" i="2"/>
  <c r="Y54" i="2" s="1"/>
  <c r="X55" i="2"/>
  <c r="Y55" i="2" s="1"/>
  <c r="AD55" i="2" s="1"/>
  <c r="X56" i="2"/>
  <c r="Y56" i="2"/>
  <c r="X57" i="2"/>
  <c r="Y57" i="2" s="1"/>
  <c r="X58" i="2"/>
  <c r="Y58" i="2" s="1"/>
  <c r="X59" i="2"/>
  <c r="Y59" i="2" s="1"/>
  <c r="AD59" i="2" s="1"/>
  <c r="X60" i="2"/>
  <c r="Y60" i="2"/>
  <c r="AD60" i="2" s="1"/>
  <c r="X61" i="2"/>
  <c r="Y61" i="2" s="1"/>
  <c r="AD61" i="2" s="1"/>
  <c r="X62" i="2"/>
  <c r="Y62" i="2" s="1"/>
  <c r="X63" i="2"/>
  <c r="Y63" i="2" s="1"/>
  <c r="AD63" i="2" s="1"/>
  <c r="X64" i="2"/>
  <c r="Y64" i="2" s="1"/>
  <c r="X65" i="2"/>
  <c r="Y65" i="2" s="1"/>
  <c r="X66" i="2"/>
  <c r="Y66" i="2"/>
  <c r="AD66" i="2" s="1"/>
  <c r="X67" i="2"/>
  <c r="Y67" i="2" s="1"/>
  <c r="AD67" i="2" s="1"/>
  <c r="X2" i="2"/>
  <c r="Y2" i="2" s="1"/>
  <c r="AD2" i="2" s="1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S26" i="2"/>
  <c r="R27" i="2"/>
  <c r="R28" i="2"/>
  <c r="R29" i="2"/>
  <c r="R30" i="2"/>
  <c r="R31" i="2"/>
  <c r="R32" i="2"/>
  <c r="R33" i="2"/>
  <c r="R34" i="2"/>
  <c r="S34" i="2"/>
  <c r="R35" i="2"/>
  <c r="R36" i="2"/>
  <c r="R37" i="2"/>
  <c r="R38" i="2"/>
  <c r="R39" i="2"/>
  <c r="R40" i="2"/>
  <c r="R41" i="2"/>
  <c r="R42" i="2"/>
  <c r="S42" i="2" s="1"/>
  <c r="R43" i="2"/>
  <c r="R44" i="2"/>
  <c r="R45" i="2"/>
  <c r="R46" i="2"/>
  <c r="S46" i="2" s="1"/>
  <c r="R47" i="2"/>
  <c r="R48" i="2"/>
  <c r="R49" i="2"/>
  <c r="R50" i="2"/>
  <c r="S50" i="2" s="1"/>
  <c r="R51" i="2"/>
  <c r="R52" i="2"/>
  <c r="R53" i="2"/>
  <c r="R54" i="2"/>
  <c r="R55" i="2"/>
  <c r="R56" i="2"/>
  <c r="R57" i="2"/>
  <c r="R58" i="2"/>
  <c r="S58" i="2"/>
  <c r="R59" i="2"/>
  <c r="R60" i="2"/>
  <c r="R61" i="2"/>
  <c r="R62" i="2"/>
  <c r="S62" i="2" s="1"/>
  <c r="R63" i="2"/>
  <c r="R64" i="2"/>
  <c r="R65" i="2"/>
  <c r="R66" i="2"/>
  <c r="S66" i="2"/>
  <c r="R67" i="2"/>
  <c r="R2" i="2"/>
  <c r="S2" i="2" s="1"/>
  <c r="P3" i="2"/>
  <c r="P4" i="2"/>
  <c r="P5" i="2"/>
  <c r="P6" i="2"/>
  <c r="P7" i="2"/>
  <c r="P8" i="2"/>
  <c r="P9" i="2"/>
  <c r="P10" i="2"/>
  <c r="Q10" i="2"/>
  <c r="P11" i="2"/>
  <c r="P12" i="2"/>
  <c r="P13" i="2"/>
  <c r="P14" i="2"/>
  <c r="P15" i="2"/>
  <c r="P16" i="2"/>
  <c r="Q16" i="2" s="1"/>
  <c r="P17" i="2"/>
  <c r="P18" i="2"/>
  <c r="Q18" i="2" s="1"/>
  <c r="P19" i="2"/>
  <c r="P20" i="2"/>
  <c r="P21" i="2"/>
  <c r="P22" i="2"/>
  <c r="P23" i="2"/>
  <c r="P24" i="2"/>
  <c r="Q24" i="2" s="1"/>
  <c r="P25" i="2"/>
  <c r="P26" i="2"/>
  <c r="Q26" i="2"/>
  <c r="P27" i="2"/>
  <c r="P28" i="2"/>
  <c r="P29" i="2"/>
  <c r="P30" i="2"/>
  <c r="Q30" i="2" s="1"/>
  <c r="P31" i="2"/>
  <c r="P32" i="2"/>
  <c r="Q32" i="2" s="1"/>
  <c r="P33" i="2"/>
  <c r="P34" i="2"/>
  <c r="Q34" i="2" s="1"/>
  <c r="P35" i="2"/>
  <c r="P36" i="2"/>
  <c r="P37" i="2"/>
  <c r="P38" i="2"/>
  <c r="P39" i="2"/>
  <c r="P40" i="2"/>
  <c r="P41" i="2"/>
  <c r="P42" i="2"/>
  <c r="Q42" i="2"/>
  <c r="P43" i="2"/>
  <c r="P44" i="2"/>
  <c r="P45" i="2"/>
  <c r="P46" i="2"/>
  <c r="Q46" i="2" s="1"/>
  <c r="P47" i="2"/>
  <c r="P48" i="2"/>
  <c r="Q48" i="2" s="1"/>
  <c r="P49" i="2"/>
  <c r="P50" i="2"/>
  <c r="Q50" i="2" s="1"/>
  <c r="P51" i="2"/>
  <c r="P52" i="2"/>
  <c r="P53" i="2"/>
  <c r="P54" i="2"/>
  <c r="P55" i="2"/>
  <c r="P56" i="2"/>
  <c r="P57" i="2"/>
  <c r="P58" i="2"/>
  <c r="Q58" i="2"/>
  <c r="P59" i="2"/>
  <c r="P60" i="2"/>
  <c r="P61" i="2"/>
  <c r="P62" i="2"/>
  <c r="Q62" i="2" s="1"/>
  <c r="P63" i="2"/>
  <c r="P64" i="2"/>
  <c r="P65" i="2"/>
  <c r="P66" i="2"/>
  <c r="Q66" i="2"/>
  <c r="P67" i="2"/>
  <c r="P2" i="2"/>
  <c r="Q2" i="2" s="1"/>
  <c r="N3" i="2"/>
  <c r="O3" i="2" s="1"/>
  <c r="N4" i="2"/>
  <c r="O4" i="2" s="1"/>
  <c r="N5" i="2"/>
  <c r="O5" i="2" s="1"/>
  <c r="N6" i="2"/>
  <c r="O6" i="2" s="1"/>
  <c r="N7" i="2"/>
  <c r="O7" i="2" s="1"/>
  <c r="N8" i="2"/>
  <c r="O8" i="2"/>
  <c r="N9" i="2"/>
  <c r="O9" i="2"/>
  <c r="N10" i="2"/>
  <c r="O10" i="2"/>
  <c r="N11" i="2"/>
  <c r="O11" i="2" s="1"/>
  <c r="N12" i="2"/>
  <c r="O12" i="2"/>
  <c r="N13" i="2"/>
  <c r="O13" i="2"/>
  <c r="N14" i="2"/>
  <c r="O14" i="2"/>
  <c r="N15" i="2"/>
  <c r="O15" i="2" s="1"/>
  <c r="N16" i="2"/>
  <c r="O16" i="2"/>
  <c r="N17" i="2"/>
  <c r="O17" i="2"/>
  <c r="N18" i="2"/>
  <c r="O18" i="2"/>
  <c r="N19" i="2"/>
  <c r="O19" i="2" s="1"/>
  <c r="N20" i="2"/>
  <c r="O20" i="2"/>
  <c r="N21" i="2"/>
  <c r="O21" i="2"/>
  <c r="N22" i="2"/>
  <c r="O22" i="2"/>
  <c r="N23" i="2"/>
  <c r="O23" i="2" s="1"/>
  <c r="N24" i="2"/>
  <c r="O24" i="2"/>
  <c r="N25" i="2"/>
  <c r="O25" i="2"/>
  <c r="N26" i="2"/>
  <c r="O26" i="2"/>
  <c r="N27" i="2"/>
  <c r="O27" i="2" s="1"/>
  <c r="N28" i="2"/>
  <c r="O28" i="2"/>
  <c r="N29" i="2"/>
  <c r="O29" i="2"/>
  <c r="N30" i="2"/>
  <c r="O30" i="2"/>
  <c r="N31" i="2"/>
  <c r="O31" i="2" s="1"/>
  <c r="N32" i="2"/>
  <c r="O32" i="2"/>
  <c r="N33" i="2"/>
  <c r="O33" i="2"/>
  <c r="N34" i="2"/>
  <c r="O34" i="2"/>
  <c r="N35" i="2"/>
  <c r="O35" i="2" s="1"/>
  <c r="N36" i="2"/>
  <c r="O36" i="2"/>
  <c r="N37" i="2"/>
  <c r="O37" i="2"/>
  <c r="N38" i="2"/>
  <c r="O38" i="2"/>
  <c r="N39" i="2"/>
  <c r="O39" i="2" s="1"/>
  <c r="N40" i="2"/>
  <c r="O40" i="2"/>
  <c r="N41" i="2"/>
  <c r="O41" i="2"/>
  <c r="N42" i="2"/>
  <c r="O42" i="2"/>
  <c r="N43" i="2"/>
  <c r="O43" i="2" s="1"/>
  <c r="N44" i="2"/>
  <c r="O44" i="2"/>
  <c r="N45" i="2"/>
  <c r="O45" i="2"/>
  <c r="N46" i="2"/>
  <c r="O46" i="2"/>
  <c r="N47" i="2"/>
  <c r="O47" i="2" s="1"/>
  <c r="N48" i="2"/>
  <c r="O48" i="2"/>
  <c r="N49" i="2"/>
  <c r="O49" i="2"/>
  <c r="N50" i="2"/>
  <c r="O50" i="2"/>
  <c r="N51" i="2"/>
  <c r="O51" i="2" s="1"/>
  <c r="N52" i="2"/>
  <c r="O52" i="2"/>
  <c r="N53" i="2"/>
  <c r="O53" i="2"/>
  <c r="N54" i="2"/>
  <c r="O54" i="2"/>
  <c r="N55" i="2"/>
  <c r="O55" i="2" s="1"/>
  <c r="N56" i="2"/>
  <c r="O56" i="2"/>
  <c r="N57" i="2"/>
  <c r="O57" i="2"/>
  <c r="N58" i="2"/>
  <c r="O58" i="2"/>
  <c r="N59" i="2"/>
  <c r="O59" i="2" s="1"/>
  <c r="N60" i="2"/>
  <c r="O60" i="2"/>
  <c r="N61" i="2"/>
  <c r="O61" i="2"/>
  <c r="N62" i="2"/>
  <c r="O62" i="2"/>
  <c r="N63" i="2"/>
  <c r="O63" i="2" s="1"/>
  <c r="N64" i="2"/>
  <c r="O64" i="2"/>
  <c r="N65" i="2"/>
  <c r="O65" i="2"/>
  <c r="N66" i="2"/>
  <c r="O66" i="2"/>
  <c r="N67" i="2"/>
  <c r="O67" i="2" s="1"/>
  <c r="N2" i="2"/>
  <c r="O2" i="2" s="1"/>
  <c r="L3" i="2"/>
  <c r="M3" i="2"/>
  <c r="L4" i="2"/>
  <c r="L5" i="2"/>
  <c r="L6" i="2"/>
  <c r="L7" i="2"/>
  <c r="L8" i="2"/>
  <c r="L9" i="2"/>
  <c r="M9" i="2" s="1"/>
  <c r="L10" i="2"/>
  <c r="L11" i="2"/>
  <c r="L12" i="2"/>
  <c r="M12" i="2"/>
  <c r="L13" i="2"/>
  <c r="L14" i="2"/>
  <c r="L15" i="2"/>
  <c r="L16" i="2"/>
  <c r="L17" i="2"/>
  <c r="M17" i="2" s="1"/>
  <c r="L18" i="2"/>
  <c r="M18" i="2"/>
  <c r="L19" i="2"/>
  <c r="L20" i="2"/>
  <c r="L21" i="2"/>
  <c r="L22" i="2"/>
  <c r="L23" i="2"/>
  <c r="L24" i="2"/>
  <c r="L25" i="2"/>
  <c r="M25" i="2" s="1"/>
  <c r="L26" i="2"/>
  <c r="M26" i="2"/>
  <c r="T26" i="2" s="1"/>
  <c r="L27" i="2"/>
  <c r="L28" i="2"/>
  <c r="L29" i="2"/>
  <c r="L30" i="2"/>
  <c r="L31" i="2"/>
  <c r="L32" i="2"/>
  <c r="L33" i="2"/>
  <c r="L34" i="2"/>
  <c r="M34" i="2"/>
  <c r="T34" i="2" s="1"/>
  <c r="L35" i="2"/>
  <c r="M35" i="2"/>
  <c r="L36" i="2"/>
  <c r="L37" i="2"/>
  <c r="L38" i="2"/>
  <c r="L39" i="2"/>
  <c r="L40" i="2"/>
  <c r="L41" i="2"/>
  <c r="M41" i="2" s="1"/>
  <c r="L42" i="2"/>
  <c r="L43" i="2"/>
  <c r="M43" i="2"/>
  <c r="L44" i="2"/>
  <c r="M44" i="2"/>
  <c r="L45" i="2"/>
  <c r="L46" i="2"/>
  <c r="L47" i="2"/>
  <c r="L48" i="2"/>
  <c r="L49" i="2"/>
  <c r="M49" i="2" s="1"/>
  <c r="L50" i="2"/>
  <c r="M50" i="2"/>
  <c r="T50" i="2" s="1"/>
  <c r="L51" i="2"/>
  <c r="L52" i="2"/>
  <c r="M52" i="2"/>
  <c r="L53" i="2"/>
  <c r="L54" i="2"/>
  <c r="L55" i="2"/>
  <c r="M55" i="2" s="1"/>
  <c r="L56" i="2"/>
  <c r="L57" i="2"/>
  <c r="M57" i="2" s="1"/>
  <c r="L58" i="2"/>
  <c r="M58" i="2"/>
  <c r="T58" i="2" s="1"/>
  <c r="L59" i="2"/>
  <c r="L60" i="2"/>
  <c r="L61" i="2"/>
  <c r="L62" i="2"/>
  <c r="L63" i="2"/>
  <c r="L64" i="2"/>
  <c r="L65" i="2"/>
  <c r="L66" i="2"/>
  <c r="M66" i="2"/>
  <c r="T66" i="2" s="1"/>
  <c r="L67" i="2"/>
  <c r="M67" i="2"/>
  <c r="L2" i="2"/>
  <c r="M2" i="2" s="1"/>
  <c r="K67" i="2"/>
  <c r="K66" i="2"/>
  <c r="K65" i="2"/>
  <c r="K64" i="2"/>
  <c r="M64" i="2" s="1"/>
  <c r="K63" i="2"/>
  <c r="M63" i="2" s="1"/>
  <c r="K62" i="2"/>
  <c r="M62" i="2" s="1"/>
  <c r="K61" i="2"/>
  <c r="K60" i="2"/>
  <c r="M60" i="2" s="1"/>
  <c r="K59" i="2"/>
  <c r="M59" i="2" s="1"/>
  <c r="K58" i="2"/>
  <c r="K57" i="2"/>
  <c r="K56" i="2"/>
  <c r="Q56" i="2" s="1"/>
  <c r="K55" i="2"/>
  <c r="K54" i="2"/>
  <c r="Q54" i="2" s="1"/>
  <c r="K53" i="2"/>
  <c r="K52" i="2"/>
  <c r="Q52" i="2" s="1"/>
  <c r="K51" i="2"/>
  <c r="M51" i="2" s="1"/>
  <c r="K50" i="2"/>
  <c r="K49" i="2"/>
  <c r="K48" i="2"/>
  <c r="M48" i="2" s="1"/>
  <c r="K47" i="2"/>
  <c r="M47" i="2" s="1"/>
  <c r="K46" i="2"/>
  <c r="M46" i="2" s="1"/>
  <c r="K45" i="2"/>
  <c r="K44" i="2"/>
  <c r="Q44" i="2" s="1"/>
  <c r="K43" i="2"/>
  <c r="K42" i="2"/>
  <c r="M42" i="2" s="1"/>
  <c r="T42" i="2" s="1"/>
  <c r="K41" i="2"/>
  <c r="K40" i="2"/>
  <c r="Q40" i="2" s="1"/>
  <c r="K39" i="2"/>
  <c r="M39" i="2" s="1"/>
  <c r="K38" i="2"/>
  <c r="M38" i="2" s="1"/>
  <c r="K37" i="2"/>
  <c r="K36" i="2"/>
  <c r="Q36" i="2" s="1"/>
  <c r="K35" i="2"/>
  <c r="K34" i="2"/>
  <c r="K33" i="2"/>
  <c r="K32" i="2"/>
  <c r="M32" i="2" s="1"/>
  <c r="K31" i="2"/>
  <c r="M31" i="2" s="1"/>
  <c r="K30" i="2"/>
  <c r="S30" i="2" s="1"/>
  <c r="K29" i="2"/>
  <c r="K28" i="2"/>
  <c r="M28" i="2" s="1"/>
  <c r="K27" i="2"/>
  <c r="M27" i="2" s="1"/>
  <c r="K26" i="2"/>
  <c r="K25" i="2"/>
  <c r="K24" i="2"/>
  <c r="M24" i="2" s="1"/>
  <c r="K23" i="2"/>
  <c r="M23" i="2" s="1"/>
  <c r="K22" i="2"/>
  <c r="Q22" i="2" s="1"/>
  <c r="K21" i="2"/>
  <c r="K20" i="2"/>
  <c r="M20" i="2" s="1"/>
  <c r="K19" i="2"/>
  <c r="M19" i="2" s="1"/>
  <c r="K18" i="2"/>
  <c r="S18" i="2" s="1"/>
  <c r="K17" i="2"/>
  <c r="K16" i="2"/>
  <c r="M16" i="2" s="1"/>
  <c r="K15" i="2"/>
  <c r="M15" i="2" s="1"/>
  <c r="K14" i="2"/>
  <c r="M14" i="2" s="1"/>
  <c r="K13" i="2"/>
  <c r="K12" i="2"/>
  <c r="Q12" i="2" s="1"/>
  <c r="K11" i="2"/>
  <c r="M11" i="2" s="1"/>
  <c r="K10" i="2"/>
  <c r="S10" i="2" s="1"/>
  <c r="K9" i="2"/>
  <c r="K8" i="2"/>
  <c r="Q8" i="2" s="1"/>
  <c r="K7" i="2"/>
  <c r="M7" i="2" s="1"/>
  <c r="K6" i="2"/>
  <c r="M6" i="2" s="1"/>
  <c r="K5" i="2"/>
  <c r="K4" i="2"/>
  <c r="M4" i="2" s="1"/>
  <c r="K3" i="2"/>
  <c r="K2" i="2"/>
  <c r="U69" i="1"/>
  <c r="U68" i="1"/>
  <c r="R3" i="1"/>
  <c r="S3" i="1" s="1"/>
  <c r="T3" i="1" s="1"/>
  <c r="U3" i="1" s="1"/>
  <c r="R4" i="1"/>
  <c r="S4" i="1" s="1"/>
  <c r="T4" i="1" s="1"/>
  <c r="U4" i="1" s="1"/>
  <c r="R5" i="1"/>
  <c r="S5" i="1" s="1"/>
  <c r="T5" i="1" s="1"/>
  <c r="U5" i="1" s="1"/>
  <c r="R6" i="1"/>
  <c r="S6" i="1" s="1"/>
  <c r="T6" i="1" s="1"/>
  <c r="U6" i="1" s="1"/>
  <c r="R7" i="1"/>
  <c r="S7" i="1" s="1"/>
  <c r="T7" i="1" s="1"/>
  <c r="U7" i="1" s="1"/>
  <c r="R8" i="1"/>
  <c r="S8" i="1" s="1"/>
  <c r="T8" i="1" s="1"/>
  <c r="U8" i="1" s="1"/>
  <c r="R9" i="1"/>
  <c r="S9" i="1" s="1"/>
  <c r="T9" i="1" s="1"/>
  <c r="U9" i="1" s="1"/>
  <c r="R10" i="1"/>
  <c r="S10" i="1" s="1"/>
  <c r="T10" i="1" s="1"/>
  <c r="U10" i="1" s="1"/>
  <c r="R11" i="1"/>
  <c r="S11" i="1" s="1"/>
  <c r="T11" i="1" s="1"/>
  <c r="U11" i="1" s="1"/>
  <c r="R12" i="1"/>
  <c r="S12" i="1" s="1"/>
  <c r="T12" i="1" s="1"/>
  <c r="U12" i="1" s="1"/>
  <c r="R13" i="1"/>
  <c r="S13" i="1" s="1"/>
  <c r="T13" i="1" s="1"/>
  <c r="U13" i="1" s="1"/>
  <c r="R14" i="1"/>
  <c r="S14" i="1" s="1"/>
  <c r="T14" i="1" s="1"/>
  <c r="U14" i="1" s="1"/>
  <c r="R15" i="1"/>
  <c r="S15" i="1" s="1"/>
  <c r="T15" i="1" s="1"/>
  <c r="U15" i="1" s="1"/>
  <c r="R16" i="1"/>
  <c r="S16" i="1" s="1"/>
  <c r="T16" i="1" s="1"/>
  <c r="U16" i="1" s="1"/>
  <c r="R17" i="1"/>
  <c r="S17" i="1" s="1"/>
  <c r="T17" i="1" s="1"/>
  <c r="U17" i="1" s="1"/>
  <c r="R18" i="1"/>
  <c r="S18" i="1" s="1"/>
  <c r="T18" i="1" s="1"/>
  <c r="U18" i="1" s="1"/>
  <c r="R19" i="1"/>
  <c r="S19" i="1" s="1"/>
  <c r="T19" i="1" s="1"/>
  <c r="U19" i="1" s="1"/>
  <c r="R20" i="1"/>
  <c r="S20" i="1" s="1"/>
  <c r="T20" i="1" s="1"/>
  <c r="U20" i="1" s="1"/>
  <c r="R21" i="1"/>
  <c r="S21" i="1" s="1"/>
  <c r="T21" i="1" s="1"/>
  <c r="U21" i="1" s="1"/>
  <c r="R22" i="1"/>
  <c r="S22" i="1" s="1"/>
  <c r="T22" i="1" s="1"/>
  <c r="U22" i="1" s="1"/>
  <c r="R23" i="1"/>
  <c r="S23" i="1" s="1"/>
  <c r="T23" i="1" s="1"/>
  <c r="U23" i="1" s="1"/>
  <c r="R24" i="1"/>
  <c r="S24" i="1" s="1"/>
  <c r="T24" i="1" s="1"/>
  <c r="U24" i="1" s="1"/>
  <c r="R25" i="1"/>
  <c r="S25" i="1" s="1"/>
  <c r="T25" i="1" s="1"/>
  <c r="U25" i="1" s="1"/>
  <c r="R26" i="1"/>
  <c r="S26" i="1" s="1"/>
  <c r="T26" i="1" s="1"/>
  <c r="U26" i="1" s="1"/>
  <c r="R27" i="1"/>
  <c r="S27" i="1" s="1"/>
  <c r="T27" i="1" s="1"/>
  <c r="U27" i="1" s="1"/>
  <c r="R28" i="1"/>
  <c r="S28" i="1" s="1"/>
  <c r="T28" i="1" s="1"/>
  <c r="U28" i="1" s="1"/>
  <c r="R29" i="1"/>
  <c r="S29" i="1" s="1"/>
  <c r="T29" i="1" s="1"/>
  <c r="U29" i="1" s="1"/>
  <c r="R30" i="1"/>
  <c r="S30" i="1" s="1"/>
  <c r="T30" i="1" s="1"/>
  <c r="U30" i="1" s="1"/>
  <c r="R31" i="1"/>
  <c r="S31" i="1" s="1"/>
  <c r="T31" i="1" s="1"/>
  <c r="U31" i="1" s="1"/>
  <c r="R32" i="1"/>
  <c r="S32" i="1" s="1"/>
  <c r="T32" i="1" s="1"/>
  <c r="U32" i="1" s="1"/>
  <c r="R33" i="1"/>
  <c r="S33" i="1" s="1"/>
  <c r="T33" i="1" s="1"/>
  <c r="U33" i="1" s="1"/>
  <c r="R34" i="1"/>
  <c r="S34" i="1" s="1"/>
  <c r="T34" i="1" s="1"/>
  <c r="U34" i="1" s="1"/>
  <c r="R35" i="1"/>
  <c r="S35" i="1" s="1"/>
  <c r="T35" i="1" s="1"/>
  <c r="U35" i="1" s="1"/>
  <c r="R36" i="1"/>
  <c r="S36" i="1" s="1"/>
  <c r="T36" i="1" s="1"/>
  <c r="U36" i="1" s="1"/>
  <c r="R37" i="1"/>
  <c r="S37" i="1" s="1"/>
  <c r="T37" i="1" s="1"/>
  <c r="U37" i="1" s="1"/>
  <c r="R38" i="1"/>
  <c r="S38" i="1" s="1"/>
  <c r="T38" i="1" s="1"/>
  <c r="U38" i="1" s="1"/>
  <c r="R39" i="1"/>
  <c r="S39" i="1" s="1"/>
  <c r="T39" i="1" s="1"/>
  <c r="U39" i="1" s="1"/>
  <c r="R40" i="1"/>
  <c r="S40" i="1" s="1"/>
  <c r="T40" i="1" s="1"/>
  <c r="U40" i="1" s="1"/>
  <c r="R41" i="1"/>
  <c r="S41" i="1" s="1"/>
  <c r="T41" i="1" s="1"/>
  <c r="U41" i="1" s="1"/>
  <c r="R42" i="1"/>
  <c r="S42" i="1" s="1"/>
  <c r="T42" i="1" s="1"/>
  <c r="U42" i="1" s="1"/>
  <c r="R43" i="1"/>
  <c r="S43" i="1" s="1"/>
  <c r="T43" i="1" s="1"/>
  <c r="U43" i="1" s="1"/>
  <c r="R44" i="1"/>
  <c r="S44" i="1" s="1"/>
  <c r="T44" i="1" s="1"/>
  <c r="U44" i="1" s="1"/>
  <c r="R45" i="1"/>
  <c r="S45" i="1" s="1"/>
  <c r="T45" i="1" s="1"/>
  <c r="U45" i="1" s="1"/>
  <c r="R46" i="1"/>
  <c r="S46" i="1" s="1"/>
  <c r="T46" i="1" s="1"/>
  <c r="U46" i="1" s="1"/>
  <c r="R47" i="1"/>
  <c r="S47" i="1" s="1"/>
  <c r="T47" i="1" s="1"/>
  <c r="U47" i="1" s="1"/>
  <c r="R48" i="1"/>
  <c r="S48" i="1" s="1"/>
  <c r="T48" i="1" s="1"/>
  <c r="U48" i="1" s="1"/>
  <c r="R49" i="1"/>
  <c r="S49" i="1" s="1"/>
  <c r="T49" i="1" s="1"/>
  <c r="U49" i="1" s="1"/>
  <c r="R50" i="1"/>
  <c r="S50" i="1" s="1"/>
  <c r="T50" i="1" s="1"/>
  <c r="U50" i="1" s="1"/>
  <c r="R51" i="1"/>
  <c r="S51" i="1" s="1"/>
  <c r="T51" i="1" s="1"/>
  <c r="U51" i="1" s="1"/>
  <c r="R52" i="1"/>
  <c r="S52" i="1" s="1"/>
  <c r="T52" i="1" s="1"/>
  <c r="U52" i="1" s="1"/>
  <c r="R53" i="1"/>
  <c r="S53" i="1" s="1"/>
  <c r="T53" i="1" s="1"/>
  <c r="U53" i="1" s="1"/>
  <c r="R54" i="1"/>
  <c r="S54" i="1" s="1"/>
  <c r="T54" i="1" s="1"/>
  <c r="U54" i="1" s="1"/>
  <c r="R55" i="1"/>
  <c r="S55" i="1" s="1"/>
  <c r="T55" i="1" s="1"/>
  <c r="U55" i="1" s="1"/>
  <c r="R56" i="1"/>
  <c r="S56" i="1" s="1"/>
  <c r="T56" i="1" s="1"/>
  <c r="U56" i="1" s="1"/>
  <c r="R57" i="1"/>
  <c r="S57" i="1" s="1"/>
  <c r="T57" i="1" s="1"/>
  <c r="U57" i="1" s="1"/>
  <c r="R58" i="1"/>
  <c r="S58" i="1" s="1"/>
  <c r="T58" i="1" s="1"/>
  <c r="U58" i="1" s="1"/>
  <c r="R59" i="1"/>
  <c r="S59" i="1" s="1"/>
  <c r="T59" i="1" s="1"/>
  <c r="U59" i="1" s="1"/>
  <c r="R60" i="1"/>
  <c r="S60" i="1" s="1"/>
  <c r="T60" i="1" s="1"/>
  <c r="U60" i="1" s="1"/>
  <c r="R61" i="1"/>
  <c r="S61" i="1" s="1"/>
  <c r="T61" i="1" s="1"/>
  <c r="U61" i="1" s="1"/>
  <c r="R62" i="1"/>
  <c r="S62" i="1" s="1"/>
  <c r="T62" i="1" s="1"/>
  <c r="U62" i="1" s="1"/>
  <c r="R63" i="1"/>
  <c r="S63" i="1" s="1"/>
  <c r="T63" i="1" s="1"/>
  <c r="U63" i="1" s="1"/>
  <c r="R64" i="1"/>
  <c r="S64" i="1" s="1"/>
  <c r="T64" i="1" s="1"/>
  <c r="U64" i="1" s="1"/>
  <c r="R65" i="1"/>
  <c r="S65" i="1" s="1"/>
  <c r="T65" i="1" s="1"/>
  <c r="U65" i="1" s="1"/>
  <c r="R66" i="1"/>
  <c r="S66" i="1" s="1"/>
  <c r="T66" i="1" s="1"/>
  <c r="U66" i="1" s="1"/>
  <c r="R67" i="1"/>
  <c r="S67" i="1" s="1"/>
  <c r="T67" i="1" s="1"/>
  <c r="U67" i="1" s="1"/>
  <c r="U2" i="1"/>
  <c r="T2" i="1"/>
  <c r="S2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2" i="1"/>
  <c r="L3" i="1"/>
  <c r="M3" i="1" s="1"/>
  <c r="N3" i="1" s="1"/>
  <c r="O3" i="1" s="1"/>
  <c r="P3" i="1" s="1"/>
  <c r="L4" i="1"/>
  <c r="M4" i="1"/>
  <c r="N4" i="1"/>
  <c r="O4" i="1" s="1"/>
  <c r="P4" i="1" s="1"/>
  <c r="L5" i="1"/>
  <c r="M5" i="1"/>
  <c r="N5" i="1"/>
  <c r="O5" i="1" s="1"/>
  <c r="P5" i="1" s="1"/>
  <c r="L6" i="1"/>
  <c r="M6" i="1" s="1"/>
  <c r="N6" i="1" s="1"/>
  <c r="O6" i="1" s="1"/>
  <c r="P6" i="1" s="1"/>
  <c r="L7" i="1"/>
  <c r="M7" i="1" s="1"/>
  <c r="N7" i="1" s="1"/>
  <c r="O7" i="1" s="1"/>
  <c r="P7" i="1" s="1"/>
  <c r="L8" i="1"/>
  <c r="M8" i="1"/>
  <c r="N8" i="1"/>
  <c r="O8" i="1"/>
  <c r="P8" i="1" s="1"/>
  <c r="L9" i="1"/>
  <c r="M9" i="1"/>
  <c r="N9" i="1" s="1"/>
  <c r="O9" i="1" s="1"/>
  <c r="P9" i="1" s="1"/>
  <c r="L10" i="1"/>
  <c r="M10" i="1"/>
  <c r="N10" i="1" s="1"/>
  <c r="O10" i="1" s="1"/>
  <c r="P10" i="1" s="1"/>
  <c r="L11" i="1"/>
  <c r="M11" i="1" s="1"/>
  <c r="N11" i="1" s="1"/>
  <c r="O11" i="1" s="1"/>
  <c r="P11" i="1" s="1"/>
  <c r="L12" i="1"/>
  <c r="M12" i="1"/>
  <c r="N12" i="1"/>
  <c r="O12" i="1" s="1"/>
  <c r="P12" i="1" s="1"/>
  <c r="L13" i="1"/>
  <c r="M13" i="1"/>
  <c r="N13" i="1"/>
  <c r="O13" i="1" s="1"/>
  <c r="P13" i="1" s="1"/>
  <c r="L14" i="1"/>
  <c r="M14" i="1" s="1"/>
  <c r="N14" i="1" s="1"/>
  <c r="O14" i="1" s="1"/>
  <c r="P14" i="1" s="1"/>
  <c r="L15" i="1"/>
  <c r="M15" i="1" s="1"/>
  <c r="N15" i="1" s="1"/>
  <c r="O15" i="1" s="1"/>
  <c r="P15" i="1" s="1"/>
  <c r="L16" i="1"/>
  <c r="M16" i="1"/>
  <c r="N16" i="1"/>
  <c r="O16" i="1"/>
  <c r="P16" i="1" s="1"/>
  <c r="L17" i="1"/>
  <c r="M17" i="1"/>
  <c r="N17" i="1" s="1"/>
  <c r="O17" i="1" s="1"/>
  <c r="P17" i="1" s="1"/>
  <c r="L18" i="1"/>
  <c r="M18" i="1"/>
  <c r="N18" i="1" s="1"/>
  <c r="O18" i="1" s="1"/>
  <c r="P18" i="1" s="1"/>
  <c r="L19" i="1"/>
  <c r="M19" i="1" s="1"/>
  <c r="N19" i="1" s="1"/>
  <c r="O19" i="1" s="1"/>
  <c r="P19" i="1" s="1"/>
  <c r="L20" i="1"/>
  <c r="M20" i="1"/>
  <c r="N20" i="1"/>
  <c r="O20" i="1" s="1"/>
  <c r="P20" i="1" s="1"/>
  <c r="L21" i="1"/>
  <c r="M21" i="1"/>
  <c r="N21" i="1"/>
  <c r="O21" i="1" s="1"/>
  <c r="P21" i="1" s="1"/>
  <c r="L22" i="1"/>
  <c r="M22" i="1" s="1"/>
  <c r="N22" i="1" s="1"/>
  <c r="O22" i="1" s="1"/>
  <c r="P22" i="1" s="1"/>
  <c r="L23" i="1"/>
  <c r="M23" i="1" s="1"/>
  <c r="N23" i="1" s="1"/>
  <c r="O23" i="1" s="1"/>
  <c r="P23" i="1" s="1"/>
  <c r="L24" i="1"/>
  <c r="M24" i="1"/>
  <c r="N24" i="1"/>
  <c r="O24" i="1"/>
  <c r="P24" i="1" s="1"/>
  <c r="L25" i="1"/>
  <c r="M25" i="1"/>
  <c r="N25" i="1" s="1"/>
  <c r="O25" i="1" s="1"/>
  <c r="P25" i="1" s="1"/>
  <c r="L26" i="1"/>
  <c r="M26" i="1"/>
  <c r="N26" i="1" s="1"/>
  <c r="O26" i="1" s="1"/>
  <c r="P26" i="1" s="1"/>
  <c r="L27" i="1"/>
  <c r="M27" i="1" s="1"/>
  <c r="N27" i="1" s="1"/>
  <c r="O27" i="1" s="1"/>
  <c r="P27" i="1" s="1"/>
  <c r="L28" i="1"/>
  <c r="M28" i="1"/>
  <c r="N28" i="1"/>
  <c r="O28" i="1" s="1"/>
  <c r="P28" i="1" s="1"/>
  <c r="L29" i="1"/>
  <c r="M29" i="1"/>
  <c r="N29" i="1"/>
  <c r="O29" i="1" s="1"/>
  <c r="P29" i="1" s="1"/>
  <c r="L30" i="1"/>
  <c r="M30" i="1" s="1"/>
  <c r="N30" i="1" s="1"/>
  <c r="O30" i="1" s="1"/>
  <c r="P30" i="1" s="1"/>
  <c r="L31" i="1"/>
  <c r="M31" i="1" s="1"/>
  <c r="N31" i="1" s="1"/>
  <c r="O31" i="1" s="1"/>
  <c r="P31" i="1" s="1"/>
  <c r="L32" i="1"/>
  <c r="M32" i="1" s="1"/>
  <c r="N32" i="1" s="1"/>
  <c r="O32" i="1" s="1"/>
  <c r="P32" i="1" s="1"/>
  <c r="L33" i="1"/>
  <c r="M33" i="1"/>
  <c r="N33" i="1" s="1"/>
  <c r="O33" i="1" s="1"/>
  <c r="P33" i="1" s="1"/>
  <c r="L34" i="1"/>
  <c r="M34" i="1"/>
  <c r="N34" i="1" s="1"/>
  <c r="O34" i="1" s="1"/>
  <c r="P34" i="1" s="1"/>
  <c r="L35" i="1"/>
  <c r="M35" i="1" s="1"/>
  <c r="N35" i="1" s="1"/>
  <c r="O35" i="1" s="1"/>
  <c r="P35" i="1" s="1"/>
  <c r="L36" i="1"/>
  <c r="M36" i="1"/>
  <c r="N36" i="1"/>
  <c r="O36" i="1" s="1"/>
  <c r="P36" i="1" s="1"/>
  <c r="L37" i="1"/>
  <c r="M37" i="1"/>
  <c r="N37" i="1"/>
  <c r="O37" i="1" s="1"/>
  <c r="P37" i="1" s="1"/>
  <c r="L38" i="1"/>
  <c r="M38" i="1" s="1"/>
  <c r="N38" i="1" s="1"/>
  <c r="O38" i="1" s="1"/>
  <c r="P38" i="1" s="1"/>
  <c r="L39" i="1"/>
  <c r="M39" i="1" s="1"/>
  <c r="N39" i="1" s="1"/>
  <c r="O39" i="1" s="1"/>
  <c r="P39" i="1" s="1"/>
  <c r="L40" i="1"/>
  <c r="M40" i="1" s="1"/>
  <c r="N40" i="1" s="1"/>
  <c r="O40" i="1" s="1"/>
  <c r="P40" i="1" s="1"/>
  <c r="L41" i="1"/>
  <c r="M41" i="1"/>
  <c r="N41" i="1" s="1"/>
  <c r="O41" i="1" s="1"/>
  <c r="P41" i="1" s="1"/>
  <c r="L42" i="1"/>
  <c r="M42" i="1"/>
  <c r="N42" i="1" s="1"/>
  <c r="O42" i="1" s="1"/>
  <c r="P42" i="1" s="1"/>
  <c r="L43" i="1"/>
  <c r="M43" i="1" s="1"/>
  <c r="N43" i="1" s="1"/>
  <c r="O43" i="1" s="1"/>
  <c r="P43" i="1" s="1"/>
  <c r="L44" i="1"/>
  <c r="M44" i="1"/>
  <c r="N44" i="1"/>
  <c r="O44" i="1" s="1"/>
  <c r="P44" i="1" s="1"/>
  <c r="L45" i="1"/>
  <c r="M45" i="1"/>
  <c r="N45" i="1"/>
  <c r="O45" i="1" s="1"/>
  <c r="P45" i="1" s="1"/>
  <c r="L46" i="1"/>
  <c r="M46" i="1" s="1"/>
  <c r="N46" i="1" s="1"/>
  <c r="O46" i="1" s="1"/>
  <c r="P46" i="1" s="1"/>
  <c r="L47" i="1"/>
  <c r="M47" i="1" s="1"/>
  <c r="N47" i="1" s="1"/>
  <c r="O47" i="1" s="1"/>
  <c r="P47" i="1" s="1"/>
  <c r="L48" i="1"/>
  <c r="M48" i="1" s="1"/>
  <c r="N48" i="1" s="1"/>
  <c r="O48" i="1" s="1"/>
  <c r="P48" i="1" s="1"/>
  <c r="L49" i="1"/>
  <c r="M49" i="1"/>
  <c r="N49" i="1" s="1"/>
  <c r="O49" i="1" s="1"/>
  <c r="P49" i="1" s="1"/>
  <c r="L50" i="1"/>
  <c r="M50" i="1"/>
  <c r="N50" i="1" s="1"/>
  <c r="O50" i="1" s="1"/>
  <c r="P50" i="1" s="1"/>
  <c r="L51" i="1"/>
  <c r="M51" i="1" s="1"/>
  <c r="N51" i="1" s="1"/>
  <c r="O51" i="1" s="1"/>
  <c r="P51" i="1" s="1"/>
  <c r="L52" i="1"/>
  <c r="M52" i="1"/>
  <c r="N52" i="1"/>
  <c r="O52" i="1" s="1"/>
  <c r="P52" i="1" s="1"/>
  <c r="L53" i="1"/>
  <c r="M53" i="1"/>
  <c r="N53" i="1"/>
  <c r="O53" i="1" s="1"/>
  <c r="P53" i="1" s="1"/>
  <c r="L54" i="1"/>
  <c r="M54" i="1" s="1"/>
  <c r="N54" i="1" s="1"/>
  <c r="O54" i="1" s="1"/>
  <c r="P54" i="1" s="1"/>
  <c r="L55" i="1"/>
  <c r="M55" i="1" s="1"/>
  <c r="N55" i="1" s="1"/>
  <c r="O55" i="1" s="1"/>
  <c r="P55" i="1" s="1"/>
  <c r="L56" i="1"/>
  <c r="M56" i="1" s="1"/>
  <c r="N56" i="1" s="1"/>
  <c r="O56" i="1" s="1"/>
  <c r="P56" i="1" s="1"/>
  <c r="L57" i="1"/>
  <c r="M57" i="1"/>
  <c r="N57" i="1" s="1"/>
  <c r="O57" i="1" s="1"/>
  <c r="P57" i="1" s="1"/>
  <c r="L58" i="1"/>
  <c r="M58" i="1"/>
  <c r="N58" i="1" s="1"/>
  <c r="O58" i="1" s="1"/>
  <c r="P58" i="1" s="1"/>
  <c r="L59" i="1"/>
  <c r="M59" i="1" s="1"/>
  <c r="N59" i="1" s="1"/>
  <c r="O59" i="1" s="1"/>
  <c r="P59" i="1" s="1"/>
  <c r="L60" i="1"/>
  <c r="M60" i="1"/>
  <c r="N60" i="1"/>
  <c r="O60" i="1" s="1"/>
  <c r="P60" i="1" s="1"/>
  <c r="L61" i="1"/>
  <c r="M61" i="1"/>
  <c r="N61" i="1"/>
  <c r="O61" i="1" s="1"/>
  <c r="P61" i="1" s="1"/>
  <c r="L62" i="1"/>
  <c r="M62" i="1" s="1"/>
  <c r="N62" i="1" s="1"/>
  <c r="O62" i="1" s="1"/>
  <c r="P62" i="1" s="1"/>
  <c r="L63" i="1"/>
  <c r="M63" i="1" s="1"/>
  <c r="N63" i="1" s="1"/>
  <c r="O63" i="1" s="1"/>
  <c r="P63" i="1" s="1"/>
  <c r="L64" i="1"/>
  <c r="M64" i="1" s="1"/>
  <c r="N64" i="1" s="1"/>
  <c r="O64" i="1" s="1"/>
  <c r="P64" i="1" s="1"/>
  <c r="L65" i="1"/>
  <c r="M65" i="1"/>
  <c r="N65" i="1" s="1"/>
  <c r="O65" i="1" s="1"/>
  <c r="P65" i="1" s="1"/>
  <c r="L66" i="1"/>
  <c r="M66" i="1"/>
  <c r="N66" i="1" s="1"/>
  <c r="O66" i="1" s="1"/>
  <c r="P66" i="1" s="1"/>
  <c r="L67" i="1"/>
  <c r="M67" i="1" s="1"/>
  <c r="N67" i="1" s="1"/>
  <c r="O67" i="1" s="1"/>
  <c r="P67" i="1" s="1"/>
  <c r="K15" i="1"/>
  <c r="K48" i="1"/>
  <c r="K38" i="1"/>
  <c r="K37" i="1"/>
  <c r="K62" i="1"/>
  <c r="K53" i="1"/>
  <c r="K3" i="1"/>
  <c r="K4" i="1"/>
  <c r="K5" i="1"/>
  <c r="K6" i="1"/>
  <c r="K7" i="1"/>
  <c r="K8" i="1"/>
  <c r="K9" i="1"/>
  <c r="K10" i="1"/>
  <c r="K11" i="1"/>
  <c r="K12" i="1"/>
  <c r="K13" i="1"/>
  <c r="K14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9" i="1"/>
  <c r="K40" i="1"/>
  <c r="K41" i="1"/>
  <c r="K42" i="1"/>
  <c r="K43" i="1"/>
  <c r="K44" i="1"/>
  <c r="K45" i="1"/>
  <c r="K46" i="1"/>
  <c r="K47" i="1"/>
  <c r="K49" i="1"/>
  <c r="K50" i="1"/>
  <c r="K51" i="1"/>
  <c r="K52" i="1"/>
  <c r="K54" i="1"/>
  <c r="K55" i="1"/>
  <c r="K56" i="1"/>
  <c r="K57" i="1"/>
  <c r="K58" i="1"/>
  <c r="K59" i="1"/>
  <c r="K60" i="1"/>
  <c r="K61" i="1"/>
  <c r="K63" i="1"/>
  <c r="K64" i="1"/>
  <c r="K65" i="1"/>
  <c r="K66" i="1"/>
  <c r="K67" i="1"/>
  <c r="K2" i="1"/>
  <c r="AI37" i="6" l="1"/>
  <c r="AI24" i="6"/>
  <c r="AI13" i="6"/>
  <c r="AI61" i="6"/>
  <c r="AI32" i="6"/>
  <c r="AI9" i="6"/>
  <c r="AH66" i="6"/>
  <c r="AG63" i="6"/>
  <c r="AI63" i="6" s="1"/>
  <c r="AH58" i="6"/>
  <c r="AG55" i="6"/>
  <c r="AI55" i="6" s="1"/>
  <c r="AH50" i="6"/>
  <c r="AG47" i="6"/>
  <c r="AI47" i="6" s="1"/>
  <c r="AH42" i="6"/>
  <c r="AG39" i="6"/>
  <c r="AI39" i="6" s="1"/>
  <c r="AH34" i="6"/>
  <c r="AG31" i="6"/>
  <c r="AI31" i="6" s="1"/>
  <c r="AH26" i="6"/>
  <c r="AG23" i="6"/>
  <c r="AI23" i="6" s="1"/>
  <c r="AH18" i="6"/>
  <c r="AG15" i="6"/>
  <c r="AI15" i="6" s="1"/>
  <c r="AH10" i="6"/>
  <c r="AG66" i="6"/>
  <c r="AH61" i="6"/>
  <c r="AG58" i="6"/>
  <c r="AI58" i="6" s="1"/>
  <c r="AH53" i="6"/>
  <c r="AI53" i="6" s="1"/>
  <c r="AG50" i="6"/>
  <c r="AH45" i="6"/>
  <c r="AI45" i="6" s="1"/>
  <c r="AG42" i="6"/>
  <c r="AI42" i="6" s="1"/>
  <c r="AH37" i="6"/>
  <c r="AG34" i="6"/>
  <c r="AH29" i="6"/>
  <c r="AI29" i="6" s="1"/>
  <c r="AG26" i="6"/>
  <c r="AI26" i="6" s="1"/>
  <c r="AH21" i="6"/>
  <c r="AI21" i="6" s="1"/>
  <c r="AG18" i="6"/>
  <c r="AG10" i="6"/>
  <c r="AI10" i="6" s="1"/>
  <c r="AH64" i="6"/>
  <c r="AI64" i="6" s="1"/>
  <c r="AH56" i="6"/>
  <c r="AI56" i="6" s="1"/>
  <c r="AH48" i="6"/>
  <c r="AI48" i="6" s="1"/>
  <c r="AH40" i="6"/>
  <c r="AI40" i="6" s="1"/>
  <c r="AH32" i="6"/>
  <c r="AH24" i="6"/>
  <c r="AH16" i="6"/>
  <c r="AI16" i="6" s="1"/>
  <c r="AH8" i="6"/>
  <c r="AG8" i="6"/>
  <c r="AI8" i="6" s="1"/>
  <c r="AG67" i="6"/>
  <c r="AI67" i="6" s="1"/>
  <c r="AH62" i="6"/>
  <c r="AG59" i="6"/>
  <c r="AI59" i="6" s="1"/>
  <c r="AH54" i="6"/>
  <c r="AG51" i="6"/>
  <c r="AI51" i="6" s="1"/>
  <c r="AH46" i="6"/>
  <c r="AG43" i="6"/>
  <c r="AI43" i="6" s="1"/>
  <c r="AH38" i="6"/>
  <c r="AG35" i="6"/>
  <c r="AI35" i="6" s="1"/>
  <c r="AH30" i="6"/>
  <c r="AG27" i="6"/>
  <c r="AI27" i="6" s="1"/>
  <c r="AH22" i="6"/>
  <c r="AG19" i="6"/>
  <c r="AI19" i="6" s="1"/>
  <c r="AH14" i="6"/>
  <c r="AG11" i="6"/>
  <c r="AI11" i="6" s="1"/>
  <c r="AG62" i="6"/>
  <c r="AI62" i="6" s="1"/>
  <c r="AG54" i="6"/>
  <c r="AI54" i="6" s="1"/>
  <c r="AG46" i="6"/>
  <c r="AI46" i="6" s="1"/>
  <c r="AG38" i="6"/>
  <c r="AG30" i="6"/>
  <c r="AG22" i="6"/>
  <c r="AI22" i="6" s="1"/>
  <c r="AG14" i="6"/>
  <c r="AI14" i="6" s="1"/>
  <c r="T70" i="6"/>
  <c r="U70" i="6" s="1"/>
  <c r="Y70" i="6"/>
  <c r="Z70" i="6" s="1"/>
  <c r="AA70" i="6" s="1"/>
  <c r="AD70" i="6"/>
  <c r="V53" i="8"/>
  <c r="W53" i="8" s="1"/>
  <c r="V60" i="8"/>
  <c r="W60" i="8" s="1"/>
  <c r="V51" i="8"/>
  <c r="W51" i="8" s="1"/>
  <c r="V59" i="8"/>
  <c r="W59" i="8" s="1"/>
  <c r="V67" i="8"/>
  <c r="W67" i="8" s="1"/>
  <c r="V55" i="8"/>
  <c r="W55" i="8" s="1"/>
  <c r="V43" i="8"/>
  <c r="W43" i="8" s="1"/>
  <c r="V48" i="8"/>
  <c r="W48" i="8" s="1"/>
  <c r="V38" i="8"/>
  <c r="W38" i="8" s="1"/>
  <c r="V23" i="8"/>
  <c r="W23" i="8" s="1"/>
  <c r="V30" i="8"/>
  <c r="W30" i="8" s="1"/>
  <c r="V26" i="8"/>
  <c r="W26" i="8" s="1"/>
  <c r="V9" i="8"/>
  <c r="W9" i="8" s="1"/>
  <c r="V63" i="8"/>
  <c r="W63" i="8" s="1"/>
  <c r="V39" i="8"/>
  <c r="W39" i="8" s="1"/>
  <c r="V40" i="8"/>
  <c r="W40" i="8" s="1"/>
  <c r="V5" i="8"/>
  <c r="W5" i="8" s="1"/>
  <c r="V29" i="8"/>
  <c r="W29" i="8" s="1"/>
  <c r="V37" i="8"/>
  <c r="W37" i="8" s="1"/>
  <c r="V14" i="8"/>
  <c r="W14" i="8" s="1"/>
  <c r="V22" i="8"/>
  <c r="W22" i="8" s="1"/>
  <c r="V32" i="8"/>
  <c r="W32" i="8" s="1"/>
  <c r="V42" i="8"/>
  <c r="W42" i="8" s="1"/>
  <c r="V49" i="8"/>
  <c r="W49" i="8" s="1"/>
  <c r="V46" i="8"/>
  <c r="W46" i="8" s="1"/>
  <c r="V45" i="8"/>
  <c r="W45" i="8" s="1"/>
  <c r="V3" i="8"/>
  <c r="W3" i="8" s="1"/>
  <c r="V17" i="8"/>
  <c r="W17" i="8" s="1"/>
  <c r="V25" i="8"/>
  <c r="W25" i="8" s="1"/>
  <c r="V28" i="8"/>
  <c r="W28" i="8" s="1"/>
  <c r="V33" i="8"/>
  <c r="W33" i="8" s="1"/>
  <c r="V35" i="8"/>
  <c r="W35" i="8" s="1"/>
  <c r="V58" i="8"/>
  <c r="W58" i="8" s="1"/>
  <c r="V66" i="8"/>
  <c r="W66" i="8" s="1"/>
  <c r="V41" i="8"/>
  <c r="W41" i="8" s="1"/>
  <c r="V7" i="8"/>
  <c r="W7" i="8" s="1"/>
  <c r="V13" i="8"/>
  <c r="W13" i="8" s="1"/>
  <c r="V21" i="8"/>
  <c r="W21" i="8" s="1"/>
  <c r="V54" i="8"/>
  <c r="W54" i="8" s="1"/>
  <c r="V62" i="8"/>
  <c r="W62" i="8" s="1"/>
  <c r="V6" i="8"/>
  <c r="W6" i="8" s="1"/>
  <c r="V12" i="8"/>
  <c r="W12" i="8" s="1"/>
  <c r="V20" i="8"/>
  <c r="W20" i="8" s="1"/>
  <c r="V47" i="8"/>
  <c r="W47" i="8" s="1"/>
  <c r="V52" i="8"/>
  <c r="W52" i="8" s="1"/>
  <c r="W2" i="8"/>
  <c r="V57" i="8"/>
  <c r="W57" i="8" s="1"/>
  <c r="V61" i="8"/>
  <c r="W61" i="8" s="1"/>
  <c r="V65" i="8"/>
  <c r="W65" i="8" s="1"/>
  <c r="T64" i="6"/>
  <c r="U64" i="6" s="1"/>
  <c r="T58" i="6"/>
  <c r="U58" i="6" s="1"/>
  <c r="AD63" i="6"/>
  <c r="Y63" i="6"/>
  <c r="Z63" i="6" s="1"/>
  <c r="AA63" i="6" s="1"/>
  <c r="AD59" i="6"/>
  <c r="Y59" i="6"/>
  <c r="Z59" i="6" s="1"/>
  <c r="AA59" i="6" s="1"/>
  <c r="AD58" i="6"/>
  <c r="Y58" i="6"/>
  <c r="Z58" i="6" s="1"/>
  <c r="AA58" i="6" s="1"/>
  <c r="AD55" i="6"/>
  <c r="Y55" i="6"/>
  <c r="Z55" i="6" s="1"/>
  <c r="AA55" i="6" s="1"/>
  <c r="AD51" i="6"/>
  <c r="Y51" i="6"/>
  <c r="Z51" i="6" s="1"/>
  <c r="AA51" i="6" s="1"/>
  <c r="AD66" i="6"/>
  <c r="Y66" i="6"/>
  <c r="Z66" i="6" s="1"/>
  <c r="AA66" i="6" s="1"/>
  <c r="Y62" i="6"/>
  <c r="Z62" i="6" s="1"/>
  <c r="AA62" i="6" s="1"/>
  <c r="Y54" i="6"/>
  <c r="Z54" i="6" s="1"/>
  <c r="AA54" i="6" s="1"/>
  <c r="Y67" i="6"/>
  <c r="Z67" i="6" s="1"/>
  <c r="AA67" i="6" s="1"/>
  <c r="T47" i="6"/>
  <c r="U47" i="6" s="1"/>
  <c r="T37" i="6"/>
  <c r="U37" i="6" s="1"/>
  <c r="T43" i="6"/>
  <c r="U43" i="6" s="1"/>
  <c r="T44" i="6"/>
  <c r="U44" i="6" s="1"/>
  <c r="T45" i="6"/>
  <c r="U45" i="6" s="1"/>
  <c r="T46" i="6"/>
  <c r="U46" i="6" s="1"/>
  <c r="AD36" i="6"/>
  <c r="Y36" i="6"/>
  <c r="Z36" i="6" s="1"/>
  <c r="AA36" i="6" s="1"/>
  <c r="AD43" i="6"/>
  <c r="Y43" i="6"/>
  <c r="Z43" i="6" s="1"/>
  <c r="AA43" i="6" s="1"/>
  <c r="AD50" i="6"/>
  <c r="Y50" i="6"/>
  <c r="Z50" i="6" s="1"/>
  <c r="AA50" i="6" s="1"/>
  <c r="AD47" i="6"/>
  <c r="Y47" i="6"/>
  <c r="Z47" i="6" s="1"/>
  <c r="AA47" i="6" s="1"/>
  <c r="Y40" i="6"/>
  <c r="Z40" i="6" s="1"/>
  <c r="AA40" i="6" s="1"/>
  <c r="T19" i="6"/>
  <c r="U19" i="6" s="1"/>
  <c r="T27" i="6"/>
  <c r="U27" i="6" s="1"/>
  <c r="T23" i="6"/>
  <c r="U23" i="6" s="1"/>
  <c r="T21" i="6"/>
  <c r="U21" i="6" s="1"/>
  <c r="T29" i="6"/>
  <c r="U29" i="6" s="1"/>
  <c r="AD32" i="6"/>
  <c r="Y32" i="6"/>
  <c r="Z32" i="6" s="1"/>
  <c r="AA32" i="6" s="1"/>
  <c r="AD29" i="6"/>
  <c r="Y29" i="6"/>
  <c r="Z29" i="6" s="1"/>
  <c r="AA29" i="6" s="1"/>
  <c r="AD28" i="6"/>
  <c r="Y28" i="6"/>
  <c r="Z28" i="6" s="1"/>
  <c r="AA28" i="6" s="1"/>
  <c r="T8" i="6"/>
  <c r="U8" i="6" s="1"/>
  <c r="T16" i="6"/>
  <c r="U16" i="6" s="1"/>
  <c r="T5" i="6"/>
  <c r="U5" i="6" s="1"/>
  <c r="T4" i="6"/>
  <c r="U4" i="6" s="1"/>
  <c r="T12" i="6"/>
  <c r="U12" i="6" s="1"/>
  <c r="T3" i="6"/>
  <c r="U3" i="6" s="1"/>
  <c r="T11" i="6"/>
  <c r="U11" i="6" s="1"/>
  <c r="Y13" i="6"/>
  <c r="Z13" i="6" s="1"/>
  <c r="AA13" i="6" s="1"/>
  <c r="AD13" i="6"/>
  <c r="Y21" i="6"/>
  <c r="Z21" i="6" s="1"/>
  <c r="AA21" i="6" s="1"/>
  <c r="AD21" i="6"/>
  <c r="Y4" i="6"/>
  <c r="Z4" i="6" s="1"/>
  <c r="AA4" i="6" s="1"/>
  <c r="AD4" i="6"/>
  <c r="Y12" i="6"/>
  <c r="Z12" i="6" s="1"/>
  <c r="AA12" i="6" s="1"/>
  <c r="AD12" i="6"/>
  <c r="Y20" i="6"/>
  <c r="Z20" i="6" s="1"/>
  <c r="AA20" i="6" s="1"/>
  <c r="AD20" i="6"/>
  <c r="U2" i="6"/>
  <c r="Y5" i="6"/>
  <c r="Z5" i="6" s="1"/>
  <c r="AA5" i="6" s="1"/>
  <c r="AD5" i="6"/>
  <c r="Y3" i="6"/>
  <c r="Z3" i="6" s="1"/>
  <c r="AA3" i="6" s="1"/>
  <c r="AD3" i="6"/>
  <c r="Y11" i="6"/>
  <c r="Z11" i="6" s="1"/>
  <c r="AA11" i="6" s="1"/>
  <c r="AD11" i="6"/>
  <c r="Y19" i="6"/>
  <c r="Z19" i="6" s="1"/>
  <c r="AA19" i="6" s="1"/>
  <c r="AD19" i="6"/>
  <c r="Y2" i="6"/>
  <c r="Z2" i="6" s="1"/>
  <c r="AA2" i="6" s="1"/>
  <c r="AD2" i="6"/>
  <c r="Y10" i="6"/>
  <c r="Z10" i="6" s="1"/>
  <c r="AA10" i="6" s="1"/>
  <c r="AD10" i="6"/>
  <c r="Y18" i="6"/>
  <c r="Z18" i="6" s="1"/>
  <c r="AA18" i="6" s="1"/>
  <c r="AD18" i="6"/>
  <c r="Y9" i="6"/>
  <c r="Z9" i="6" s="1"/>
  <c r="AA9" i="6" s="1"/>
  <c r="AD9" i="6"/>
  <c r="Y17" i="6"/>
  <c r="Z17" i="6" s="1"/>
  <c r="AA17" i="6" s="1"/>
  <c r="AD17" i="6"/>
  <c r="AD25" i="6"/>
  <c r="Y25" i="6"/>
  <c r="Z25" i="6" s="1"/>
  <c r="AA25" i="6" s="1"/>
  <c r="Y8" i="6"/>
  <c r="Z8" i="6" s="1"/>
  <c r="AA8" i="6" s="1"/>
  <c r="AD8" i="6"/>
  <c r="Y16" i="6"/>
  <c r="Z16" i="6" s="1"/>
  <c r="AA16" i="6" s="1"/>
  <c r="AD16" i="6"/>
  <c r="Y24" i="6"/>
  <c r="Z24" i="6" s="1"/>
  <c r="AA24" i="6" s="1"/>
  <c r="AD24" i="6"/>
  <c r="AD27" i="6"/>
  <c r="Y27" i="6"/>
  <c r="Z27" i="6" s="1"/>
  <c r="AA27" i="6" s="1"/>
  <c r="Y7" i="6"/>
  <c r="Z7" i="6" s="1"/>
  <c r="AA7" i="6" s="1"/>
  <c r="AD7" i="6"/>
  <c r="Y15" i="6"/>
  <c r="Z15" i="6" s="1"/>
  <c r="AA15" i="6" s="1"/>
  <c r="AD15" i="6"/>
  <c r="Y23" i="6"/>
  <c r="Z23" i="6" s="1"/>
  <c r="AA23" i="6" s="1"/>
  <c r="AD23" i="6"/>
  <c r="Y6" i="6"/>
  <c r="Z6" i="6" s="1"/>
  <c r="AA6" i="6" s="1"/>
  <c r="AD6" i="6"/>
  <c r="Y14" i="6"/>
  <c r="Z14" i="6" s="1"/>
  <c r="AA14" i="6" s="1"/>
  <c r="AD14" i="6"/>
  <c r="Y22" i="6"/>
  <c r="Z22" i="6" s="1"/>
  <c r="AA22" i="6" s="1"/>
  <c r="AD22" i="6"/>
  <c r="T30" i="6"/>
  <c r="U30" i="6" s="1"/>
  <c r="Y31" i="6"/>
  <c r="Z31" i="6" s="1"/>
  <c r="AA31" i="6" s="1"/>
  <c r="T38" i="6"/>
  <c r="U38" i="6" s="1"/>
  <c r="Y39" i="6"/>
  <c r="Z39" i="6" s="1"/>
  <c r="AA39" i="6" s="1"/>
  <c r="Y45" i="6"/>
  <c r="Z45" i="6" s="1"/>
  <c r="AA45" i="6" s="1"/>
  <c r="Y49" i="6"/>
  <c r="Z49" i="6" s="1"/>
  <c r="AA49" i="6" s="1"/>
  <c r="Y53" i="6"/>
  <c r="Z53" i="6" s="1"/>
  <c r="AA53" i="6" s="1"/>
  <c r="Y57" i="6"/>
  <c r="Z57" i="6" s="1"/>
  <c r="AA57" i="6" s="1"/>
  <c r="Y61" i="6"/>
  <c r="Z61" i="6" s="1"/>
  <c r="AA61" i="6" s="1"/>
  <c r="Y65" i="6"/>
  <c r="Z65" i="6" s="1"/>
  <c r="AA65" i="6" s="1"/>
  <c r="Y26" i="6"/>
  <c r="Z26" i="6" s="1"/>
  <c r="AA26" i="6" s="1"/>
  <c r="T33" i="6"/>
  <c r="U33" i="6" s="1"/>
  <c r="Y34" i="6"/>
  <c r="Z34" i="6" s="1"/>
  <c r="AA34" i="6" s="1"/>
  <c r="T41" i="6"/>
  <c r="U41" i="6" s="1"/>
  <c r="Y42" i="6"/>
  <c r="Z42" i="6" s="1"/>
  <c r="AA42" i="6" s="1"/>
  <c r="T28" i="6"/>
  <c r="U28" i="6" s="1"/>
  <c r="T36" i="6"/>
  <c r="U36" i="6" s="1"/>
  <c r="T31" i="6"/>
  <c r="U31" i="6" s="1"/>
  <c r="T39" i="6"/>
  <c r="U39" i="6" s="1"/>
  <c r="Y30" i="6"/>
  <c r="Z30" i="6" s="1"/>
  <c r="AA30" i="6" s="1"/>
  <c r="Y38" i="6"/>
  <c r="Z38" i="6" s="1"/>
  <c r="AA38" i="6" s="1"/>
  <c r="T32" i="6"/>
  <c r="U32" i="6" s="1"/>
  <c r="Y33" i="6"/>
  <c r="Z33" i="6" s="1"/>
  <c r="AA33" i="6" s="1"/>
  <c r="T40" i="6"/>
  <c r="U40" i="6" s="1"/>
  <c r="Y41" i="6"/>
  <c r="Z41" i="6" s="1"/>
  <c r="AA41" i="6" s="1"/>
  <c r="Y44" i="6"/>
  <c r="Z44" i="6" s="1"/>
  <c r="AA44" i="6" s="1"/>
  <c r="Y48" i="6"/>
  <c r="Z48" i="6" s="1"/>
  <c r="AA48" i="6" s="1"/>
  <c r="Y52" i="6"/>
  <c r="Z52" i="6" s="1"/>
  <c r="AA52" i="6" s="1"/>
  <c r="Y56" i="6"/>
  <c r="Z56" i="6" s="1"/>
  <c r="AA56" i="6" s="1"/>
  <c r="Y60" i="6"/>
  <c r="Z60" i="6" s="1"/>
  <c r="AA60" i="6" s="1"/>
  <c r="Y64" i="6"/>
  <c r="Z64" i="6" s="1"/>
  <c r="AA64" i="6" s="1"/>
  <c r="T15" i="4"/>
  <c r="U15" i="4" s="1"/>
  <c r="T14" i="4"/>
  <c r="U14" i="4" s="1"/>
  <c r="T9" i="4"/>
  <c r="U9" i="4" s="1"/>
  <c r="T8" i="4"/>
  <c r="U8" i="4" s="1"/>
  <c r="T69" i="4"/>
  <c r="U2" i="4"/>
  <c r="T50" i="4"/>
  <c r="U50" i="4" s="1"/>
  <c r="T42" i="4"/>
  <c r="U42" i="4" s="1"/>
  <c r="T47" i="4"/>
  <c r="U47" i="4" s="1"/>
  <c r="T39" i="4"/>
  <c r="U39" i="4" s="1"/>
  <c r="T34" i="4"/>
  <c r="U34" i="4" s="1"/>
  <c r="Y13" i="4"/>
  <c r="Z13" i="4" s="1"/>
  <c r="AA13" i="4" s="1"/>
  <c r="T60" i="4"/>
  <c r="U60" i="4" s="1"/>
  <c r="T52" i="4"/>
  <c r="U52" i="4" s="1"/>
  <c r="T67" i="4"/>
  <c r="U67" i="4" s="1"/>
  <c r="T59" i="4"/>
  <c r="U59" i="4" s="1"/>
  <c r="T51" i="4"/>
  <c r="U51" i="4" s="1"/>
  <c r="T65" i="4"/>
  <c r="U65" i="4" s="1"/>
  <c r="T57" i="4"/>
  <c r="U57" i="4" s="1"/>
  <c r="T2" i="2"/>
  <c r="T62" i="2"/>
  <c r="T46" i="2"/>
  <c r="T32" i="2"/>
  <c r="T48" i="2"/>
  <c r="T64" i="2"/>
  <c r="T18" i="2"/>
  <c r="M36" i="2"/>
  <c r="Q61" i="2"/>
  <c r="Q55" i="2"/>
  <c r="Q39" i="2"/>
  <c r="T39" i="2" s="1"/>
  <c r="AE39" i="2" s="1"/>
  <c r="Q28" i="2"/>
  <c r="T28" i="2" s="1"/>
  <c r="AE28" i="2" s="1"/>
  <c r="Q23" i="2"/>
  <c r="Q7" i="2"/>
  <c r="T7" i="2" s="1"/>
  <c r="AE7" i="2" s="1"/>
  <c r="S67" i="2"/>
  <c r="S61" i="2"/>
  <c r="S54" i="2"/>
  <c r="S48" i="2"/>
  <c r="S35" i="2"/>
  <c r="T35" i="2" s="1"/>
  <c r="AE35" i="2" s="1"/>
  <c r="S29" i="2"/>
  <c r="S22" i="2"/>
  <c r="AE66" i="2"/>
  <c r="AE34" i="2"/>
  <c r="M54" i="2"/>
  <c r="M45" i="2"/>
  <c r="M40" i="2"/>
  <c r="M22" i="2"/>
  <c r="T22" i="2" s="1"/>
  <c r="M13" i="2"/>
  <c r="M8" i="2"/>
  <c r="T8" i="2" s="1"/>
  <c r="Q60" i="2"/>
  <c r="Q49" i="2"/>
  <c r="T49" i="2" s="1"/>
  <c r="Q38" i="2"/>
  <c r="T38" i="2" s="1"/>
  <c r="Q33" i="2"/>
  <c r="Q17" i="2"/>
  <c r="T17" i="2" s="1"/>
  <c r="Q6" i="2"/>
  <c r="T6" i="2" s="1"/>
  <c r="AE6" i="2" s="1"/>
  <c r="S60" i="2"/>
  <c r="T60" i="2" s="1"/>
  <c r="AE60" i="2" s="1"/>
  <c r="S47" i="2"/>
  <c r="S41" i="2"/>
  <c r="S28" i="2"/>
  <c r="AE46" i="2"/>
  <c r="AE26" i="2"/>
  <c r="Q65" i="2"/>
  <c r="Q59" i="2"/>
  <c r="Q43" i="2"/>
  <c r="Q27" i="2"/>
  <c r="T27" i="2" s="1"/>
  <c r="AE27" i="2" s="1"/>
  <c r="Q11" i="2"/>
  <c r="T11" i="2" s="1"/>
  <c r="AE11" i="2" s="1"/>
  <c r="S59" i="2"/>
  <c r="T59" i="2" s="1"/>
  <c r="AE59" i="2" s="1"/>
  <c r="S53" i="2"/>
  <c r="S40" i="2"/>
  <c r="S27" i="2"/>
  <c r="S21" i="2"/>
  <c r="S14" i="2"/>
  <c r="S7" i="2"/>
  <c r="AD65" i="2"/>
  <c r="AD58" i="2"/>
  <c r="AE58" i="2" s="1"/>
  <c r="AD33" i="2"/>
  <c r="AD25" i="2"/>
  <c r="AD12" i="2"/>
  <c r="AD5" i="2"/>
  <c r="M53" i="2"/>
  <c r="T53" i="2" s="1"/>
  <c r="AE53" i="2" s="1"/>
  <c r="M30" i="2"/>
  <c r="T30" i="2" s="1"/>
  <c r="M21" i="2"/>
  <c r="Q64" i="2"/>
  <c r="Q53" i="2"/>
  <c r="Q37" i="2"/>
  <c r="Q21" i="2"/>
  <c r="Q5" i="2"/>
  <c r="S65" i="2"/>
  <c r="S52" i="2"/>
  <c r="T52" i="2" s="1"/>
  <c r="AE52" i="2" s="1"/>
  <c r="S39" i="2"/>
  <c r="S33" i="2"/>
  <c r="S20" i="2"/>
  <c r="S13" i="2"/>
  <c r="S6" i="2"/>
  <c r="AD64" i="2"/>
  <c r="AD57" i="2"/>
  <c r="AD44" i="2"/>
  <c r="AD38" i="2"/>
  <c r="AD32" i="2"/>
  <c r="AE32" i="2" s="1"/>
  <c r="AE18" i="2"/>
  <c r="Q47" i="2"/>
  <c r="T47" i="2" s="1"/>
  <c r="AE47" i="2" s="1"/>
  <c r="Q31" i="2"/>
  <c r="Q20" i="2"/>
  <c r="T20" i="2" s="1"/>
  <c r="AE20" i="2" s="1"/>
  <c r="Q15" i="2"/>
  <c r="T15" i="2" s="1"/>
  <c r="AE15" i="2" s="1"/>
  <c r="Q4" i="2"/>
  <c r="T4" i="2" s="1"/>
  <c r="AE4" i="2" s="1"/>
  <c r="S64" i="2"/>
  <c r="S51" i="2"/>
  <c r="S45" i="2"/>
  <c r="S38" i="2"/>
  <c r="S32" i="2"/>
  <c r="S19" i="2"/>
  <c r="S12" i="2"/>
  <c r="T12" i="2" s="1"/>
  <c r="AD56" i="2"/>
  <c r="AE56" i="2" s="1"/>
  <c r="AD50" i="2"/>
  <c r="AE50" i="2" s="1"/>
  <c r="M61" i="2"/>
  <c r="T61" i="2" s="1"/>
  <c r="M29" i="2"/>
  <c r="Q63" i="2"/>
  <c r="T63" i="2" s="1"/>
  <c r="AE63" i="2" s="1"/>
  <c r="Q57" i="2"/>
  <c r="T57" i="2" s="1"/>
  <c r="Q41" i="2"/>
  <c r="T41" i="2" s="1"/>
  <c r="Q25" i="2"/>
  <c r="T25" i="2" s="1"/>
  <c r="Q14" i="2"/>
  <c r="T14" i="2" s="1"/>
  <c r="AE14" i="2" s="1"/>
  <c r="Q9" i="2"/>
  <c r="T9" i="2" s="1"/>
  <c r="Q3" i="2"/>
  <c r="T3" i="2" s="1"/>
  <c r="AE3" i="2" s="1"/>
  <c r="S63" i="2"/>
  <c r="S57" i="2"/>
  <c r="S44" i="2"/>
  <c r="T44" i="2" s="1"/>
  <c r="S31" i="2"/>
  <c r="T31" i="2" s="1"/>
  <c r="AE31" i="2" s="1"/>
  <c r="S25" i="2"/>
  <c r="AD62" i="2"/>
  <c r="AD30" i="2"/>
  <c r="AD17" i="2"/>
  <c r="AD9" i="2"/>
  <c r="M56" i="2"/>
  <c r="T56" i="2" s="1"/>
  <c r="M65" i="2"/>
  <c r="M33" i="2"/>
  <c r="T33" i="2" s="1"/>
  <c r="M10" i="2"/>
  <c r="T10" i="2" s="1"/>
  <c r="AE10" i="2" s="1"/>
  <c r="Q51" i="2"/>
  <c r="T51" i="2" s="1"/>
  <c r="AE51" i="2" s="1"/>
  <c r="Q35" i="2"/>
  <c r="Q19" i="2"/>
  <c r="T19" i="2" s="1"/>
  <c r="AE19" i="2" s="1"/>
  <c r="S56" i="2"/>
  <c r="S43" i="2"/>
  <c r="T43" i="2" s="1"/>
  <c r="AE43" i="2" s="1"/>
  <c r="S37" i="2"/>
  <c r="S24" i="2"/>
  <c r="T24" i="2" s="1"/>
  <c r="AE24" i="2" s="1"/>
  <c r="AE2" i="2"/>
  <c r="AE61" i="2"/>
  <c r="AD49" i="2"/>
  <c r="AD42" i="2"/>
  <c r="AE42" i="2" s="1"/>
  <c r="AD22" i="2"/>
  <c r="AE22" i="2" s="1"/>
  <c r="AD16" i="2"/>
  <c r="AD8" i="2"/>
  <c r="T67" i="2"/>
  <c r="AE67" i="2" s="1"/>
  <c r="M37" i="2"/>
  <c r="M5" i="2"/>
  <c r="Q67" i="2"/>
  <c r="Q45" i="2"/>
  <c r="Q29" i="2"/>
  <c r="Q13" i="2"/>
  <c r="S55" i="2"/>
  <c r="T55" i="2" s="1"/>
  <c r="AE55" i="2" s="1"/>
  <c r="S49" i="2"/>
  <c r="S36" i="2"/>
  <c r="S23" i="2"/>
  <c r="T23" i="2" s="1"/>
  <c r="AE23" i="2" s="1"/>
  <c r="S17" i="2"/>
  <c r="AD54" i="2"/>
  <c r="AD48" i="2"/>
  <c r="AE48" i="2" s="1"/>
  <c r="AD41" i="2"/>
  <c r="S16" i="2"/>
  <c r="T16" i="2" s="1"/>
  <c r="S3" i="2"/>
  <c r="S15" i="2"/>
  <c r="S9" i="2"/>
  <c r="S8" i="2"/>
  <c r="S11" i="2"/>
  <c r="S5" i="2"/>
  <c r="S4" i="2"/>
  <c r="P68" i="1"/>
  <c r="P69" i="1"/>
  <c r="AI38" i="6" l="1"/>
  <c r="AI34" i="6"/>
  <c r="AI66" i="6"/>
  <c r="AI18" i="6"/>
  <c r="AI50" i="6"/>
  <c r="AI30" i="6"/>
  <c r="W69" i="8"/>
  <c r="V69" i="8"/>
  <c r="AD69" i="6"/>
  <c r="AD68" i="6"/>
  <c r="U69" i="6"/>
  <c r="U68" i="6"/>
  <c r="T68" i="6"/>
  <c r="T69" i="6"/>
  <c r="U69" i="4"/>
  <c r="AJ19" i="2"/>
  <c r="AK19" i="2" s="1"/>
  <c r="AL19" i="2" s="1"/>
  <c r="AM19" i="2" s="1"/>
  <c r="AI19" i="2"/>
  <c r="AJ3" i="2"/>
  <c r="AK3" i="2" s="1"/>
  <c r="AL3" i="2" s="1"/>
  <c r="AM3" i="2" s="1"/>
  <c r="AI3" i="2"/>
  <c r="AJ59" i="2"/>
  <c r="AK59" i="2" s="1"/>
  <c r="AL59" i="2" s="1"/>
  <c r="AM59" i="2" s="1"/>
  <c r="AI59" i="2"/>
  <c r="AJ11" i="2"/>
  <c r="AK11" i="2" s="1"/>
  <c r="AL11" i="2" s="1"/>
  <c r="AM11" i="2" s="1"/>
  <c r="AI11" i="2"/>
  <c r="AJ7" i="2"/>
  <c r="AK7" i="2" s="1"/>
  <c r="AL7" i="2" s="1"/>
  <c r="AM7" i="2" s="1"/>
  <c r="AI7" i="2"/>
  <c r="AJ43" i="2"/>
  <c r="AK43" i="2" s="1"/>
  <c r="AL43" i="2" s="1"/>
  <c r="AM43" i="2" s="1"/>
  <c r="AI43" i="2"/>
  <c r="AJ14" i="2"/>
  <c r="AK14" i="2" s="1"/>
  <c r="AL14" i="2" s="1"/>
  <c r="AM14" i="2" s="1"/>
  <c r="AI14" i="2"/>
  <c r="AJ4" i="2"/>
  <c r="AK4" i="2" s="1"/>
  <c r="AL4" i="2" s="1"/>
  <c r="AM4" i="2" s="1"/>
  <c r="AI4" i="2"/>
  <c r="AJ52" i="2"/>
  <c r="AK52" i="2" s="1"/>
  <c r="AL52" i="2" s="1"/>
  <c r="AM52" i="2" s="1"/>
  <c r="AI52" i="2"/>
  <c r="AJ27" i="2"/>
  <c r="AK27" i="2" s="1"/>
  <c r="AL27" i="2" s="1"/>
  <c r="AM27" i="2" s="1"/>
  <c r="AI27" i="2"/>
  <c r="AJ63" i="2"/>
  <c r="AK63" i="2" s="1"/>
  <c r="AL63" i="2" s="1"/>
  <c r="AM63" i="2" s="1"/>
  <c r="AI63" i="2"/>
  <c r="AJ23" i="2"/>
  <c r="AK23" i="2" s="1"/>
  <c r="AL23" i="2" s="1"/>
  <c r="AM23" i="2" s="1"/>
  <c r="AI23" i="2"/>
  <c r="AI53" i="2"/>
  <c r="AJ53" i="2"/>
  <c r="AK53" i="2" s="1"/>
  <c r="AL53" i="2" s="1"/>
  <c r="AM53" i="2" s="1"/>
  <c r="AJ60" i="2"/>
  <c r="AK60" i="2" s="1"/>
  <c r="AL60" i="2" s="1"/>
  <c r="AM60" i="2" s="1"/>
  <c r="AI60" i="2"/>
  <c r="AI24" i="2"/>
  <c r="AJ24" i="2"/>
  <c r="AK24" i="2" s="1"/>
  <c r="AL24" i="2" s="1"/>
  <c r="AM24" i="2" s="1"/>
  <c r="AJ31" i="2"/>
  <c r="AK31" i="2" s="1"/>
  <c r="AL31" i="2" s="1"/>
  <c r="AM31" i="2" s="1"/>
  <c r="AI31" i="2"/>
  <c r="AJ20" i="2"/>
  <c r="AK20" i="2" s="1"/>
  <c r="AL20" i="2" s="1"/>
  <c r="AM20" i="2" s="1"/>
  <c r="AI20" i="2"/>
  <c r="AJ6" i="2"/>
  <c r="AK6" i="2" s="1"/>
  <c r="AL6" i="2" s="1"/>
  <c r="AM6" i="2" s="1"/>
  <c r="AI6" i="2"/>
  <c r="AJ35" i="2"/>
  <c r="AK35" i="2" s="1"/>
  <c r="AL35" i="2" s="1"/>
  <c r="AM35" i="2" s="1"/>
  <c r="AI35" i="2"/>
  <c r="AJ39" i="2"/>
  <c r="AK39" i="2" s="1"/>
  <c r="AL39" i="2" s="1"/>
  <c r="AM39" i="2" s="1"/>
  <c r="AI39" i="2"/>
  <c r="AJ47" i="2"/>
  <c r="AK47" i="2" s="1"/>
  <c r="AL47" i="2" s="1"/>
  <c r="AM47" i="2" s="1"/>
  <c r="AI47" i="2"/>
  <c r="AJ51" i="2"/>
  <c r="AK51" i="2" s="1"/>
  <c r="AL51" i="2" s="1"/>
  <c r="AM51" i="2" s="1"/>
  <c r="AI51" i="2"/>
  <c r="AJ10" i="2"/>
  <c r="AK10" i="2" s="1"/>
  <c r="AL10" i="2" s="1"/>
  <c r="AM10" i="2" s="1"/>
  <c r="AI10" i="2"/>
  <c r="AJ15" i="2"/>
  <c r="AK15" i="2" s="1"/>
  <c r="AL15" i="2" s="1"/>
  <c r="AM15" i="2" s="1"/>
  <c r="AI15" i="2"/>
  <c r="AJ28" i="2"/>
  <c r="AK28" i="2" s="1"/>
  <c r="AL28" i="2" s="1"/>
  <c r="AM28" i="2" s="1"/>
  <c r="AI28" i="2"/>
  <c r="AJ67" i="2"/>
  <c r="AK67" i="2" s="1"/>
  <c r="AL67" i="2" s="1"/>
  <c r="AM67" i="2" s="1"/>
  <c r="AI67" i="2"/>
  <c r="AJ55" i="2"/>
  <c r="AK55" i="2" s="1"/>
  <c r="AL55" i="2" s="1"/>
  <c r="AM55" i="2" s="1"/>
  <c r="AI55" i="2"/>
  <c r="AI48" i="2"/>
  <c r="AJ48" i="2"/>
  <c r="AK48" i="2" s="1"/>
  <c r="AL48" i="2" s="1"/>
  <c r="AM48" i="2" s="1"/>
  <c r="AE16" i="2"/>
  <c r="AJ50" i="2"/>
  <c r="AK50" i="2" s="1"/>
  <c r="AL50" i="2" s="1"/>
  <c r="AM50" i="2" s="1"/>
  <c r="AI50" i="2"/>
  <c r="AE64" i="2"/>
  <c r="AJ58" i="2"/>
  <c r="AK58" i="2" s="1"/>
  <c r="AL58" i="2" s="1"/>
  <c r="AM58" i="2" s="1"/>
  <c r="AI58" i="2"/>
  <c r="AJ26" i="2"/>
  <c r="AK26" i="2" s="1"/>
  <c r="AL26" i="2" s="1"/>
  <c r="AM26" i="2" s="1"/>
  <c r="AI26" i="2"/>
  <c r="AJ34" i="2"/>
  <c r="AK34" i="2" s="1"/>
  <c r="AL34" i="2" s="1"/>
  <c r="AM34" i="2" s="1"/>
  <c r="AI34" i="2"/>
  <c r="AE54" i="2"/>
  <c r="AI56" i="2"/>
  <c r="AJ56" i="2"/>
  <c r="AK56" i="2" s="1"/>
  <c r="AL56" i="2" s="1"/>
  <c r="AM56" i="2" s="1"/>
  <c r="AJ18" i="2"/>
  <c r="AK18" i="2" s="1"/>
  <c r="AL18" i="2" s="1"/>
  <c r="AM18" i="2" s="1"/>
  <c r="AI18" i="2"/>
  <c r="AE5" i="2"/>
  <c r="AE65" i="2"/>
  <c r="AJ46" i="2"/>
  <c r="AK46" i="2" s="1"/>
  <c r="AL46" i="2" s="1"/>
  <c r="AM46" i="2" s="1"/>
  <c r="AI46" i="2"/>
  <c r="T40" i="2"/>
  <c r="AE40" i="2" s="1"/>
  <c r="T29" i="2"/>
  <c r="AE29" i="2" s="1"/>
  <c r="AE12" i="2"/>
  <c r="T45" i="2"/>
  <c r="AE45" i="2" s="1"/>
  <c r="AE9" i="2"/>
  <c r="AI2" i="2"/>
  <c r="AJ2" i="2"/>
  <c r="AK2" i="2" s="1"/>
  <c r="AL2" i="2" s="1"/>
  <c r="AE30" i="2"/>
  <c r="AI32" i="2"/>
  <c r="AJ32" i="2"/>
  <c r="AK32" i="2" s="1"/>
  <c r="AL32" i="2" s="1"/>
  <c r="AM32" i="2" s="1"/>
  <c r="T54" i="2"/>
  <c r="T36" i="2"/>
  <c r="AE36" i="2" s="1"/>
  <c r="AI61" i="2"/>
  <c r="AJ61" i="2"/>
  <c r="AK61" i="2" s="1"/>
  <c r="AL61" i="2" s="1"/>
  <c r="AM61" i="2" s="1"/>
  <c r="AE17" i="2"/>
  <c r="T65" i="2"/>
  <c r="AJ42" i="2"/>
  <c r="AK42" i="2" s="1"/>
  <c r="AL42" i="2" s="1"/>
  <c r="AM42" i="2" s="1"/>
  <c r="AI42" i="2"/>
  <c r="T37" i="2"/>
  <c r="AE37" i="2" s="1"/>
  <c r="AE62" i="2"/>
  <c r="AE38" i="2"/>
  <c r="AE25" i="2"/>
  <c r="AJ66" i="2"/>
  <c r="AK66" i="2" s="1"/>
  <c r="AL66" i="2" s="1"/>
  <c r="AM66" i="2" s="1"/>
  <c r="AI66" i="2"/>
  <c r="AE8" i="2"/>
  <c r="AE57" i="2"/>
  <c r="T13" i="2"/>
  <c r="AE13" i="2" s="1"/>
  <c r="AJ22" i="2"/>
  <c r="AK22" i="2" s="1"/>
  <c r="AL22" i="2" s="1"/>
  <c r="AM22" i="2" s="1"/>
  <c r="AI22" i="2"/>
  <c r="T5" i="2"/>
  <c r="AE49" i="2"/>
  <c r="AE41" i="2"/>
  <c r="AE44" i="2"/>
  <c r="T21" i="2"/>
  <c r="AE21" i="2" s="1"/>
  <c r="AE33" i="2"/>
  <c r="AJ62" i="2" l="1"/>
  <c r="AK62" i="2" s="1"/>
  <c r="AL62" i="2" s="1"/>
  <c r="AM62" i="2" s="1"/>
  <c r="AI62" i="2"/>
  <c r="AJ33" i="2"/>
  <c r="AK33" i="2" s="1"/>
  <c r="AL33" i="2" s="1"/>
  <c r="AM33" i="2" s="1"/>
  <c r="AI33" i="2"/>
  <c r="AI13" i="2"/>
  <c r="AJ13" i="2"/>
  <c r="AK13" i="2" s="1"/>
  <c r="AL13" i="2" s="1"/>
  <c r="AM13" i="2" s="1"/>
  <c r="AI37" i="2"/>
  <c r="AJ37" i="2"/>
  <c r="AK37" i="2" s="1"/>
  <c r="AL37" i="2" s="1"/>
  <c r="AM37" i="2" s="1"/>
  <c r="AJ12" i="2"/>
  <c r="AK12" i="2" s="1"/>
  <c r="AL12" i="2" s="1"/>
  <c r="AM12" i="2" s="1"/>
  <c r="AI12" i="2"/>
  <c r="AJ9" i="2"/>
  <c r="AK9" i="2" s="1"/>
  <c r="AL9" i="2" s="1"/>
  <c r="AM9" i="2" s="1"/>
  <c r="AI9" i="2"/>
  <c r="AI45" i="2"/>
  <c r="AJ45" i="2"/>
  <c r="AK45" i="2" s="1"/>
  <c r="AL45" i="2" s="1"/>
  <c r="AM45" i="2" s="1"/>
  <c r="AJ44" i="2"/>
  <c r="AK44" i="2" s="1"/>
  <c r="AL44" i="2" s="1"/>
  <c r="AM44" i="2" s="1"/>
  <c r="AI44" i="2"/>
  <c r="AI8" i="2"/>
  <c r="AJ8" i="2"/>
  <c r="AK8" i="2" s="1"/>
  <c r="AL8" i="2" s="1"/>
  <c r="AM8" i="2" s="1"/>
  <c r="AI40" i="2"/>
  <c r="AJ40" i="2"/>
  <c r="AK40" i="2" s="1"/>
  <c r="AL40" i="2" s="1"/>
  <c r="AM40" i="2" s="1"/>
  <c r="AI64" i="2"/>
  <c r="AJ64" i="2"/>
  <c r="AK64" i="2" s="1"/>
  <c r="AL64" i="2" s="1"/>
  <c r="AM64" i="2" s="1"/>
  <c r="AI5" i="2"/>
  <c r="AJ5" i="2"/>
  <c r="AK5" i="2" s="1"/>
  <c r="AL5" i="2" s="1"/>
  <c r="AM5" i="2" s="1"/>
  <c r="AJ36" i="2"/>
  <c r="AK36" i="2" s="1"/>
  <c r="AL36" i="2" s="1"/>
  <c r="AM36" i="2" s="1"/>
  <c r="AI36" i="2"/>
  <c r="AJ57" i="2"/>
  <c r="AK57" i="2" s="1"/>
  <c r="AL57" i="2" s="1"/>
  <c r="AM57" i="2" s="1"/>
  <c r="AI57" i="2"/>
  <c r="AI29" i="2"/>
  <c r="AJ29" i="2"/>
  <c r="AK29" i="2" s="1"/>
  <c r="AL29" i="2" s="1"/>
  <c r="AM29" i="2" s="1"/>
  <c r="AJ41" i="2"/>
  <c r="AK41" i="2" s="1"/>
  <c r="AL41" i="2" s="1"/>
  <c r="AM41" i="2" s="1"/>
  <c r="AI41" i="2"/>
  <c r="AJ54" i="2"/>
  <c r="AK54" i="2" s="1"/>
  <c r="AL54" i="2" s="1"/>
  <c r="AM54" i="2" s="1"/>
  <c r="AI54" i="2"/>
  <c r="AJ38" i="2"/>
  <c r="AK38" i="2" s="1"/>
  <c r="AL38" i="2" s="1"/>
  <c r="AM38" i="2" s="1"/>
  <c r="AI38" i="2"/>
  <c r="AI21" i="2"/>
  <c r="AJ21" i="2"/>
  <c r="AK21" i="2" s="1"/>
  <c r="AL21" i="2" s="1"/>
  <c r="AM21" i="2" s="1"/>
  <c r="AJ30" i="2"/>
  <c r="AK30" i="2" s="1"/>
  <c r="AL30" i="2" s="1"/>
  <c r="AM30" i="2" s="1"/>
  <c r="AI30" i="2"/>
  <c r="AJ49" i="2"/>
  <c r="AK49" i="2" s="1"/>
  <c r="AL49" i="2" s="1"/>
  <c r="AM49" i="2" s="1"/>
  <c r="AI49" i="2"/>
  <c r="AJ17" i="2"/>
  <c r="AK17" i="2" s="1"/>
  <c r="AL17" i="2" s="1"/>
  <c r="AM17" i="2" s="1"/>
  <c r="AI17" i="2"/>
  <c r="AM2" i="2"/>
  <c r="AJ25" i="2"/>
  <c r="AK25" i="2" s="1"/>
  <c r="AL25" i="2" s="1"/>
  <c r="AM25" i="2" s="1"/>
  <c r="AI25" i="2"/>
  <c r="AJ65" i="2"/>
  <c r="AK65" i="2" s="1"/>
  <c r="AL65" i="2" s="1"/>
  <c r="AM65" i="2" s="1"/>
  <c r="AI65" i="2"/>
  <c r="AI16" i="2"/>
  <c r="AJ16" i="2"/>
  <c r="AK16" i="2" s="1"/>
  <c r="AL16" i="2" s="1"/>
  <c r="AM16" i="2" s="1"/>
  <c r="AM68" i="2" l="1"/>
  <c r="AM69" i="2"/>
  <c r="AL68" i="2"/>
  <c r="AL69" i="2"/>
</calcChain>
</file>

<file path=xl/sharedStrings.xml><?xml version="1.0" encoding="utf-8"?>
<sst xmlns="http://schemas.openxmlformats.org/spreadsheetml/2006/main" count="294" uniqueCount="81">
  <si>
    <t>Pressure</t>
  </si>
  <si>
    <t>CurrentName</t>
  </si>
  <si>
    <t>fracCO2ini_relO2</t>
  </si>
  <si>
    <t>WallTemp</t>
  </si>
  <si>
    <t>Tgas</t>
  </si>
  <si>
    <t>MeanLossFreqTotal</t>
  </si>
  <si>
    <t>T near wall</t>
  </si>
  <si>
    <t>loss prob_ tnw</t>
  </si>
  <si>
    <t>N</t>
  </si>
  <si>
    <t>O mean</t>
  </si>
  <si>
    <t>O2=N-O</t>
  </si>
  <si>
    <t>Lvol s-1</t>
  </si>
  <si>
    <t>gamma</t>
  </si>
  <si>
    <t>(nu - L) s-1</t>
  </si>
  <si>
    <t>rel diff</t>
  </si>
  <si>
    <t>kO2 cm6 s-1</t>
  </si>
  <si>
    <t>max</t>
  </si>
  <si>
    <t>av</t>
  </si>
  <si>
    <t>kO2 Tg cm6 s-1</t>
  </si>
  <si>
    <t>k37-39</t>
  </si>
  <si>
    <t>L37-39 (m-3.s-1)</t>
  </si>
  <si>
    <t>k40</t>
  </si>
  <si>
    <t>L40</t>
  </si>
  <si>
    <t>k55</t>
  </si>
  <si>
    <t>L55</t>
  </si>
  <si>
    <t>k56-57</t>
  </si>
  <si>
    <t>L56-57</t>
  </si>
  <si>
    <t>Lrec' (m-3.s-1)</t>
  </si>
  <si>
    <t>[O(-,gnd)](m^-3)</t>
  </si>
  <si>
    <t>[O3(X)](m^-3)</t>
  </si>
  <si>
    <t>[O3(exc)](m^-3)</t>
  </si>
  <si>
    <t>k54</t>
  </si>
  <si>
    <t>L54</t>
  </si>
  <si>
    <t>k61</t>
  </si>
  <si>
    <t>L61</t>
  </si>
  <si>
    <t>k48-50</t>
  </si>
  <si>
    <t>L48-50</t>
  </si>
  <si>
    <t>O mean (cm-3)</t>
  </si>
  <si>
    <t>O2=N-O (cm-3)</t>
  </si>
  <si>
    <t>N (cm-3)</t>
  </si>
  <si>
    <t>Lrec'' (m-3.s-1)</t>
  </si>
  <si>
    <t>Lrec (m-3.s-1)</t>
  </si>
  <si>
    <t>Lwall (m-3.s-1)</t>
  </si>
  <si>
    <t>Lrec/[O] (s-1)</t>
  </si>
  <si>
    <t>nu-Lrec/[O] (s-1)</t>
  </si>
  <si>
    <t>Lwall/[O] (s-1)</t>
  </si>
  <si>
    <t>diff</t>
  </si>
  <si>
    <t>percentage</t>
  </si>
  <si>
    <t>avg</t>
  </si>
  <si>
    <t>#! WallTemp</t>
  </si>
  <si>
    <t>Current</t>
  </si>
  <si>
    <t>gamma surf</t>
  </si>
  <si>
    <t>gamma paper</t>
  </si>
  <si>
    <t>gamma corrected</t>
  </si>
  <si>
    <t>Lflow (m-3.s-1)</t>
  </si>
  <si>
    <t>[O]sim [m-3]</t>
  </si>
  <si>
    <t>Tnwsim [K]</t>
  </si>
  <si>
    <t>Lwall2 (m-3.s-1)</t>
  </si>
  <si>
    <t>Lwall2 (s-1)</t>
  </si>
  <si>
    <t>gamma2</t>
  </si>
  <si>
    <t>gamma4</t>
  </si>
  <si>
    <t>diff2-4</t>
  </si>
  <si>
    <t>O2(m-3.s-1)</t>
  </si>
  <si>
    <t>Lwall3(m-3.s-1)</t>
  </si>
  <si>
    <t>Lwall3(s-1)</t>
  </si>
  <si>
    <t>gamma3</t>
  </si>
  <si>
    <t>Lrec (s-1)</t>
  </si>
  <si>
    <t>Lflow (s-1)</t>
  </si>
  <si>
    <t>ratio L37-39/Lrec</t>
  </si>
  <si>
    <t>Tnwexp</t>
  </si>
  <si>
    <t>Lele (m-3.s-1)</t>
  </si>
  <si>
    <t>Lexc (m-3.s-1)</t>
  </si>
  <si>
    <t>Lwall0 (m-3.s-1)</t>
  </si>
  <si>
    <t>gamma0</t>
  </si>
  <si>
    <t>diff 0-4</t>
  </si>
  <si>
    <t>Tnwsimu</t>
  </si>
  <si>
    <t>Ltot</t>
  </si>
  <si>
    <t>Lwall/Ltot</t>
  </si>
  <si>
    <t>Lrec/Ltot</t>
  </si>
  <si>
    <t>Lflow/Ltot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</si>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</sst>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E+00"/>
  </numFmts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0" fillId="2" borderId="0" xfId="0" applyFill="1"/>
    <xf numFmtId="11" fontId="0" fillId="2" borderId="0" xfId="0" applyNumberFormat="1" applyFill="1"/>
    <xf numFmtId="0" fontId="0" fillId="2" borderId="4" xfId="0" applyFill="1" applyBorder="1"/>
    <xf numFmtId="11" fontId="0" fillId="0" borderId="5" xfId="0" applyNumberFormat="1" applyBorder="1"/>
    <xf numFmtId="0" fontId="0" fillId="2" borderId="6" xfId="0" applyFill="1" applyBorder="1"/>
    <xf numFmtId="0" fontId="0" fillId="2" borderId="7" xfId="0" applyFill="1" applyBorder="1"/>
    <xf numFmtId="0" fontId="0" fillId="0" borderId="7" xfId="0" applyBorder="1"/>
    <xf numFmtId="11" fontId="0" fillId="2" borderId="7" xfId="0" applyNumberFormat="1" applyFill="1" applyBorder="1"/>
    <xf numFmtId="11" fontId="0" fillId="0" borderId="8" xfId="0" applyNumberFormat="1" applyBorder="1"/>
    <xf numFmtId="0" fontId="0" fillId="2" borderId="9" xfId="0" applyFill="1" applyBorder="1"/>
    <xf numFmtId="0" fontId="0" fillId="2" borderId="10" xfId="0" applyFill="1" applyBorder="1"/>
    <xf numFmtId="0" fontId="0" fillId="0" borderId="10" xfId="0" applyBorder="1"/>
    <xf numFmtId="0" fontId="0" fillId="2" borderId="11" xfId="0" applyFill="1" applyBorder="1"/>
    <xf numFmtId="11" fontId="0" fillId="0" borderId="0" xfId="0" applyNumberFormat="1"/>
    <xf numFmtId="11" fontId="0" fillId="0" borderId="7" xfId="0" applyNumberFormat="1" applyBorder="1"/>
    <xf numFmtId="0" fontId="0" fillId="3" borderId="1" xfId="0" applyFill="1" applyBorder="1"/>
    <xf numFmtId="0" fontId="0" fillId="3" borderId="2" xfId="0" applyFill="1" applyBorder="1"/>
    <xf numFmtId="11" fontId="0" fillId="3" borderId="2" xfId="0" applyNumberFormat="1" applyFill="1" applyBorder="1"/>
    <xf numFmtId="11" fontId="0" fillId="3" borderId="3" xfId="0" applyNumberFormat="1" applyFill="1" applyBorder="1"/>
    <xf numFmtId="0" fontId="0" fillId="3" borderId="0" xfId="0" applyFill="1"/>
    <xf numFmtId="0" fontId="0" fillId="3" borderId="4" xfId="0" applyFill="1" applyBorder="1"/>
    <xf numFmtId="11" fontId="0" fillId="3" borderId="0" xfId="0" applyNumberFormat="1" applyFill="1"/>
    <xf numFmtId="11" fontId="0" fillId="3" borderId="5" xfId="0" applyNumberFormat="1" applyFill="1" applyBorder="1"/>
    <xf numFmtId="0" fontId="0" fillId="0" borderId="1" xfId="0" applyBorder="1"/>
    <xf numFmtId="11" fontId="0" fillId="0" borderId="2" xfId="0" applyNumberFormat="1" applyBorder="1"/>
    <xf numFmtId="0" fontId="0" fillId="0" borderId="2" xfId="0" applyBorder="1"/>
    <xf numFmtId="11" fontId="0" fillId="0" borderId="3" xfId="0" applyNumberFormat="1" applyBorder="1"/>
    <xf numFmtId="0" fontId="0" fillId="0" borderId="4" xfId="0" applyBorder="1"/>
    <xf numFmtId="0" fontId="0" fillId="0" borderId="6" xfId="0" applyBorder="1"/>
    <xf numFmtId="0" fontId="0" fillId="0" borderId="3" xfId="0" applyBorder="1"/>
    <xf numFmtId="0" fontId="0" fillId="0" borderId="5" xfId="0" applyBorder="1"/>
    <xf numFmtId="0" fontId="0" fillId="0" borderId="8" xfId="0" applyBorder="1"/>
    <xf numFmtId="0" fontId="0" fillId="2" borderId="12" xfId="0" applyFill="1" applyBorder="1"/>
    <xf numFmtId="11" fontId="0" fillId="0" borderId="13" xfId="0" applyNumberFormat="1" applyBorder="1"/>
    <xf numFmtId="11" fontId="0" fillId="0" borderId="14" xfId="0" applyNumberFormat="1" applyBorder="1"/>
    <xf numFmtId="11" fontId="0" fillId="0" borderId="15" xfId="0" applyNumberFormat="1" applyBorder="1"/>
    <xf numFmtId="11" fontId="0" fillId="0" borderId="1" xfId="0" applyNumberFormat="1" applyBorder="1"/>
    <xf numFmtId="11" fontId="0" fillId="0" borderId="4" xfId="0" applyNumberFormat="1" applyBorder="1"/>
    <xf numFmtId="11" fontId="0" fillId="0" borderId="6" xfId="0" applyNumberFormat="1" applyBorder="1"/>
    <xf numFmtId="164" fontId="0" fillId="0" borderId="0" xfId="0" applyNumberFormat="1"/>
    <xf numFmtId="0" fontId="0" fillId="2" borderId="2" xfId="0" applyFill="1" applyBorder="1"/>
    <xf numFmtId="0" fontId="0" fillId="0" borderId="16" xfId="0" applyBorder="1"/>
    <xf numFmtId="11" fontId="0" fillId="0" borderId="16" xfId="0" applyNumberFormat="1" applyBorder="1"/>
    <xf numFmtId="0" fontId="0" fillId="4" borderId="16" xfId="0" applyFill="1" applyBorder="1"/>
    <xf numFmtId="0" fontId="0" fillId="4" borderId="0" xfId="0" applyFill="1"/>
    <xf numFmtId="11" fontId="0" fillId="4" borderId="0" xfId="0" applyNumberFormat="1" applyFill="1"/>
    <xf numFmtId="0" fontId="0" fillId="0" borderId="17" xfId="0" applyBorder="1"/>
    <xf numFmtId="0" fontId="0" fillId="4" borderId="1" xfId="0" applyFill="1" applyBorder="1"/>
    <xf numFmtId="0" fontId="0" fillId="4" borderId="2" xfId="0" applyFill="1" applyBorder="1"/>
    <xf numFmtId="0" fontId="0" fillId="4" borderId="3" xfId="0" applyFill="1" applyBorder="1"/>
    <xf numFmtId="11" fontId="0" fillId="4" borderId="1" xfId="0" applyNumberFormat="1" applyFill="1" applyBorder="1"/>
    <xf numFmtId="11" fontId="0" fillId="4" borderId="2" xfId="0" applyNumberFormat="1" applyFill="1" applyBorder="1"/>
    <xf numFmtId="0" fontId="0" fillId="4" borderId="18" xfId="0" applyFill="1" applyBorder="1"/>
    <xf numFmtId="11" fontId="0" fillId="0" borderId="18" xfId="0" applyNumberFormat="1" applyBorder="1"/>
    <xf numFmtId="11" fontId="0" fillId="0" borderId="17" xfId="0" applyNumberFormat="1" applyBorder="1"/>
    <xf numFmtId="11" fontId="0" fillId="5" borderId="4" xfId="0" applyNumberFormat="1" applyFill="1" applyBorder="1"/>
    <xf numFmtId="0" fontId="0" fillId="5" borderId="5" xfId="0" applyFill="1" applyBorder="1"/>
    <xf numFmtId="0" fontId="0" fillId="6" borderId="1" xfId="0" applyFill="1" applyBorder="1"/>
    <xf numFmtId="0" fontId="0" fillId="6" borderId="2" xfId="0" applyFill="1" applyBorder="1"/>
    <xf numFmtId="11" fontId="0" fillId="6" borderId="2" xfId="0" applyNumberFormat="1" applyFill="1" applyBorder="1"/>
    <xf numFmtId="11" fontId="0" fillId="6" borderId="3" xfId="0" applyNumberFormat="1" applyFill="1" applyBorder="1"/>
    <xf numFmtId="0" fontId="0" fillId="6" borderId="3" xfId="0" applyFill="1" applyBorder="1"/>
    <xf numFmtId="11" fontId="0" fillId="6" borderId="1" xfId="0" applyNumberFormat="1" applyFill="1" applyBorder="1"/>
    <xf numFmtId="0" fontId="0" fillId="6" borderId="0" xfId="0" applyFill="1"/>
    <xf numFmtId="11" fontId="0" fillId="6" borderId="0" xfId="0" applyNumberFormat="1" applyFill="1"/>
    <xf numFmtId="0" fontId="0" fillId="6" borderId="4" xfId="0" applyFill="1" applyBorder="1"/>
    <xf numFmtId="11" fontId="0" fillId="6" borderId="5" xfId="0" applyNumberFormat="1" applyFill="1" applyBorder="1"/>
    <xf numFmtId="0" fontId="0" fillId="6" borderId="5" xfId="0" applyFill="1" applyBorder="1"/>
    <xf numFmtId="11" fontId="0" fillId="6" borderId="4" xfId="0" applyNumberFormat="1" applyFill="1" applyBorder="1"/>
    <xf numFmtId="0" fontId="0" fillId="7" borderId="4" xfId="0" applyFill="1" applyBorder="1"/>
    <xf numFmtId="0" fontId="0" fillId="7" borderId="0" xfId="0" applyFill="1"/>
    <xf numFmtId="11" fontId="0" fillId="7" borderId="0" xfId="0" applyNumberFormat="1" applyFill="1"/>
    <xf numFmtId="11" fontId="0" fillId="7" borderId="5" xfId="0" applyNumberFormat="1" applyFill="1" applyBorder="1"/>
    <xf numFmtId="0" fontId="0" fillId="7" borderId="5" xfId="0" applyFill="1" applyBorder="1"/>
    <xf numFmtId="11" fontId="0" fillId="7" borderId="4" xfId="0" applyNumberFormat="1" applyFill="1" applyBorder="1"/>
    <xf numFmtId="0" fontId="0" fillId="4" borderId="19" xfId="0" applyFill="1" applyBorder="1"/>
    <xf numFmtId="0" fontId="0" fillId="7" borderId="17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69"/>
  <sheetViews>
    <sheetView topLeftCell="A6" workbookViewId="0">
      <selection activeCell="E33" sqref="E33"/>
    </sheetView>
  </sheetViews>
  <sheetFormatPr defaultRowHeight="14.4" x14ac:dyDescent="0.55000000000000004"/>
  <cols>
    <col min="1" max="1" width="7.41796875" bestFit="1" customWidth="1"/>
    <col min="2" max="2" width="11.41796875" bestFit="1" customWidth="1"/>
    <col min="3" max="3" width="14.3125" bestFit="1" customWidth="1"/>
    <col min="4" max="4" width="8.68359375" bestFit="1" customWidth="1"/>
    <col min="5" max="5" width="11.68359375" bestFit="1" customWidth="1"/>
    <col min="6" max="6" width="16.20703125" bestFit="1" customWidth="1"/>
    <col min="7" max="7" width="11.68359375" bestFit="1" customWidth="1"/>
    <col min="8" max="8" width="12.1015625" bestFit="1" customWidth="1"/>
    <col min="9" max="9" width="8" bestFit="1" customWidth="1"/>
    <col min="10" max="10" width="11.5234375" bestFit="1" customWidth="1"/>
    <col min="11" max="11" width="8" bestFit="1" customWidth="1"/>
    <col min="12" max="12" width="11.5234375" bestFit="1" customWidth="1"/>
    <col min="14" max="14" width="8.89453125" bestFit="1" customWidth="1"/>
    <col min="17" max="17" width="11.5234375" bestFit="1" customWidth="1"/>
  </cols>
  <sheetData>
    <row r="1" spans="1:21" ht="14.7" thickBot="1" x14ac:dyDescent="0.6">
      <c r="A1" s="10" t="s">
        <v>0</v>
      </c>
      <c r="B1" s="11" t="s">
        <v>1</v>
      </c>
      <c r="C1" s="11" t="s">
        <v>2</v>
      </c>
      <c r="D1" s="11" t="s">
        <v>3</v>
      </c>
      <c r="E1" s="12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3" t="s">
        <v>10</v>
      </c>
      <c r="L1" t="s">
        <v>15</v>
      </c>
      <c r="M1" t="s">
        <v>11</v>
      </c>
      <c r="N1" t="s">
        <v>13</v>
      </c>
      <c r="O1" t="s">
        <v>12</v>
      </c>
      <c r="P1" t="s">
        <v>14</v>
      </c>
      <c r="Q1" t="s">
        <v>18</v>
      </c>
      <c r="R1" t="s">
        <v>11</v>
      </c>
      <c r="S1" t="s">
        <v>13</v>
      </c>
      <c r="T1" t="s">
        <v>12</v>
      </c>
      <c r="U1" t="s">
        <v>14</v>
      </c>
    </row>
    <row r="2" spans="1:21" s="20" customFormat="1" x14ac:dyDescent="0.55000000000000004">
      <c r="A2" s="16">
        <v>0.4</v>
      </c>
      <c r="B2" s="17">
        <v>20</v>
      </c>
      <c r="C2" s="17">
        <v>0</v>
      </c>
      <c r="D2" s="17">
        <v>-20</v>
      </c>
      <c r="E2" s="17">
        <v>286.65477618599999</v>
      </c>
      <c r="F2" s="17">
        <v>16.6049052461</v>
      </c>
      <c r="G2" s="17">
        <v>262.53133733208</v>
      </c>
      <c r="H2" s="17">
        <v>5.6390642115703056E-4</v>
      </c>
      <c r="I2" s="18">
        <v>1.34810445111836E+16</v>
      </c>
      <c r="J2" s="17">
        <v>1493906152913230</v>
      </c>
      <c r="K2" s="19">
        <f>I2-J2</f>
        <v>1.198713835827037E+16</v>
      </c>
      <c r="L2">
        <f>3.34E-30*(1/G2)*EXP(-170/G2)</f>
        <v>6.6579650303824709E-33</v>
      </c>
      <c r="M2" s="14">
        <f>J2*K2*L2</f>
        <v>0.11922857238644297</v>
      </c>
      <c r="N2" s="14">
        <f>F2-M2</f>
        <v>16.485676673713556</v>
      </c>
      <c r="O2" s="14">
        <f>N2*2*0.01/SQRT(8*1.38E-23*G2/(2.66E-26*PI()))</f>
        <v>5.5985739127353319E-4</v>
      </c>
      <c r="P2" s="14">
        <f>(H2-O2)/O2</f>
        <v>7.2322522603244684E-3</v>
      </c>
      <c r="Q2">
        <f>3.34E-30*(1/E2)*EXP(-170/E2)</f>
        <v>6.4391697446695559E-33</v>
      </c>
      <c r="R2" s="14">
        <f>J2*K2*Q2</f>
        <v>0.11531046085515784</v>
      </c>
      <c r="S2" s="14">
        <f>F2-R2</f>
        <v>16.48959478524484</v>
      </c>
      <c r="T2" s="14">
        <f>S2*2*0.01/SQRT(8*1.38E-23*G2/(2.66E-26*PI()))</f>
        <v>5.5999045124699009E-4</v>
      </c>
      <c r="U2" s="14">
        <f>(H2-T2)/T2</f>
        <v>6.9929226495208385E-3</v>
      </c>
    </row>
    <row r="3" spans="1:21" s="20" customFormat="1" x14ac:dyDescent="0.55000000000000004">
      <c r="A3" s="21">
        <v>0.6</v>
      </c>
      <c r="B3" s="20">
        <v>20</v>
      </c>
      <c r="C3" s="20">
        <v>0</v>
      </c>
      <c r="D3" s="20">
        <v>-20</v>
      </c>
      <c r="E3" s="20">
        <v>297.22283450600003</v>
      </c>
      <c r="F3" s="20">
        <v>20.238390924699999</v>
      </c>
      <c r="G3" s="20">
        <v>265.49039366168</v>
      </c>
      <c r="H3" s="20">
        <v>6.8345950607206466E-4</v>
      </c>
      <c r="I3" s="22">
        <v>1.9502568519941E+16</v>
      </c>
      <c r="J3" s="20">
        <v>2482489172052840</v>
      </c>
      <c r="K3" s="23">
        <f t="shared" ref="K3:K5" si="0">I3-J3</f>
        <v>1.702007934788816E+16</v>
      </c>
      <c r="L3">
        <f t="shared" ref="L3:L66" si="1">3.34E-30*(1/G3)*EXP(-170/G3)</f>
        <v>6.6314464079253064E-33</v>
      </c>
      <c r="M3" s="14">
        <f t="shared" ref="M3:M66" si="2">J3*K3*L3</f>
        <v>0.28019295248847514</v>
      </c>
      <c r="N3" s="14">
        <f t="shared" ref="N3:N66" si="3">F3-M3</f>
        <v>19.958197972211526</v>
      </c>
      <c r="O3" s="14">
        <f t="shared" ref="O3:O66" si="4">N3*2*0.01/SQRT(8*1.38E-23*G3/(2.66E-26*PI()))</f>
        <v>6.7399726484818707E-4</v>
      </c>
      <c r="P3" s="14">
        <f t="shared" ref="P3:P66" si="5">(H3-O3)/O3</f>
        <v>1.4038990538053417E-2</v>
      </c>
      <c r="Q3">
        <f t="shared" ref="Q3:Q66" si="6">3.34E-30*(1/E3)*EXP(-170/E3)</f>
        <v>6.3425602089860994E-33</v>
      </c>
      <c r="R3" s="14">
        <f t="shared" ref="R3:R66" si="7">J3*K3*Q3</f>
        <v>0.26798688581240093</v>
      </c>
      <c r="S3" s="14">
        <f t="shared" ref="S3:S66" si="8">F3-R3</f>
        <v>19.970404038887597</v>
      </c>
      <c r="T3" s="14">
        <f t="shared" ref="T3:T66" si="9">S3*2*0.01/SQRT(8*1.38E-23*G3/(2.66E-26*PI()))</f>
        <v>6.7440946917473417E-4</v>
      </c>
      <c r="U3" s="14">
        <f t="shared" ref="U3:U66" si="10">(H3-T3)/T3</f>
        <v>1.3419201999647037E-2</v>
      </c>
    </row>
    <row r="4" spans="1:21" x14ac:dyDescent="0.55000000000000004">
      <c r="A4" s="3">
        <v>0.8</v>
      </c>
      <c r="B4" s="1">
        <v>20</v>
      </c>
      <c r="C4" s="1">
        <v>0</v>
      </c>
      <c r="D4" s="1">
        <v>-20</v>
      </c>
      <c r="E4">
        <v>307.19459972499999</v>
      </c>
      <c r="F4" s="1">
        <v>22.052369495200001</v>
      </c>
      <c r="G4" s="1">
        <v>268.28248792299996</v>
      </c>
      <c r="H4" s="1">
        <v>7.4083298665609165E-4</v>
      </c>
      <c r="I4" s="2">
        <v>2.51593341846723E+16</v>
      </c>
      <c r="J4">
        <v>3044362383817350</v>
      </c>
      <c r="K4" s="4">
        <f t="shared" si="0"/>
        <v>2.2114971800854952E+16</v>
      </c>
      <c r="L4">
        <f t="shared" si="1"/>
        <v>6.6063093778078094E-33</v>
      </c>
      <c r="M4" s="14">
        <f t="shared" si="2"/>
        <v>0.44477630767632581</v>
      </c>
      <c r="N4" s="14">
        <f t="shared" si="3"/>
        <v>21.607593187523676</v>
      </c>
      <c r="O4" s="14">
        <f t="shared" si="4"/>
        <v>7.2589105669788737E-4</v>
      </c>
      <c r="P4" s="14">
        <f t="shared" si="5"/>
        <v>2.0584259608013113E-2</v>
      </c>
      <c r="Q4">
        <f t="shared" si="6"/>
        <v>6.2516755702660224E-33</v>
      </c>
      <c r="R4" s="14">
        <f t="shared" si="7"/>
        <v>0.42090023610972688</v>
      </c>
      <c r="S4" s="14">
        <f t="shared" si="8"/>
        <v>21.631469259090274</v>
      </c>
      <c r="T4" s="14">
        <f t="shared" si="9"/>
        <v>7.2669315560214113E-4</v>
      </c>
      <c r="U4" s="14">
        <f t="shared" si="10"/>
        <v>1.9457773814085522E-2</v>
      </c>
    </row>
    <row r="5" spans="1:21" x14ac:dyDescent="0.55000000000000004">
      <c r="A5" s="1">
        <v>1.5</v>
      </c>
      <c r="B5" s="1">
        <v>20</v>
      </c>
      <c r="C5" s="1">
        <v>0</v>
      </c>
      <c r="D5" s="1">
        <v>-20</v>
      </c>
      <c r="E5" s="1">
        <v>337.77707816249898</v>
      </c>
      <c r="F5" s="1">
        <v>26.900784832700001</v>
      </c>
      <c r="G5" s="1">
        <v>276.84558188535999</v>
      </c>
      <c r="H5" s="1">
        <v>8.896257927700046E-4</v>
      </c>
      <c r="I5" s="2">
        <v>4.29026203257012E+16</v>
      </c>
      <c r="J5" s="1">
        <v>4814831897137840</v>
      </c>
      <c r="K5" s="4">
        <f t="shared" si="0"/>
        <v>3.808778842856336E+16</v>
      </c>
      <c r="L5">
        <f t="shared" si="1"/>
        <v>6.5286845233084205E-33</v>
      </c>
      <c r="M5" s="14">
        <f t="shared" si="2"/>
        <v>1.197271289569481</v>
      </c>
      <c r="N5" s="14">
        <f t="shared" si="3"/>
        <v>25.703513543130519</v>
      </c>
      <c r="O5" s="14">
        <f t="shared" si="4"/>
        <v>8.5003128180059686E-4</v>
      </c>
      <c r="P5" s="14">
        <f t="shared" si="5"/>
        <v>4.6580063366063212E-2</v>
      </c>
      <c r="Q5">
        <f t="shared" si="6"/>
        <v>5.9777809710622164E-33</v>
      </c>
      <c r="R5" s="14">
        <f t="shared" si="7"/>
        <v>1.096243126227936</v>
      </c>
      <c r="S5" s="14">
        <f t="shared" si="8"/>
        <v>25.804541706472065</v>
      </c>
      <c r="T5" s="14">
        <f t="shared" si="9"/>
        <v>8.5337234640015338E-4</v>
      </c>
      <c r="U5" s="14">
        <f t="shared" si="10"/>
        <v>4.2482565228158534E-2</v>
      </c>
    </row>
    <row r="6" spans="1:21" x14ac:dyDescent="0.55000000000000004">
      <c r="A6" s="3">
        <v>2</v>
      </c>
      <c r="B6" s="1">
        <v>20</v>
      </c>
      <c r="C6" s="1">
        <v>0</v>
      </c>
      <c r="D6" s="1">
        <v>-20</v>
      </c>
      <c r="E6">
        <v>355.96575919999998</v>
      </c>
      <c r="F6" s="1">
        <v>27.164979081399999</v>
      </c>
      <c r="G6" s="1">
        <v>281.93841257599996</v>
      </c>
      <c r="H6" s="1">
        <v>8.9021203943422448E-4</v>
      </c>
      <c r="I6" s="2">
        <v>5.42805831351074E+16</v>
      </c>
      <c r="J6">
        <v>5660345640080320</v>
      </c>
      <c r="K6" s="4">
        <f t="shared" ref="K6:K37" si="11">I6-J6</f>
        <v>4.862023749502708E+16</v>
      </c>
      <c r="L6">
        <f t="shared" si="1"/>
        <v>6.4822577583576993E-33</v>
      </c>
      <c r="M6" s="14">
        <f t="shared" si="2"/>
        <v>1.7839649753167455</v>
      </c>
      <c r="N6" s="14">
        <f t="shared" si="3"/>
        <v>25.381014106083253</v>
      </c>
      <c r="O6" s="14">
        <f t="shared" si="4"/>
        <v>8.317504777964565E-4</v>
      </c>
      <c r="P6" s="14">
        <f t="shared" si="5"/>
        <v>7.0287379687053828E-2</v>
      </c>
      <c r="Q6">
        <f t="shared" si="6"/>
        <v>5.82010043137136E-33</v>
      </c>
      <c r="R6" s="14">
        <f t="shared" si="7"/>
        <v>1.6017344125209421</v>
      </c>
      <c r="S6" s="14">
        <f t="shared" si="8"/>
        <v>25.563244668879058</v>
      </c>
      <c r="T6" s="14">
        <f t="shared" si="9"/>
        <v>8.3772227849129952E-4</v>
      </c>
      <c r="U6" s="14">
        <f t="shared" si="10"/>
        <v>6.2657711619484052E-2</v>
      </c>
    </row>
    <row r="7" spans="1:21" x14ac:dyDescent="0.55000000000000004">
      <c r="A7" s="3">
        <v>3</v>
      </c>
      <c r="B7" s="1">
        <v>20</v>
      </c>
      <c r="C7" s="1">
        <v>0</v>
      </c>
      <c r="D7" s="1">
        <v>-20</v>
      </c>
      <c r="E7">
        <v>384.99900930000001</v>
      </c>
      <c r="F7" s="1">
        <v>29.0249660377</v>
      </c>
      <c r="G7" s="1">
        <v>290.06772260399998</v>
      </c>
      <c r="H7" s="1">
        <v>9.3774170515891278E-4</v>
      </c>
      <c r="I7" s="2">
        <v>7.5280826127208608E+16</v>
      </c>
      <c r="J7">
        <v>5873229898881040</v>
      </c>
      <c r="K7" s="4">
        <f t="shared" si="11"/>
        <v>6.9407596228327568E+16</v>
      </c>
      <c r="L7">
        <f t="shared" si="1"/>
        <v>6.4079642462460601E-33</v>
      </c>
      <c r="M7" s="14">
        <f t="shared" si="2"/>
        <v>2.6121859232698634</v>
      </c>
      <c r="N7" s="14">
        <f t="shared" si="3"/>
        <v>26.412780114430138</v>
      </c>
      <c r="O7" s="14">
        <f t="shared" si="4"/>
        <v>8.5334692313927135E-4</v>
      </c>
      <c r="P7" s="14">
        <f t="shared" si="5"/>
        <v>9.8898560164923335E-2</v>
      </c>
      <c r="Q7">
        <f t="shared" si="6"/>
        <v>5.578532489734582E-33</v>
      </c>
      <c r="R7" s="14">
        <f t="shared" si="7"/>
        <v>2.2740707473087078</v>
      </c>
      <c r="S7" s="14">
        <f t="shared" si="8"/>
        <v>26.750895290391291</v>
      </c>
      <c r="T7" s="14">
        <f t="shared" si="9"/>
        <v>8.6427078438458982E-4</v>
      </c>
      <c r="U7" s="14">
        <f t="shared" si="10"/>
        <v>8.5009145399538702E-2</v>
      </c>
    </row>
    <row r="8" spans="1:21" s="20" customFormat="1" x14ac:dyDescent="0.55000000000000004">
      <c r="A8" s="21">
        <v>0.4</v>
      </c>
      <c r="B8" s="20">
        <v>40</v>
      </c>
      <c r="C8" s="20">
        <v>0</v>
      </c>
      <c r="D8" s="20">
        <v>-20</v>
      </c>
      <c r="E8" s="20">
        <v>311.66909797800002</v>
      </c>
      <c r="F8" s="20">
        <v>25.137496426599999</v>
      </c>
      <c r="G8" s="20">
        <v>269.53534743384</v>
      </c>
      <c r="H8" s="20">
        <v>8.4251059629979739E-4</v>
      </c>
      <c r="I8" s="22">
        <v>1.23990662602655E+16</v>
      </c>
      <c r="J8" s="20">
        <v>1587477743283150</v>
      </c>
      <c r="K8" s="23">
        <f t="shared" si="11"/>
        <v>1.081158851698235E+16</v>
      </c>
      <c r="L8">
        <f t="shared" si="1"/>
        <v>6.5949980824322128E-33</v>
      </c>
      <c r="M8" s="14">
        <f t="shared" si="2"/>
        <v>0.11319098183340148</v>
      </c>
      <c r="N8" s="14">
        <f t="shared" si="3"/>
        <v>25.024305444766597</v>
      </c>
      <c r="O8" s="14">
        <f t="shared" si="4"/>
        <v>8.3871687714885982E-4</v>
      </c>
      <c r="P8" s="14">
        <f t="shared" si="5"/>
        <v>4.5232416972864117E-3</v>
      </c>
      <c r="Q8">
        <f t="shared" si="6"/>
        <v>6.2110735412037925E-33</v>
      </c>
      <c r="R8" s="14">
        <f t="shared" si="7"/>
        <v>0.10660162498622611</v>
      </c>
      <c r="S8" s="14">
        <f t="shared" si="8"/>
        <v>25.030894801613773</v>
      </c>
      <c r="T8" s="14">
        <f t="shared" si="9"/>
        <v>8.3893772662695944E-4</v>
      </c>
      <c r="U8" s="14">
        <f t="shared" si="10"/>
        <v>4.2588020057258121E-3</v>
      </c>
    </row>
    <row r="9" spans="1:21" s="20" customFormat="1" x14ac:dyDescent="0.55000000000000004">
      <c r="A9" s="21">
        <v>0.6</v>
      </c>
      <c r="B9" s="20">
        <v>40</v>
      </c>
      <c r="C9" s="20">
        <v>0</v>
      </c>
      <c r="D9" s="20">
        <v>-20</v>
      </c>
      <c r="E9" s="20">
        <v>325.28166517400001</v>
      </c>
      <c r="F9" s="20">
        <v>27.2656759292</v>
      </c>
      <c r="G9" s="20">
        <v>273.34686624872</v>
      </c>
      <c r="H9" s="20">
        <v>9.0744525168039462E-4</v>
      </c>
      <c r="I9" s="22">
        <v>1.78202749071157E+16</v>
      </c>
      <c r="J9" s="20">
        <v>2856276725248740</v>
      </c>
      <c r="K9" s="23">
        <f t="shared" si="11"/>
        <v>1.496399818186696E+16</v>
      </c>
      <c r="L9">
        <f t="shared" si="1"/>
        <v>6.5604821394494951E-33</v>
      </c>
      <c r="M9" s="14">
        <f t="shared" si="2"/>
        <v>0.28040366466272593</v>
      </c>
      <c r="N9" s="14">
        <f t="shared" si="3"/>
        <v>26.985272264537276</v>
      </c>
      <c r="O9" s="14">
        <f t="shared" si="4"/>
        <v>8.9811296977721725E-4</v>
      </c>
      <c r="P9" s="14">
        <f t="shared" si="5"/>
        <v>1.0390988903647947E-2</v>
      </c>
      <c r="Q9">
        <f t="shared" si="6"/>
        <v>6.0885541041519618E-33</v>
      </c>
      <c r="R9" s="14">
        <f t="shared" si="7"/>
        <v>0.26023283761957622</v>
      </c>
      <c r="S9" s="14">
        <f t="shared" si="8"/>
        <v>27.005443091580425</v>
      </c>
      <c r="T9" s="14">
        <f t="shared" si="9"/>
        <v>8.9878428712399073E-4</v>
      </c>
      <c r="U9" s="14">
        <f t="shared" si="10"/>
        <v>9.6363106036466348E-3</v>
      </c>
    </row>
    <row r="10" spans="1:21" x14ac:dyDescent="0.55000000000000004">
      <c r="A10" s="3">
        <v>0.8</v>
      </c>
      <c r="B10" s="1">
        <v>40</v>
      </c>
      <c r="C10" s="1">
        <v>0</v>
      </c>
      <c r="D10" s="1">
        <v>-20</v>
      </c>
      <c r="E10">
        <v>338.27561182099998</v>
      </c>
      <c r="F10" s="1">
        <v>29.192798877400001</v>
      </c>
      <c r="G10" s="1">
        <v>276.98517130988</v>
      </c>
      <c r="H10" s="1">
        <v>9.6518083370723308E-4</v>
      </c>
      <c r="I10" s="2">
        <v>2.284767604913E+16</v>
      </c>
      <c r="J10">
        <v>3452182949254420</v>
      </c>
      <c r="K10" s="4">
        <f t="shared" si="11"/>
        <v>1.939549309987558E+16</v>
      </c>
      <c r="L10">
        <f t="shared" si="1"/>
        <v>6.5274140020252346E-33</v>
      </c>
      <c r="M10" s="14">
        <f t="shared" si="2"/>
        <v>0.4370546923088573</v>
      </c>
      <c r="N10" s="14">
        <f t="shared" si="3"/>
        <v>28.755744185091142</v>
      </c>
      <c r="O10" s="14">
        <f t="shared" si="4"/>
        <v>9.5073080395606405E-4</v>
      </c>
      <c r="P10" s="14">
        <f t="shared" si="5"/>
        <v>1.5198865642136915E-2</v>
      </c>
      <c r="Q10">
        <f t="shared" si="6"/>
        <v>5.973400190489765E-33</v>
      </c>
      <c r="R10" s="14">
        <f t="shared" si="7"/>
        <v>0.39995970555600752</v>
      </c>
      <c r="S10" s="14">
        <f t="shared" si="8"/>
        <v>28.792839171843994</v>
      </c>
      <c r="T10" s="14">
        <f t="shared" si="9"/>
        <v>9.5195724923083326E-4</v>
      </c>
      <c r="U10" s="14">
        <f t="shared" si="10"/>
        <v>1.3890943618617613E-2</v>
      </c>
    </row>
    <row r="11" spans="1:21" x14ac:dyDescent="0.55000000000000004">
      <c r="A11" s="3">
        <v>1</v>
      </c>
      <c r="B11" s="1">
        <v>40</v>
      </c>
      <c r="C11" s="1">
        <v>0</v>
      </c>
      <c r="D11" s="1">
        <v>-20</v>
      </c>
      <c r="E11">
        <v>350.67248840000002</v>
      </c>
      <c r="F11" s="1">
        <v>31.869304916899999</v>
      </c>
      <c r="G11" s="1">
        <v>280.45629675200001</v>
      </c>
      <c r="H11" s="1">
        <v>1.0471314594205547E-3</v>
      </c>
      <c r="I11" s="2">
        <v>2.75499641755005E+16</v>
      </c>
      <c r="J11">
        <v>4514247569367830</v>
      </c>
      <c r="K11" s="4">
        <f t="shared" si="11"/>
        <v>2.3035716606132672E+16</v>
      </c>
      <c r="L11">
        <f t="shared" si="1"/>
        <v>6.495782564090464E-33</v>
      </c>
      <c r="M11" s="14">
        <f t="shared" si="2"/>
        <v>0.67548946339835647</v>
      </c>
      <c r="N11" s="14">
        <f t="shared" si="3"/>
        <v>31.193815453501642</v>
      </c>
      <c r="O11" s="14">
        <f t="shared" si="4"/>
        <v>1.0249368659245278E-3</v>
      </c>
      <c r="P11" s="14">
        <f t="shared" si="5"/>
        <v>2.1654595745277141E-2</v>
      </c>
      <c r="Q11">
        <f t="shared" si="6"/>
        <v>5.8655165607116966E-33</v>
      </c>
      <c r="R11" s="14">
        <f t="shared" si="7"/>
        <v>0.60994877754256971</v>
      </c>
      <c r="S11" s="14">
        <f t="shared" si="8"/>
        <v>31.259356139357429</v>
      </c>
      <c r="T11" s="14">
        <f t="shared" si="9"/>
        <v>1.0270903397517903E-3</v>
      </c>
      <c r="U11" s="14">
        <f t="shared" si="10"/>
        <v>1.9512518902288202E-2</v>
      </c>
    </row>
    <row r="12" spans="1:21" x14ac:dyDescent="0.55000000000000004">
      <c r="A12" s="3">
        <v>1.5</v>
      </c>
      <c r="B12" s="1">
        <v>40</v>
      </c>
      <c r="C12" s="1">
        <v>0</v>
      </c>
      <c r="D12" s="1">
        <v>-20</v>
      </c>
      <c r="E12">
        <v>379.19392334999998</v>
      </c>
      <c r="F12" s="1">
        <v>36.806894655199997</v>
      </c>
      <c r="G12" s="1">
        <v>288.44229853799999</v>
      </c>
      <c r="H12" s="1">
        <v>1.192506947678111E-3</v>
      </c>
      <c r="I12" s="2">
        <v>3.82166507603936E+16</v>
      </c>
      <c r="J12">
        <v>5712700240414110</v>
      </c>
      <c r="K12" s="4">
        <f t="shared" si="11"/>
        <v>3.2503950519979488E+16</v>
      </c>
      <c r="L12">
        <f t="shared" si="1"/>
        <v>6.4228271161802536E-33</v>
      </c>
      <c r="M12" s="14">
        <f t="shared" si="2"/>
        <v>1.1926247465877555</v>
      </c>
      <c r="N12" s="14">
        <f t="shared" si="3"/>
        <v>35.614269908612243</v>
      </c>
      <c r="O12" s="14">
        <f t="shared" si="4"/>
        <v>1.1538670865976867E-3</v>
      </c>
      <c r="P12" s="14">
        <f t="shared" si="5"/>
        <v>3.3487272086387715E-2</v>
      </c>
      <c r="Q12">
        <f t="shared" si="6"/>
        <v>5.6257761459211149E-33</v>
      </c>
      <c r="R12" s="14">
        <f t="shared" si="7"/>
        <v>1.0446240773765072</v>
      </c>
      <c r="S12" s="14">
        <f t="shared" si="8"/>
        <v>35.762270577823493</v>
      </c>
      <c r="T12" s="14">
        <f t="shared" si="9"/>
        <v>1.1586621617581633E-3</v>
      </c>
      <c r="U12" s="14">
        <f t="shared" si="10"/>
        <v>2.9210228000016301E-2</v>
      </c>
    </row>
    <row r="13" spans="1:21" x14ac:dyDescent="0.55000000000000004">
      <c r="A13" s="3">
        <v>2</v>
      </c>
      <c r="B13" s="1">
        <v>40</v>
      </c>
      <c r="C13" s="1">
        <v>0</v>
      </c>
      <c r="D13" s="1">
        <v>-20</v>
      </c>
      <c r="E13">
        <v>404.45508719999998</v>
      </c>
      <c r="F13" s="1">
        <v>42.244418027599998</v>
      </c>
      <c r="G13" s="1">
        <v>295.51542441599997</v>
      </c>
      <c r="H13" s="1">
        <v>1.3521985573194592E-3</v>
      </c>
      <c r="I13" s="2">
        <v>4.77729903690212E+16</v>
      </c>
      <c r="J13">
        <v>6578688205484830</v>
      </c>
      <c r="K13" s="4">
        <f t="shared" si="11"/>
        <v>4.1194302163536368E+16</v>
      </c>
      <c r="L13">
        <f t="shared" si="1"/>
        <v>6.3581596487124403E-33</v>
      </c>
      <c r="M13" s="14">
        <f t="shared" si="2"/>
        <v>1.7230896843532386</v>
      </c>
      <c r="N13" s="14">
        <f t="shared" si="3"/>
        <v>40.521328343246758</v>
      </c>
      <c r="O13" s="14">
        <f t="shared" si="4"/>
        <v>1.2970443027670059E-3</v>
      </c>
      <c r="P13" s="14">
        <f t="shared" si="5"/>
        <v>4.2523030581755633E-2</v>
      </c>
      <c r="Q13">
        <f t="shared" si="6"/>
        <v>5.4241802318047174E-33</v>
      </c>
      <c r="R13" s="14">
        <f t="shared" si="7"/>
        <v>1.4699770876920573</v>
      </c>
      <c r="S13" s="14">
        <f t="shared" si="8"/>
        <v>40.77444093990794</v>
      </c>
      <c r="T13" s="14">
        <f t="shared" si="9"/>
        <v>1.3051461657828728E-3</v>
      </c>
      <c r="U13" s="14">
        <f t="shared" si="10"/>
        <v>3.6051434521406869E-2</v>
      </c>
    </row>
    <row r="14" spans="1:21" x14ac:dyDescent="0.55000000000000004">
      <c r="A14" s="3">
        <v>3</v>
      </c>
      <c r="B14" s="1">
        <v>40</v>
      </c>
      <c r="C14" s="1">
        <v>0</v>
      </c>
      <c r="D14" s="1">
        <v>-20</v>
      </c>
      <c r="E14">
        <v>446.54350679999999</v>
      </c>
      <c r="F14" s="1">
        <v>49.892508751500003</v>
      </c>
      <c r="G14" s="1">
        <v>307.300181904</v>
      </c>
      <c r="H14" s="1">
        <v>1.5660843409534065E-3</v>
      </c>
      <c r="I14" s="2">
        <v>6.49053071803862E+16</v>
      </c>
      <c r="J14">
        <v>7414702177590710</v>
      </c>
      <c r="K14" s="4">
        <f t="shared" si="11"/>
        <v>5.7490605002795488E+16</v>
      </c>
      <c r="L14">
        <f t="shared" si="1"/>
        <v>6.2507159897875625E-33</v>
      </c>
      <c r="M14" s="14">
        <f t="shared" si="2"/>
        <v>2.6645284222157044</v>
      </c>
      <c r="N14" s="14">
        <f t="shared" si="3"/>
        <v>47.2279803292843</v>
      </c>
      <c r="O14" s="14">
        <f t="shared" si="4"/>
        <v>1.4824470105709803E-3</v>
      </c>
      <c r="P14" s="14">
        <f t="shared" si="5"/>
        <v>5.6418428305381636E-2</v>
      </c>
      <c r="Q14">
        <f t="shared" si="6"/>
        <v>5.1114711776757458E-33</v>
      </c>
      <c r="R14" s="14">
        <f t="shared" si="7"/>
        <v>2.1788960263920552</v>
      </c>
      <c r="S14" s="14">
        <f t="shared" si="8"/>
        <v>47.71361272510795</v>
      </c>
      <c r="T14" s="14">
        <f t="shared" si="9"/>
        <v>1.4976906074473599E-3</v>
      </c>
      <c r="U14" s="14">
        <f t="shared" si="10"/>
        <v>4.5666129683897681E-2</v>
      </c>
    </row>
    <row r="15" spans="1:21" x14ac:dyDescent="0.55000000000000004">
      <c r="A15" s="3">
        <v>5</v>
      </c>
      <c r="B15" s="1">
        <v>40</v>
      </c>
      <c r="C15" s="1">
        <v>0</v>
      </c>
      <c r="D15" s="1">
        <v>-20</v>
      </c>
      <c r="E15">
        <v>506.41305</v>
      </c>
      <c r="F15" s="1">
        <v>62.522301515700001</v>
      </c>
      <c r="G15" s="1">
        <v>324.06365399999999</v>
      </c>
      <c r="H15" s="1">
        <v>1.911089418392033E-3</v>
      </c>
      <c r="I15" s="2">
        <v>9.5386705504070496E+16</v>
      </c>
      <c r="J15">
        <v>7707210802968410</v>
      </c>
      <c r="K15" s="4">
        <f>I15-J15</f>
        <v>8.767949470110208E+16</v>
      </c>
      <c r="L15">
        <f t="shared" si="1"/>
        <v>6.099445288043695E-33</v>
      </c>
      <c r="M15" s="14">
        <f t="shared" si="2"/>
        <v>4.1217876728668852</v>
      </c>
      <c r="N15" s="14">
        <f t="shared" si="3"/>
        <v>58.400513842833114</v>
      </c>
      <c r="O15" s="14">
        <f t="shared" si="4"/>
        <v>1.7851006973194951E-3</v>
      </c>
      <c r="P15" s="14">
        <f t="shared" si="5"/>
        <v>7.0577935049671081E-2</v>
      </c>
      <c r="Q15">
        <f t="shared" si="6"/>
        <v>4.7146708033869501E-33</v>
      </c>
      <c r="R15" s="14">
        <f t="shared" si="7"/>
        <v>3.1860064450645389</v>
      </c>
      <c r="S15" s="14">
        <f t="shared" si="8"/>
        <v>59.336295070635458</v>
      </c>
      <c r="T15" s="14">
        <f t="shared" si="9"/>
        <v>1.8137042765068974E-3</v>
      </c>
      <c r="U15" s="14">
        <f t="shared" si="10"/>
        <v>5.3694057596144838E-2</v>
      </c>
    </row>
    <row r="16" spans="1:21" ht="14.7" thickBot="1" x14ac:dyDescent="0.6">
      <c r="A16" s="5">
        <v>7.5</v>
      </c>
      <c r="B16" s="6">
        <v>40</v>
      </c>
      <c r="C16" s="6">
        <v>0</v>
      </c>
      <c r="D16" s="6">
        <v>-20</v>
      </c>
      <c r="E16" s="7">
        <v>563.45371875000001</v>
      </c>
      <c r="F16" s="6">
        <v>75.572161692799995</v>
      </c>
      <c r="G16" s="6">
        <v>340.03504125000001</v>
      </c>
      <c r="H16" s="6">
        <v>2.2550762008952865E-3</v>
      </c>
      <c r="I16" s="8">
        <v>1.28595492911816E+17</v>
      </c>
      <c r="J16" s="7">
        <v>6975278527583900</v>
      </c>
      <c r="K16" s="9">
        <f t="shared" si="11"/>
        <v>1.216202143842321E+17</v>
      </c>
      <c r="L16">
        <f t="shared" si="1"/>
        <v>5.9579647455436645E-33</v>
      </c>
      <c r="M16" s="14">
        <f t="shared" si="2"/>
        <v>5.0543492473658711</v>
      </c>
      <c r="N16" s="14">
        <f t="shared" si="3"/>
        <v>70.517812445434117</v>
      </c>
      <c r="O16" s="14">
        <f t="shared" si="4"/>
        <v>2.1042542256674199E-3</v>
      </c>
      <c r="P16" s="14">
        <f t="shared" si="5"/>
        <v>7.1674787859831612E-2</v>
      </c>
      <c r="Q16">
        <f t="shared" si="6"/>
        <v>4.383862634798002E-33</v>
      </c>
      <c r="R16" s="14">
        <f t="shared" si="7"/>
        <v>3.7189835380143337</v>
      </c>
      <c r="S16" s="14">
        <f t="shared" si="8"/>
        <v>71.853178154785667</v>
      </c>
      <c r="T16" s="14">
        <f t="shared" si="9"/>
        <v>2.1441015896066897E-3</v>
      </c>
      <c r="U16" s="14">
        <f t="shared" si="10"/>
        <v>5.1758093845242562E-2</v>
      </c>
    </row>
    <row r="17" spans="1:21" s="20" customFormat="1" x14ac:dyDescent="0.55000000000000004">
      <c r="A17" s="16">
        <v>0.4</v>
      </c>
      <c r="B17" s="17">
        <v>20</v>
      </c>
      <c r="C17" s="17">
        <v>0</v>
      </c>
      <c r="D17" s="17">
        <v>5</v>
      </c>
      <c r="E17" s="17">
        <v>309.05030825</v>
      </c>
      <c r="F17" s="17">
        <v>15.345759574300001</v>
      </c>
      <c r="G17" s="17">
        <v>286.80208630999999</v>
      </c>
      <c r="H17" s="17">
        <v>4.9860709060120718E-4</v>
      </c>
      <c r="I17" s="18">
        <v>1.25041318320912E+16</v>
      </c>
      <c r="J17" s="17">
        <v>1806879187939660</v>
      </c>
      <c r="K17" s="19">
        <f t="shared" si="11"/>
        <v>1.069725264415154E+16</v>
      </c>
      <c r="L17">
        <f t="shared" si="1"/>
        <v>6.4378231026374632E-33</v>
      </c>
      <c r="M17" s="14">
        <f t="shared" si="2"/>
        <v>0.12443438554793342</v>
      </c>
      <c r="N17" s="14">
        <f t="shared" si="3"/>
        <v>15.221325188752067</v>
      </c>
      <c r="O17" s="14">
        <f t="shared" si="4"/>
        <v>4.94564027978702E-4</v>
      </c>
      <c r="P17" s="14">
        <f t="shared" si="5"/>
        <v>8.1750034247927341E-3</v>
      </c>
      <c r="Q17">
        <f t="shared" si="6"/>
        <v>6.2348202987754777E-33</v>
      </c>
      <c r="R17" s="14">
        <f t="shared" si="7"/>
        <v>0.12051061678940307</v>
      </c>
      <c r="S17" s="14">
        <f t="shared" si="8"/>
        <v>15.225248957510598</v>
      </c>
      <c r="T17" s="14">
        <f t="shared" si="9"/>
        <v>4.9469151719912219E-4</v>
      </c>
      <c r="U17" s="14">
        <f t="shared" si="10"/>
        <v>7.9151820194015982E-3</v>
      </c>
    </row>
    <row r="18" spans="1:21" s="20" customFormat="1" x14ac:dyDescent="0.55000000000000004">
      <c r="A18" s="21">
        <v>0.6</v>
      </c>
      <c r="B18" s="20">
        <v>20</v>
      </c>
      <c r="C18" s="20">
        <v>0</v>
      </c>
      <c r="D18" s="20">
        <v>5</v>
      </c>
      <c r="E18" s="20">
        <v>318.505582162</v>
      </c>
      <c r="F18" s="20">
        <v>17.2267419617</v>
      </c>
      <c r="G18" s="20">
        <v>289.44956300536001</v>
      </c>
      <c r="H18" s="20">
        <v>5.5715741276078754E-4</v>
      </c>
      <c r="I18" s="22">
        <v>1.81993943600542E+16</v>
      </c>
      <c r="J18" s="20">
        <v>3062236113357680</v>
      </c>
      <c r="K18" s="23">
        <f t="shared" si="11"/>
        <v>1.513715824669652E+16</v>
      </c>
      <c r="L18">
        <f t="shared" si="1"/>
        <v>6.4136168161391662E-33</v>
      </c>
      <c r="M18" s="14">
        <f t="shared" si="2"/>
        <v>0.29729392467817262</v>
      </c>
      <c r="N18" s="14">
        <f t="shared" si="3"/>
        <v>16.929448037021828</v>
      </c>
      <c r="O18" s="14">
        <f t="shared" si="4"/>
        <v>5.4754215792783914E-4</v>
      </c>
      <c r="P18" s="14">
        <f t="shared" si="5"/>
        <v>1.7560757091905237E-2</v>
      </c>
      <c r="Q18">
        <f t="shared" si="6"/>
        <v>6.149332116449871E-33</v>
      </c>
      <c r="R18" s="14">
        <f t="shared" si="7"/>
        <v>0.28504338994006523</v>
      </c>
      <c r="S18" s="14">
        <f t="shared" si="8"/>
        <v>16.941698571759936</v>
      </c>
      <c r="T18" s="14">
        <f t="shared" si="9"/>
        <v>5.479383719220346E-4</v>
      </c>
      <c r="U18" s="14">
        <f t="shared" si="10"/>
        <v>1.6824959358868734E-2</v>
      </c>
    </row>
    <row r="19" spans="1:21" x14ac:dyDescent="0.55000000000000004">
      <c r="A19" s="3">
        <v>0.8</v>
      </c>
      <c r="B19" s="1">
        <v>20</v>
      </c>
      <c r="C19" s="1">
        <v>0</v>
      </c>
      <c r="D19" s="1">
        <v>5</v>
      </c>
      <c r="E19">
        <v>327.44533735700003</v>
      </c>
      <c r="F19" s="1">
        <v>18.720169366</v>
      </c>
      <c r="G19" s="1">
        <v>291.95269445996001</v>
      </c>
      <c r="H19" s="1">
        <v>6.0285760426607483E-4</v>
      </c>
      <c r="I19" s="2">
        <v>2.3603364325146E+16</v>
      </c>
      <c r="J19">
        <v>4107218983346390</v>
      </c>
      <c r="K19" s="4">
        <f t="shared" si="11"/>
        <v>1.9496145341799608E+16</v>
      </c>
      <c r="L19">
        <f t="shared" si="1"/>
        <v>6.3907279868652637E-33</v>
      </c>
      <c r="M19" s="14">
        <f t="shared" si="2"/>
        <v>0.51173714892026934</v>
      </c>
      <c r="N19" s="14">
        <f t="shared" si="3"/>
        <v>18.208432217079732</v>
      </c>
      <c r="O19" s="14">
        <f t="shared" si="4"/>
        <v>5.863778050943676E-4</v>
      </c>
      <c r="P19" s="14">
        <f t="shared" si="5"/>
        <v>2.8104404751566423E-2</v>
      </c>
      <c r="Q19">
        <f t="shared" si="6"/>
        <v>6.0692456973761042E-33</v>
      </c>
      <c r="R19" s="14">
        <f t="shared" si="7"/>
        <v>0.48599447444098204</v>
      </c>
      <c r="S19" s="14">
        <f t="shared" si="8"/>
        <v>18.234174891559018</v>
      </c>
      <c r="T19" s="14">
        <f t="shared" si="9"/>
        <v>5.8720681292867549E-4</v>
      </c>
      <c r="U19" s="14">
        <f t="shared" si="10"/>
        <v>2.665294576427257E-2</v>
      </c>
    </row>
    <row r="20" spans="1:21" x14ac:dyDescent="0.55000000000000004">
      <c r="A20" s="3">
        <v>1</v>
      </c>
      <c r="B20" s="1">
        <v>20</v>
      </c>
      <c r="C20" s="1">
        <v>0</v>
      </c>
      <c r="D20" s="1">
        <v>5</v>
      </c>
      <c r="E20">
        <v>335.8930249</v>
      </c>
      <c r="F20" s="1">
        <v>19.507784132299999</v>
      </c>
      <c r="G20" s="1">
        <v>294.31804697199999</v>
      </c>
      <c r="H20" s="1">
        <v>6.2569215289728041E-4</v>
      </c>
      <c r="I20" s="2">
        <v>2.87621765758007E+16</v>
      </c>
      <c r="J20">
        <v>4994599956972400</v>
      </c>
      <c r="K20" s="4">
        <f t="shared" si="11"/>
        <v>2.37675766188283E+16</v>
      </c>
      <c r="L20">
        <f t="shared" si="1"/>
        <v>6.3691031613870133E-33</v>
      </c>
      <c r="M20" s="14">
        <f t="shared" si="2"/>
        <v>0.75607328839813848</v>
      </c>
      <c r="N20" s="14">
        <f t="shared" si="3"/>
        <v>18.751710843901861</v>
      </c>
      <c r="O20" s="14">
        <f t="shared" si="4"/>
        <v>6.0144187821935464E-4</v>
      </c>
      <c r="P20" s="14">
        <f t="shared" si="5"/>
        <v>4.0320229694882241E-2</v>
      </c>
      <c r="Q20">
        <f t="shared" si="6"/>
        <v>5.9943648633662688E-33</v>
      </c>
      <c r="R20" s="14">
        <f t="shared" si="7"/>
        <v>0.71158827848481743</v>
      </c>
      <c r="S20" s="14">
        <f t="shared" si="8"/>
        <v>18.796195853815181</v>
      </c>
      <c r="T20" s="14">
        <f t="shared" si="9"/>
        <v>6.0286868925209702E-4</v>
      </c>
      <c r="U20" s="14">
        <f t="shared" si="10"/>
        <v>3.785810086355218E-2</v>
      </c>
    </row>
    <row r="21" spans="1:21" x14ac:dyDescent="0.55000000000000004">
      <c r="A21" s="3">
        <v>1.5</v>
      </c>
      <c r="B21" s="1">
        <v>20</v>
      </c>
      <c r="C21" s="1">
        <v>0</v>
      </c>
      <c r="D21" s="1">
        <v>5</v>
      </c>
      <c r="E21">
        <v>355.01334541199998</v>
      </c>
      <c r="F21" s="1">
        <v>23.462323039099999</v>
      </c>
      <c r="G21" s="1">
        <v>299.67173671536</v>
      </c>
      <c r="H21" s="1">
        <v>7.457775938824624E-4</v>
      </c>
      <c r="I21" s="2">
        <v>4.0819653476103296E+16</v>
      </c>
      <c r="J21">
        <v>6591246492720150</v>
      </c>
      <c r="K21" s="4">
        <f t="shared" si="11"/>
        <v>3.4228406983383144E+16</v>
      </c>
      <c r="L21">
        <f t="shared" si="1"/>
        <v>6.3202010704652088E-33</v>
      </c>
      <c r="M21" s="14">
        <f t="shared" si="2"/>
        <v>1.4258870855564003</v>
      </c>
      <c r="N21" s="14">
        <f t="shared" si="3"/>
        <v>22.036435953543599</v>
      </c>
      <c r="O21" s="14">
        <f t="shared" si="4"/>
        <v>7.0045409211146633E-4</v>
      </c>
      <c r="P21" s="14">
        <f t="shared" si="5"/>
        <v>6.4705884770223501E-2</v>
      </c>
      <c r="Q21">
        <f t="shared" si="6"/>
        <v>5.8282423227202527E-33</v>
      </c>
      <c r="R21" s="14">
        <f t="shared" si="7"/>
        <v>1.3148973215892235</v>
      </c>
      <c r="S21" s="14">
        <f t="shared" si="8"/>
        <v>22.147425717510774</v>
      </c>
      <c r="T21" s="14">
        <f t="shared" si="9"/>
        <v>7.0398203258773885E-4</v>
      </c>
      <c r="U21" s="14">
        <f t="shared" si="10"/>
        <v>5.937021026103316E-2</v>
      </c>
    </row>
    <row r="22" spans="1:21" x14ac:dyDescent="0.55000000000000004">
      <c r="A22" s="3">
        <v>2</v>
      </c>
      <c r="B22" s="1">
        <v>20</v>
      </c>
      <c r="C22" s="1">
        <v>0</v>
      </c>
      <c r="D22" s="1">
        <v>5</v>
      </c>
      <c r="E22">
        <v>371.57123519999999</v>
      </c>
      <c r="F22" s="1">
        <v>24.7869218678</v>
      </c>
      <c r="G22" s="1">
        <v>304.307945856</v>
      </c>
      <c r="H22" s="1">
        <v>7.8185670552577175E-4</v>
      </c>
      <c r="I22" s="2">
        <v>5.20008740049726E+16</v>
      </c>
      <c r="J22">
        <v>7731132780833950</v>
      </c>
      <c r="K22" s="4">
        <f t="shared" si="11"/>
        <v>4.4269741224138648E+16</v>
      </c>
      <c r="L22">
        <f t="shared" si="1"/>
        <v>6.2779361435071226E-33</v>
      </c>
      <c r="M22" s="14">
        <f t="shared" si="2"/>
        <v>2.1486565890684659</v>
      </c>
      <c r="N22" s="14">
        <f t="shared" si="3"/>
        <v>22.638265278731534</v>
      </c>
      <c r="O22" s="14">
        <f t="shared" si="4"/>
        <v>7.1408138550034821E-4</v>
      </c>
      <c r="P22" s="14">
        <f t="shared" si="5"/>
        <v>9.4912598762022335E-2</v>
      </c>
      <c r="Q22">
        <f t="shared" si="6"/>
        <v>5.6886269632034129E-33</v>
      </c>
      <c r="R22" s="14">
        <f t="shared" si="7"/>
        <v>1.9469624296642358</v>
      </c>
      <c r="S22" s="14">
        <f t="shared" si="8"/>
        <v>22.839959438135764</v>
      </c>
      <c r="T22" s="14">
        <f t="shared" si="9"/>
        <v>7.2044344739075343E-4</v>
      </c>
      <c r="U22" s="14">
        <f t="shared" si="10"/>
        <v>8.5243690337444417E-2</v>
      </c>
    </row>
    <row r="23" spans="1:21" x14ac:dyDescent="0.55000000000000004">
      <c r="A23" s="3">
        <v>3</v>
      </c>
      <c r="B23" s="1">
        <v>20</v>
      </c>
      <c r="C23" s="1">
        <v>0</v>
      </c>
      <c r="D23" s="1">
        <v>5</v>
      </c>
      <c r="E23">
        <v>398.46541430000002</v>
      </c>
      <c r="F23" s="1">
        <v>27.2985579624</v>
      </c>
      <c r="G23" s="1">
        <v>311.83831600399998</v>
      </c>
      <c r="H23" s="1">
        <v>8.506211591526073E-4</v>
      </c>
      <c r="I23" s="2">
        <v>7.27366602925288E+16</v>
      </c>
      <c r="J23">
        <v>8914753436721460</v>
      </c>
      <c r="K23" s="4">
        <f t="shared" si="11"/>
        <v>6.3821906855807344E+16</v>
      </c>
      <c r="L23">
        <f t="shared" si="1"/>
        <v>6.2095407928405261E-33</v>
      </c>
      <c r="M23" s="14">
        <f t="shared" si="2"/>
        <v>3.5329589902891669</v>
      </c>
      <c r="N23" s="14">
        <f t="shared" si="3"/>
        <v>23.765598972110833</v>
      </c>
      <c r="O23" s="14">
        <f t="shared" si="4"/>
        <v>7.4053440381198986E-4</v>
      </c>
      <c r="P23" s="14">
        <f t="shared" si="5"/>
        <v>0.14865852926472103</v>
      </c>
      <c r="Q23">
        <f t="shared" si="6"/>
        <v>5.4710393333211375E-33</v>
      </c>
      <c r="R23" s="14">
        <f t="shared" si="7"/>
        <v>3.1127837377553678</v>
      </c>
      <c r="S23" s="14">
        <f t="shared" si="8"/>
        <v>24.185774224644632</v>
      </c>
      <c r="T23" s="14">
        <f t="shared" si="9"/>
        <v>7.5362703532936962E-4</v>
      </c>
      <c r="U23" s="14">
        <f t="shared" si="10"/>
        <v>0.12870308425287155</v>
      </c>
    </row>
    <row r="24" spans="1:21" x14ac:dyDescent="0.55000000000000004">
      <c r="A24" s="3">
        <v>5</v>
      </c>
      <c r="B24" s="1">
        <v>20</v>
      </c>
      <c r="C24" s="1">
        <v>0</v>
      </c>
      <c r="D24" s="1">
        <v>5</v>
      </c>
      <c r="E24">
        <v>437.62721249999998</v>
      </c>
      <c r="F24" s="1">
        <v>29.216911221499998</v>
      </c>
      <c r="G24" s="1">
        <v>322.80361949999997</v>
      </c>
      <c r="H24" s="1">
        <v>8.9480070313323779E-4</v>
      </c>
      <c r="I24" s="2">
        <v>1.1037949899828899E+17</v>
      </c>
      <c r="J24">
        <v>8275043317053740</v>
      </c>
      <c r="K24" s="4">
        <f t="shared" si="11"/>
        <v>1.0210445568123525E+17</v>
      </c>
      <c r="L24">
        <f t="shared" si="1"/>
        <v>6.1107282648911321E-33</v>
      </c>
      <c r="M24" s="14">
        <f t="shared" si="2"/>
        <v>5.1630691537506541</v>
      </c>
      <c r="N24" s="14">
        <f t="shared" si="3"/>
        <v>24.053842067749343</v>
      </c>
      <c r="O24" s="14">
        <f t="shared" si="4"/>
        <v>7.3667591457920577E-4</v>
      </c>
      <c r="P24" s="14">
        <f t="shared" si="5"/>
        <v>0.21464633962460133</v>
      </c>
      <c r="Q24">
        <f t="shared" si="6"/>
        <v>5.1753148354286799E-33</v>
      </c>
      <c r="R24" s="14">
        <f t="shared" si="7"/>
        <v>4.3727207673872908</v>
      </c>
      <c r="S24" s="14">
        <f t="shared" si="8"/>
        <v>24.844190454112706</v>
      </c>
      <c r="T24" s="14">
        <f t="shared" si="9"/>
        <v>7.6088122110448079E-4</v>
      </c>
      <c r="U24" s="14">
        <f t="shared" si="10"/>
        <v>0.17600576583341354</v>
      </c>
    </row>
    <row r="25" spans="1:21" s="20" customFormat="1" x14ac:dyDescent="0.55000000000000004">
      <c r="A25" s="21">
        <v>0.4</v>
      </c>
      <c r="B25" s="20">
        <v>40</v>
      </c>
      <c r="C25" s="20">
        <v>0</v>
      </c>
      <c r="D25" s="20">
        <v>5</v>
      </c>
      <c r="E25" s="20">
        <v>332.67671994900002</v>
      </c>
      <c r="F25" s="20">
        <v>26.715656992100001</v>
      </c>
      <c r="G25" s="20">
        <v>293.41748158572</v>
      </c>
      <c r="H25" s="20">
        <v>8.5819124534731528E-4</v>
      </c>
      <c r="I25" s="22">
        <v>1.16160992500352E+16</v>
      </c>
      <c r="J25" s="20">
        <v>1977615403478820</v>
      </c>
      <c r="K25" s="23">
        <f t="shared" si="11"/>
        <v>9638483846556380</v>
      </c>
      <c r="L25">
        <f t="shared" si="1"/>
        <v>6.377335587964439E-33</v>
      </c>
      <c r="M25" s="14">
        <f t="shared" si="2"/>
        <v>0.12155975916450339</v>
      </c>
      <c r="N25" s="14">
        <f t="shared" si="3"/>
        <v>26.594097232935496</v>
      </c>
      <c r="O25" s="14">
        <f t="shared" si="4"/>
        <v>8.5428636211227636E-4</v>
      </c>
      <c r="P25" s="14">
        <f t="shared" si="5"/>
        <v>4.5709300864687262E-3</v>
      </c>
      <c r="Q25">
        <f t="shared" si="6"/>
        <v>6.0227759673170348E-33</v>
      </c>
      <c r="R25" s="14">
        <f t="shared" si="7"/>
        <v>0.114801422316636</v>
      </c>
      <c r="S25" s="14">
        <f t="shared" si="8"/>
        <v>26.600855569783366</v>
      </c>
      <c r="T25" s="14">
        <f t="shared" si="9"/>
        <v>8.5450346122826148E-4</v>
      </c>
      <c r="U25" s="14">
        <f t="shared" si="10"/>
        <v>4.315704132728723E-3</v>
      </c>
    </row>
    <row r="26" spans="1:21" s="20" customFormat="1" x14ac:dyDescent="0.55000000000000004">
      <c r="A26" s="21">
        <v>0.6</v>
      </c>
      <c r="B26" s="20">
        <v>40</v>
      </c>
      <c r="C26" s="20">
        <v>0</v>
      </c>
      <c r="D26" s="20">
        <v>5</v>
      </c>
      <c r="E26" s="20">
        <v>345.01181124700003</v>
      </c>
      <c r="F26" s="20">
        <v>25.369227572700002</v>
      </c>
      <c r="G26" s="20">
        <v>296.87130714915997</v>
      </c>
      <c r="H26" s="20">
        <v>8.1018527476472524E-4</v>
      </c>
      <c r="I26" s="22">
        <v>1.68011891381275E+16</v>
      </c>
      <c r="J26" s="20">
        <v>3504424077338900</v>
      </c>
      <c r="K26" s="23">
        <f t="shared" si="11"/>
        <v>1.32967650607886E+16</v>
      </c>
      <c r="L26">
        <f t="shared" si="1"/>
        <v>6.3457712633819553E-33</v>
      </c>
      <c r="M26" s="14">
        <f t="shared" si="2"/>
        <v>0.29569709947897987</v>
      </c>
      <c r="N26" s="14">
        <f t="shared" si="3"/>
        <v>25.073530473221023</v>
      </c>
      <c r="O26" s="14">
        <f t="shared" si="4"/>
        <v>8.0074196652437843E-4</v>
      </c>
      <c r="P26" s="14">
        <f t="shared" si="5"/>
        <v>1.1793197603137372E-2</v>
      </c>
      <c r="Q26">
        <f t="shared" si="6"/>
        <v>5.914521983783285E-33</v>
      </c>
      <c r="R26" s="14">
        <f t="shared" si="7"/>
        <v>0.2756019596075554</v>
      </c>
      <c r="S26" s="14">
        <f t="shared" si="8"/>
        <v>25.093625613092446</v>
      </c>
      <c r="T26" s="14">
        <f t="shared" si="9"/>
        <v>8.0138371986004898E-4</v>
      </c>
      <c r="U26" s="14">
        <f t="shared" si="10"/>
        <v>1.0982946978525259E-2</v>
      </c>
    </row>
    <row r="27" spans="1:21" x14ac:dyDescent="0.55000000000000004">
      <c r="A27" s="3">
        <v>0.8</v>
      </c>
      <c r="B27" s="1">
        <v>40</v>
      </c>
      <c r="C27" s="1">
        <v>0</v>
      </c>
      <c r="D27" s="1">
        <v>5</v>
      </c>
      <c r="E27">
        <v>356.92211574999999</v>
      </c>
      <c r="F27" s="1">
        <v>27.269817723199999</v>
      </c>
      <c r="G27" s="1">
        <v>300.20619240999997</v>
      </c>
      <c r="H27" s="1">
        <v>8.6603137381102214E-4</v>
      </c>
      <c r="I27" s="2">
        <v>2.16540563140888E+16</v>
      </c>
      <c r="J27">
        <v>4826112425498520</v>
      </c>
      <c r="K27" s="4">
        <f t="shared" si="11"/>
        <v>1.682794388859028E+16</v>
      </c>
      <c r="L27">
        <f t="shared" si="1"/>
        <v>6.3153241190438946E-33</v>
      </c>
      <c r="M27" s="14">
        <f t="shared" si="2"/>
        <v>0.5128898854011289</v>
      </c>
      <c r="N27" s="14">
        <f t="shared" si="3"/>
        <v>26.75692783779887</v>
      </c>
      <c r="O27" s="14">
        <f t="shared" si="4"/>
        <v>8.4974308261024051E-4</v>
      </c>
      <c r="P27" s="14">
        <f t="shared" si="5"/>
        <v>1.916848931649701E-2</v>
      </c>
      <c r="Q27">
        <f t="shared" si="6"/>
        <v>5.8119381569760717E-33</v>
      </c>
      <c r="R27" s="14">
        <f t="shared" si="7"/>
        <v>0.47200812485633681</v>
      </c>
      <c r="S27" s="14">
        <f t="shared" si="8"/>
        <v>26.797809598343662</v>
      </c>
      <c r="T27" s="14">
        <f t="shared" si="9"/>
        <v>8.5104140031840383E-4</v>
      </c>
      <c r="U27" s="14">
        <f t="shared" si="10"/>
        <v>1.7613683055853736E-2</v>
      </c>
    </row>
    <row r="28" spans="1:21" x14ac:dyDescent="0.55000000000000004">
      <c r="A28" s="3">
        <v>1</v>
      </c>
      <c r="B28" s="1">
        <v>40</v>
      </c>
      <c r="C28" s="1">
        <v>0</v>
      </c>
      <c r="D28" s="1">
        <v>5</v>
      </c>
      <c r="E28">
        <v>368.41877770000002</v>
      </c>
      <c r="F28" s="1">
        <v>31.984400629700001</v>
      </c>
      <c r="G28" s="1">
        <v>303.42525775600001</v>
      </c>
      <c r="H28" s="1">
        <v>1.0103540008555758E-3</v>
      </c>
      <c r="I28" s="2">
        <v>2.62229155448219E+16</v>
      </c>
      <c r="J28">
        <v>6010680559417230</v>
      </c>
      <c r="K28" s="4">
        <f t="shared" si="11"/>
        <v>2.0212234985404672E+16</v>
      </c>
      <c r="L28">
        <f t="shared" si="1"/>
        <v>6.285975252416382E-33</v>
      </c>
      <c r="M28" s="14">
        <f t="shared" si="2"/>
        <v>0.76367865710485261</v>
      </c>
      <c r="N28" s="14">
        <f t="shared" si="3"/>
        <v>31.22072197259515</v>
      </c>
      <c r="O28" s="14">
        <f t="shared" si="4"/>
        <v>9.8623018513969139E-4</v>
      </c>
      <c r="P28" s="14">
        <f t="shared" si="5"/>
        <v>2.4460634119069742E-2</v>
      </c>
      <c r="Q28">
        <f t="shared" si="6"/>
        <v>5.7148862383674897E-33</v>
      </c>
      <c r="R28" s="14">
        <f t="shared" si="7"/>
        <v>0.69429745946673893</v>
      </c>
      <c r="S28" s="14">
        <f t="shared" si="8"/>
        <v>31.290103170233262</v>
      </c>
      <c r="T28" s="14">
        <f t="shared" si="9"/>
        <v>9.8842186512236173E-4</v>
      </c>
      <c r="U28" s="14">
        <f t="shared" si="10"/>
        <v>2.218904347133091E-2</v>
      </c>
    </row>
    <row r="29" spans="1:21" x14ac:dyDescent="0.55000000000000004">
      <c r="A29" s="3">
        <v>1.5</v>
      </c>
      <c r="B29" s="1">
        <v>40</v>
      </c>
      <c r="C29" s="1">
        <v>0</v>
      </c>
      <c r="D29" s="1">
        <v>5</v>
      </c>
      <c r="E29">
        <v>395.42388048700002</v>
      </c>
      <c r="F29" s="1">
        <v>35.778949998000002</v>
      </c>
      <c r="G29" s="1">
        <v>310.98668653635997</v>
      </c>
      <c r="H29" s="1">
        <v>1.1163950605231955E-3</v>
      </c>
      <c r="I29" s="2">
        <v>3.66480692093368E+16</v>
      </c>
      <c r="J29">
        <v>7774749597977310</v>
      </c>
      <c r="K29" s="4">
        <f t="shared" si="11"/>
        <v>2.8873319611359488E+16</v>
      </c>
      <c r="L29">
        <f t="shared" si="1"/>
        <v>6.2172568456855581E-33</v>
      </c>
      <c r="M29" s="14">
        <f t="shared" si="2"/>
        <v>1.3956674118093324</v>
      </c>
      <c r="N29" s="14">
        <f t="shared" si="3"/>
        <v>34.383282586190667</v>
      </c>
      <c r="O29" s="14">
        <f t="shared" si="4"/>
        <v>1.0728466555318741E-3</v>
      </c>
      <c r="P29" s="14">
        <f t="shared" si="5"/>
        <v>4.0591453370129371E-2</v>
      </c>
      <c r="Q29">
        <f t="shared" si="6"/>
        <v>5.495059338319246E-33</v>
      </c>
      <c r="R29" s="14">
        <f t="shared" si="7"/>
        <v>1.2335464715074123</v>
      </c>
      <c r="S29" s="14">
        <f t="shared" si="8"/>
        <v>34.545403526492592</v>
      </c>
      <c r="T29" s="14">
        <f t="shared" si="9"/>
        <v>1.0779052449250946E-3</v>
      </c>
      <c r="U29" s="14">
        <f t="shared" si="10"/>
        <v>3.5707976911064712E-2</v>
      </c>
    </row>
    <row r="30" spans="1:21" x14ac:dyDescent="0.55000000000000004">
      <c r="A30" s="3">
        <v>2</v>
      </c>
      <c r="B30" s="1">
        <v>40</v>
      </c>
      <c r="C30" s="1">
        <v>0</v>
      </c>
      <c r="D30" s="1">
        <v>5</v>
      </c>
      <c r="E30">
        <v>420.08749760000001</v>
      </c>
      <c r="F30" s="1">
        <v>41.784813498699997</v>
      </c>
      <c r="G30" s="1">
        <v>317.89249932799999</v>
      </c>
      <c r="H30" s="1">
        <v>1.2895540248746157E-3</v>
      </c>
      <c r="I30" s="2">
        <v>4.59952488371966E+16</v>
      </c>
      <c r="J30">
        <v>9131030583963720</v>
      </c>
      <c r="K30" s="4">
        <f t="shared" si="11"/>
        <v>3.686421825323288E+16</v>
      </c>
      <c r="L30">
        <f t="shared" si="1"/>
        <v>6.154852756934373E-33</v>
      </c>
      <c r="M30" s="14">
        <f t="shared" si="2"/>
        <v>2.0717745498767024</v>
      </c>
      <c r="N30" s="14">
        <f t="shared" si="3"/>
        <v>39.713038948823296</v>
      </c>
      <c r="O30" s="14">
        <f t="shared" si="4"/>
        <v>1.2256153594666819E-3</v>
      </c>
      <c r="P30" s="14">
        <f t="shared" si="5"/>
        <v>5.2168622817974665E-2</v>
      </c>
      <c r="Q30">
        <f t="shared" si="6"/>
        <v>5.3046588860157424E-33</v>
      </c>
      <c r="R30" s="14">
        <f t="shared" si="7"/>
        <v>1.7855922326399689</v>
      </c>
      <c r="S30" s="14">
        <f t="shared" si="8"/>
        <v>39.999221266060026</v>
      </c>
      <c r="T30" s="14">
        <f t="shared" si="9"/>
        <v>1.2344474572586715E-3</v>
      </c>
      <c r="U30" s="14">
        <f t="shared" si="10"/>
        <v>4.4640674896215413E-2</v>
      </c>
    </row>
    <row r="31" spans="1:21" x14ac:dyDescent="0.55000000000000004">
      <c r="A31" s="3">
        <v>3</v>
      </c>
      <c r="B31" s="1">
        <v>40</v>
      </c>
      <c r="C31" s="1">
        <v>0</v>
      </c>
      <c r="D31" s="1">
        <v>5</v>
      </c>
      <c r="E31">
        <v>463.08678989999999</v>
      </c>
      <c r="F31" s="1">
        <v>45.632033370000002</v>
      </c>
      <c r="G31" s="1">
        <v>329.932301172</v>
      </c>
      <c r="H31" s="1">
        <v>1.3823519102416659E-3</v>
      </c>
      <c r="I31" s="2">
        <v>6.258663410485E+16</v>
      </c>
      <c r="J31" s="14">
        <v>1.04939621830353E+16</v>
      </c>
      <c r="K31" s="4">
        <f t="shared" si="11"/>
        <v>5.2092671921814704E+16</v>
      </c>
      <c r="L31">
        <f t="shared" si="1"/>
        <v>6.047115499454501E-33</v>
      </c>
      <c r="M31" s="14">
        <f t="shared" si="2"/>
        <v>3.3057072645972037</v>
      </c>
      <c r="N31" s="14">
        <f t="shared" si="3"/>
        <v>42.326326105402799</v>
      </c>
      <c r="O31" s="14">
        <f t="shared" si="4"/>
        <v>1.2822106188189626E-3</v>
      </c>
      <c r="P31" s="14">
        <f t="shared" si="5"/>
        <v>7.8100500770257889E-2</v>
      </c>
      <c r="Q31">
        <f t="shared" si="6"/>
        <v>4.9963606908514511E-33</v>
      </c>
      <c r="R31" s="14">
        <f t="shared" si="7"/>
        <v>2.7313031864176347</v>
      </c>
      <c r="S31" s="14">
        <f t="shared" si="8"/>
        <v>42.900730183582368</v>
      </c>
      <c r="T31" s="14">
        <f t="shared" si="9"/>
        <v>1.2996113024195349E-3</v>
      </c>
      <c r="U31" s="14">
        <f t="shared" si="10"/>
        <v>6.3665657314682975E-2</v>
      </c>
    </row>
    <row r="32" spans="1:21" x14ac:dyDescent="0.55000000000000004">
      <c r="A32" s="3">
        <v>5</v>
      </c>
      <c r="B32" s="1">
        <v>40</v>
      </c>
      <c r="C32" s="1">
        <v>0</v>
      </c>
      <c r="D32" s="1">
        <v>5</v>
      </c>
      <c r="E32">
        <v>528.64921249999998</v>
      </c>
      <c r="F32" s="1">
        <v>58.329199524499998</v>
      </c>
      <c r="G32" s="1">
        <v>348.28977950000001</v>
      </c>
      <c r="H32" s="1">
        <v>1.7197957244497817E-3</v>
      </c>
      <c r="I32" s="2">
        <v>9.1374528366989792E+16</v>
      </c>
      <c r="J32" s="14">
        <v>1.09607510232554E+16</v>
      </c>
      <c r="K32" s="4">
        <f t="shared" si="11"/>
        <v>8.04137773437344E+16</v>
      </c>
      <c r="L32">
        <f t="shared" si="1"/>
        <v>5.8860900341255154E-33</v>
      </c>
      <c r="M32" s="14">
        <f t="shared" si="2"/>
        <v>5.1879726347657158</v>
      </c>
      <c r="N32" s="14">
        <f t="shared" si="3"/>
        <v>53.141226889734284</v>
      </c>
      <c r="O32" s="14">
        <f t="shared" si="4"/>
        <v>1.5668319733857039E-3</v>
      </c>
      <c r="P32" s="14">
        <f t="shared" si="5"/>
        <v>9.7626135834811056E-2</v>
      </c>
      <c r="Q32">
        <f t="shared" si="6"/>
        <v>4.5805848629069357E-33</v>
      </c>
      <c r="R32" s="14">
        <f t="shared" si="7"/>
        <v>4.0373063922243952</v>
      </c>
      <c r="S32" s="14">
        <f t="shared" si="8"/>
        <v>54.291893132275604</v>
      </c>
      <c r="T32" s="14">
        <f t="shared" si="9"/>
        <v>1.6007585641896812E-3</v>
      </c>
      <c r="U32" s="14">
        <f t="shared" si="10"/>
        <v>7.4362969484007266E-2</v>
      </c>
    </row>
    <row r="33" spans="1:21" ht="14.7" thickBot="1" x14ac:dyDescent="0.6">
      <c r="A33" s="5">
        <v>7.5</v>
      </c>
      <c r="B33" s="6">
        <v>40</v>
      </c>
      <c r="C33" s="6">
        <v>0</v>
      </c>
      <c r="D33" s="6">
        <v>5</v>
      </c>
      <c r="E33" s="7">
        <v>586.65006093700003</v>
      </c>
      <c r="F33" s="6">
        <v>76.914797567999997</v>
      </c>
      <c r="G33" s="6">
        <v>364.53001706236</v>
      </c>
      <c r="H33" s="6">
        <v>2.2166874732281339E-3</v>
      </c>
      <c r="I33" s="8">
        <v>1.23510783549328E+17</v>
      </c>
      <c r="J33" s="15">
        <v>1.00147976137336E+16</v>
      </c>
      <c r="K33" s="9">
        <f t="shared" si="11"/>
        <v>1.134959859355944E+17</v>
      </c>
      <c r="L33">
        <f t="shared" si="1"/>
        <v>5.747490203650915E-33</v>
      </c>
      <c r="M33" s="14">
        <f t="shared" si="2"/>
        <v>6.5328234091793229</v>
      </c>
      <c r="N33" s="14">
        <f t="shared" si="3"/>
        <v>70.381974158820668</v>
      </c>
      <c r="O33" s="14">
        <f t="shared" si="4"/>
        <v>2.0284112471464547E-3</v>
      </c>
      <c r="P33" s="14">
        <f t="shared" si="5"/>
        <v>9.2819553404934044E-2</v>
      </c>
      <c r="Q33">
        <f t="shared" si="6"/>
        <v>4.2610544905469905E-33</v>
      </c>
      <c r="R33" s="14">
        <f t="shared" si="7"/>
        <v>4.8432821174626168</v>
      </c>
      <c r="S33" s="14">
        <f t="shared" si="8"/>
        <v>72.071515450537376</v>
      </c>
      <c r="T33" s="14">
        <f t="shared" si="9"/>
        <v>2.0771038932336922E-3</v>
      </c>
      <c r="U33" s="14">
        <f t="shared" si="10"/>
        <v>6.7201058381886836E-2</v>
      </c>
    </row>
    <row r="34" spans="1:21" s="20" customFormat="1" x14ac:dyDescent="0.55000000000000004">
      <c r="A34" s="16">
        <v>0.4</v>
      </c>
      <c r="B34" s="17">
        <v>20</v>
      </c>
      <c r="C34" s="17">
        <v>0</v>
      </c>
      <c r="D34" s="17">
        <v>25</v>
      </c>
      <c r="E34" s="17">
        <v>323.92320517799999</v>
      </c>
      <c r="F34" s="17">
        <v>21.0523143295</v>
      </c>
      <c r="G34" s="17">
        <v>305.36649744983998</v>
      </c>
      <c r="H34" s="17">
        <v>6.6290358170417133E-4</v>
      </c>
      <c r="I34" s="18">
        <v>1.19300060487567E+16</v>
      </c>
      <c r="J34" s="17">
        <v>1432799284460730</v>
      </c>
      <c r="K34" s="19">
        <f t="shared" si="11"/>
        <v>1.049720676429597E+16</v>
      </c>
      <c r="L34">
        <f t="shared" si="1"/>
        <v>6.2683007695370696E-33</v>
      </c>
      <c r="M34" s="14">
        <f t="shared" si="2"/>
        <v>9.4277690346870585E-2</v>
      </c>
      <c r="N34" s="14">
        <f t="shared" si="3"/>
        <v>20.958036639153129</v>
      </c>
      <c r="O34" s="14">
        <f t="shared" si="4"/>
        <v>6.5993492858472977E-4</v>
      </c>
      <c r="P34" s="14">
        <f t="shared" si="5"/>
        <v>4.4984027831471464E-3</v>
      </c>
      <c r="Q34">
        <f t="shared" si="6"/>
        <v>6.1007021366253433E-33</v>
      </c>
      <c r="R34" s="14">
        <f t="shared" si="7"/>
        <v>9.1756941487307245E-2</v>
      </c>
      <c r="S34" s="14">
        <f t="shared" si="8"/>
        <v>20.960557388012692</v>
      </c>
      <c r="T34" s="14">
        <f t="shared" si="9"/>
        <v>6.6001430291960932E-4</v>
      </c>
      <c r="U34" s="14">
        <f t="shared" si="10"/>
        <v>4.3776002607536346E-3</v>
      </c>
    </row>
    <row r="35" spans="1:21" s="20" customFormat="1" x14ac:dyDescent="0.55000000000000004">
      <c r="A35" s="21">
        <v>0.6</v>
      </c>
      <c r="B35" s="20">
        <v>20</v>
      </c>
      <c r="C35" s="20">
        <v>0</v>
      </c>
      <c r="D35" s="20">
        <v>25</v>
      </c>
      <c r="E35" s="20">
        <v>333.811511494</v>
      </c>
      <c r="F35" s="20">
        <v>17.7906305084</v>
      </c>
      <c r="G35" s="20">
        <v>308.13522321831999</v>
      </c>
      <c r="H35" s="20">
        <v>5.5767590498236974E-4</v>
      </c>
      <c r="I35" s="22">
        <v>1.73649155168497E+16</v>
      </c>
      <c r="J35" s="20">
        <v>2625402810818380</v>
      </c>
      <c r="K35" s="23">
        <f t="shared" si="11"/>
        <v>1.473951270603132E+16</v>
      </c>
      <c r="L35">
        <f t="shared" si="1"/>
        <v>6.2431291930436478E-33</v>
      </c>
      <c r="M35" s="14">
        <f t="shared" si="2"/>
        <v>0.2415913573501885</v>
      </c>
      <c r="N35" s="14">
        <f t="shared" si="3"/>
        <v>17.549039151049811</v>
      </c>
      <c r="O35" s="14">
        <f t="shared" si="4"/>
        <v>5.5010283561967514E-4</v>
      </c>
      <c r="P35" s="14">
        <f t="shared" si="5"/>
        <v>1.3766643020779477E-2</v>
      </c>
      <c r="Q35">
        <f t="shared" si="6"/>
        <v>6.0127376082945301E-33</v>
      </c>
      <c r="R35" s="14">
        <f t="shared" si="7"/>
        <v>0.23267585777289004</v>
      </c>
      <c r="S35" s="14">
        <f t="shared" si="8"/>
        <v>17.55795465062711</v>
      </c>
      <c r="T35" s="14">
        <f t="shared" si="9"/>
        <v>5.5038230628221246E-4</v>
      </c>
      <c r="U35" s="14">
        <f t="shared" si="10"/>
        <v>1.3251877135049897E-2</v>
      </c>
    </row>
    <row r="36" spans="1:21" x14ac:dyDescent="0.55000000000000004">
      <c r="A36" s="3">
        <v>0.8</v>
      </c>
      <c r="B36" s="1">
        <v>20</v>
      </c>
      <c r="C36" s="1">
        <v>0</v>
      </c>
      <c r="D36" s="1">
        <v>25</v>
      </c>
      <c r="E36">
        <v>343.09123838099998</v>
      </c>
      <c r="F36" s="1">
        <v>18.286016678999999</v>
      </c>
      <c r="G36" s="1">
        <v>310.73354674667996</v>
      </c>
      <c r="H36" s="1">
        <v>5.708030093579538E-4</v>
      </c>
      <c r="I36" s="2">
        <v>2.25269862054146E+16</v>
      </c>
      <c r="J36">
        <v>3647012060727530</v>
      </c>
      <c r="K36" s="4">
        <f t="shared" si="11"/>
        <v>1.8879974144687072E+16</v>
      </c>
      <c r="L36">
        <f t="shared" si="1"/>
        <v>6.2195513947621027E-33</v>
      </c>
      <c r="M36" s="14">
        <f t="shared" si="2"/>
        <v>0.42825028008700106</v>
      </c>
      <c r="N36" s="14">
        <f t="shared" si="3"/>
        <v>17.857766398912997</v>
      </c>
      <c r="O36" s="14">
        <f t="shared" si="4"/>
        <v>5.5743505979719606E-4</v>
      </c>
      <c r="P36" s="14">
        <f t="shared" si="5"/>
        <v>2.3981178301955414E-2</v>
      </c>
      <c r="Q36">
        <f t="shared" si="6"/>
        <v>5.9312480412536354E-33</v>
      </c>
      <c r="R36" s="14">
        <f t="shared" si="7"/>
        <v>0.40839901042887078</v>
      </c>
      <c r="S36" s="14">
        <f t="shared" si="8"/>
        <v>17.87761766857113</v>
      </c>
      <c r="T36" s="14">
        <f t="shared" si="9"/>
        <v>5.5805472260618007E-4</v>
      </c>
      <c r="U36" s="14">
        <f t="shared" si="10"/>
        <v>2.2844151720888151E-2</v>
      </c>
    </row>
    <row r="37" spans="1:21" x14ac:dyDescent="0.55000000000000004">
      <c r="A37" s="3">
        <v>1</v>
      </c>
      <c r="B37" s="1">
        <v>20</v>
      </c>
      <c r="C37" s="1">
        <v>0</v>
      </c>
      <c r="D37" s="1">
        <v>25</v>
      </c>
      <c r="E37">
        <v>351.7918244</v>
      </c>
      <c r="F37" s="1">
        <v>19.192480929199998</v>
      </c>
      <c r="G37" s="1">
        <v>313.16971083199996</v>
      </c>
      <c r="H37" s="1">
        <v>5.9676377936638799E-4</v>
      </c>
      <c r="I37" s="2">
        <v>2.7462305325688E+16</v>
      </c>
      <c r="J37">
        <v>4579518354540080</v>
      </c>
      <c r="K37" s="4">
        <f t="shared" si="11"/>
        <v>2.288278697114792E+16</v>
      </c>
      <c r="L37">
        <f t="shared" si="1"/>
        <v>6.1974887813360751E-33</v>
      </c>
      <c r="M37" s="14">
        <f t="shared" si="2"/>
        <v>0.64944813022671843</v>
      </c>
      <c r="N37" s="14">
        <f t="shared" si="3"/>
        <v>18.543032798973279</v>
      </c>
      <c r="O37" s="14">
        <f t="shared" si="4"/>
        <v>5.7657008360989656E-4</v>
      </c>
      <c r="P37" s="14">
        <f t="shared" si="5"/>
        <v>3.502383548944997E-2</v>
      </c>
      <c r="Q37">
        <f t="shared" si="6"/>
        <v>5.8558792445792844E-33</v>
      </c>
      <c r="R37" s="14">
        <f t="shared" si="7"/>
        <v>0.61365013482212094</v>
      </c>
      <c r="S37" s="14">
        <f t="shared" si="8"/>
        <v>18.578830794377879</v>
      </c>
      <c r="T37" s="14">
        <f t="shared" si="9"/>
        <v>5.7768317300725973E-4</v>
      </c>
      <c r="U37" s="14">
        <f t="shared" si="10"/>
        <v>3.3029534614622526E-2</v>
      </c>
    </row>
    <row r="38" spans="1:21" x14ac:dyDescent="0.55000000000000004">
      <c r="A38" s="3">
        <v>1.5</v>
      </c>
      <c r="B38" s="1">
        <v>20</v>
      </c>
      <c r="C38" s="1">
        <v>0</v>
      </c>
      <c r="D38" s="1">
        <v>25</v>
      </c>
      <c r="E38">
        <v>371.20273872500002</v>
      </c>
      <c r="F38" s="1">
        <v>22.523716164100001</v>
      </c>
      <c r="G38" s="1">
        <v>318.60476684299999</v>
      </c>
      <c r="H38" s="1">
        <v>6.9434470005996817E-4</v>
      </c>
      <c r="I38" s="2">
        <v>3.9039371823886896E+16</v>
      </c>
      <c r="J38">
        <v>6139495153845500</v>
      </c>
      <c r="K38" s="4">
        <f t="shared" ref="K38:K67" si="12">I38-J38</f>
        <v>3.2899876670041396E+16</v>
      </c>
      <c r="L38">
        <f t="shared" si="1"/>
        <v>6.1484393055734042E-33</v>
      </c>
      <c r="M38" s="14">
        <f t="shared" si="2"/>
        <v>1.2419148527393293</v>
      </c>
      <c r="N38" s="14">
        <f t="shared" si="3"/>
        <v>21.281801311360674</v>
      </c>
      <c r="O38" s="14">
        <f t="shared" si="4"/>
        <v>6.5605985444911223E-4</v>
      </c>
      <c r="P38" s="14">
        <f t="shared" si="5"/>
        <v>5.8355720672778243E-2</v>
      </c>
      <c r="Q38">
        <f t="shared" si="6"/>
        <v>5.6916884729504841E-33</v>
      </c>
      <c r="R38" s="14">
        <f t="shared" si="7"/>
        <v>1.149656376263638</v>
      </c>
      <c r="S38" s="14">
        <f t="shared" si="8"/>
        <v>21.374059787836362</v>
      </c>
      <c r="T38" s="14">
        <f t="shared" si="9"/>
        <v>6.5890393149704645E-4</v>
      </c>
      <c r="U38" s="14">
        <f t="shared" si="10"/>
        <v>5.3787459550285868E-2</v>
      </c>
    </row>
    <row r="39" spans="1:21" x14ac:dyDescent="0.55000000000000004">
      <c r="A39" s="3">
        <v>2</v>
      </c>
      <c r="B39" s="1">
        <v>20</v>
      </c>
      <c r="C39" s="1">
        <v>0</v>
      </c>
      <c r="D39" s="1">
        <v>25</v>
      </c>
      <c r="E39">
        <v>387.63799119999999</v>
      </c>
      <c r="F39" s="1">
        <v>24.7057453</v>
      </c>
      <c r="G39" s="1">
        <v>323.20663753599996</v>
      </c>
      <c r="H39" s="1">
        <v>7.561692940839718E-4</v>
      </c>
      <c r="I39" s="2">
        <v>4.9845550292149E+16</v>
      </c>
      <c r="J39">
        <v>7126282289783330</v>
      </c>
      <c r="K39" s="4">
        <f t="shared" si="12"/>
        <v>4.2719268002365672E+16</v>
      </c>
      <c r="L39">
        <f t="shared" si="1"/>
        <v>6.1071176912896273E-33</v>
      </c>
      <c r="M39" s="14">
        <f t="shared" si="2"/>
        <v>1.8591871699352278</v>
      </c>
      <c r="N39" s="14">
        <f t="shared" si="3"/>
        <v>22.846558130064771</v>
      </c>
      <c r="O39" s="14">
        <f t="shared" si="4"/>
        <v>6.9926511115855731E-4</v>
      </c>
      <c r="P39" s="14">
        <f t="shared" si="5"/>
        <v>8.1377122950027386E-2</v>
      </c>
      <c r="Q39">
        <f t="shared" si="6"/>
        <v>5.5572350338653098E-33</v>
      </c>
      <c r="R39" s="14">
        <f t="shared" si="7"/>
        <v>1.6917866328354925</v>
      </c>
      <c r="S39" s="14">
        <f t="shared" si="8"/>
        <v>23.013958667164509</v>
      </c>
      <c r="T39" s="14">
        <f t="shared" si="9"/>
        <v>7.0438874310857122E-4</v>
      </c>
      <c r="U39" s="14">
        <f t="shared" si="10"/>
        <v>7.3511326638874705E-2</v>
      </c>
    </row>
    <row r="40" spans="1:21" x14ac:dyDescent="0.55000000000000004">
      <c r="A40" s="3">
        <v>3</v>
      </c>
      <c r="B40" s="1">
        <v>20</v>
      </c>
      <c r="C40" s="1">
        <v>0</v>
      </c>
      <c r="D40" s="1">
        <v>25</v>
      </c>
      <c r="E40">
        <v>413.42142080000002</v>
      </c>
      <c r="F40" s="1">
        <v>27.002944326200002</v>
      </c>
      <c r="G40" s="1">
        <v>330.42599782399998</v>
      </c>
      <c r="H40" s="1">
        <v>8.1740112209456269E-4</v>
      </c>
      <c r="I40" s="2">
        <v>7.01053259944214E+16</v>
      </c>
      <c r="J40">
        <v>7656366481963040</v>
      </c>
      <c r="K40" s="4">
        <f t="shared" si="12"/>
        <v>6.244895951245836E+16</v>
      </c>
      <c r="L40">
        <f t="shared" si="1"/>
        <v>6.0427306211562976E-33</v>
      </c>
      <c r="M40" s="14">
        <f t="shared" si="2"/>
        <v>2.8892236051692968</v>
      </c>
      <c r="N40" s="14">
        <f t="shared" si="3"/>
        <v>24.113720721030706</v>
      </c>
      <c r="O40" s="14">
        <f t="shared" si="4"/>
        <v>7.2994196992514357E-4</v>
      </c>
      <c r="P40" s="14">
        <f t="shared" si="5"/>
        <v>0.11981658237625131</v>
      </c>
      <c r="Q40">
        <f t="shared" si="6"/>
        <v>5.3551351127521845E-33</v>
      </c>
      <c r="R40" s="14">
        <f t="shared" si="7"/>
        <v>2.5604621067278188</v>
      </c>
      <c r="S40" s="14">
        <f t="shared" si="8"/>
        <v>24.442482219472183</v>
      </c>
      <c r="T40" s="14">
        <f t="shared" si="9"/>
        <v>7.3989384830111808E-4</v>
      </c>
      <c r="U40" s="14">
        <f t="shared" si="10"/>
        <v>0.10475458604151161</v>
      </c>
    </row>
    <row r="41" spans="1:21" x14ac:dyDescent="0.55000000000000004">
      <c r="A41" s="3">
        <v>5</v>
      </c>
      <c r="B41" s="1">
        <v>20</v>
      </c>
      <c r="C41" s="1">
        <v>0</v>
      </c>
      <c r="D41" s="1">
        <v>25</v>
      </c>
      <c r="E41">
        <v>449.51934999999997</v>
      </c>
      <c r="F41" s="1">
        <v>27.130821469099999</v>
      </c>
      <c r="G41" s="1">
        <v>340.53341799999998</v>
      </c>
      <c r="H41" s="1">
        <v>8.0899211451308155E-4</v>
      </c>
      <c r="I41" s="2">
        <v>1.0745938403712301E+17</v>
      </c>
      <c r="J41">
        <v>6802440879088720</v>
      </c>
      <c r="K41" s="4">
        <f t="shared" si="12"/>
        <v>1.0065694315803429E+17</v>
      </c>
      <c r="L41">
        <f t="shared" si="1"/>
        <v>5.9535997151625801E-33</v>
      </c>
      <c r="M41" s="14">
        <f t="shared" si="2"/>
        <v>4.076506555594607</v>
      </c>
      <c r="N41" s="14">
        <f t="shared" si="3"/>
        <v>23.054314913505394</v>
      </c>
      <c r="O41" s="14">
        <f t="shared" si="4"/>
        <v>6.8743804870667244E-4</v>
      </c>
      <c r="P41" s="14">
        <f t="shared" si="5"/>
        <v>0.17682184748879942</v>
      </c>
      <c r="Q41">
        <f t="shared" si="6"/>
        <v>5.0904460904493852E-33</v>
      </c>
      <c r="R41" s="14">
        <f t="shared" si="7"/>
        <v>3.4854941298402666</v>
      </c>
      <c r="S41" s="14">
        <f t="shared" si="8"/>
        <v>23.645327339259733</v>
      </c>
      <c r="T41" s="14">
        <f t="shared" si="9"/>
        <v>7.0506097223514198E-4</v>
      </c>
      <c r="U41" s="14">
        <f t="shared" si="10"/>
        <v>0.1474073113825366</v>
      </c>
    </row>
    <row r="42" spans="1:21" s="20" customFormat="1" x14ac:dyDescent="0.55000000000000004">
      <c r="A42" s="21">
        <v>0.4</v>
      </c>
      <c r="B42" s="20">
        <v>40</v>
      </c>
      <c r="C42" s="20">
        <v>0</v>
      </c>
      <c r="D42" s="20">
        <v>25</v>
      </c>
      <c r="E42" s="20">
        <v>346.61859939200002</v>
      </c>
      <c r="F42" s="20">
        <v>43.502591255299997</v>
      </c>
      <c r="G42" s="20">
        <v>311.72120782975998</v>
      </c>
      <c r="H42" s="20">
        <v>1.3557923065426586E-3</v>
      </c>
      <c r="I42" s="22">
        <v>1.1148870268012E+16</v>
      </c>
      <c r="J42" s="20">
        <v>1709001179365870</v>
      </c>
      <c r="K42" s="23">
        <f t="shared" si="12"/>
        <v>9439869088646130</v>
      </c>
      <c r="L42">
        <f t="shared" si="1"/>
        <v>6.210601516311971E-33</v>
      </c>
      <c r="M42" s="14">
        <f t="shared" si="2"/>
        <v>0.10019406549922197</v>
      </c>
      <c r="N42" s="14">
        <f t="shared" si="3"/>
        <v>43.402397189800773</v>
      </c>
      <c r="O42" s="14">
        <f t="shared" si="4"/>
        <v>1.3526696800681144E-3</v>
      </c>
      <c r="P42" s="14">
        <f t="shared" si="5"/>
        <v>2.3084915116800913E-3</v>
      </c>
      <c r="Q42">
        <f t="shared" si="6"/>
        <v>5.9005668840011605E-33</v>
      </c>
      <c r="R42" s="14">
        <f t="shared" si="7"/>
        <v>9.5192355089177338E-2</v>
      </c>
      <c r="S42" s="14">
        <f t="shared" si="8"/>
        <v>43.407398900210822</v>
      </c>
      <c r="T42" s="14">
        <f t="shared" si="9"/>
        <v>1.3528255622879506E-3</v>
      </c>
      <c r="U42" s="14">
        <f t="shared" si="10"/>
        <v>2.1929983712686511E-3</v>
      </c>
    </row>
    <row r="43" spans="1:21" s="20" customFormat="1" x14ac:dyDescent="0.55000000000000004">
      <c r="A43" s="21">
        <v>0.6</v>
      </c>
      <c r="B43" s="20">
        <v>40</v>
      </c>
      <c r="C43" s="20">
        <v>0</v>
      </c>
      <c r="D43" s="20">
        <v>25</v>
      </c>
      <c r="E43" s="20">
        <v>358.87287996800001</v>
      </c>
      <c r="F43" s="20">
        <v>30.560926016500002</v>
      </c>
      <c r="G43" s="20">
        <v>315.15240639103996</v>
      </c>
      <c r="H43" s="20">
        <v>9.4725609714048343E-4</v>
      </c>
      <c r="I43" s="22">
        <v>1.61522617595652E+16</v>
      </c>
      <c r="J43" s="20">
        <v>3084852444284590</v>
      </c>
      <c r="K43" s="23">
        <f t="shared" si="12"/>
        <v>1.306740931528061E+16</v>
      </c>
      <c r="L43">
        <f t="shared" si="1"/>
        <v>6.1795668677318911E-33</v>
      </c>
      <c r="M43" s="14">
        <f t="shared" si="2"/>
        <v>0.24910470271460552</v>
      </c>
      <c r="N43" s="14">
        <f t="shared" si="3"/>
        <v>30.311821313785398</v>
      </c>
      <c r="O43" s="14">
        <f t="shared" si="4"/>
        <v>9.3953493226657297E-4</v>
      </c>
      <c r="P43" s="14">
        <f t="shared" si="5"/>
        <v>8.2180710995849778E-3</v>
      </c>
      <c r="Q43">
        <f t="shared" si="6"/>
        <v>5.7953305396558274E-33</v>
      </c>
      <c r="R43" s="14">
        <f t="shared" si="7"/>
        <v>0.23361574073292701</v>
      </c>
      <c r="S43" s="14">
        <f t="shared" si="8"/>
        <v>30.327310275767076</v>
      </c>
      <c r="T43" s="14">
        <f t="shared" si="9"/>
        <v>9.4001502287860493E-4</v>
      </c>
      <c r="U43" s="14">
        <f t="shared" si="10"/>
        <v>7.7031473813090594E-3</v>
      </c>
    </row>
    <row r="44" spans="1:21" x14ac:dyDescent="0.55000000000000004">
      <c r="A44" s="3">
        <v>0.8</v>
      </c>
      <c r="B44" s="1">
        <v>40</v>
      </c>
      <c r="C44" s="1">
        <v>0</v>
      </c>
      <c r="D44" s="1">
        <v>25</v>
      </c>
      <c r="E44">
        <v>370.77639609599998</v>
      </c>
      <c r="F44" s="1">
        <v>30.560098412599999</v>
      </c>
      <c r="G44" s="1">
        <v>318.48539090687996</v>
      </c>
      <c r="H44" s="1">
        <v>9.4226097409873776E-4</v>
      </c>
      <c r="I44" s="2">
        <v>2.08449396336485E+16</v>
      </c>
      <c r="J44">
        <v>4346233526694470</v>
      </c>
      <c r="K44" s="4">
        <f t="shared" si="12"/>
        <v>1.649870610695403E+16</v>
      </c>
      <c r="L44">
        <f t="shared" si="1"/>
        <v>6.1495138789856114E-33</v>
      </c>
      <c r="M44" s="14">
        <f t="shared" si="2"/>
        <v>0.44096460382789648</v>
      </c>
      <c r="N44" s="14">
        <f t="shared" si="3"/>
        <v>30.119133808772101</v>
      </c>
      <c r="O44" s="14">
        <f t="shared" si="4"/>
        <v>9.2866469140566151E-4</v>
      </c>
      <c r="P44" s="14">
        <f t="shared" si="5"/>
        <v>1.4640680128041055E-2</v>
      </c>
      <c r="Q44">
        <f t="shared" si="6"/>
        <v>5.6952332193628797E-33</v>
      </c>
      <c r="R44" s="14">
        <f t="shared" si="7"/>
        <v>0.40838939625226006</v>
      </c>
      <c r="S44" s="14">
        <f t="shared" si="8"/>
        <v>30.151709016347738</v>
      </c>
      <c r="T44" s="14">
        <f t="shared" si="9"/>
        <v>9.2966908433683845E-4</v>
      </c>
      <c r="U44" s="14">
        <f t="shared" si="10"/>
        <v>1.3544485854212833E-2</v>
      </c>
    </row>
    <row r="45" spans="1:21" x14ac:dyDescent="0.55000000000000004">
      <c r="A45" s="3">
        <v>1</v>
      </c>
      <c r="B45" s="1">
        <v>40</v>
      </c>
      <c r="C45" s="1">
        <v>0</v>
      </c>
      <c r="D45" s="1">
        <v>25</v>
      </c>
      <c r="E45">
        <v>382.33543400000002</v>
      </c>
      <c r="F45" s="1">
        <v>30.682168728499999</v>
      </c>
      <c r="G45" s="1">
        <v>321.72192151999997</v>
      </c>
      <c r="H45" s="1">
        <v>9.4125422920537786E-4</v>
      </c>
      <c r="I45" s="2">
        <v>2.52684256640299E+16</v>
      </c>
      <c r="J45">
        <v>5244235608585890</v>
      </c>
      <c r="K45" s="4">
        <f t="shared" si="12"/>
        <v>2.0024190055444008E+16</v>
      </c>
      <c r="L45">
        <f t="shared" si="1"/>
        <v>6.1204270282799148E-33</v>
      </c>
      <c r="M45" s="14">
        <f t="shared" si="2"/>
        <v>0.64271565450405888</v>
      </c>
      <c r="N45" s="14">
        <f t="shared" si="3"/>
        <v>30.03945307399594</v>
      </c>
      <c r="O45" s="14">
        <f t="shared" si="4"/>
        <v>9.2153727786039316E-4</v>
      </c>
      <c r="P45" s="14">
        <f t="shared" si="5"/>
        <v>2.1395717589160493E-2</v>
      </c>
      <c r="Q45">
        <f t="shared" si="6"/>
        <v>5.600142364189847E-33</v>
      </c>
      <c r="R45" s="14">
        <f t="shared" si="7"/>
        <v>0.58807974480952718</v>
      </c>
      <c r="S45" s="14">
        <f t="shared" si="8"/>
        <v>30.094088983690472</v>
      </c>
      <c r="T45" s="14">
        <f t="shared" si="9"/>
        <v>9.2321337453796259E-4</v>
      </c>
      <c r="U45" s="14">
        <f t="shared" si="10"/>
        <v>1.9541370570421077E-2</v>
      </c>
    </row>
    <row r="46" spans="1:21" x14ac:dyDescent="0.55000000000000004">
      <c r="A46" s="3">
        <v>1.5</v>
      </c>
      <c r="B46" s="1">
        <v>40</v>
      </c>
      <c r="C46" s="1">
        <v>0</v>
      </c>
      <c r="D46" s="1">
        <v>25</v>
      </c>
      <c r="E46">
        <v>409.76718987499999</v>
      </c>
      <c r="F46" s="1">
        <v>35.342414248899999</v>
      </c>
      <c r="G46" s="1">
        <v>329.402813165</v>
      </c>
      <c r="H46" s="1">
        <v>1.0715039458140205E-3</v>
      </c>
      <c r="I46" s="2">
        <v>3.53652564119423E+16</v>
      </c>
      <c r="J46">
        <v>6878028831950130</v>
      </c>
      <c r="K46" s="4">
        <f t="shared" si="12"/>
        <v>2.8487227579992168E+16</v>
      </c>
      <c r="L46">
        <f t="shared" si="1"/>
        <v>6.0518213429033023E-33</v>
      </c>
      <c r="M46" s="14">
        <f t="shared" si="2"/>
        <v>1.185769501050207</v>
      </c>
      <c r="N46" s="14">
        <f t="shared" si="3"/>
        <v>34.156644747849789</v>
      </c>
      <c r="O46" s="14">
        <f t="shared" si="4"/>
        <v>1.0355540333305867E-3</v>
      </c>
      <c r="P46" s="14">
        <f t="shared" si="5"/>
        <v>3.4715631754926785E-2</v>
      </c>
      <c r="Q46">
        <f t="shared" si="6"/>
        <v>5.3831149600619254E-33</v>
      </c>
      <c r="R46" s="14">
        <f t="shared" si="7"/>
        <v>1.0547458655192699</v>
      </c>
      <c r="S46" s="14">
        <f t="shared" si="8"/>
        <v>34.287668383380726</v>
      </c>
      <c r="T46" s="14">
        <f t="shared" si="9"/>
        <v>1.0395263805923663E-3</v>
      </c>
      <c r="U46" s="14">
        <f t="shared" si="10"/>
        <v>3.0761667831298443E-2</v>
      </c>
    </row>
    <row r="47" spans="1:21" x14ac:dyDescent="0.55000000000000004">
      <c r="A47" s="3">
        <v>2</v>
      </c>
      <c r="B47" s="1">
        <v>40</v>
      </c>
      <c r="C47" s="1">
        <v>0</v>
      </c>
      <c r="D47" s="1">
        <v>25</v>
      </c>
      <c r="E47">
        <v>435.183468</v>
      </c>
      <c r="F47" s="1">
        <v>40.955368686900002</v>
      </c>
      <c r="G47" s="1">
        <v>336.51937104000001</v>
      </c>
      <c r="H47" s="1">
        <v>1.2284769699164365E-3</v>
      </c>
      <c r="I47" s="2">
        <v>4.43997311623686E+16</v>
      </c>
      <c r="J47">
        <v>8028494640971820</v>
      </c>
      <c r="K47" s="4">
        <f t="shared" si="12"/>
        <v>3.6371236521396784E+16</v>
      </c>
      <c r="L47">
        <f t="shared" si="1"/>
        <v>5.9888467164478524E-33</v>
      </c>
      <c r="M47" s="14">
        <f t="shared" si="2"/>
        <v>1.7487808361733783</v>
      </c>
      <c r="N47" s="14">
        <f t="shared" si="3"/>
        <v>39.206587850726621</v>
      </c>
      <c r="O47" s="14">
        <f t="shared" si="4"/>
        <v>1.17602140544346E-3</v>
      </c>
      <c r="P47" s="14">
        <f t="shared" si="5"/>
        <v>4.4604259948139519E-2</v>
      </c>
      <c r="Q47">
        <f t="shared" si="6"/>
        <v>5.1930362168012249E-33</v>
      </c>
      <c r="R47" s="14">
        <f t="shared" si="7"/>
        <v>1.5163991745780991</v>
      </c>
      <c r="S47" s="14">
        <f t="shared" si="8"/>
        <v>39.438969512321904</v>
      </c>
      <c r="T47" s="14">
        <f t="shared" si="9"/>
        <v>1.1829918107566964E-3</v>
      </c>
      <c r="U47" s="14">
        <f t="shared" si="10"/>
        <v>3.8449259535149036E-2</v>
      </c>
    </row>
    <row r="48" spans="1:21" x14ac:dyDescent="0.55000000000000004">
      <c r="A48" s="3">
        <v>3</v>
      </c>
      <c r="B48" s="1">
        <v>40</v>
      </c>
      <c r="C48" s="1">
        <v>0</v>
      </c>
      <c r="D48" s="1">
        <v>25</v>
      </c>
      <c r="E48">
        <v>480.36248000000001</v>
      </c>
      <c r="F48" s="1">
        <v>48.558728664599997</v>
      </c>
      <c r="G48" s="1">
        <v>349.16949439999996</v>
      </c>
      <c r="H48" s="1">
        <v>1.4299155017606926E-3</v>
      </c>
      <c r="I48" s="2">
        <v>6.0335777012103104E+16</v>
      </c>
      <c r="J48">
        <v>9269730507983120</v>
      </c>
      <c r="K48" s="4">
        <f t="shared" si="12"/>
        <v>5.1066046504119984E+16</v>
      </c>
      <c r="L48">
        <f t="shared" si="1"/>
        <v>5.8784849016755287E-33</v>
      </c>
      <c r="M48" s="14">
        <f t="shared" si="2"/>
        <v>2.7826895166989489</v>
      </c>
      <c r="N48" s="14">
        <f t="shared" si="3"/>
        <v>45.776039147901045</v>
      </c>
      <c r="O48" s="14">
        <f t="shared" si="4"/>
        <v>1.3479732642692991E-3</v>
      </c>
      <c r="P48" s="14">
        <f t="shared" si="5"/>
        <v>6.0789215679149432E-2</v>
      </c>
      <c r="Q48">
        <f t="shared" si="6"/>
        <v>4.8806855266461819E-33</v>
      </c>
      <c r="R48" s="14">
        <f t="shared" si="7"/>
        <v>2.3103627340152801</v>
      </c>
      <c r="S48" s="14">
        <f t="shared" si="8"/>
        <v>46.248365930584718</v>
      </c>
      <c r="T48" s="14">
        <f t="shared" si="9"/>
        <v>1.3618819354192604E-3</v>
      </c>
      <c r="U48" s="14">
        <f t="shared" si="10"/>
        <v>4.9955553834766013E-2</v>
      </c>
    </row>
    <row r="49" spans="1:21" x14ac:dyDescent="0.55000000000000004">
      <c r="A49" s="3">
        <v>5</v>
      </c>
      <c r="B49" s="1">
        <v>40</v>
      </c>
      <c r="C49" s="1">
        <v>0</v>
      </c>
      <c r="D49" s="1">
        <v>25</v>
      </c>
      <c r="E49">
        <v>550.85654999999997</v>
      </c>
      <c r="F49" s="1">
        <v>57.332852820900001</v>
      </c>
      <c r="G49" s="1">
        <v>368.90783399999998</v>
      </c>
      <c r="H49" s="1">
        <v>1.6425016973940236E-3</v>
      </c>
      <c r="I49" s="2">
        <v>8.7690837957301408E+16</v>
      </c>
      <c r="J49">
        <v>9828289860418290</v>
      </c>
      <c r="K49" s="4">
        <f t="shared" si="12"/>
        <v>7.786254809688312E+16</v>
      </c>
      <c r="L49">
        <f t="shared" si="1"/>
        <v>5.7108023955813563E-33</v>
      </c>
      <c r="M49" s="14">
        <f t="shared" si="2"/>
        <v>4.3702240389169997</v>
      </c>
      <c r="N49" s="14">
        <f t="shared" si="3"/>
        <v>52.962628781983</v>
      </c>
      <c r="O49" s="14">
        <f t="shared" si="4"/>
        <v>1.5173012224702178E-3</v>
      </c>
      <c r="P49" s="14">
        <f t="shared" si="5"/>
        <v>8.2515240263218922E-2</v>
      </c>
      <c r="Q49">
        <f t="shared" si="6"/>
        <v>4.4532820555178222E-33</v>
      </c>
      <c r="R49" s="14">
        <f t="shared" si="7"/>
        <v>3.4078994409191936</v>
      </c>
      <c r="S49" s="14">
        <f t="shared" si="8"/>
        <v>53.924953379980806</v>
      </c>
      <c r="T49" s="14">
        <f t="shared" si="9"/>
        <v>1.5448704032781757E-3</v>
      </c>
      <c r="U49" s="14">
        <f t="shared" si="10"/>
        <v>6.3197077184388287E-2</v>
      </c>
    </row>
    <row r="50" spans="1:21" ht="14.7" thickBot="1" x14ac:dyDescent="0.6">
      <c r="A50" s="5">
        <v>7.5</v>
      </c>
      <c r="B50" s="6">
        <v>40</v>
      </c>
      <c r="C50" s="6">
        <v>0</v>
      </c>
      <c r="D50" s="6">
        <v>25</v>
      </c>
      <c r="E50" s="7">
        <v>609.83255937499996</v>
      </c>
      <c r="F50" s="6">
        <v>67.784936770300007</v>
      </c>
      <c r="G50" s="6">
        <v>385.42111662499997</v>
      </c>
      <c r="H50" s="6">
        <v>1.8998821230127516E-3</v>
      </c>
      <c r="I50" s="8">
        <v>1.1881557909914099E+17</v>
      </c>
      <c r="J50" s="7">
        <v>7053227885895830</v>
      </c>
      <c r="K50" s="9">
        <f t="shared" si="12"/>
        <v>1.1176235121324517E+17</v>
      </c>
      <c r="L50">
        <f t="shared" si="1"/>
        <v>5.5751183819531425E-33</v>
      </c>
      <c r="M50" s="14">
        <f t="shared" si="2"/>
        <v>4.3947840456080414</v>
      </c>
      <c r="N50" s="14">
        <f t="shared" si="3"/>
        <v>63.390152724691966</v>
      </c>
      <c r="O50" s="14">
        <f t="shared" si="4"/>
        <v>1.7767047322740652E-3</v>
      </c>
      <c r="P50" s="14">
        <f t="shared" si="5"/>
        <v>6.9329128527184924E-2</v>
      </c>
      <c r="Q50">
        <f t="shared" si="6"/>
        <v>4.1444770464406804E-33</v>
      </c>
      <c r="R50" s="14">
        <f t="shared" si="7"/>
        <v>3.2670304652266893</v>
      </c>
      <c r="S50" s="14">
        <f t="shared" si="8"/>
        <v>64.517906305073325</v>
      </c>
      <c r="T50" s="14">
        <f t="shared" si="9"/>
        <v>1.8083135080377826E-3</v>
      </c>
      <c r="U50" s="14">
        <f t="shared" si="10"/>
        <v>5.0637577260776466E-2</v>
      </c>
    </row>
    <row r="51" spans="1:21" s="20" customFormat="1" x14ac:dyDescent="0.55000000000000004">
      <c r="A51" s="16">
        <v>0.4</v>
      </c>
      <c r="B51" s="17">
        <v>20</v>
      </c>
      <c r="C51" s="17">
        <v>0</v>
      </c>
      <c r="D51" s="17">
        <v>50</v>
      </c>
      <c r="E51" s="17">
        <v>338.796105958</v>
      </c>
      <c r="F51" s="17">
        <v>26.1587734063</v>
      </c>
      <c r="G51" s="17">
        <v>327.53090966823999</v>
      </c>
      <c r="H51" s="17">
        <v>7.953393020616778E-4</v>
      </c>
      <c r="I51" s="18">
        <v>1.14062875255595E+16</v>
      </c>
      <c r="J51" s="17">
        <v>1220640072063260</v>
      </c>
      <c r="K51" s="19">
        <f t="shared" si="12"/>
        <v>1.018564745349624E+16</v>
      </c>
      <c r="L51">
        <f t="shared" si="1"/>
        <v>6.0684830963396049E-33</v>
      </c>
      <c r="M51" s="14">
        <f t="shared" si="2"/>
        <v>7.5449507633263177E-2</v>
      </c>
      <c r="N51" s="14">
        <f t="shared" si="3"/>
        <v>26.083323898666738</v>
      </c>
      <c r="O51" s="14">
        <f t="shared" si="4"/>
        <v>7.9304531228586192E-4</v>
      </c>
      <c r="P51" s="14">
        <f t="shared" si="5"/>
        <v>2.8926339268102153E-3</v>
      </c>
      <c r="Q51">
        <f t="shared" si="6"/>
        <v>5.9688297913193886E-33</v>
      </c>
      <c r="R51" s="14">
        <f t="shared" si="7"/>
        <v>7.4210517151055533E-2</v>
      </c>
      <c r="S51" s="14">
        <f t="shared" si="8"/>
        <v>26.084562889148945</v>
      </c>
      <c r="T51" s="14">
        <f t="shared" si="9"/>
        <v>7.9308298292928524E-4</v>
      </c>
      <c r="U51" s="14">
        <f t="shared" si="10"/>
        <v>2.8449975361452772E-3</v>
      </c>
    </row>
    <row r="52" spans="1:21" s="20" customFormat="1" x14ac:dyDescent="0.55000000000000004">
      <c r="A52" s="21">
        <v>0.6</v>
      </c>
      <c r="B52" s="20">
        <v>20</v>
      </c>
      <c r="C52" s="20">
        <v>0</v>
      </c>
      <c r="D52" s="20">
        <v>50</v>
      </c>
      <c r="E52" s="20">
        <v>349.11744650999998</v>
      </c>
      <c r="F52" s="20">
        <v>19.0833434332</v>
      </c>
      <c r="G52" s="20">
        <v>330.42088502279995</v>
      </c>
      <c r="H52" s="20">
        <v>5.7767282082666683E-4</v>
      </c>
      <c r="I52" s="22">
        <v>1.66036064757158E+16</v>
      </c>
      <c r="J52" s="20">
        <v>2320289585330090</v>
      </c>
      <c r="K52" s="23">
        <f t="shared" si="12"/>
        <v>1.428331689038571E+16</v>
      </c>
      <c r="L52">
        <f t="shared" si="1"/>
        <v>6.0427760173980796E-33</v>
      </c>
      <c r="M52" s="14">
        <f t="shared" si="2"/>
        <v>0.20026624699560955</v>
      </c>
      <c r="N52" s="14">
        <f t="shared" si="3"/>
        <v>18.883077186204389</v>
      </c>
      <c r="O52" s="14">
        <f t="shared" si="4"/>
        <v>5.7161055148569496E-4</v>
      </c>
      <c r="P52" s="14">
        <f t="shared" si="5"/>
        <v>1.060559383519985E-2</v>
      </c>
      <c r="Q52">
        <f t="shared" si="6"/>
        <v>5.8789345554861909E-33</v>
      </c>
      <c r="R52" s="14">
        <f t="shared" si="7"/>
        <v>0.19483630642112898</v>
      </c>
      <c r="S52" s="14">
        <f t="shared" si="8"/>
        <v>18.888507126778869</v>
      </c>
      <c r="T52" s="14">
        <f t="shared" si="9"/>
        <v>5.7177492148194646E-4</v>
      </c>
      <c r="U52" s="14">
        <f t="shared" si="10"/>
        <v>1.0315071758366018E-2</v>
      </c>
    </row>
    <row r="53" spans="1:21" x14ac:dyDescent="0.55000000000000004">
      <c r="A53" s="3">
        <v>0.8</v>
      </c>
      <c r="B53" s="1">
        <v>20</v>
      </c>
      <c r="C53" s="1">
        <v>0</v>
      </c>
      <c r="D53" s="1">
        <v>50</v>
      </c>
      <c r="E53">
        <v>358.73714686699998</v>
      </c>
      <c r="F53" s="1">
        <v>17.1048392173</v>
      </c>
      <c r="G53" s="1">
        <v>333.11440112276</v>
      </c>
      <c r="H53" s="1">
        <v>5.1568382046206674E-4</v>
      </c>
      <c r="I53" s="2">
        <v>2.15444975846451E+16</v>
      </c>
      <c r="J53">
        <v>3408466217288640</v>
      </c>
      <c r="K53" s="4">
        <f t="shared" si="12"/>
        <v>1.813603136735646E+16</v>
      </c>
      <c r="L53">
        <f t="shared" si="1"/>
        <v>6.0189024272435691E-33</v>
      </c>
      <c r="M53" s="14">
        <f t="shared" si="2"/>
        <v>0.37206477477991196</v>
      </c>
      <c r="N53" s="14">
        <f t="shared" si="3"/>
        <v>16.732774442520089</v>
      </c>
      <c r="O53" s="14">
        <f t="shared" si="4"/>
        <v>5.0446665658929527E-4</v>
      </c>
      <c r="P53" s="14">
        <f t="shared" si="5"/>
        <v>2.223568936867075E-2</v>
      </c>
      <c r="Q53">
        <f t="shared" si="6"/>
        <v>5.7964842684218481E-33</v>
      </c>
      <c r="R53" s="14">
        <f t="shared" si="7"/>
        <v>0.35831576270183035</v>
      </c>
      <c r="S53" s="14">
        <f t="shared" si="8"/>
        <v>16.746523454598169</v>
      </c>
      <c r="T53" s="14">
        <f t="shared" si="9"/>
        <v>5.0488116753476101E-4</v>
      </c>
      <c r="U53" s="14">
        <f t="shared" si="10"/>
        <v>2.1396426767219361E-2</v>
      </c>
    </row>
    <row r="54" spans="1:21" x14ac:dyDescent="0.55000000000000004">
      <c r="A54" s="3">
        <v>1</v>
      </c>
      <c r="B54" s="1">
        <v>20</v>
      </c>
      <c r="C54" s="1">
        <v>0</v>
      </c>
      <c r="D54" s="1">
        <v>50</v>
      </c>
      <c r="E54">
        <v>367.69063310000001</v>
      </c>
      <c r="F54" s="1">
        <v>17.835529174000001</v>
      </c>
      <c r="G54" s="1">
        <v>335.621377268</v>
      </c>
      <c r="H54" s="1">
        <v>5.3570093605758578E-4</v>
      </c>
      <c r="I54" s="2">
        <v>2.62748452722377E+16</v>
      </c>
      <c r="J54">
        <v>4306966471087070</v>
      </c>
      <c r="K54" s="4">
        <f t="shared" si="12"/>
        <v>2.1967878801150632E+16</v>
      </c>
      <c r="L54">
        <f t="shared" si="1"/>
        <v>5.9967595988040229E-33</v>
      </c>
      <c r="M54" s="14">
        <f t="shared" si="2"/>
        <v>0.56738291433313959</v>
      </c>
      <c r="N54" s="14">
        <f t="shared" si="3"/>
        <v>17.26814625966686</v>
      </c>
      <c r="O54" s="14">
        <f t="shared" si="4"/>
        <v>5.1865924610568757E-4</v>
      </c>
      <c r="P54" s="14">
        <f t="shared" si="5"/>
        <v>3.2857198786784218E-2</v>
      </c>
      <c r="Q54">
        <f t="shared" si="6"/>
        <v>5.7209734265551761E-33</v>
      </c>
      <c r="R54" s="14">
        <f t="shared" si="7"/>
        <v>0.54128942841542171</v>
      </c>
      <c r="S54" s="14">
        <f t="shared" si="8"/>
        <v>17.29423974558458</v>
      </c>
      <c r="T54" s="14">
        <f t="shared" si="9"/>
        <v>5.1944297978102503E-4</v>
      </c>
      <c r="U54" s="14">
        <f t="shared" si="10"/>
        <v>3.1298827608401615E-2</v>
      </c>
    </row>
    <row r="55" spans="1:21" x14ac:dyDescent="0.55000000000000004">
      <c r="A55" s="3">
        <v>1.5</v>
      </c>
      <c r="B55" s="1">
        <v>20</v>
      </c>
      <c r="C55" s="1">
        <v>0</v>
      </c>
      <c r="D55" s="1">
        <v>50</v>
      </c>
      <c r="E55">
        <v>387.39214546199997</v>
      </c>
      <c r="F55" s="1">
        <v>20.7965656354</v>
      </c>
      <c r="G55" s="1">
        <v>341.13780072935998</v>
      </c>
      <c r="H55" s="1">
        <v>6.1956647813587128E-4</v>
      </c>
      <c r="I55" s="2">
        <v>3.7407887353599504E+16</v>
      </c>
      <c r="J55">
        <v>6103084201586190</v>
      </c>
      <c r="K55" s="4">
        <f t="shared" si="12"/>
        <v>3.1304803152013312E+16</v>
      </c>
      <c r="L55">
        <f t="shared" si="1"/>
        <v>5.9483105508719602E-33</v>
      </c>
      <c r="M55" s="14">
        <f t="shared" si="2"/>
        <v>1.1364595256889367</v>
      </c>
      <c r="N55" s="14">
        <f t="shared" si="3"/>
        <v>19.660106109711062</v>
      </c>
      <c r="O55" s="14">
        <f t="shared" si="4"/>
        <v>5.8570933853795061E-4</v>
      </c>
      <c r="P55" s="14">
        <f t="shared" si="5"/>
        <v>5.7805360731373955E-2</v>
      </c>
      <c r="Q55">
        <f t="shared" si="6"/>
        <v>5.5592143306922322E-33</v>
      </c>
      <c r="R55" s="14">
        <f t="shared" si="7"/>
        <v>1.0621204167854865</v>
      </c>
      <c r="S55" s="14">
        <f t="shared" si="8"/>
        <v>19.734445218614514</v>
      </c>
      <c r="T55" s="14">
        <f t="shared" si="9"/>
        <v>5.8792403209353809E-4</v>
      </c>
      <c r="U55" s="14">
        <f t="shared" si="10"/>
        <v>5.3820637216780598E-2</v>
      </c>
    </row>
    <row r="56" spans="1:21" x14ac:dyDescent="0.55000000000000004">
      <c r="A56" s="3">
        <v>2</v>
      </c>
      <c r="B56" s="1">
        <v>20</v>
      </c>
      <c r="C56" s="1">
        <v>0</v>
      </c>
      <c r="D56" s="1">
        <v>50</v>
      </c>
      <c r="E56">
        <v>403.70476480000002</v>
      </c>
      <c r="F56" s="1">
        <v>23.464523275200001</v>
      </c>
      <c r="G56" s="1">
        <v>345.70533414400001</v>
      </c>
      <c r="H56" s="1">
        <v>6.9441630319070225E-4</v>
      </c>
      <c r="I56" s="2">
        <v>4.7861780861267696E+16</v>
      </c>
      <c r="J56">
        <v>7272537590556860</v>
      </c>
      <c r="K56" s="4">
        <f t="shared" si="12"/>
        <v>4.0589243270710832E+16</v>
      </c>
      <c r="L56">
        <f t="shared" si="1"/>
        <v>5.9084943696234785E-33</v>
      </c>
      <c r="M56" s="14">
        <f t="shared" si="2"/>
        <v>1.7441095307707428</v>
      </c>
      <c r="N56" s="14">
        <f t="shared" si="3"/>
        <v>21.720413744429258</v>
      </c>
      <c r="O56" s="14">
        <f t="shared" si="4"/>
        <v>6.4280059046077187E-4</v>
      </c>
      <c r="P56" s="14">
        <f t="shared" si="5"/>
        <v>8.0298172552908276E-2</v>
      </c>
      <c r="Q56">
        <f t="shared" si="6"/>
        <v>5.4300179776785144E-33</v>
      </c>
      <c r="R56" s="14">
        <f t="shared" si="7"/>
        <v>1.6028696169730101</v>
      </c>
      <c r="S56" s="14">
        <f t="shared" si="8"/>
        <v>21.861653658226992</v>
      </c>
      <c r="T56" s="14">
        <f t="shared" si="9"/>
        <v>6.4698048781696728E-4</v>
      </c>
      <c r="U56" s="14">
        <f t="shared" si="10"/>
        <v>7.33187727713277E-2</v>
      </c>
    </row>
    <row r="57" spans="1:21" x14ac:dyDescent="0.55000000000000004">
      <c r="A57" s="3">
        <v>3</v>
      </c>
      <c r="B57" s="1">
        <v>20</v>
      </c>
      <c r="C57" s="1">
        <v>0</v>
      </c>
      <c r="D57" s="1">
        <v>50</v>
      </c>
      <c r="E57">
        <v>428.37745369999999</v>
      </c>
      <c r="F57" s="1">
        <v>25.482020371200001</v>
      </c>
      <c r="G57" s="1">
        <v>352.61368703599999</v>
      </c>
      <c r="H57" s="1">
        <v>7.4669886170119365E-4</v>
      </c>
      <c r="I57" s="2">
        <v>6.76577238786198E+16</v>
      </c>
      <c r="J57">
        <v>8388613975167280</v>
      </c>
      <c r="K57" s="4">
        <f t="shared" si="12"/>
        <v>5.926910990345252E+16</v>
      </c>
      <c r="L57">
        <f t="shared" si="1"/>
        <v>5.8488144666818825E-33</v>
      </c>
      <c r="M57" s="14">
        <f t="shared" si="2"/>
        <v>2.9079468190529529</v>
      </c>
      <c r="N57" s="14">
        <f t="shared" si="3"/>
        <v>22.574073552147048</v>
      </c>
      <c r="O57" s="14">
        <f t="shared" si="4"/>
        <v>6.6148738521526549E-4</v>
      </c>
      <c r="P57" s="14">
        <f t="shared" si="5"/>
        <v>0.12881799168127459</v>
      </c>
      <c r="Q57">
        <f t="shared" si="6"/>
        <v>5.2429016516513341E-33</v>
      </c>
      <c r="R57" s="14">
        <f t="shared" si="7"/>
        <v>2.6066956418907048</v>
      </c>
      <c r="S57" s="14">
        <f t="shared" si="8"/>
        <v>22.875324729309295</v>
      </c>
      <c r="T57" s="14">
        <f t="shared" si="9"/>
        <v>6.703149392237942E-4</v>
      </c>
      <c r="U57" s="14">
        <f t="shared" si="10"/>
        <v>0.11395229019638123</v>
      </c>
    </row>
    <row r="58" spans="1:21" x14ac:dyDescent="0.55000000000000004">
      <c r="A58" s="3">
        <v>5</v>
      </c>
      <c r="B58" s="1">
        <v>20</v>
      </c>
      <c r="C58" s="1">
        <v>0</v>
      </c>
      <c r="D58" s="1">
        <v>50</v>
      </c>
      <c r="E58">
        <v>461.41153750000001</v>
      </c>
      <c r="F58" s="1">
        <v>26.816070752400002</v>
      </c>
      <c r="G58" s="1">
        <v>361.86323049999999</v>
      </c>
      <c r="H58" s="1">
        <v>7.7568274095447289E-4</v>
      </c>
      <c r="I58" s="2">
        <v>1.0468978024583501E+17</v>
      </c>
      <c r="J58">
        <v>7842303756337620</v>
      </c>
      <c r="K58" s="4">
        <f t="shared" si="12"/>
        <v>9.6847476489497392E+16</v>
      </c>
      <c r="L58">
        <f t="shared" si="1"/>
        <v>5.7699822690571957E-33</v>
      </c>
      <c r="M58" s="14">
        <f t="shared" si="2"/>
        <v>4.3823438196183817</v>
      </c>
      <c r="N58" s="14">
        <f t="shared" si="3"/>
        <v>22.433726932781621</v>
      </c>
      <c r="O58" s="14">
        <f t="shared" si="4"/>
        <v>6.4891888739840168E-4</v>
      </c>
      <c r="P58" s="14">
        <f t="shared" si="5"/>
        <v>0.19534622279879016</v>
      </c>
      <c r="Q58">
        <f t="shared" si="6"/>
        <v>5.0078219572314082E-33</v>
      </c>
      <c r="R58" s="14">
        <f t="shared" si="7"/>
        <v>3.8034774771687858</v>
      </c>
      <c r="S58" s="14">
        <f t="shared" si="8"/>
        <v>23.012593275231215</v>
      </c>
      <c r="T58" s="14">
        <f t="shared" si="9"/>
        <v>6.6566319849839409E-4</v>
      </c>
      <c r="U58" s="14">
        <f t="shared" si="10"/>
        <v>0.165278090638421</v>
      </c>
    </row>
    <row r="59" spans="1:21" s="20" customFormat="1" x14ac:dyDescent="0.55000000000000004">
      <c r="A59" s="21">
        <v>0.4</v>
      </c>
      <c r="B59" s="20">
        <v>40</v>
      </c>
      <c r="C59" s="20">
        <v>0</v>
      </c>
      <c r="D59" s="20">
        <v>50</v>
      </c>
      <c r="E59" s="20">
        <v>360.56003215700002</v>
      </c>
      <c r="F59" s="20">
        <v>55.058290439499999</v>
      </c>
      <c r="G59" s="20">
        <v>333.62480900395997</v>
      </c>
      <c r="H59" s="20">
        <v>1.6586500531438899E-3</v>
      </c>
      <c r="I59" s="22">
        <v>1.07177874762725E+16</v>
      </c>
      <c r="J59" s="20">
        <v>1349339213935900</v>
      </c>
      <c r="K59" s="23">
        <f t="shared" si="12"/>
        <v>9368448262336600</v>
      </c>
      <c r="L59">
        <f t="shared" si="1"/>
        <v>6.0143881219618459E-33</v>
      </c>
      <c r="M59" s="14">
        <f t="shared" si="2"/>
        <v>7.6029171022216041E-2</v>
      </c>
      <c r="N59" s="14">
        <f t="shared" si="3"/>
        <v>54.982261268477785</v>
      </c>
      <c r="O59" s="14">
        <f t="shared" si="4"/>
        <v>1.6563596480559393E-3</v>
      </c>
      <c r="P59" s="14">
        <f t="shared" si="5"/>
        <v>1.3827945462441653E-3</v>
      </c>
      <c r="Q59">
        <f t="shared" si="6"/>
        <v>5.7810126438968669E-33</v>
      </c>
      <c r="R59" s="14">
        <f t="shared" si="7"/>
        <v>7.307902151832836E-2</v>
      </c>
      <c r="S59" s="14">
        <f t="shared" si="8"/>
        <v>54.985211417981667</v>
      </c>
      <c r="T59" s="14">
        <f t="shared" si="9"/>
        <v>1.6564485223306824E-3</v>
      </c>
      <c r="U59" s="14">
        <f t="shared" si="10"/>
        <v>1.3290668460435126E-3</v>
      </c>
    </row>
    <row r="60" spans="1:21" s="20" customFormat="1" x14ac:dyDescent="0.55000000000000004">
      <c r="A60" s="21">
        <v>0.6</v>
      </c>
      <c r="B60" s="20">
        <v>40</v>
      </c>
      <c r="C60" s="20">
        <v>0</v>
      </c>
      <c r="D60" s="20">
        <v>50</v>
      </c>
      <c r="E60" s="20">
        <v>372.73368405100001</v>
      </c>
      <c r="F60" s="20">
        <v>34.748683275200001</v>
      </c>
      <c r="G60" s="20">
        <v>337.03343153428</v>
      </c>
      <c r="H60" s="20">
        <v>1.0415091150123945E-3</v>
      </c>
      <c r="I60" s="22">
        <v>1.55516094833367E+16</v>
      </c>
      <c r="J60" s="20">
        <v>2608147961436060</v>
      </c>
      <c r="K60" s="23">
        <f t="shared" si="12"/>
        <v>1.294346152190064E+16</v>
      </c>
      <c r="L60">
        <f t="shared" si="1"/>
        <v>5.9843214463861532E-33</v>
      </c>
      <c r="M60" s="14">
        <f t="shared" si="2"/>
        <v>0.20202149282497453</v>
      </c>
      <c r="N60" s="14">
        <f t="shared" si="3"/>
        <v>34.546661782375025</v>
      </c>
      <c r="O60" s="14">
        <f t="shared" si="4"/>
        <v>1.0354540013685406E-3</v>
      </c>
      <c r="P60" s="14">
        <f t="shared" si="5"/>
        <v>5.8477862230972878E-3</v>
      </c>
      <c r="Q60">
        <f t="shared" si="6"/>
        <v>5.6789831248299655E-33</v>
      </c>
      <c r="R60" s="14">
        <f t="shared" si="7"/>
        <v>0.19171374046071879</v>
      </c>
      <c r="S60" s="14">
        <f t="shared" si="8"/>
        <v>34.556969534739281</v>
      </c>
      <c r="T60" s="14">
        <f t="shared" si="9"/>
        <v>1.0357629517237996E-3</v>
      </c>
      <c r="U60" s="14">
        <f t="shared" si="10"/>
        <v>5.547759049531276E-3</v>
      </c>
    </row>
    <row r="61" spans="1:21" x14ac:dyDescent="0.55000000000000004">
      <c r="A61" s="3">
        <v>0.8</v>
      </c>
      <c r="B61" s="1">
        <v>40</v>
      </c>
      <c r="C61" s="1">
        <v>0</v>
      </c>
      <c r="D61" s="1">
        <v>50</v>
      </c>
      <c r="E61">
        <v>384.63056621999999</v>
      </c>
      <c r="F61" s="1">
        <v>30.512759574099999</v>
      </c>
      <c r="G61" s="1">
        <v>340.36455854159999</v>
      </c>
      <c r="H61" s="1">
        <v>9.1006106592522685E-4</v>
      </c>
      <c r="I61" s="2">
        <v>2.00941169865107E+16</v>
      </c>
      <c r="J61">
        <v>3849264203818180</v>
      </c>
      <c r="K61" s="4">
        <f t="shared" si="12"/>
        <v>1.624485278269252E+16</v>
      </c>
      <c r="L61">
        <f t="shared" si="1"/>
        <v>5.9550783102896546E-33</v>
      </c>
      <c r="M61" s="14">
        <f t="shared" si="2"/>
        <v>0.37237539581181778</v>
      </c>
      <c r="N61" s="14">
        <f t="shared" si="3"/>
        <v>30.14038417828818</v>
      </c>
      <c r="O61" s="14">
        <f t="shared" si="4"/>
        <v>8.9895474993260558E-4</v>
      </c>
      <c r="P61" s="14">
        <f t="shared" si="5"/>
        <v>1.2354699714812015E-2</v>
      </c>
      <c r="Q61">
        <f t="shared" si="6"/>
        <v>5.5815148979464321E-33</v>
      </c>
      <c r="R61" s="14">
        <f t="shared" si="7"/>
        <v>0.34901620281988638</v>
      </c>
      <c r="S61" s="14">
        <f t="shared" si="8"/>
        <v>30.163743371280113</v>
      </c>
      <c r="T61" s="14">
        <f t="shared" si="9"/>
        <v>8.9965145165247997E-4</v>
      </c>
      <c r="U61" s="14">
        <f t="shared" si="10"/>
        <v>1.1570719141981604E-2</v>
      </c>
    </row>
    <row r="62" spans="1:21" x14ac:dyDescent="0.55000000000000004">
      <c r="A62" s="3">
        <v>1</v>
      </c>
      <c r="B62" s="1">
        <v>40</v>
      </c>
      <c r="C62" s="1">
        <v>0</v>
      </c>
      <c r="D62" s="1">
        <v>50</v>
      </c>
      <c r="E62">
        <v>396.25210845999999</v>
      </c>
      <c r="F62" s="1">
        <v>30.501256142399999</v>
      </c>
      <c r="G62" s="1">
        <v>343.61859036879997</v>
      </c>
      <c r="H62" s="1">
        <v>9.0540025626254872E-4</v>
      </c>
      <c r="I62" s="2">
        <v>2.43809793979401E+16</v>
      </c>
      <c r="J62">
        <v>5106386675873050</v>
      </c>
      <c r="K62" s="4">
        <f t="shared" si="12"/>
        <v>1.9274592722067048E+16</v>
      </c>
      <c r="L62">
        <f t="shared" si="1"/>
        <v>5.9266504766613786E-33</v>
      </c>
      <c r="M62" s="14">
        <f t="shared" si="2"/>
        <v>0.58332182222204321</v>
      </c>
      <c r="N62" s="14">
        <f t="shared" si="3"/>
        <v>29.917934320177956</v>
      </c>
      <c r="O62" s="14">
        <f t="shared" si="4"/>
        <v>8.8808491276136077E-4</v>
      </c>
      <c r="P62" s="14">
        <f t="shared" si="5"/>
        <v>1.9497396310166563E-2</v>
      </c>
      <c r="Q62">
        <f t="shared" si="6"/>
        <v>5.4885035478981138E-33</v>
      </c>
      <c r="R62" s="14">
        <f t="shared" si="7"/>
        <v>0.54019785770049211</v>
      </c>
      <c r="S62" s="14">
        <f t="shared" si="8"/>
        <v>29.961058284699508</v>
      </c>
      <c r="T62" s="14">
        <f t="shared" si="9"/>
        <v>8.8936500589413493E-4</v>
      </c>
      <c r="U62" s="14">
        <f t="shared" si="10"/>
        <v>1.8029999226574625E-2</v>
      </c>
    </row>
    <row r="63" spans="1:21" x14ac:dyDescent="0.55000000000000004">
      <c r="A63" s="3">
        <v>1.5</v>
      </c>
      <c r="B63" s="1">
        <v>40</v>
      </c>
      <c r="C63" s="1">
        <v>0</v>
      </c>
      <c r="D63" s="1">
        <v>50</v>
      </c>
      <c r="E63">
        <v>424.110734928</v>
      </c>
      <c r="F63" s="1">
        <v>33.777515422199997</v>
      </c>
      <c r="G63" s="1">
        <v>351.41900577984001</v>
      </c>
      <c r="H63" s="1">
        <v>9.9146249804336439E-4</v>
      </c>
      <c r="I63" s="2">
        <v>3.41691934338981E+16</v>
      </c>
      <c r="J63">
        <v>7008195461282040</v>
      </c>
      <c r="K63" s="4">
        <f t="shared" si="12"/>
        <v>2.716099797261606E+16</v>
      </c>
      <c r="L63">
        <f t="shared" si="1"/>
        <v>5.8590871849366433E-33</v>
      </c>
      <c r="M63" s="14">
        <f t="shared" si="2"/>
        <v>1.1152748007468838</v>
      </c>
      <c r="N63" s="14">
        <f t="shared" si="3"/>
        <v>32.662240621453115</v>
      </c>
      <c r="O63" s="14">
        <f t="shared" si="4"/>
        <v>9.5872613108054813E-4</v>
      </c>
      <c r="P63" s="14">
        <f t="shared" si="5"/>
        <v>3.4145691769056297E-2</v>
      </c>
      <c r="Q63">
        <f t="shared" si="6"/>
        <v>5.2745469387478723E-33</v>
      </c>
      <c r="R63" s="14">
        <f t="shared" si="7"/>
        <v>1.0040078088043898</v>
      </c>
      <c r="S63" s="14">
        <f t="shared" si="8"/>
        <v>32.773507613395608</v>
      </c>
      <c r="T63" s="14">
        <f t="shared" si="9"/>
        <v>9.6199212173741491E-4</v>
      </c>
      <c r="U63" s="14">
        <f t="shared" si="10"/>
        <v>3.0634737686545947E-2</v>
      </c>
    </row>
    <row r="64" spans="1:21" x14ac:dyDescent="0.55000000000000004">
      <c r="A64" s="3">
        <v>2</v>
      </c>
      <c r="B64" s="1">
        <v>40</v>
      </c>
      <c r="C64" s="1">
        <v>0</v>
      </c>
      <c r="D64" s="1">
        <v>50</v>
      </c>
      <c r="E64">
        <v>450.27976367999997</v>
      </c>
      <c r="F64" s="1">
        <v>36.213940753400003</v>
      </c>
      <c r="G64" s="1">
        <v>358.74633383039998</v>
      </c>
      <c r="H64" s="1">
        <v>1.0520666759383382E-3</v>
      </c>
      <c r="I64" s="2">
        <v>4.29111644449534E+16</v>
      </c>
      <c r="J64">
        <v>8284903213344930</v>
      </c>
      <c r="K64" s="4">
        <f t="shared" si="12"/>
        <v>3.4626261231608472E+16</v>
      </c>
      <c r="L64">
        <f t="shared" si="1"/>
        <v>5.7964061707916324E-33</v>
      </c>
      <c r="M64" s="14">
        <f t="shared" si="2"/>
        <v>1.6628453125190965</v>
      </c>
      <c r="N64" s="14">
        <f t="shared" si="3"/>
        <v>34.551095440880907</v>
      </c>
      <c r="O64" s="14">
        <f t="shared" si="4"/>
        <v>1.003758645822136E-3</v>
      </c>
      <c r="P64" s="14">
        <f t="shared" si="5"/>
        <v>4.8127137252835496E-2</v>
      </c>
      <c r="Q64">
        <f t="shared" si="6"/>
        <v>5.0850961554529329E-33</v>
      </c>
      <c r="R64" s="14">
        <f t="shared" si="7"/>
        <v>1.4587880932865966</v>
      </c>
      <c r="S64" s="14">
        <f t="shared" si="8"/>
        <v>34.755152660113403</v>
      </c>
      <c r="T64" s="14">
        <f t="shared" si="9"/>
        <v>1.009686799341827E-3</v>
      </c>
      <c r="U64" s="14">
        <f t="shared" si="10"/>
        <v>4.197328976088123E-2</v>
      </c>
    </row>
    <row r="65" spans="1:22" x14ac:dyDescent="0.55000000000000004">
      <c r="A65" s="3">
        <v>3</v>
      </c>
      <c r="B65" s="1">
        <v>40</v>
      </c>
      <c r="C65" s="1">
        <v>0</v>
      </c>
      <c r="D65" s="1">
        <v>50</v>
      </c>
      <c r="E65">
        <v>497.63839042000001</v>
      </c>
      <c r="F65" s="1">
        <v>43.347678243899999</v>
      </c>
      <c r="G65" s="1">
        <v>372.0067493176</v>
      </c>
      <c r="H65" s="1">
        <v>1.236663791043697E-3</v>
      </c>
      <c r="I65" s="2">
        <v>5.82411727796956E+16</v>
      </c>
      <c r="J65">
        <v>9743116972818000</v>
      </c>
      <c r="K65" s="4">
        <f t="shared" si="12"/>
        <v>4.84980558068776E+16</v>
      </c>
      <c r="L65">
        <f t="shared" si="1"/>
        <v>5.6850113994361076E-33</v>
      </c>
      <c r="M65" s="14">
        <f t="shared" si="2"/>
        <v>2.6862942679065513</v>
      </c>
      <c r="N65" s="14">
        <f t="shared" si="3"/>
        <v>40.661383975993445</v>
      </c>
      <c r="O65" s="14">
        <f t="shared" si="4"/>
        <v>1.1600266333505796E-3</v>
      </c>
      <c r="P65" s="14">
        <f t="shared" si="5"/>
        <v>6.6064998414528869E-2</v>
      </c>
      <c r="Q65">
        <f t="shared" si="6"/>
        <v>4.7694876148232564E-33</v>
      </c>
      <c r="R65" s="14">
        <f t="shared" si="7"/>
        <v>2.2536889269600833</v>
      </c>
      <c r="S65" s="14">
        <f t="shared" si="8"/>
        <v>41.093989316939918</v>
      </c>
      <c r="T65" s="14">
        <f t="shared" si="9"/>
        <v>1.1723684099493275E-3</v>
      </c>
      <c r="U65" s="14">
        <f t="shared" si="10"/>
        <v>5.4842300891703832E-2</v>
      </c>
    </row>
    <row r="66" spans="1:22" x14ac:dyDescent="0.55000000000000004">
      <c r="A66" s="3">
        <v>5</v>
      </c>
      <c r="B66" s="1">
        <v>40</v>
      </c>
      <c r="C66" s="1">
        <v>0</v>
      </c>
      <c r="D66" s="1">
        <v>50</v>
      </c>
      <c r="E66">
        <v>573.06345750000003</v>
      </c>
      <c r="F66" s="1">
        <v>53.324865127899997</v>
      </c>
      <c r="G66" s="1">
        <v>393.12576810000002</v>
      </c>
      <c r="H66" s="1">
        <v>1.479875647704872E-3</v>
      </c>
      <c r="I66" s="2">
        <v>8.42927110978248E+16</v>
      </c>
      <c r="J66" s="14">
        <v>1.09042204654276E+16</v>
      </c>
      <c r="K66" s="4">
        <f t="shared" si="12"/>
        <v>7.33884906323972E+16</v>
      </c>
      <c r="L66">
        <f t="shared" si="1"/>
        <v>5.5133086128428702E-33</v>
      </c>
      <c r="M66" s="14">
        <f t="shared" si="2"/>
        <v>4.4119936894653966</v>
      </c>
      <c r="N66" s="14">
        <f t="shared" si="3"/>
        <v>48.9128714384346</v>
      </c>
      <c r="O66" s="14">
        <f t="shared" si="4"/>
        <v>1.357433668654253E-3</v>
      </c>
      <c r="P66" s="14">
        <f t="shared" si="5"/>
        <v>9.0201077134035496E-2</v>
      </c>
      <c r="Q66">
        <f t="shared" si="6"/>
        <v>4.332212422510465E-33</v>
      </c>
      <c r="R66" s="14">
        <f t="shared" si="7"/>
        <v>3.4668282172733349</v>
      </c>
      <c r="S66" s="14">
        <f t="shared" si="8"/>
        <v>49.858036910626666</v>
      </c>
      <c r="T66" s="14">
        <f t="shared" si="9"/>
        <v>1.3836639715719193E-3</v>
      </c>
      <c r="U66" s="14">
        <f t="shared" si="10"/>
        <v>6.9533989544911606E-2</v>
      </c>
    </row>
    <row r="67" spans="1:22" ht="14.7" thickBot="1" x14ac:dyDescent="0.6">
      <c r="A67" s="5">
        <v>7.5</v>
      </c>
      <c r="B67" s="6">
        <v>40</v>
      </c>
      <c r="C67" s="6">
        <v>0</v>
      </c>
      <c r="D67" s="6">
        <v>50</v>
      </c>
      <c r="E67" s="7">
        <v>633.01504093799997</v>
      </c>
      <c r="F67" s="6">
        <v>60.2387642789</v>
      </c>
      <c r="G67" s="6">
        <v>409.91221146264002</v>
      </c>
      <c r="H67" s="6">
        <v>1.6371626937330599E-3</v>
      </c>
      <c r="I67" s="8">
        <v>1.1446427653336899E+17</v>
      </c>
      <c r="J67" s="7">
        <v>9500750822102000</v>
      </c>
      <c r="K67" s="9">
        <f t="shared" si="12"/>
        <v>1.0496352571126699E+17</v>
      </c>
      <c r="L67">
        <f t="shared" ref="L67" si="13">3.34E-30*(1/G67)*EXP(-170/G67)</f>
        <v>5.382000372055938E-33</v>
      </c>
      <c r="M67" s="14">
        <f t="shared" ref="M67" si="14">J67*K67*L67</f>
        <v>5.3671046268057827</v>
      </c>
      <c r="N67" s="14">
        <f t="shared" ref="N67" si="15">F67-M67</f>
        <v>54.871659652094216</v>
      </c>
      <c r="O67" s="14">
        <f t="shared" ref="O67" si="16">N67*2*0.01/SQRT(8*1.38E-23*G67/(2.66E-26*PI()))</f>
        <v>1.4912960981354753E-3</v>
      </c>
      <c r="P67" s="14">
        <f t="shared" ref="P67" si="17">(H67-O67)/O67</f>
        <v>9.7811960870787126E-2</v>
      </c>
      <c r="Q67">
        <f t="shared" ref="Q67" si="18">3.34E-30*(1/E67)*EXP(-170/E67)</f>
        <v>4.0336669796664544E-33</v>
      </c>
      <c r="R67" s="14">
        <f t="shared" ref="R67" si="19">J67*K67*Q67</f>
        <v>4.022503012442475</v>
      </c>
      <c r="S67" s="14">
        <f t="shared" ref="S67" si="20">F67-R67</f>
        <v>56.216261266457522</v>
      </c>
      <c r="T67" s="14">
        <f t="shared" ref="T67" si="21">S67*2*0.01/SQRT(8*1.38E-23*G67/(2.66E-26*PI()))</f>
        <v>1.5278395370210555E-3</v>
      </c>
      <c r="U67" s="14">
        <f t="shared" ref="U67" si="22">(H67-T67)/T67</f>
        <v>7.1554082783562512E-2</v>
      </c>
    </row>
    <row r="68" spans="1:22" x14ac:dyDescent="0.55000000000000004">
      <c r="P68" s="14">
        <f>MAX(P2:P67)</f>
        <v>0.21464633962460133</v>
      </c>
      <c r="Q68" t="s">
        <v>16</v>
      </c>
      <c r="U68" s="14">
        <f>MAX(U2:U67)</f>
        <v>0.17600576583341354</v>
      </c>
      <c r="V68" t="s">
        <v>16</v>
      </c>
    </row>
    <row r="69" spans="1:22" x14ac:dyDescent="0.55000000000000004">
      <c r="P69" s="14">
        <f>AVERAGE(P2:P67)</f>
        <v>5.122581957129474E-2</v>
      </c>
      <c r="Q69" t="s">
        <v>17</v>
      </c>
      <c r="U69" s="14">
        <f>AVERAGE(U2:U67)</f>
        <v>4.3623326324204049E-2</v>
      </c>
      <c r="V69" t="s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AD7A6-6526-46D9-BB3F-B075961599EC}">
  <dimension ref="A1:AN69"/>
  <sheetViews>
    <sheetView workbookViewId="0">
      <selection activeCell="H17" sqref="H17"/>
    </sheetView>
  </sheetViews>
  <sheetFormatPr defaultRowHeight="14.4" x14ac:dyDescent="0.55000000000000004"/>
  <cols>
    <col min="1" max="1" width="7.89453125" bestFit="1" customWidth="1"/>
    <col min="2" max="2" width="12" bestFit="1" customWidth="1"/>
    <col min="3" max="3" width="15.1015625" bestFit="1" customWidth="1"/>
    <col min="4" max="4" width="9.20703125" bestFit="1" customWidth="1"/>
    <col min="5" max="5" width="12" bestFit="1" customWidth="1"/>
    <col min="6" max="6" width="17.20703125" bestFit="1" customWidth="1"/>
    <col min="7" max="7" width="12" bestFit="1" customWidth="1"/>
    <col min="8" max="8" width="12.89453125" bestFit="1" customWidth="1"/>
    <col min="9" max="9" width="8.41796875" bestFit="1" customWidth="1"/>
    <col min="10" max="10" width="13.1015625" bestFit="1" customWidth="1"/>
    <col min="11" max="11" width="13.41796875" bestFit="1" customWidth="1"/>
    <col min="12" max="12" width="12" bestFit="1" customWidth="1"/>
    <col min="13" max="13" width="14.41796875" bestFit="1" customWidth="1"/>
    <col min="14" max="16" width="12" bestFit="1" customWidth="1"/>
    <col min="17" max="17" width="8.41796875" bestFit="1" customWidth="1"/>
    <col min="18" max="18" width="12" bestFit="1" customWidth="1"/>
    <col min="19" max="19" width="8.41796875" bestFit="1" customWidth="1"/>
    <col min="20" max="20" width="12.68359375" bestFit="1" customWidth="1"/>
    <col min="21" max="21" width="14.20703125" bestFit="1" customWidth="1"/>
    <col min="22" max="22" width="12.1015625" bestFit="1" customWidth="1"/>
    <col min="23" max="23" width="14" bestFit="1" customWidth="1"/>
    <col min="24" max="25" width="12" bestFit="1" customWidth="1"/>
    <col min="26" max="26" width="8" bestFit="1" customWidth="1"/>
    <col min="27" max="29" width="12" bestFit="1" customWidth="1"/>
    <col min="30" max="30" width="13.20703125" bestFit="1" customWidth="1"/>
    <col min="31" max="31" width="12.20703125" bestFit="1" customWidth="1"/>
    <col min="32" max="32" width="13.41796875" bestFit="1" customWidth="1"/>
    <col min="33" max="33" width="13.1015625" bestFit="1" customWidth="1"/>
    <col min="34" max="34" width="11.89453125" bestFit="1" customWidth="1"/>
    <col min="35" max="35" width="14.68359375" bestFit="1" customWidth="1"/>
    <col min="36" max="36" width="12.68359375" bestFit="1" customWidth="1"/>
    <col min="37" max="37" width="8.1015625" bestFit="1" customWidth="1"/>
    <col min="38" max="38" width="8.7890625" bestFit="1" customWidth="1"/>
    <col min="39" max="39" width="10.1015625" bestFit="1" customWidth="1"/>
    <col min="40" max="40" width="4.41796875" bestFit="1" customWidth="1"/>
  </cols>
  <sheetData>
    <row r="1" spans="1:39" ht="14.7" thickBot="1" x14ac:dyDescent="0.6">
      <c r="A1" s="10" t="s">
        <v>0</v>
      </c>
      <c r="B1" s="11" t="s">
        <v>1</v>
      </c>
      <c r="C1" s="11" t="s">
        <v>2</v>
      </c>
      <c r="D1" s="11" t="s">
        <v>3</v>
      </c>
      <c r="E1" s="12" t="s">
        <v>4</v>
      </c>
      <c r="F1" s="11" t="s">
        <v>5</v>
      </c>
      <c r="G1" s="11" t="s">
        <v>6</v>
      </c>
      <c r="H1" s="11" t="s">
        <v>7</v>
      </c>
      <c r="I1" s="11" t="s">
        <v>39</v>
      </c>
      <c r="J1" s="11" t="s">
        <v>37</v>
      </c>
      <c r="K1" s="13" t="s">
        <v>38</v>
      </c>
      <c r="L1" s="10" t="s">
        <v>19</v>
      </c>
      <c r="M1" s="11" t="s">
        <v>20</v>
      </c>
      <c r="N1" s="11" t="s">
        <v>21</v>
      </c>
      <c r="O1" s="11" t="s">
        <v>22</v>
      </c>
      <c r="P1" s="11" t="s">
        <v>23</v>
      </c>
      <c r="Q1" s="11" t="s">
        <v>24</v>
      </c>
      <c r="R1" s="11" t="s">
        <v>25</v>
      </c>
      <c r="S1" s="11" t="s">
        <v>26</v>
      </c>
      <c r="T1" s="33" t="s">
        <v>27</v>
      </c>
      <c r="U1" s="10" t="s">
        <v>28</v>
      </c>
      <c r="V1" s="11" t="s">
        <v>29</v>
      </c>
      <c r="W1" s="13" t="s">
        <v>30</v>
      </c>
      <c r="X1" s="10" t="s">
        <v>31</v>
      </c>
      <c r="Y1" s="11" t="s">
        <v>32</v>
      </c>
      <c r="Z1" s="11" t="s">
        <v>33</v>
      </c>
      <c r="AA1" s="11" t="s">
        <v>34</v>
      </c>
      <c r="AB1" s="11" t="s">
        <v>35</v>
      </c>
      <c r="AC1" s="11" t="s">
        <v>36</v>
      </c>
      <c r="AD1" s="10" t="s">
        <v>40</v>
      </c>
      <c r="AE1" s="33" t="s">
        <v>41</v>
      </c>
      <c r="AF1" s="33" t="s">
        <v>54</v>
      </c>
      <c r="AG1" s="11" t="s">
        <v>42</v>
      </c>
      <c r="AH1" s="11" t="s">
        <v>43</v>
      </c>
      <c r="AI1" s="11" t="s">
        <v>44</v>
      </c>
      <c r="AJ1" s="13" t="s">
        <v>45</v>
      </c>
      <c r="AK1" s="10" t="s">
        <v>12</v>
      </c>
      <c r="AL1" s="11" t="s">
        <v>46</v>
      </c>
      <c r="AM1" s="13" t="s">
        <v>47</v>
      </c>
    </row>
    <row r="2" spans="1:39" x14ac:dyDescent="0.55000000000000004">
      <c r="A2" s="16">
        <v>0.4</v>
      </c>
      <c r="B2" s="17">
        <v>20</v>
      </c>
      <c r="C2" s="17">
        <v>0</v>
      </c>
      <c r="D2" s="17">
        <v>-20</v>
      </c>
      <c r="E2" s="17">
        <v>286.65477618599999</v>
      </c>
      <c r="F2" s="17">
        <v>16.6049052461</v>
      </c>
      <c r="G2" s="17">
        <v>262.53133733208</v>
      </c>
      <c r="H2" s="17">
        <v>5.6390642115703056E-4</v>
      </c>
      <c r="I2" s="18">
        <v>1.34810445111836E+16</v>
      </c>
      <c r="J2" s="17">
        <v>1493906152913230</v>
      </c>
      <c r="K2" s="19">
        <f>I2-J2</f>
        <v>1.198713835827037E+16</v>
      </c>
      <c r="L2" s="24">
        <f>3.81E-42/E2*EXP(-170/E2)</f>
        <v>7.3452804572428169E-45</v>
      </c>
      <c r="M2" s="25">
        <f>J2*1000000*J2*1000000*K2*1000000*L2</f>
        <v>1.9650360974354294E+20</v>
      </c>
      <c r="N2" s="26">
        <f>2.5E-43*E2^(-0.63)</f>
        <v>7.0762590581408313E-45</v>
      </c>
      <c r="O2" s="26">
        <f>N2*J2*J2*J2*1000000000000000000</f>
        <v>2.3592484140618314E+19</v>
      </c>
      <c r="P2" s="26">
        <f>2.1E-46*EXP(345/E2)</f>
        <v>6.9969590811498023E-46</v>
      </c>
      <c r="Q2" s="25">
        <f>P2*J2*J2*K2*1000000000000000000</f>
        <v>1.8718518982049915E+19</v>
      </c>
      <c r="R2" s="26">
        <f>6.4E-47*EXP(663/E2)</f>
        <v>6.4662706118236792E-46</v>
      </c>
      <c r="S2" s="25">
        <f>R2*J2*K2*K2*1000000000000000000</f>
        <v>1.3880599637982411E+20</v>
      </c>
      <c r="T2" s="34">
        <f>M2+O2+Q2+S2</f>
        <v>3.7762060924603531E+20</v>
      </c>
      <c r="U2" s="24">
        <v>603900160731804</v>
      </c>
      <c r="V2" s="26">
        <v>6.66219697599407E+18</v>
      </c>
      <c r="W2" s="30">
        <v>1.61753897058512E+16</v>
      </c>
      <c r="X2" s="24">
        <f>0.000000000000000008*EXP(-(2060-1553)/E2)</f>
        <v>1.3644665256501687E-18</v>
      </c>
      <c r="Y2" s="26">
        <f>X2*W2*J2*1000000</f>
        <v>3.2971670744513937E+19</v>
      </c>
      <c r="Z2" s="26">
        <f>0.0000000000000013</f>
        <v>1.3E-15</v>
      </c>
      <c r="AA2" s="26">
        <f>Z2*U2*J2*1000000</f>
        <v>1.1728212156212897E+21</v>
      </c>
      <c r="AB2" s="26">
        <f>0.000000000000000018*EXP(-2300/E2)</f>
        <v>5.897558296126008E-21</v>
      </c>
      <c r="AC2" s="26">
        <f>AB2*V2*J2*1000000</f>
        <v>5.8696611081754706E+19</v>
      </c>
      <c r="AD2" s="24">
        <f>Y2+AA2+AC2</f>
        <v>1.2644894974475585E+21</v>
      </c>
      <c r="AE2" s="34">
        <f>AD2+T2</f>
        <v>1.642110106693594E+21</v>
      </c>
      <c r="AF2" s="34">
        <v>1E+22</v>
      </c>
      <c r="AG2" s="25">
        <f>F2*J2*1000000-AE2-AF2</f>
        <v>1.3164060008996367E+22</v>
      </c>
      <c r="AH2" s="25">
        <f>(AE2+AF2)/J2/1000000</f>
        <v>7.7930665751597576</v>
      </c>
      <c r="AI2" s="25">
        <f>F2-AH2</f>
        <v>8.8118386709402419</v>
      </c>
      <c r="AJ2" s="27">
        <f>AG2/J2/1000000</f>
        <v>8.8118386709402419</v>
      </c>
      <c r="AK2" s="37">
        <f>AJ2*2*0.01/SQRT(8*1.38E-23*G2/(2.66E-26*PI()))</f>
        <v>2.9925207853324665E-4</v>
      </c>
      <c r="AL2" s="25">
        <f>AK2-H2</f>
        <v>-2.6465434262378391E-4</v>
      </c>
      <c r="AM2" s="27">
        <f>AL2/H2*100</f>
        <v>-46.932315840767103</v>
      </c>
    </row>
    <row r="3" spans="1:39" x14ac:dyDescent="0.55000000000000004">
      <c r="A3" s="21">
        <v>0.6</v>
      </c>
      <c r="B3" s="20">
        <v>20</v>
      </c>
      <c r="C3" s="20">
        <v>0</v>
      </c>
      <c r="D3" s="20">
        <v>-20</v>
      </c>
      <c r="E3" s="20">
        <v>297.22283450600003</v>
      </c>
      <c r="F3" s="20">
        <v>20.238390924699999</v>
      </c>
      <c r="G3" s="20">
        <v>265.49039366168</v>
      </c>
      <c r="H3" s="20">
        <v>6.8345950607206466E-4</v>
      </c>
      <c r="I3" s="22">
        <v>1.9502568519941E+16</v>
      </c>
      <c r="J3" s="20">
        <v>2482489172052840</v>
      </c>
      <c r="K3" s="23">
        <f t="shared" ref="K3:K66" si="0">I3-J3</f>
        <v>1.702007934788816E+16</v>
      </c>
      <c r="L3" s="28">
        <f t="shared" ref="L3:L66" si="1">3.81E-42/E3*EXP(-170/E3)</f>
        <v>7.2350761665380346E-45</v>
      </c>
      <c r="M3" s="14">
        <f t="shared" ref="M3:M66" si="2">J3*1000000*J3*1000000*K3*1000000*L3</f>
        <v>7.5889101978811643E+20</v>
      </c>
      <c r="N3">
        <f t="shared" ref="N3:N66" si="3">2.5E-43*E3^(-0.63)</f>
        <v>6.9166888718729637E-45</v>
      </c>
      <c r="O3">
        <f t="shared" ref="O3:O66" si="4">N3*J3*J3*J3*1000000000000000000</f>
        <v>1.0581819013043513E+20</v>
      </c>
      <c r="P3">
        <f t="shared" ref="P3:P66" si="5">2.1E-46*EXP(345/E3)</f>
        <v>6.703854216014326E-46</v>
      </c>
      <c r="Q3" s="14">
        <f t="shared" ref="Q3:Q66" si="6">P3*J3*J3*K3*1000000000000000000</f>
        <v>7.0317086446601011E+19</v>
      </c>
      <c r="R3">
        <f t="shared" ref="R3:R66" si="7">6.4E-47*EXP(663/E3)</f>
        <v>5.9557819725442354E-46</v>
      </c>
      <c r="S3" s="14">
        <f t="shared" ref="S3:S66" si="8">R3*J3*K3*K3*1000000000000000000</f>
        <v>4.2830122311612341E+20</v>
      </c>
      <c r="T3" s="35">
        <f t="shared" ref="T3:T66" si="9">M3+O3+Q3+S3</f>
        <v>1.3633275194812761E+21</v>
      </c>
      <c r="U3" s="28">
        <v>472966573992487</v>
      </c>
      <c r="V3">
        <v>1.2761908303229901E+19</v>
      </c>
      <c r="W3" s="31">
        <v>3.38704242551414E+16</v>
      </c>
      <c r="X3" s="28">
        <f t="shared" ref="X3:X66" si="10">0.000000000000000008*EXP(-(2060-1553)/E3)</f>
        <v>1.4530294650057055E-18</v>
      </c>
      <c r="Y3">
        <f t="shared" ref="Y3:Y66" si="11">X3*W3*J3*1000000</f>
        <v>1.2217502051536339E+20</v>
      </c>
      <c r="Z3">
        <f t="shared" ref="Z3:Z66" si="12">0.0000000000000013</f>
        <v>1.3E-15</v>
      </c>
      <c r="AA3">
        <f t="shared" ref="AA3:AA66" si="13">Z3*U3*J3*1000000</f>
        <v>1.5263747182830606E+21</v>
      </c>
      <c r="AB3">
        <f t="shared" ref="AB3:AB66" si="14">0.000000000000000018*EXP(-2300/E3)</f>
        <v>7.8445986188187904E-21</v>
      </c>
      <c r="AC3">
        <f t="shared" ref="AC3:AC66" si="15">AB3*V3*J3*1000000</f>
        <v>2.4852707577019715E+20</v>
      </c>
      <c r="AD3" s="28">
        <f t="shared" ref="AD3:AD66" si="16">Y3+AA3+AC3</f>
        <v>1.8970768145686211E+21</v>
      </c>
      <c r="AE3" s="35">
        <f t="shared" ref="AE3:AE66" si="17">AD3+T3</f>
        <v>3.2604043340498972E+21</v>
      </c>
      <c r="AF3" s="35">
        <v>1E+22</v>
      </c>
      <c r="AG3" s="14">
        <f t="shared" ref="AG3:AG66" si="18">F3*J3*1000000-AE3-AF3</f>
        <v>3.6981181996290313E+22</v>
      </c>
      <c r="AH3" s="14">
        <f t="shared" ref="AH3:AH66" si="19">(AE3+AF3)/J3/1000000</f>
        <v>5.3415759002422938</v>
      </c>
      <c r="AI3" s="14">
        <f t="shared" ref="AI3:AI66" si="20">F3-AH3</f>
        <v>14.896815024457705</v>
      </c>
      <c r="AJ3" s="4">
        <f t="shared" ref="AJ3:AJ66" si="21">AG3/J3/1000000</f>
        <v>14.896815024457704</v>
      </c>
      <c r="AK3" s="38">
        <f t="shared" ref="AK3:AK66" si="22">AJ3*2*0.01/SQRT(8*1.38E-23*G3/(2.66E-26*PI()))</f>
        <v>5.0307210076849015E-4</v>
      </c>
      <c r="AL3" s="14">
        <f t="shared" ref="AL3:AL66" si="23">AK3-H3</f>
        <v>-1.8038740530357451E-4</v>
      </c>
      <c r="AM3" s="4">
        <f t="shared" ref="AM3:AM66" si="24">AL3/H3*100</f>
        <v>-26.39328353778933</v>
      </c>
    </row>
    <row r="4" spans="1:39" x14ac:dyDescent="0.55000000000000004">
      <c r="A4" s="3">
        <v>0.8</v>
      </c>
      <c r="B4" s="1">
        <v>20</v>
      </c>
      <c r="C4" s="1">
        <v>0</v>
      </c>
      <c r="D4" s="1">
        <v>-20</v>
      </c>
      <c r="E4">
        <v>307.19459972499999</v>
      </c>
      <c r="F4" s="1">
        <v>22.052369495200001</v>
      </c>
      <c r="G4" s="1">
        <v>268.28248792299996</v>
      </c>
      <c r="H4" s="1">
        <v>7.4083298665609165E-4</v>
      </c>
      <c r="I4" s="2">
        <v>2.51593341846723E+16</v>
      </c>
      <c r="J4">
        <v>3044362383817350</v>
      </c>
      <c r="K4" s="4">
        <f t="shared" si="0"/>
        <v>2.2114971800854952E+16</v>
      </c>
      <c r="L4" s="28">
        <f t="shared" si="1"/>
        <v>7.1314023720699229E-45</v>
      </c>
      <c r="M4" s="14">
        <f t="shared" si="2"/>
        <v>1.4616857915689337E+21</v>
      </c>
      <c r="N4">
        <f t="shared" si="3"/>
        <v>6.774378457317467E-45</v>
      </c>
      <c r="O4">
        <f t="shared" si="4"/>
        <v>1.9114304345543272E+20</v>
      </c>
      <c r="P4">
        <f t="shared" si="5"/>
        <v>6.4559614653644248E-46</v>
      </c>
      <c r="Q4" s="14">
        <f t="shared" si="6"/>
        <v>1.3232442446100146E+20</v>
      </c>
      <c r="R4">
        <f t="shared" si="7"/>
        <v>5.5397754205730587E-46</v>
      </c>
      <c r="S4" s="14">
        <f t="shared" si="8"/>
        <v>8.2482399404742751E+20</v>
      </c>
      <c r="T4" s="35">
        <f t="shared" si="9"/>
        <v>2.6099772535327954E+21</v>
      </c>
      <c r="U4" s="28">
        <v>478426291937559</v>
      </c>
      <c r="V4">
        <v>1.7534198022506899E+19</v>
      </c>
      <c r="W4" s="31">
        <v>5.2114598454305104E+16</v>
      </c>
      <c r="X4" s="28">
        <f t="shared" si="10"/>
        <v>1.5357546730759988E-18</v>
      </c>
      <c r="Y4">
        <f t="shared" si="11"/>
        <v>2.4365626828705812E+20</v>
      </c>
      <c r="Z4">
        <f t="shared" si="12"/>
        <v>1.3E-15</v>
      </c>
      <c r="AA4">
        <f t="shared" si="13"/>
        <v>1.8934539085850993E+21</v>
      </c>
      <c r="AB4">
        <f t="shared" si="14"/>
        <v>1.0084668034835131E-20</v>
      </c>
      <c r="AC4">
        <f t="shared" si="15"/>
        <v>5.3832414694606183E+20</v>
      </c>
      <c r="AD4" s="28">
        <f t="shared" si="16"/>
        <v>2.6754343238182193E+21</v>
      </c>
      <c r="AE4" s="35">
        <f t="shared" si="17"/>
        <v>5.2854115773510142E+21</v>
      </c>
      <c r="AF4" s="35">
        <v>1E+22</v>
      </c>
      <c r="AG4" s="14">
        <f t="shared" si="18"/>
        <v>5.1849992587877076E+22</v>
      </c>
      <c r="AH4" s="14">
        <f t="shared" si="19"/>
        <v>5.020890961799533</v>
      </c>
      <c r="AI4" s="14">
        <f t="shared" si="20"/>
        <v>17.031478533400467</v>
      </c>
      <c r="AJ4" s="4">
        <f t="shared" si="21"/>
        <v>17.031478533400467</v>
      </c>
      <c r="AK4" s="38">
        <f t="shared" si="22"/>
        <v>5.7215988113270774E-4</v>
      </c>
      <c r="AL4" s="14">
        <f t="shared" si="23"/>
        <v>-1.6867310552338391E-4</v>
      </c>
      <c r="AM4" s="4">
        <f t="shared" si="24"/>
        <v>-22.768033897184587</v>
      </c>
    </row>
    <row r="5" spans="1:39" x14ac:dyDescent="0.55000000000000004">
      <c r="A5" s="1">
        <v>1.5</v>
      </c>
      <c r="B5" s="1">
        <v>20</v>
      </c>
      <c r="C5" s="1">
        <v>0</v>
      </c>
      <c r="D5" s="1">
        <v>-20</v>
      </c>
      <c r="E5" s="1">
        <v>337.77707816249898</v>
      </c>
      <c r="F5" s="1">
        <v>26.900784832700001</v>
      </c>
      <c r="G5" s="1">
        <v>276.84558188535999</v>
      </c>
      <c r="H5" s="1">
        <v>8.896257927700046E-4</v>
      </c>
      <c r="I5" s="2">
        <v>4.29026203257012E+16</v>
      </c>
      <c r="J5" s="1">
        <v>4814831897137840</v>
      </c>
      <c r="K5" s="4">
        <f t="shared" si="0"/>
        <v>3.808778842856336E+16</v>
      </c>
      <c r="L5" s="28">
        <f t="shared" si="1"/>
        <v>6.818965718487138E-45</v>
      </c>
      <c r="M5" s="14">
        <f t="shared" si="2"/>
        <v>6.0209708006578449E+21</v>
      </c>
      <c r="N5">
        <f t="shared" si="3"/>
        <v>6.3812094348861535E-45</v>
      </c>
      <c r="O5">
        <f t="shared" si="4"/>
        <v>7.1227284190035024E+20</v>
      </c>
      <c r="P5">
        <f t="shared" si="5"/>
        <v>5.8317728158929031E-46</v>
      </c>
      <c r="Q5" s="14">
        <f t="shared" si="6"/>
        <v>5.149304937164509E+20</v>
      </c>
      <c r="R5">
        <f t="shared" si="7"/>
        <v>4.5564595624425137E-46</v>
      </c>
      <c r="S5" s="14">
        <f t="shared" si="8"/>
        <v>3.182586098120971E+21</v>
      </c>
      <c r="T5" s="35">
        <f t="shared" si="9"/>
        <v>1.0430760234395617E+22</v>
      </c>
      <c r="U5" s="28">
        <v>705266054600272</v>
      </c>
      <c r="V5">
        <v>2.55425635474089E+19</v>
      </c>
      <c r="W5" s="31">
        <v>1.0971208188170499E+17</v>
      </c>
      <c r="X5" s="28">
        <f t="shared" si="10"/>
        <v>1.7832750521706964E-18</v>
      </c>
      <c r="Y5">
        <f t="shared" si="11"/>
        <v>9.4200654248644628E+20</v>
      </c>
      <c r="Z5">
        <f t="shared" si="12"/>
        <v>1.3E-15</v>
      </c>
      <c r="AA5">
        <f t="shared" si="13"/>
        <v>4.4144587443553315E+21</v>
      </c>
      <c r="AB5">
        <f t="shared" si="14"/>
        <v>1.9863868081431065E-20</v>
      </c>
      <c r="AC5">
        <f t="shared" si="15"/>
        <v>2.4429210619340086E+21</v>
      </c>
      <c r="AD5" s="28">
        <f t="shared" si="16"/>
        <v>7.7993863487757862E+21</v>
      </c>
      <c r="AE5" s="35">
        <f t="shared" si="17"/>
        <v>1.8230146583171403E+22</v>
      </c>
      <c r="AF5" s="35">
        <v>1E+22</v>
      </c>
      <c r="AG5" s="14">
        <f t="shared" si="18"/>
        <v>1.0129261028735436E+23</v>
      </c>
      <c r="AH5" s="14">
        <f t="shared" si="19"/>
        <v>5.863163488626201</v>
      </c>
      <c r="AI5" s="14">
        <f t="shared" si="20"/>
        <v>21.037621344073798</v>
      </c>
      <c r="AJ5" s="4">
        <f t="shared" si="21"/>
        <v>21.037621344073798</v>
      </c>
      <c r="AK5" s="38">
        <f t="shared" si="22"/>
        <v>6.9572730619615745E-4</v>
      </c>
      <c r="AL5" s="14">
        <f t="shared" si="23"/>
        <v>-1.9389848657384715E-4</v>
      </c>
      <c r="AM5" s="4">
        <f t="shared" si="24"/>
        <v>-21.795510893418513</v>
      </c>
    </row>
    <row r="6" spans="1:39" x14ac:dyDescent="0.55000000000000004">
      <c r="A6" s="3">
        <v>2</v>
      </c>
      <c r="B6" s="1">
        <v>20</v>
      </c>
      <c r="C6" s="1">
        <v>0</v>
      </c>
      <c r="D6" s="1">
        <v>-20</v>
      </c>
      <c r="E6">
        <v>355.96575919999998</v>
      </c>
      <c r="F6" s="1">
        <v>27.164979081399999</v>
      </c>
      <c r="G6" s="1">
        <v>281.93841257599996</v>
      </c>
      <c r="H6" s="1">
        <v>8.9021203943422448E-4</v>
      </c>
      <c r="I6" s="2">
        <v>5.42805831351074E+16</v>
      </c>
      <c r="J6">
        <v>5660345640080320</v>
      </c>
      <c r="K6" s="4">
        <f t="shared" si="0"/>
        <v>4.862023749502708E+16</v>
      </c>
      <c r="L6" s="28">
        <f t="shared" si="1"/>
        <v>6.6390965998577482E-45</v>
      </c>
      <c r="M6" s="14">
        <f t="shared" si="2"/>
        <v>1.0342177011439218E+22</v>
      </c>
      <c r="N6">
        <f t="shared" si="3"/>
        <v>6.1738038485539066E-45</v>
      </c>
      <c r="O6">
        <f t="shared" si="4"/>
        <v>1.1196484460060797E+21</v>
      </c>
      <c r="P6">
        <f t="shared" si="5"/>
        <v>5.5352220754980225E-46</v>
      </c>
      <c r="Q6" s="14">
        <f t="shared" si="6"/>
        <v>8.6225958067326694E+20</v>
      </c>
      <c r="R6">
        <f t="shared" si="7"/>
        <v>4.121641847575573E-46</v>
      </c>
      <c r="S6" s="14">
        <f t="shared" si="8"/>
        <v>5.5150233322628275E+21</v>
      </c>
      <c r="T6" s="35">
        <f t="shared" si="9"/>
        <v>1.7839108370381394E+22</v>
      </c>
      <c r="U6" s="28">
        <v>849622690837417</v>
      </c>
      <c r="V6">
        <v>3.0348423765206999E+19</v>
      </c>
      <c r="W6" s="31">
        <v>1.4536523260151699E+17</v>
      </c>
      <c r="X6" s="28">
        <f t="shared" si="10"/>
        <v>1.9254260093288285E-18</v>
      </c>
      <c r="Y6">
        <f t="shared" si="11"/>
        <v>1.5842741395215006E+21</v>
      </c>
      <c r="Z6">
        <f t="shared" si="12"/>
        <v>1.3E-15</v>
      </c>
      <c r="AA6">
        <f t="shared" si="13"/>
        <v>6.2519055219333477E+21</v>
      </c>
      <c r="AB6">
        <f t="shared" si="14"/>
        <v>2.8129853628537909E-20</v>
      </c>
      <c r="AC6">
        <f t="shared" si="15"/>
        <v>4.8322184977884738E+21</v>
      </c>
      <c r="AD6" s="28">
        <f t="shared" si="16"/>
        <v>1.2668398159243323E+22</v>
      </c>
      <c r="AE6" s="35">
        <f t="shared" si="17"/>
        <v>3.0507506529624717E+22</v>
      </c>
      <c r="AF6" s="35">
        <v>1E+22</v>
      </c>
      <c r="AG6" s="14">
        <f t="shared" si="18"/>
        <v>1.1325566437665086E+23</v>
      </c>
      <c r="AH6" s="14">
        <f t="shared" si="19"/>
        <v>7.1563662548794307</v>
      </c>
      <c r="AI6" s="14">
        <f t="shared" si="20"/>
        <v>20.008612826520569</v>
      </c>
      <c r="AJ6" s="4">
        <f t="shared" si="21"/>
        <v>20.008612826520565</v>
      </c>
      <c r="AK6" s="38">
        <f t="shared" si="22"/>
        <v>6.5569378784254473E-4</v>
      </c>
      <c r="AL6" s="14">
        <f t="shared" si="23"/>
        <v>-2.3451825159167975E-4</v>
      </c>
      <c r="AM6" s="4">
        <f t="shared" si="24"/>
        <v>-26.344088958932545</v>
      </c>
    </row>
    <row r="7" spans="1:39" x14ac:dyDescent="0.55000000000000004">
      <c r="A7" s="3">
        <v>3</v>
      </c>
      <c r="B7" s="1">
        <v>20</v>
      </c>
      <c r="C7" s="1">
        <v>0</v>
      </c>
      <c r="D7" s="1">
        <v>-20</v>
      </c>
      <c r="E7">
        <v>384.99900930000001</v>
      </c>
      <c r="F7" s="1">
        <v>29.0249660377</v>
      </c>
      <c r="G7" s="1">
        <v>290.06772260399998</v>
      </c>
      <c r="H7" s="1">
        <v>9.3774170515891278E-4</v>
      </c>
      <c r="I7" s="2">
        <v>7.5280826127208608E+16</v>
      </c>
      <c r="J7">
        <v>5873229898881040</v>
      </c>
      <c r="K7" s="4">
        <f t="shared" si="0"/>
        <v>6.9407596228327568E+16</v>
      </c>
      <c r="L7" s="28">
        <f t="shared" si="1"/>
        <v>6.3635355646373521E-45</v>
      </c>
      <c r="M7" s="14">
        <f t="shared" si="2"/>
        <v>1.5235597174567906E+22</v>
      </c>
      <c r="N7">
        <f t="shared" si="3"/>
        <v>5.8762525564765145E-45</v>
      </c>
      <c r="O7">
        <f t="shared" si="4"/>
        <v>1.1905056369778575E+21</v>
      </c>
      <c r="P7">
        <f t="shared" si="5"/>
        <v>5.1450935238283832E-46</v>
      </c>
      <c r="Q7" s="14">
        <f t="shared" si="6"/>
        <v>1.2318399348648032E+21</v>
      </c>
      <c r="R7">
        <f t="shared" si="7"/>
        <v>3.5815485071615135E-46</v>
      </c>
      <c r="S7" s="14">
        <f t="shared" si="8"/>
        <v>1.0133555401906809E+22</v>
      </c>
      <c r="T7" s="35">
        <f t="shared" si="9"/>
        <v>2.7791498148317376E+22</v>
      </c>
      <c r="U7" s="28">
        <v>1090732695306320</v>
      </c>
      <c r="V7">
        <v>3.9067410856897798E+19</v>
      </c>
      <c r="W7" s="31">
        <v>2.0959278606018301E+17</v>
      </c>
      <c r="X7" s="28">
        <f t="shared" si="10"/>
        <v>2.1437465789865031E-18</v>
      </c>
      <c r="Y7">
        <f t="shared" si="11"/>
        <v>2.6389233504263309E+21</v>
      </c>
      <c r="Z7">
        <f t="shared" si="12"/>
        <v>1.3E-15</v>
      </c>
      <c r="AA7">
        <f t="shared" si="13"/>
        <v>8.3279610410882365E+21</v>
      </c>
      <c r="AB7">
        <f t="shared" si="14"/>
        <v>4.5790914137827421E-20</v>
      </c>
      <c r="AC7">
        <f t="shared" si="15"/>
        <v>1.0506811588453325E+22</v>
      </c>
      <c r="AD7" s="28">
        <f t="shared" si="16"/>
        <v>2.1473695979967894E+22</v>
      </c>
      <c r="AE7" s="35">
        <f t="shared" si="17"/>
        <v>4.926519412828527E+22</v>
      </c>
      <c r="AF7" s="35">
        <v>1E+22</v>
      </c>
      <c r="AG7" s="14">
        <f t="shared" si="18"/>
        <v>1.1120510421834112E+23</v>
      </c>
      <c r="AH7" s="14">
        <f t="shared" si="19"/>
        <v>10.090732892914067</v>
      </c>
      <c r="AI7" s="14">
        <f t="shared" si="20"/>
        <v>18.934233144785935</v>
      </c>
      <c r="AJ7" s="4">
        <f t="shared" si="21"/>
        <v>18.934233144785932</v>
      </c>
      <c r="AK7" s="38">
        <f t="shared" si="22"/>
        <v>6.1172922827905363E-4</v>
      </c>
      <c r="AL7" s="14">
        <f t="shared" si="23"/>
        <v>-3.2601247687985915E-4</v>
      </c>
      <c r="AM7" s="4">
        <f t="shared" si="24"/>
        <v>-34.76570094796115</v>
      </c>
    </row>
    <row r="8" spans="1:39" x14ac:dyDescent="0.55000000000000004">
      <c r="A8" s="21">
        <v>0.4</v>
      </c>
      <c r="B8" s="20">
        <v>40</v>
      </c>
      <c r="C8" s="20">
        <v>0</v>
      </c>
      <c r="D8" s="20">
        <v>-20</v>
      </c>
      <c r="E8" s="20">
        <v>311.66909797800002</v>
      </c>
      <c r="F8" s="20">
        <v>25.137496426599999</v>
      </c>
      <c r="G8" s="20">
        <v>269.53534743384</v>
      </c>
      <c r="H8" s="20">
        <v>8.4251059629979739E-4</v>
      </c>
      <c r="I8" s="22">
        <v>1.23990662602655E+16</v>
      </c>
      <c r="J8" s="20">
        <v>1587477743283150</v>
      </c>
      <c r="K8" s="23">
        <f t="shared" si="0"/>
        <v>1.081158851698235E+16</v>
      </c>
      <c r="L8" s="28">
        <f t="shared" si="1"/>
        <v>7.0850868838282774E-45</v>
      </c>
      <c r="M8" s="14">
        <f t="shared" si="2"/>
        <v>1.9304118679992451E+20</v>
      </c>
      <c r="N8">
        <f t="shared" si="3"/>
        <v>6.7129428504906485E-45</v>
      </c>
      <c r="O8">
        <f t="shared" si="4"/>
        <v>2.6855663418689753E+19</v>
      </c>
      <c r="P8">
        <f t="shared" si="5"/>
        <v>6.3527042038351753E-46</v>
      </c>
      <c r="Q8" s="14">
        <f t="shared" si="6"/>
        <v>1.7308659427964389E+19</v>
      </c>
      <c r="R8">
        <f t="shared" si="7"/>
        <v>5.370757875396825E-46</v>
      </c>
      <c r="S8" s="14">
        <f t="shared" si="8"/>
        <v>9.966031045891847E+19</v>
      </c>
      <c r="T8" s="35">
        <f t="shared" si="9"/>
        <v>3.3686582010549712E+20</v>
      </c>
      <c r="U8" s="28">
        <v>938289411510636</v>
      </c>
      <c r="V8">
        <v>3.8491453662467502E+18</v>
      </c>
      <c r="W8" s="31">
        <v>9408211433647050</v>
      </c>
      <c r="X8" s="28">
        <f t="shared" si="10"/>
        <v>1.572577925996898E-18</v>
      </c>
      <c r="Y8">
        <f t="shared" si="11"/>
        <v>2.3486964386201256E+19</v>
      </c>
      <c r="Z8">
        <f t="shared" si="12"/>
        <v>1.3E-15</v>
      </c>
      <c r="AA8">
        <f t="shared" si="13"/>
        <v>1.936367624790793E+21</v>
      </c>
      <c r="AB8">
        <f t="shared" si="14"/>
        <v>1.122906449195799E-20</v>
      </c>
      <c r="AC8">
        <f t="shared" si="15"/>
        <v>6.861444173442596E+19</v>
      </c>
      <c r="AD8" s="28">
        <f t="shared" si="16"/>
        <v>2.0284690309114204E+21</v>
      </c>
      <c r="AE8" s="35">
        <f t="shared" si="17"/>
        <v>2.3653348510169175E+21</v>
      </c>
      <c r="AF8" s="35">
        <v>1E+22</v>
      </c>
      <c r="AG8" s="14">
        <f t="shared" si="18"/>
        <v>2.7539881248070293E+22</v>
      </c>
      <c r="AH8" s="14">
        <f t="shared" si="19"/>
        <v>7.7892965135016565</v>
      </c>
      <c r="AI8" s="14">
        <f t="shared" si="20"/>
        <v>17.348199913098341</v>
      </c>
      <c r="AJ8" s="4">
        <f t="shared" si="21"/>
        <v>17.348199913098341</v>
      </c>
      <c r="AK8" s="38">
        <f t="shared" si="22"/>
        <v>5.8144383217280827E-4</v>
      </c>
      <c r="AL8" s="14">
        <f t="shared" si="23"/>
        <v>-2.6106676412698912E-4</v>
      </c>
      <c r="AM8" s="4">
        <f t="shared" si="24"/>
        <v>-30.986763285062779</v>
      </c>
    </row>
    <row r="9" spans="1:39" x14ac:dyDescent="0.55000000000000004">
      <c r="A9" s="21">
        <v>0.6</v>
      </c>
      <c r="B9" s="20">
        <v>40</v>
      </c>
      <c r="C9" s="20">
        <v>0</v>
      </c>
      <c r="D9" s="20">
        <v>-20</v>
      </c>
      <c r="E9" s="20">
        <v>325.28166517400001</v>
      </c>
      <c r="F9" s="20">
        <v>27.2656759292</v>
      </c>
      <c r="G9" s="20">
        <v>273.34686624872</v>
      </c>
      <c r="H9" s="20">
        <v>9.0744525168039462E-4</v>
      </c>
      <c r="I9" s="22">
        <v>1.78202749071157E+16</v>
      </c>
      <c r="J9" s="20">
        <v>2856276725248740</v>
      </c>
      <c r="K9" s="23">
        <f t="shared" si="0"/>
        <v>1.496399818186696E+16</v>
      </c>
      <c r="L9" s="28">
        <f t="shared" si="1"/>
        <v>6.9453266876703505E-45</v>
      </c>
      <c r="M9" s="14">
        <f t="shared" si="2"/>
        <v>8.4789268247834041E+20</v>
      </c>
      <c r="N9">
        <f t="shared" si="3"/>
        <v>6.5345618120484439E-45</v>
      </c>
      <c r="O9">
        <f t="shared" si="4"/>
        <v>1.5227103979891537E+20</v>
      </c>
      <c r="P9">
        <f t="shared" si="5"/>
        <v>6.0651338280167955E-46</v>
      </c>
      <c r="Q9" s="14">
        <f t="shared" si="6"/>
        <v>7.4043782564708221E+19</v>
      </c>
      <c r="R9">
        <f t="shared" si="7"/>
        <v>4.913303065187802E-46</v>
      </c>
      <c r="S9" s="14">
        <f t="shared" si="8"/>
        <v>3.1424554382476136E+20</v>
      </c>
      <c r="T9" s="35">
        <f t="shared" si="9"/>
        <v>1.3884530486667253E+21</v>
      </c>
      <c r="U9" s="28">
        <v>662123637064084</v>
      </c>
      <c r="V9">
        <v>7.3442690269344297E+18</v>
      </c>
      <c r="W9" s="31">
        <v>1.74223202731462E+16</v>
      </c>
      <c r="X9" s="28">
        <f t="shared" si="10"/>
        <v>1.6833609556957387E-18</v>
      </c>
      <c r="Y9">
        <f t="shared" si="11"/>
        <v>8.3769037195695145E+19</v>
      </c>
      <c r="Z9">
        <f t="shared" si="12"/>
        <v>1.3E-15</v>
      </c>
      <c r="AA9">
        <f t="shared" si="13"/>
        <v>2.458570833918143E+21</v>
      </c>
      <c r="AB9">
        <f t="shared" si="14"/>
        <v>1.5292032634002197E-20</v>
      </c>
      <c r="AC9">
        <f t="shared" si="15"/>
        <v>3.2078501614426679E+20</v>
      </c>
      <c r="AD9" s="28">
        <f t="shared" si="16"/>
        <v>2.8631248872581051E+21</v>
      </c>
      <c r="AE9" s="35">
        <f t="shared" si="17"/>
        <v>4.2515779359248304E+21</v>
      </c>
      <c r="AF9" s="35">
        <v>1E+22</v>
      </c>
      <c r="AG9" s="14">
        <f t="shared" si="18"/>
        <v>6.3626737618823949E+22</v>
      </c>
      <c r="AH9" s="14">
        <f t="shared" si="19"/>
        <v>4.9895648450112011</v>
      </c>
      <c r="AI9" s="14">
        <f t="shared" si="20"/>
        <v>22.276111084188798</v>
      </c>
      <c r="AJ9" s="4">
        <f t="shared" si="21"/>
        <v>22.276111084188802</v>
      </c>
      <c r="AK9" s="38">
        <f t="shared" si="22"/>
        <v>7.4138456283798584E-4</v>
      </c>
      <c r="AL9" s="14">
        <f t="shared" si="23"/>
        <v>-1.6606068884240878E-4</v>
      </c>
      <c r="AM9" s="4">
        <f t="shared" si="24"/>
        <v>-18.299802498817407</v>
      </c>
    </row>
    <row r="10" spans="1:39" x14ac:dyDescent="0.55000000000000004">
      <c r="A10" s="3">
        <v>0.8</v>
      </c>
      <c r="B10" s="1">
        <v>40</v>
      </c>
      <c r="C10" s="1">
        <v>0</v>
      </c>
      <c r="D10" s="1">
        <v>-20</v>
      </c>
      <c r="E10">
        <v>338.27561182099998</v>
      </c>
      <c r="F10" s="1">
        <v>29.192798877400001</v>
      </c>
      <c r="G10" s="1">
        <v>276.98517130988</v>
      </c>
      <c r="H10" s="1">
        <v>9.6518083370723308E-4</v>
      </c>
      <c r="I10" s="2">
        <v>2.284767604913E+16</v>
      </c>
      <c r="J10">
        <v>3452182949254420</v>
      </c>
      <c r="K10" s="4">
        <f t="shared" si="0"/>
        <v>1.939549309987558E+16</v>
      </c>
      <c r="L10" s="28">
        <f t="shared" si="1"/>
        <v>6.8139684807682644E-45</v>
      </c>
      <c r="M10" s="14">
        <f t="shared" si="2"/>
        <v>1.5750289907827273E+21</v>
      </c>
      <c r="N10">
        <f t="shared" si="3"/>
        <v>6.3752831050873457E-45</v>
      </c>
      <c r="O10">
        <f t="shared" si="4"/>
        <v>2.6228948759780662E+20</v>
      </c>
      <c r="P10">
        <f t="shared" si="5"/>
        <v>5.8230010609259895E-46</v>
      </c>
      <c r="Q10" s="14">
        <f t="shared" si="6"/>
        <v>1.3459697546594682E+20</v>
      </c>
      <c r="R10">
        <f t="shared" si="7"/>
        <v>4.5432980234390488E-46</v>
      </c>
      <c r="S10" s="14">
        <f t="shared" si="8"/>
        <v>5.9001992726606329E+20</v>
      </c>
      <c r="T10" s="35">
        <f t="shared" si="9"/>
        <v>2.561935381112544E+21</v>
      </c>
      <c r="U10" s="28">
        <v>638674612889876</v>
      </c>
      <c r="V10">
        <v>1.00808577037458E+19</v>
      </c>
      <c r="W10" s="31">
        <v>2.46681082671647E+16</v>
      </c>
      <c r="X10" s="28">
        <f t="shared" si="10"/>
        <v>1.7872241723635935E-18</v>
      </c>
      <c r="Y10">
        <f t="shared" si="11"/>
        <v>1.5219790650930561E+20</v>
      </c>
      <c r="Z10">
        <f t="shared" si="12"/>
        <v>1.3E-15</v>
      </c>
      <c r="AA10">
        <f t="shared" si="13"/>
        <v>2.8662680913621266E+21</v>
      </c>
      <c r="AB10">
        <f t="shared" si="14"/>
        <v>2.0064207401677709E-20</v>
      </c>
      <c r="AC10">
        <f t="shared" si="15"/>
        <v>6.9825378111820831E+20</v>
      </c>
      <c r="AD10" s="28">
        <f t="shared" si="16"/>
        <v>3.7167197789896405E+21</v>
      </c>
      <c r="AE10" s="35">
        <f t="shared" si="17"/>
        <v>6.2786551601021846E+21</v>
      </c>
      <c r="AF10" s="35">
        <v>1E+22</v>
      </c>
      <c r="AG10" s="14">
        <f t="shared" si="18"/>
        <v>8.4500227365471672E+22</v>
      </c>
      <c r="AH10" s="14">
        <f t="shared" si="19"/>
        <v>4.715467111503445</v>
      </c>
      <c r="AI10" s="14">
        <f t="shared" si="20"/>
        <v>24.477331765896558</v>
      </c>
      <c r="AJ10" s="4">
        <f t="shared" si="21"/>
        <v>24.477331765896555</v>
      </c>
      <c r="AK10" s="38">
        <f t="shared" si="22"/>
        <v>8.0927668429306475E-4</v>
      </c>
      <c r="AL10" s="14">
        <f t="shared" si="23"/>
        <v>-1.5590414941416832E-4</v>
      </c>
      <c r="AM10" s="4">
        <f t="shared" si="24"/>
        <v>-16.152843484815666</v>
      </c>
    </row>
    <row r="11" spans="1:39" x14ac:dyDescent="0.55000000000000004">
      <c r="A11" s="3">
        <v>1</v>
      </c>
      <c r="B11" s="1">
        <v>40</v>
      </c>
      <c r="C11" s="1">
        <v>0</v>
      </c>
      <c r="D11" s="1">
        <v>-20</v>
      </c>
      <c r="E11">
        <v>350.67248840000002</v>
      </c>
      <c r="F11" s="1">
        <v>31.869304916899999</v>
      </c>
      <c r="G11" s="1">
        <v>280.45629675200001</v>
      </c>
      <c r="H11" s="1">
        <v>1.0471314594205547E-3</v>
      </c>
      <c r="I11" s="2">
        <v>2.75499641755005E+16</v>
      </c>
      <c r="J11">
        <v>4514247569367830</v>
      </c>
      <c r="K11" s="4">
        <f t="shared" si="0"/>
        <v>2.3035716606132672E+16</v>
      </c>
      <c r="L11" s="28">
        <f t="shared" si="1"/>
        <v>6.6909036216501693E-45</v>
      </c>
      <c r="M11" s="14">
        <f t="shared" si="2"/>
        <v>3.1409226905431793E+21</v>
      </c>
      <c r="N11">
        <f t="shared" si="3"/>
        <v>6.2323515213010599E-45</v>
      </c>
      <c r="O11">
        <f t="shared" si="4"/>
        <v>5.7333447812643409E+20</v>
      </c>
      <c r="P11">
        <f t="shared" si="5"/>
        <v>5.6167955562293288E-46</v>
      </c>
      <c r="Q11" s="14">
        <f t="shared" si="6"/>
        <v>2.636702246557213E+20</v>
      </c>
      <c r="R11">
        <f t="shared" si="7"/>
        <v>4.2391633200016036E-46</v>
      </c>
      <c r="S11" s="14">
        <f t="shared" si="8"/>
        <v>1.0154743913941382E+21</v>
      </c>
      <c r="T11" s="35">
        <f t="shared" si="9"/>
        <v>4.9934017847194729E+21</v>
      </c>
      <c r="U11" s="28">
        <v>723002305696666</v>
      </c>
      <c r="V11">
        <v>1.16853679464982E+19</v>
      </c>
      <c r="W11" s="31">
        <v>3.14879743558875E+16</v>
      </c>
      <c r="X11" s="28">
        <f t="shared" si="10"/>
        <v>1.8844727133556149E-18</v>
      </c>
      <c r="Y11">
        <f t="shared" si="11"/>
        <v>2.6786745365262726E+20</v>
      </c>
      <c r="Z11">
        <f t="shared" si="12"/>
        <v>1.3E-15</v>
      </c>
      <c r="AA11">
        <f t="shared" si="13"/>
        <v>4.242954821480065E+21</v>
      </c>
      <c r="AB11">
        <f t="shared" si="14"/>
        <v>2.5515868803968747E-20</v>
      </c>
      <c r="AC11">
        <f t="shared" si="15"/>
        <v>1.3459785077925054E+21</v>
      </c>
      <c r="AD11" s="28">
        <f t="shared" si="16"/>
        <v>5.856800782925198E+21</v>
      </c>
      <c r="AE11" s="35">
        <f t="shared" si="17"/>
        <v>1.0850202567644671E+22</v>
      </c>
      <c r="AF11" s="35">
        <v>1E+22</v>
      </c>
      <c r="AG11" s="14">
        <f t="shared" si="18"/>
        <v>1.2301572969091339E+23</v>
      </c>
      <c r="AH11" s="14">
        <f t="shared" si="19"/>
        <v>4.6187547863185765</v>
      </c>
      <c r="AI11" s="14">
        <f t="shared" si="20"/>
        <v>27.250550130581424</v>
      </c>
      <c r="AJ11" s="4">
        <f t="shared" si="21"/>
        <v>27.250550130581424</v>
      </c>
      <c r="AK11" s="38">
        <f t="shared" si="22"/>
        <v>8.953727859033698E-4</v>
      </c>
      <c r="AL11" s="14">
        <f t="shared" si="23"/>
        <v>-1.5175867351718494E-4</v>
      </c>
      <c r="AM11" s="4">
        <f t="shared" si="24"/>
        <v>-14.492800512474602</v>
      </c>
    </row>
    <row r="12" spans="1:39" x14ac:dyDescent="0.55000000000000004">
      <c r="A12" s="3">
        <v>1.5</v>
      </c>
      <c r="B12" s="1">
        <v>40</v>
      </c>
      <c r="C12" s="1">
        <v>0</v>
      </c>
      <c r="D12" s="1">
        <v>-20</v>
      </c>
      <c r="E12">
        <v>379.19392334999998</v>
      </c>
      <c r="F12" s="1">
        <v>36.806894655199997</v>
      </c>
      <c r="G12" s="1">
        <v>288.44229853799999</v>
      </c>
      <c r="H12" s="1">
        <v>1.192506947678111E-3</v>
      </c>
      <c r="I12" s="2">
        <v>3.82166507603936E+16</v>
      </c>
      <c r="J12">
        <v>5712700240414110</v>
      </c>
      <c r="K12" s="4">
        <f t="shared" si="0"/>
        <v>3.2503950519979488E+16</v>
      </c>
      <c r="L12" s="28">
        <f t="shared" si="1"/>
        <v>6.4174272802273793E-45</v>
      </c>
      <c r="M12" s="14">
        <f t="shared" si="2"/>
        <v>6.8073797216976167E+21</v>
      </c>
      <c r="N12">
        <f t="shared" si="3"/>
        <v>5.9327677336887911E-45</v>
      </c>
      <c r="O12">
        <f t="shared" si="4"/>
        <v>1.1060675588865047E+21</v>
      </c>
      <c r="P12">
        <f t="shared" si="5"/>
        <v>5.2161628802604552E-46</v>
      </c>
      <c r="Q12" s="14">
        <f t="shared" si="6"/>
        <v>5.5331209635302231E+20</v>
      </c>
      <c r="R12">
        <f t="shared" si="7"/>
        <v>3.6772259044493764E-46</v>
      </c>
      <c r="S12" s="14">
        <f t="shared" si="8"/>
        <v>2.2193921388683799E+21</v>
      </c>
      <c r="T12" s="35">
        <f t="shared" si="9"/>
        <v>1.0686151515805525E+22</v>
      </c>
      <c r="U12" s="28">
        <v>938176926376191</v>
      </c>
      <c r="V12">
        <v>1.4469389194724901E+19</v>
      </c>
      <c r="W12" s="31">
        <v>4.6184547307182896E+16</v>
      </c>
      <c r="X12" s="28">
        <f t="shared" si="10"/>
        <v>2.1009608740569232E-18</v>
      </c>
      <c r="Y12">
        <f t="shared" si="11"/>
        <v>5.5431431200620741E+20</v>
      </c>
      <c r="Z12">
        <f t="shared" si="12"/>
        <v>1.3E-15</v>
      </c>
      <c r="AA12">
        <f t="shared" si="13"/>
        <v>6.9673806187183085E+21</v>
      </c>
      <c r="AB12">
        <f t="shared" si="14"/>
        <v>4.1788826445056694E-20</v>
      </c>
      <c r="AC12">
        <f t="shared" si="15"/>
        <v>3.4542344368487987E+21</v>
      </c>
      <c r="AD12" s="28">
        <f t="shared" si="16"/>
        <v>1.0975929367573314E+22</v>
      </c>
      <c r="AE12" s="35">
        <f t="shared" si="17"/>
        <v>2.1662080883378836E+22</v>
      </c>
      <c r="AF12" s="35">
        <v>1E+22</v>
      </c>
      <c r="AG12" s="14">
        <f t="shared" si="18"/>
        <v>1.7860467506227903E+23</v>
      </c>
      <c r="AH12" s="14">
        <f t="shared" si="19"/>
        <v>5.5424019379465417</v>
      </c>
      <c r="AI12" s="14">
        <f t="shared" si="20"/>
        <v>31.264492717253454</v>
      </c>
      <c r="AJ12" s="4">
        <f t="shared" si="21"/>
        <v>31.264492717253457</v>
      </c>
      <c r="AK12" s="38">
        <f t="shared" si="22"/>
        <v>1.0129386119154492E-3</v>
      </c>
      <c r="AL12" s="14">
        <f t="shared" si="23"/>
        <v>-1.7956833576266177E-4</v>
      </c>
      <c r="AM12" s="4">
        <f t="shared" si="24"/>
        <v>-15.05805363333883</v>
      </c>
    </row>
    <row r="13" spans="1:39" x14ac:dyDescent="0.55000000000000004">
      <c r="A13" s="3">
        <v>2</v>
      </c>
      <c r="B13" s="1">
        <v>40</v>
      </c>
      <c r="C13" s="1">
        <v>0</v>
      </c>
      <c r="D13" s="1">
        <v>-20</v>
      </c>
      <c r="E13">
        <v>404.45508719999998</v>
      </c>
      <c r="F13" s="1">
        <v>42.244418027599998</v>
      </c>
      <c r="G13" s="1">
        <v>295.51542441599997</v>
      </c>
      <c r="H13" s="1">
        <v>1.3521985573194592E-3</v>
      </c>
      <c r="I13" s="2">
        <v>4.77729903690212E+16</v>
      </c>
      <c r="J13">
        <v>6578688205484830</v>
      </c>
      <c r="K13" s="4">
        <f t="shared" si="0"/>
        <v>4.1194302163536368E+16</v>
      </c>
      <c r="L13" s="28">
        <f t="shared" si="1"/>
        <v>6.1874630787952004E-45</v>
      </c>
      <c r="M13" s="14">
        <f t="shared" si="2"/>
        <v>1.1031342736525595E+22</v>
      </c>
      <c r="N13">
        <f t="shared" si="3"/>
        <v>5.6965474367205956E-45</v>
      </c>
      <c r="O13">
        <f t="shared" si="4"/>
        <v>1.6219207470778611E+21</v>
      </c>
      <c r="P13">
        <f t="shared" si="5"/>
        <v>4.9280179885105211E-46</v>
      </c>
      <c r="Q13" s="14">
        <f t="shared" si="6"/>
        <v>8.7859361342012732E+20</v>
      </c>
      <c r="R13">
        <f t="shared" si="7"/>
        <v>3.2968104665554506E-46</v>
      </c>
      <c r="S13" s="14">
        <f t="shared" si="8"/>
        <v>3.6805064610510605E+21</v>
      </c>
      <c r="T13" s="35">
        <f t="shared" si="9"/>
        <v>1.7212363558074643E+22</v>
      </c>
      <c r="U13" s="28">
        <v>1134899765479630</v>
      </c>
      <c r="V13">
        <v>1.68437369445747E+19</v>
      </c>
      <c r="W13" s="31">
        <v>5.79681299921308E+16</v>
      </c>
      <c r="X13" s="28">
        <f t="shared" si="10"/>
        <v>2.2839424611892378E-18</v>
      </c>
      <c r="Y13">
        <f t="shared" si="11"/>
        <v>8.709911713490845E+20</v>
      </c>
      <c r="Z13">
        <f t="shared" si="12"/>
        <v>1.3E-15</v>
      </c>
      <c r="AA13">
        <f t="shared" si="13"/>
        <v>9.7059972120388431E+21</v>
      </c>
      <c r="AB13">
        <f t="shared" si="14"/>
        <v>6.103597789122229E-20</v>
      </c>
      <c r="AC13">
        <f t="shared" si="15"/>
        <v>6.7633780070890875E+21</v>
      </c>
      <c r="AD13" s="28">
        <f t="shared" si="16"/>
        <v>1.7340366390477015E+22</v>
      </c>
      <c r="AE13" s="35">
        <f t="shared" si="17"/>
        <v>3.4552729948551658E+22</v>
      </c>
      <c r="AF13" s="35">
        <v>1E+22</v>
      </c>
      <c r="AG13" s="14">
        <f t="shared" si="18"/>
        <v>2.3336012467719121E+23</v>
      </c>
      <c r="AH13" s="14">
        <f t="shared" si="19"/>
        <v>6.7722817310914429</v>
      </c>
      <c r="AI13" s="14">
        <f t="shared" si="20"/>
        <v>35.472136296508552</v>
      </c>
      <c r="AJ13" s="4">
        <f t="shared" si="21"/>
        <v>35.472136296508559</v>
      </c>
      <c r="AK13" s="38">
        <f t="shared" si="22"/>
        <v>1.1354250754227544E-3</v>
      </c>
      <c r="AL13" s="14">
        <f t="shared" si="23"/>
        <v>-2.167734818967048E-4</v>
      </c>
      <c r="AM13" s="4">
        <f t="shared" si="24"/>
        <v>-16.031187189433727</v>
      </c>
    </row>
    <row r="14" spans="1:39" x14ac:dyDescent="0.55000000000000004">
      <c r="A14" s="3">
        <v>3</v>
      </c>
      <c r="B14" s="1">
        <v>40</v>
      </c>
      <c r="C14" s="1">
        <v>0</v>
      </c>
      <c r="D14" s="1">
        <v>-20</v>
      </c>
      <c r="E14">
        <v>446.54350679999999</v>
      </c>
      <c r="F14" s="1">
        <v>49.892508751500003</v>
      </c>
      <c r="G14" s="1">
        <v>307.300181904</v>
      </c>
      <c r="H14" s="1">
        <v>1.5660843409534065E-3</v>
      </c>
      <c r="I14" s="2">
        <v>6.49053071803862E+16</v>
      </c>
      <c r="J14">
        <v>7414702177590710</v>
      </c>
      <c r="K14" s="4">
        <f t="shared" si="0"/>
        <v>5.7490605002795488E+16</v>
      </c>
      <c r="L14" s="28">
        <f t="shared" si="1"/>
        <v>5.8307500559714339E-45</v>
      </c>
      <c r="M14" s="14">
        <f t="shared" si="2"/>
        <v>1.8429295232132162E+22</v>
      </c>
      <c r="N14">
        <f t="shared" si="3"/>
        <v>5.3521198264837876E-45</v>
      </c>
      <c r="O14">
        <f t="shared" si="4"/>
        <v>2.1817599388030004E+21</v>
      </c>
      <c r="P14">
        <f t="shared" si="5"/>
        <v>4.5473217557107147E-46</v>
      </c>
      <c r="Q14" s="14">
        <f t="shared" si="6"/>
        <v>1.4372753821897127E+21</v>
      </c>
      <c r="R14">
        <f t="shared" si="7"/>
        <v>2.8248369436498533E-46</v>
      </c>
      <c r="S14" s="14">
        <f t="shared" si="8"/>
        <v>6.9227851585589E+21</v>
      </c>
      <c r="T14" s="35">
        <f t="shared" si="9"/>
        <v>2.8971115711683774E+22</v>
      </c>
      <c r="U14" s="28">
        <v>1462844263879620</v>
      </c>
      <c r="V14">
        <v>2.0928199425135002E+19</v>
      </c>
      <c r="W14" s="31">
        <v>7.7808217975526E+16</v>
      </c>
      <c r="X14" s="28">
        <f t="shared" si="10"/>
        <v>2.5703802706134299E-18</v>
      </c>
      <c r="Y14">
        <f t="shared" si="11"/>
        <v>1.4829160291056209E+21</v>
      </c>
      <c r="Z14">
        <f t="shared" si="12"/>
        <v>1.3E-15</v>
      </c>
      <c r="AA14">
        <f t="shared" si="13"/>
        <v>1.4100520913523588E+22</v>
      </c>
      <c r="AB14">
        <f t="shared" si="14"/>
        <v>1.0431895749915512E-19</v>
      </c>
      <c r="AC14">
        <f t="shared" si="15"/>
        <v>1.6187836714042207E+22</v>
      </c>
      <c r="AD14" s="28">
        <f t="shared" si="16"/>
        <v>3.1771273656671417E+22</v>
      </c>
      <c r="AE14" s="35">
        <f t="shared" si="17"/>
        <v>6.0742389368355186E+22</v>
      </c>
      <c r="AF14" s="35">
        <v>1E+22</v>
      </c>
      <c r="AG14" s="14">
        <f t="shared" si="18"/>
        <v>2.9919570391685544E+23</v>
      </c>
      <c r="AH14" s="14">
        <f t="shared" si="19"/>
        <v>9.5408268159654916</v>
      </c>
      <c r="AI14" s="14">
        <f t="shared" si="20"/>
        <v>40.351681935534515</v>
      </c>
      <c r="AJ14" s="4">
        <f t="shared" si="21"/>
        <v>40.351681935534508</v>
      </c>
      <c r="AK14" s="38">
        <f t="shared" si="22"/>
        <v>1.2666057248218278E-3</v>
      </c>
      <c r="AL14" s="14">
        <f t="shared" si="23"/>
        <v>-2.9947861613157864E-4</v>
      </c>
      <c r="AM14" s="4">
        <f t="shared" si="24"/>
        <v>-19.122764227963671</v>
      </c>
    </row>
    <row r="15" spans="1:39" x14ac:dyDescent="0.55000000000000004">
      <c r="A15" s="3">
        <v>5</v>
      </c>
      <c r="B15" s="1">
        <v>40</v>
      </c>
      <c r="C15" s="1">
        <v>0</v>
      </c>
      <c r="D15" s="1">
        <v>-20</v>
      </c>
      <c r="E15">
        <v>506.41305</v>
      </c>
      <c r="F15" s="1">
        <v>62.522301515700001</v>
      </c>
      <c r="G15" s="1">
        <v>324.06365399999999</v>
      </c>
      <c r="H15" s="1">
        <v>1.911089418392033E-3</v>
      </c>
      <c r="I15" s="2">
        <v>9.5386705504070496E+16</v>
      </c>
      <c r="J15">
        <v>7707210802968410</v>
      </c>
      <c r="K15" s="4">
        <f>I15-J15</f>
        <v>8.767949470110208E+16</v>
      </c>
      <c r="L15" s="28">
        <f t="shared" si="1"/>
        <v>5.3781125032647545E-45</v>
      </c>
      <c r="M15" s="14">
        <f t="shared" si="2"/>
        <v>2.8010599024396763E+22</v>
      </c>
      <c r="N15">
        <f t="shared" si="3"/>
        <v>4.9442671518257489E-45</v>
      </c>
      <c r="O15">
        <f t="shared" si="4"/>
        <v>2.2635685015141393E+21</v>
      </c>
      <c r="P15">
        <f t="shared" si="5"/>
        <v>4.1503779789582494E-46</v>
      </c>
      <c r="Q15" s="14">
        <f t="shared" si="6"/>
        <v>2.1616240511464576E+21</v>
      </c>
      <c r="R15">
        <f t="shared" si="7"/>
        <v>2.3700732576193793E-46</v>
      </c>
      <c r="S15" s="14">
        <f t="shared" si="8"/>
        <v>1.4042844419136118E+22</v>
      </c>
      <c r="T15" s="35">
        <f t="shared" si="9"/>
        <v>4.6478635996193474E+22</v>
      </c>
      <c r="U15" s="28">
        <v>1964965646936640</v>
      </c>
      <c r="V15">
        <v>2.7578228541896602E+19</v>
      </c>
      <c r="W15" s="31">
        <v>1.1027739779001E+17</v>
      </c>
      <c r="X15" s="28">
        <f t="shared" si="10"/>
        <v>2.9396264268132126E-18</v>
      </c>
      <c r="Y15">
        <f t="shared" si="11"/>
        <v>2.4984800741281623E+21</v>
      </c>
      <c r="Z15">
        <f t="shared" si="12"/>
        <v>1.3E-15</v>
      </c>
      <c r="AA15">
        <f t="shared" si="13"/>
        <v>1.9687725799991444E+22</v>
      </c>
      <c r="AB15">
        <f t="shared" si="14"/>
        <v>1.9178595631915229E-19</v>
      </c>
      <c r="AC15">
        <f t="shared" si="15"/>
        <v>4.0764339175709037E+22</v>
      </c>
      <c r="AD15" s="28">
        <f t="shared" si="16"/>
        <v>6.2950545049828643E+22</v>
      </c>
      <c r="AE15" s="35">
        <f t="shared" si="17"/>
        <v>1.0942918104602212E+23</v>
      </c>
      <c r="AF15" s="35">
        <v>1E+22</v>
      </c>
      <c r="AG15" s="14">
        <f t="shared" si="18"/>
        <v>3.6244337662222916E+23</v>
      </c>
      <c r="AH15" s="14">
        <f t="shared" si="19"/>
        <v>15.495771959425882</v>
      </c>
      <c r="AI15" s="14">
        <f t="shared" si="20"/>
        <v>47.02652955627412</v>
      </c>
      <c r="AJ15" s="4">
        <f t="shared" si="21"/>
        <v>47.02652955627412</v>
      </c>
      <c r="AK15" s="38">
        <f t="shared" si="22"/>
        <v>1.437437535726798E-3</v>
      </c>
      <c r="AL15" s="14">
        <f t="shared" si="23"/>
        <v>-4.7365188266523502E-4</v>
      </c>
      <c r="AM15" s="4">
        <f t="shared" si="24"/>
        <v>-24.784391463156123</v>
      </c>
    </row>
    <row r="16" spans="1:39" ht="14.7" thickBot="1" x14ac:dyDescent="0.6">
      <c r="A16" s="5">
        <v>7.5</v>
      </c>
      <c r="B16" s="6">
        <v>40</v>
      </c>
      <c r="C16" s="6">
        <v>0</v>
      </c>
      <c r="D16" s="6">
        <v>-20</v>
      </c>
      <c r="E16" s="7">
        <v>563.45371875000001</v>
      </c>
      <c r="F16" s="6">
        <v>75.572161692799995</v>
      </c>
      <c r="G16" s="6">
        <v>340.03504125000001</v>
      </c>
      <c r="H16" s="6">
        <v>2.2550762008952865E-3</v>
      </c>
      <c r="I16" s="8">
        <v>1.28595492911816E+17</v>
      </c>
      <c r="J16" s="7">
        <v>6975278527583900</v>
      </c>
      <c r="K16" s="9">
        <f t="shared" si="0"/>
        <v>1.216202143842321E+17</v>
      </c>
      <c r="L16" s="29">
        <f t="shared" si="1"/>
        <v>5.0007534846049058E-45</v>
      </c>
      <c r="M16" s="15">
        <f t="shared" si="2"/>
        <v>2.9591318660281176E+22</v>
      </c>
      <c r="N16" s="7">
        <f t="shared" si="3"/>
        <v>4.6227383359030361E-45</v>
      </c>
      <c r="O16" s="7">
        <f t="shared" si="4"/>
        <v>1.5688592163614795E+21</v>
      </c>
      <c r="P16" s="7">
        <f t="shared" si="5"/>
        <v>3.8737868064307225E-46</v>
      </c>
      <c r="Q16" s="15">
        <f t="shared" si="6"/>
        <v>2.2922637591311113E+21</v>
      </c>
      <c r="R16" s="7">
        <f t="shared" si="7"/>
        <v>2.0758786655041518E-46</v>
      </c>
      <c r="S16" s="15">
        <f t="shared" si="8"/>
        <v>2.1417809367571672E+22</v>
      </c>
      <c r="T16" s="36">
        <f t="shared" si="9"/>
        <v>5.487025100334544E+22</v>
      </c>
      <c r="U16" s="29">
        <v>2480649236090330</v>
      </c>
      <c r="V16" s="7">
        <v>3.3870569548968899E+19</v>
      </c>
      <c r="W16" s="32">
        <v>1.43935271629362E+17</v>
      </c>
      <c r="X16" s="29">
        <f t="shared" si="10"/>
        <v>3.253182774375168E-18</v>
      </c>
      <c r="Y16" s="7">
        <f t="shared" si="11"/>
        <v>3.2661584502837587E+21</v>
      </c>
      <c r="Z16" s="7">
        <f t="shared" si="12"/>
        <v>1.3E-15</v>
      </c>
      <c r="AA16" s="7">
        <f t="shared" si="13"/>
        <v>2.2494185156258768E+22</v>
      </c>
      <c r="AB16" s="7">
        <f t="shared" si="14"/>
        <v>3.0373606728577162E-19</v>
      </c>
      <c r="AC16" s="7">
        <f t="shared" si="15"/>
        <v>7.1759667712953363E+22</v>
      </c>
      <c r="AD16" s="29">
        <f t="shared" si="16"/>
        <v>9.7520011319495885E+22</v>
      </c>
      <c r="AE16" s="36">
        <f t="shared" si="17"/>
        <v>1.5239026232284134E+23</v>
      </c>
      <c r="AF16" s="36">
        <v>1E+22</v>
      </c>
      <c r="AG16" s="15">
        <f t="shared" si="18"/>
        <v>3.6474661441604494E+23</v>
      </c>
      <c r="AH16" s="15">
        <f t="shared" si="19"/>
        <v>23.280828382790062</v>
      </c>
      <c r="AI16" s="15">
        <f t="shared" si="20"/>
        <v>52.291333310009932</v>
      </c>
      <c r="AJ16" s="9">
        <f t="shared" si="21"/>
        <v>52.291333310009918</v>
      </c>
      <c r="AK16" s="39">
        <f t="shared" si="22"/>
        <v>1.5603753898139588E-3</v>
      </c>
      <c r="AL16" s="15">
        <f t="shared" si="23"/>
        <v>-6.9470081108132767E-4</v>
      </c>
      <c r="AM16" s="9">
        <f t="shared" si="24"/>
        <v>-30.806090313290742</v>
      </c>
    </row>
    <row r="17" spans="1:39" x14ac:dyDescent="0.55000000000000004">
      <c r="A17" s="16">
        <v>0.4</v>
      </c>
      <c r="B17" s="17">
        <v>20</v>
      </c>
      <c r="C17" s="17">
        <v>0</v>
      </c>
      <c r="D17" s="17">
        <v>5</v>
      </c>
      <c r="E17" s="17">
        <v>309.05030825</v>
      </c>
      <c r="F17" s="17">
        <v>15.345759574300001</v>
      </c>
      <c r="G17" s="17">
        <v>286.80208630999999</v>
      </c>
      <c r="H17" s="17">
        <v>4.9860709060120718E-4</v>
      </c>
      <c r="I17" s="18">
        <v>1.25041318320912E+16</v>
      </c>
      <c r="J17" s="17">
        <v>1806879187939660</v>
      </c>
      <c r="K17" s="19">
        <f t="shared" si="0"/>
        <v>1.069725264415154E+16</v>
      </c>
      <c r="L17" s="24">
        <f t="shared" si="1"/>
        <v>7.1121752509983738E-45</v>
      </c>
      <c r="M17" s="25">
        <f t="shared" si="2"/>
        <v>2.4838932867775244E+20</v>
      </c>
      <c r="N17" s="26">
        <f t="shared" si="3"/>
        <v>6.7487233357189932E-45</v>
      </c>
      <c r="O17" s="26">
        <f t="shared" si="4"/>
        <v>3.9811539451958272E+19</v>
      </c>
      <c r="P17" s="26">
        <f t="shared" si="5"/>
        <v>6.4125720780660648E-46</v>
      </c>
      <c r="Q17" s="25">
        <f t="shared" si="6"/>
        <v>2.2395602152027087E+19</v>
      </c>
      <c r="R17" s="26">
        <f t="shared" si="7"/>
        <v>5.4684471553414875E-46</v>
      </c>
      <c r="S17" s="25">
        <f t="shared" si="8"/>
        <v>1.1306746131827091E+20</v>
      </c>
      <c r="T17" s="34">
        <f t="shared" si="9"/>
        <v>4.2366393160000871E+20</v>
      </c>
      <c r="U17" s="24">
        <v>444763878544441</v>
      </c>
      <c r="V17" s="26">
        <v>5.7041476519264205E+18</v>
      </c>
      <c r="W17" s="30">
        <v>1.04136134981207E+16</v>
      </c>
      <c r="X17" s="24">
        <f t="shared" si="10"/>
        <v>1.551049709746661E-18</v>
      </c>
      <c r="Y17" s="26">
        <f t="shared" si="11"/>
        <v>2.9184770813680959E+19</v>
      </c>
      <c r="Z17" s="26">
        <f t="shared" si="12"/>
        <v>1.3E-15</v>
      </c>
      <c r="AA17" s="26">
        <f t="shared" si="13"/>
        <v>1.0447249743960551E+21</v>
      </c>
      <c r="AB17" s="26">
        <f t="shared" si="14"/>
        <v>1.054838742176078E-20</v>
      </c>
      <c r="AC17" s="26">
        <f t="shared" si="15"/>
        <v>1.0871912452517459E+20</v>
      </c>
      <c r="AD17" s="24">
        <f t="shared" si="16"/>
        <v>1.1826288697349107E+21</v>
      </c>
      <c r="AE17" s="34">
        <f t="shared" si="17"/>
        <v>1.6062928013349193E+21</v>
      </c>
      <c r="AF17" s="34">
        <v>1E+22</v>
      </c>
      <c r="AG17" s="25">
        <f t="shared" si="18"/>
        <v>1.6121640796593527E+22</v>
      </c>
      <c r="AH17" s="25">
        <f t="shared" si="19"/>
        <v>6.4233917125191375</v>
      </c>
      <c r="AI17" s="25">
        <f t="shared" si="20"/>
        <v>8.9223678617808631</v>
      </c>
      <c r="AJ17" s="27">
        <f t="shared" si="21"/>
        <v>8.9223678617808631</v>
      </c>
      <c r="AK17" s="37">
        <f t="shared" si="22"/>
        <v>2.8990131503733022E-4</v>
      </c>
      <c r="AL17" s="25">
        <f t="shared" si="23"/>
        <v>-2.0870577556387696E-4</v>
      </c>
      <c r="AM17" s="27">
        <f t="shared" si="24"/>
        <v>-41.857763256480183</v>
      </c>
    </row>
    <row r="18" spans="1:39" x14ac:dyDescent="0.55000000000000004">
      <c r="A18" s="21">
        <v>0.6</v>
      </c>
      <c r="B18" s="20">
        <v>20</v>
      </c>
      <c r="C18" s="20">
        <v>0</v>
      </c>
      <c r="D18" s="20">
        <v>5</v>
      </c>
      <c r="E18" s="20">
        <v>318.505582162</v>
      </c>
      <c r="F18" s="20">
        <v>17.2267419617</v>
      </c>
      <c r="G18" s="20">
        <v>289.44956300536001</v>
      </c>
      <c r="H18" s="20">
        <v>5.5715741276078754E-4</v>
      </c>
      <c r="I18" s="22">
        <v>1.81993943600542E+16</v>
      </c>
      <c r="J18" s="20">
        <v>3062236113357680</v>
      </c>
      <c r="K18" s="23">
        <f t="shared" si="0"/>
        <v>1.513715824669652E+16</v>
      </c>
      <c r="L18" s="28">
        <f t="shared" si="1"/>
        <v>7.0146572945131754E-45</v>
      </c>
      <c r="M18" s="14">
        <f t="shared" si="2"/>
        <v>9.9569919739798264E+20</v>
      </c>
      <c r="N18">
        <f t="shared" si="3"/>
        <v>6.6218031834246046E-45</v>
      </c>
      <c r="O18">
        <f t="shared" si="4"/>
        <v>1.9014823122570655E+20</v>
      </c>
      <c r="P18">
        <f t="shared" si="5"/>
        <v>6.2035448097948859E-46</v>
      </c>
      <c r="Q18" s="14">
        <f t="shared" si="6"/>
        <v>8.8056541165121438E+19</v>
      </c>
      <c r="R18">
        <f t="shared" si="7"/>
        <v>5.1310435909154921E-46</v>
      </c>
      <c r="S18" s="14">
        <f t="shared" si="8"/>
        <v>3.6002534928993583E+20</v>
      </c>
      <c r="T18" s="35">
        <f t="shared" si="9"/>
        <v>1.6339293190787464E+21</v>
      </c>
      <c r="U18" s="28">
        <v>402065450095427</v>
      </c>
      <c r="V18">
        <v>9.4951756050721608E+18</v>
      </c>
      <c r="W18" s="31">
        <v>2.11830685617323E+16</v>
      </c>
      <c r="X18" s="28">
        <f t="shared" si="10"/>
        <v>1.6284566172534772E-18</v>
      </c>
      <c r="Y18">
        <f t="shared" si="11"/>
        <v>1.0563400332347489E+20</v>
      </c>
      <c r="Z18">
        <f t="shared" si="12"/>
        <v>1.3E-15</v>
      </c>
      <c r="AA18">
        <f t="shared" si="13"/>
        <v>1.6005851435803146E+21</v>
      </c>
      <c r="AB18">
        <f t="shared" si="14"/>
        <v>1.3156336695186502E-20</v>
      </c>
      <c r="AC18">
        <f t="shared" si="15"/>
        <v>3.8253982449811312E+20</v>
      </c>
      <c r="AD18" s="28">
        <f t="shared" si="16"/>
        <v>2.0887589714019028E+21</v>
      </c>
      <c r="AE18" s="35">
        <f t="shared" si="17"/>
        <v>3.7226882904806491E+21</v>
      </c>
      <c r="AF18" s="35">
        <v>1E+22</v>
      </c>
      <c r="AG18" s="14">
        <f t="shared" si="18"/>
        <v>3.9029663060131207E+22</v>
      </c>
      <c r="AH18" s="14">
        <f t="shared" si="19"/>
        <v>4.4812639465067239</v>
      </c>
      <c r="AI18" s="14">
        <f t="shared" si="20"/>
        <v>12.745478015193276</v>
      </c>
      <c r="AJ18" s="4">
        <f t="shared" si="21"/>
        <v>12.745478015193273</v>
      </c>
      <c r="AK18" s="38">
        <f t="shared" si="22"/>
        <v>4.1222174054343375E-4</v>
      </c>
      <c r="AL18" s="14">
        <f t="shared" si="23"/>
        <v>-1.4493567221735378E-4</v>
      </c>
      <c r="AM18" s="4">
        <f t="shared" si="24"/>
        <v>-26.013415400717481</v>
      </c>
    </row>
    <row r="19" spans="1:39" x14ac:dyDescent="0.55000000000000004">
      <c r="A19" s="3">
        <v>0.8</v>
      </c>
      <c r="B19" s="1">
        <v>20</v>
      </c>
      <c r="C19" s="1">
        <v>0</v>
      </c>
      <c r="D19" s="1">
        <v>5</v>
      </c>
      <c r="E19">
        <v>327.44533735700003</v>
      </c>
      <c r="F19" s="1">
        <v>18.720169366</v>
      </c>
      <c r="G19" s="1">
        <v>291.95269445996001</v>
      </c>
      <c r="H19" s="1">
        <v>6.0285760426607483E-4</v>
      </c>
      <c r="I19" s="2">
        <v>2.3603364325146E+16</v>
      </c>
      <c r="J19">
        <v>4107218983346390</v>
      </c>
      <c r="K19" s="4">
        <f t="shared" si="0"/>
        <v>1.9496145341799608E+16</v>
      </c>
      <c r="L19" s="28">
        <f t="shared" si="1"/>
        <v>6.9233012296416042E-45</v>
      </c>
      <c r="M19" s="14">
        <f t="shared" si="2"/>
        <v>2.2769720466972984E+21</v>
      </c>
      <c r="N19">
        <f t="shared" si="3"/>
        <v>6.507325904707196E-45</v>
      </c>
      <c r="O19">
        <f t="shared" si="4"/>
        <v>4.5086459598032254E+20</v>
      </c>
      <c r="P19">
        <f t="shared" si="5"/>
        <v>6.0227762024268837E-46</v>
      </c>
      <c r="Q19" s="14">
        <f t="shared" si="6"/>
        <v>1.9808025971375561E+20</v>
      </c>
      <c r="R19">
        <f t="shared" si="7"/>
        <v>4.8475737862472153E-46</v>
      </c>
      <c r="S19" s="14">
        <f t="shared" si="8"/>
        <v>7.5678025866352316E+20</v>
      </c>
      <c r="T19" s="35">
        <f t="shared" si="9"/>
        <v>3.6826971610548997E+21</v>
      </c>
      <c r="U19" s="28">
        <v>431563447741458</v>
      </c>
      <c r="V19">
        <v>1.2257177078740199E+19</v>
      </c>
      <c r="W19" s="31">
        <v>3.31383073027422E+16</v>
      </c>
      <c r="X19" s="28">
        <f t="shared" si="10"/>
        <v>1.7007877146936603E-18</v>
      </c>
      <c r="Y19">
        <f t="shared" si="11"/>
        <v>2.3148789713110136E+20</v>
      </c>
      <c r="Z19">
        <f t="shared" si="12"/>
        <v>1.3E-15</v>
      </c>
      <c r="AA19">
        <f t="shared" si="13"/>
        <v>2.3042832606067745E+21</v>
      </c>
      <c r="AB19">
        <f t="shared" si="14"/>
        <v>1.6023459924999004E-20</v>
      </c>
      <c r="AC19">
        <f t="shared" si="15"/>
        <v>8.066676069823873E+20</v>
      </c>
      <c r="AD19" s="28">
        <f t="shared" si="16"/>
        <v>3.3424387647202635E+21</v>
      </c>
      <c r="AE19" s="35">
        <f t="shared" si="17"/>
        <v>7.0251359257751632E+21</v>
      </c>
      <c r="AF19" s="35">
        <v>1E+22</v>
      </c>
      <c r="AG19" s="14">
        <f t="shared" si="18"/>
        <v>5.9862699065719583E+22</v>
      </c>
      <c r="AH19" s="14">
        <f t="shared" si="19"/>
        <v>4.1451736551684411</v>
      </c>
      <c r="AI19" s="14">
        <f t="shared" si="20"/>
        <v>14.574995710831558</v>
      </c>
      <c r="AJ19" s="4">
        <f t="shared" si="21"/>
        <v>14.574995710831557</v>
      </c>
      <c r="AK19" s="38">
        <f t="shared" si="22"/>
        <v>4.6936792208615043E-4</v>
      </c>
      <c r="AL19" s="14">
        <f t="shared" si="23"/>
        <v>-1.334896821799244E-4</v>
      </c>
      <c r="AM19" s="4">
        <f t="shared" si="24"/>
        <v>-22.142821328833719</v>
      </c>
    </row>
    <row r="20" spans="1:39" x14ac:dyDescent="0.55000000000000004">
      <c r="A20" s="3">
        <v>1</v>
      </c>
      <c r="B20" s="1">
        <v>20</v>
      </c>
      <c r="C20" s="1">
        <v>0</v>
      </c>
      <c r="D20" s="1">
        <v>5</v>
      </c>
      <c r="E20">
        <v>335.8930249</v>
      </c>
      <c r="F20" s="1">
        <v>19.507784132299999</v>
      </c>
      <c r="G20" s="1">
        <v>294.31804697199999</v>
      </c>
      <c r="H20" s="1">
        <v>6.2569215289728041E-4</v>
      </c>
      <c r="I20" s="2">
        <v>2.87621765758007E+16</v>
      </c>
      <c r="J20">
        <v>4994599956972400</v>
      </c>
      <c r="K20" s="4">
        <f t="shared" si="0"/>
        <v>2.37675766188283E+16</v>
      </c>
      <c r="L20" s="28">
        <f t="shared" si="1"/>
        <v>6.8378832722830767E-45</v>
      </c>
      <c r="M20" s="14">
        <f t="shared" si="2"/>
        <v>4.054226458455055E+21</v>
      </c>
      <c r="N20">
        <f t="shared" si="3"/>
        <v>6.4037355343505768E-45</v>
      </c>
      <c r="O20">
        <f t="shared" si="4"/>
        <v>7.9787620826728536E+20</v>
      </c>
      <c r="P20">
        <f t="shared" si="5"/>
        <v>5.8652791060729266E-46</v>
      </c>
      <c r="Q20" s="14">
        <f t="shared" si="6"/>
        <v>3.4775629812886425E+20</v>
      </c>
      <c r="R20">
        <f t="shared" si="7"/>
        <v>4.606901990656881E-46</v>
      </c>
      <c r="S20" s="14">
        <f t="shared" si="8"/>
        <v>1.2998088429849551E+21</v>
      </c>
      <c r="T20" s="35">
        <f t="shared" si="9"/>
        <v>6.4996678078361607E+21</v>
      </c>
      <c r="U20" s="28">
        <v>493536778860868</v>
      </c>
      <c r="V20">
        <v>1.3990537116579701E+19</v>
      </c>
      <c r="W20" s="31">
        <v>4.5242494429502704E+16</v>
      </c>
      <c r="X20" s="28">
        <f t="shared" si="10"/>
        <v>1.7683243569048061E-18</v>
      </c>
      <c r="Y20">
        <f t="shared" si="11"/>
        <v>3.9958500250546287E+20</v>
      </c>
      <c r="Z20">
        <f t="shared" si="12"/>
        <v>1.3E-15</v>
      </c>
      <c r="AA20">
        <f t="shared" si="13"/>
        <v>3.2045244068016245E+21</v>
      </c>
      <c r="AB20">
        <f t="shared" si="14"/>
        <v>1.9119502214253556E-20</v>
      </c>
      <c r="AC20">
        <f t="shared" si="15"/>
        <v>1.3360160580166209E+21</v>
      </c>
      <c r="AD20" s="28">
        <f t="shared" si="16"/>
        <v>4.9401254673237085E+21</v>
      </c>
      <c r="AE20" s="35">
        <f t="shared" si="17"/>
        <v>1.1439793275159869E+22</v>
      </c>
      <c r="AF20" s="35">
        <v>1E+22</v>
      </c>
      <c r="AG20" s="14">
        <f t="shared" si="18"/>
        <v>7.599378451265257E+22</v>
      </c>
      <c r="AH20" s="14">
        <f t="shared" si="19"/>
        <v>4.2925946942417639</v>
      </c>
      <c r="AI20" s="14">
        <f t="shared" si="20"/>
        <v>15.215189438058236</v>
      </c>
      <c r="AJ20" s="4">
        <f t="shared" si="21"/>
        <v>15.215189438058236</v>
      </c>
      <c r="AK20" s="38">
        <f t="shared" si="22"/>
        <v>4.8801158407714006E-4</v>
      </c>
      <c r="AL20" s="14">
        <f t="shared" si="23"/>
        <v>-1.3768056882014035E-4</v>
      </c>
      <c r="AM20" s="4">
        <f t="shared" si="24"/>
        <v>-22.004522221128656</v>
      </c>
    </row>
    <row r="21" spans="1:39" x14ac:dyDescent="0.55000000000000004">
      <c r="A21" s="3">
        <v>1.5</v>
      </c>
      <c r="B21" s="1">
        <v>20</v>
      </c>
      <c r="C21" s="1">
        <v>0</v>
      </c>
      <c r="D21" s="1">
        <v>5</v>
      </c>
      <c r="E21">
        <v>355.01334541199998</v>
      </c>
      <c r="F21" s="1">
        <v>23.462323039099999</v>
      </c>
      <c r="G21" s="1">
        <v>299.67173671536</v>
      </c>
      <c r="H21" s="1">
        <v>7.457775938824624E-4</v>
      </c>
      <c r="I21" s="2">
        <v>4.0819653476103296E+16</v>
      </c>
      <c r="J21">
        <v>6591246492720150</v>
      </c>
      <c r="K21" s="4">
        <f t="shared" si="0"/>
        <v>3.4228406983383144E+16</v>
      </c>
      <c r="L21" s="28">
        <f t="shared" si="1"/>
        <v>6.6483842064563362E-45</v>
      </c>
      <c r="M21" s="14">
        <f t="shared" si="2"/>
        <v>9.8863937391012138E+21</v>
      </c>
      <c r="N21">
        <f t="shared" si="3"/>
        <v>6.1842332416609708E-45</v>
      </c>
      <c r="O21">
        <f t="shared" si="4"/>
        <v>1.770877502396711E+21</v>
      </c>
      <c r="P21">
        <f t="shared" si="5"/>
        <v>5.5496329934078562E-46</v>
      </c>
      <c r="Q21" s="14">
        <f t="shared" si="6"/>
        <v>8.2525099597968468E+20</v>
      </c>
      <c r="R21">
        <f t="shared" si="7"/>
        <v>4.1422881378283548E-46</v>
      </c>
      <c r="S21" s="14">
        <f t="shared" si="8"/>
        <v>3.1987568787217344E+21</v>
      </c>
      <c r="T21" s="35">
        <f t="shared" si="9"/>
        <v>1.5681279116199342E+22</v>
      </c>
      <c r="U21" s="28">
        <v>641339968565061</v>
      </c>
      <c r="V21">
        <v>1.7236380470390301E+19</v>
      </c>
      <c r="W21" s="31">
        <v>7.4861862209980992E+16</v>
      </c>
      <c r="X21" s="28">
        <f t="shared" si="10"/>
        <v>1.9180829320068899E-18</v>
      </c>
      <c r="Y21">
        <f t="shared" si="11"/>
        <v>9.4644538993606486E+20</v>
      </c>
      <c r="Z21">
        <f t="shared" si="12"/>
        <v>1.3E-15</v>
      </c>
      <c r="AA21">
        <f t="shared" si="13"/>
        <v>5.4953987639794215E+21</v>
      </c>
      <c r="AB21">
        <f t="shared" si="14"/>
        <v>2.7646450485446496E-20</v>
      </c>
      <c r="AC21">
        <f t="shared" si="15"/>
        <v>3.1408920160977352E+21</v>
      </c>
      <c r="AD21" s="28">
        <f t="shared" si="16"/>
        <v>9.5827361700132201E+21</v>
      </c>
      <c r="AE21" s="35">
        <f t="shared" si="17"/>
        <v>2.5264015286212563E+22</v>
      </c>
      <c r="AF21" s="35">
        <v>1E+22</v>
      </c>
      <c r="AG21" s="14">
        <f t="shared" si="18"/>
        <v>1.1938193915632248E+23</v>
      </c>
      <c r="AH21" s="14">
        <f t="shared" si="19"/>
        <v>5.3501284355183341</v>
      </c>
      <c r="AI21" s="14">
        <f t="shared" si="20"/>
        <v>18.112194603581663</v>
      </c>
      <c r="AJ21" s="4">
        <f t="shared" si="21"/>
        <v>18.112194603581663</v>
      </c>
      <c r="AK21" s="38">
        <f t="shared" si="22"/>
        <v>5.7571745512494652E-4</v>
      </c>
      <c r="AL21" s="14">
        <f t="shared" si="23"/>
        <v>-1.7006013875751588E-4</v>
      </c>
      <c r="AM21" s="4">
        <f t="shared" si="24"/>
        <v>-22.803063561107475</v>
      </c>
    </row>
    <row r="22" spans="1:39" x14ac:dyDescent="0.55000000000000004">
      <c r="A22" s="3">
        <v>2</v>
      </c>
      <c r="B22" s="1">
        <v>20</v>
      </c>
      <c r="C22" s="1">
        <v>0</v>
      </c>
      <c r="D22" s="1">
        <v>5</v>
      </c>
      <c r="E22">
        <v>371.57123519999999</v>
      </c>
      <c r="F22" s="1">
        <v>24.7869218678</v>
      </c>
      <c r="G22" s="1">
        <v>304.307945856</v>
      </c>
      <c r="H22" s="1">
        <v>7.8185670552577175E-4</v>
      </c>
      <c r="I22" s="2">
        <v>5.20008740049726E+16</v>
      </c>
      <c r="J22">
        <v>7731132780833950</v>
      </c>
      <c r="K22" s="4">
        <f t="shared" si="0"/>
        <v>4.4269741224138648E+16</v>
      </c>
      <c r="L22" s="28">
        <f t="shared" si="1"/>
        <v>6.4891223741931126E-45</v>
      </c>
      <c r="M22" s="14">
        <f t="shared" si="2"/>
        <v>1.7170352541958555E+22</v>
      </c>
      <c r="N22">
        <f t="shared" si="3"/>
        <v>6.0091562182699727E-45</v>
      </c>
      <c r="O22">
        <f t="shared" si="4"/>
        <v>2.7767890699086033E+21</v>
      </c>
      <c r="P22">
        <f t="shared" si="5"/>
        <v>5.3144358895210393E-46</v>
      </c>
      <c r="Q22" s="14">
        <f t="shared" si="6"/>
        <v>1.4062107712379193E+21</v>
      </c>
      <c r="R22">
        <f t="shared" si="7"/>
        <v>3.8115180627416703E-46</v>
      </c>
      <c r="S22" s="14">
        <f t="shared" si="8"/>
        <v>5.7750411240626035E+21</v>
      </c>
      <c r="T22" s="35">
        <f t="shared" si="9"/>
        <v>2.712839350716768E+22</v>
      </c>
      <c r="U22" s="28">
        <v>778437864764808</v>
      </c>
      <c r="V22">
        <v>2.0163764114510201E+19</v>
      </c>
      <c r="W22" s="31">
        <v>1.0233468959177E+17</v>
      </c>
      <c r="X22" s="28">
        <f t="shared" si="10"/>
        <v>2.0441164242389213E-18</v>
      </c>
      <c r="Y22">
        <f t="shared" si="11"/>
        <v>1.617229432423527E+21</v>
      </c>
      <c r="Z22">
        <f t="shared" si="12"/>
        <v>1.3E-15</v>
      </c>
      <c r="AA22">
        <f t="shared" si="13"/>
        <v>7.8236684423632697E+21</v>
      </c>
      <c r="AB22">
        <f t="shared" si="14"/>
        <v>3.6899458065682847E-20</v>
      </c>
      <c r="AC22">
        <f t="shared" si="15"/>
        <v>5.7522099408059404E+21</v>
      </c>
      <c r="AD22" s="28">
        <f t="shared" si="16"/>
        <v>1.5193107815592737E+22</v>
      </c>
      <c r="AE22" s="35">
        <f t="shared" si="17"/>
        <v>4.2321501322760415E+22</v>
      </c>
      <c r="AF22" s="35">
        <v>1E+22</v>
      </c>
      <c r="AG22" s="14">
        <f t="shared" si="18"/>
        <v>1.3930948286535804E+23</v>
      </c>
      <c r="AH22" s="14">
        <f t="shared" si="19"/>
        <v>6.7676371375316799</v>
      </c>
      <c r="AI22" s="14">
        <f t="shared" si="20"/>
        <v>18.019284730268321</v>
      </c>
      <c r="AJ22" s="4">
        <f t="shared" si="21"/>
        <v>18.019284730268318</v>
      </c>
      <c r="AK22" s="38">
        <f t="shared" si="22"/>
        <v>5.683843548738662E-4</v>
      </c>
      <c r="AL22" s="14">
        <f t="shared" si="23"/>
        <v>-2.1347235065190555E-4</v>
      </c>
      <c r="AM22" s="4">
        <f t="shared" si="24"/>
        <v>-27.303257635726581</v>
      </c>
    </row>
    <row r="23" spans="1:39" x14ac:dyDescent="0.55000000000000004">
      <c r="A23" s="3">
        <v>3</v>
      </c>
      <c r="B23" s="1">
        <v>20</v>
      </c>
      <c r="C23" s="1">
        <v>0</v>
      </c>
      <c r="D23" s="1">
        <v>5</v>
      </c>
      <c r="E23">
        <v>398.46541430000002</v>
      </c>
      <c r="F23" s="1">
        <v>27.2985579624</v>
      </c>
      <c r="G23" s="1">
        <v>311.83831600399998</v>
      </c>
      <c r="H23" s="1">
        <v>8.506211591526073E-4</v>
      </c>
      <c r="I23" s="2">
        <v>7.27366602925288E+16</v>
      </c>
      <c r="J23">
        <v>8914753436721460</v>
      </c>
      <c r="K23" s="4">
        <f t="shared" si="0"/>
        <v>6.3821906855807344E+16</v>
      </c>
      <c r="L23" s="28">
        <f t="shared" si="1"/>
        <v>6.2409161257345908E-45</v>
      </c>
      <c r="M23" s="14">
        <f t="shared" si="2"/>
        <v>3.1654597361124407E+22</v>
      </c>
      <c r="N23">
        <f t="shared" si="3"/>
        <v>5.7503451199458643E-45</v>
      </c>
      <c r="O23">
        <f t="shared" si="4"/>
        <v>4.0740083863429652E+21</v>
      </c>
      <c r="P23">
        <f t="shared" si="5"/>
        <v>4.9916126739561783E-46</v>
      </c>
      <c r="Q23" s="14">
        <f t="shared" si="6"/>
        <v>2.5317995979023041E+21</v>
      </c>
      <c r="R23">
        <f t="shared" si="7"/>
        <v>3.3790558179325102E-46</v>
      </c>
      <c r="S23" s="14">
        <f t="shared" si="8"/>
        <v>1.2269991262422405E+22</v>
      </c>
      <c r="T23" s="35">
        <f t="shared" si="9"/>
        <v>5.0530396607792074E+22</v>
      </c>
      <c r="U23" s="28">
        <v>1006776197389020</v>
      </c>
      <c r="V23">
        <v>2.5306677808159101E+19</v>
      </c>
      <c r="W23" s="31">
        <v>1.5434660393195398E+17</v>
      </c>
      <c r="X23" s="28">
        <f t="shared" si="10"/>
        <v>2.2413090572963627E-18</v>
      </c>
      <c r="Y23">
        <f t="shared" si="11"/>
        <v>3.0839559089691039E+21</v>
      </c>
      <c r="Z23">
        <f t="shared" si="12"/>
        <v>1.3E-15</v>
      </c>
      <c r="AA23">
        <f t="shared" si="13"/>
        <v>1.1667710035388067E+22</v>
      </c>
      <c r="AB23">
        <f t="shared" si="14"/>
        <v>5.6035331440658647E-20</v>
      </c>
      <c r="AC23">
        <f t="shared" si="15"/>
        <v>1.2641727277580159E+22</v>
      </c>
      <c r="AD23" s="28">
        <f t="shared" si="16"/>
        <v>2.7393393221937333E+22</v>
      </c>
      <c r="AE23" s="35">
        <f t="shared" si="17"/>
        <v>7.7923789829729407E+22</v>
      </c>
      <c r="AF23" s="35">
        <v>1E+22</v>
      </c>
      <c r="AG23" s="14">
        <f t="shared" si="18"/>
        <v>1.5543612358311599E+23</v>
      </c>
      <c r="AH23" s="14">
        <f t="shared" si="19"/>
        <v>9.8627281678431657</v>
      </c>
      <c r="AI23" s="14">
        <f t="shared" si="20"/>
        <v>17.435829794556835</v>
      </c>
      <c r="AJ23" s="4">
        <f t="shared" si="21"/>
        <v>17.435829794556838</v>
      </c>
      <c r="AK23" s="38">
        <f t="shared" si="22"/>
        <v>5.4329923840891372E-4</v>
      </c>
      <c r="AL23" s="14">
        <f t="shared" si="23"/>
        <v>-3.0732192074369358E-4</v>
      </c>
      <c r="AM23" s="4">
        <f t="shared" si="24"/>
        <v>-36.129117814309843</v>
      </c>
    </row>
    <row r="24" spans="1:39" x14ac:dyDescent="0.55000000000000004">
      <c r="A24" s="3">
        <v>5</v>
      </c>
      <c r="B24" s="1">
        <v>20</v>
      </c>
      <c r="C24" s="1">
        <v>0</v>
      </c>
      <c r="D24" s="1">
        <v>5</v>
      </c>
      <c r="E24">
        <v>437.62721249999998</v>
      </c>
      <c r="F24" s="1">
        <v>29.216911221499998</v>
      </c>
      <c r="G24" s="1">
        <v>322.80361949999997</v>
      </c>
      <c r="H24" s="1">
        <v>8.9480070313323779E-4</v>
      </c>
      <c r="I24" s="2">
        <v>1.1037949899828899E+17</v>
      </c>
      <c r="J24">
        <v>8275043317053740</v>
      </c>
      <c r="K24" s="4">
        <f t="shared" si="0"/>
        <v>1.0210445568123525E+17</v>
      </c>
      <c r="L24" s="28">
        <f t="shared" si="1"/>
        <v>5.9035777014919965E-45</v>
      </c>
      <c r="M24" s="14">
        <f t="shared" si="2"/>
        <v>4.1276278095501274E+22</v>
      </c>
      <c r="N24">
        <f t="shared" si="3"/>
        <v>5.4205616407477433E-45</v>
      </c>
      <c r="O24">
        <f t="shared" si="4"/>
        <v>3.0715324998648558E+21</v>
      </c>
      <c r="P24">
        <f t="shared" si="5"/>
        <v>4.6194679952175261E-46</v>
      </c>
      <c r="Q24" s="14">
        <f t="shared" si="6"/>
        <v>3.2298117390015498E+21</v>
      </c>
      <c r="R24">
        <f t="shared" si="7"/>
        <v>2.9115947454309626E-46</v>
      </c>
      <c r="S24" s="14">
        <f t="shared" si="8"/>
        <v>2.5118320158368407E+22</v>
      </c>
      <c r="T24" s="35">
        <f t="shared" si="9"/>
        <v>7.269594249273609E+22</v>
      </c>
      <c r="U24" s="28">
        <v>1376772724972170</v>
      </c>
      <c r="V24">
        <v>3.3970967446024602E+19</v>
      </c>
      <c r="W24" s="31">
        <v>2.4648602098011299E+17</v>
      </c>
      <c r="X24" s="28">
        <f t="shared" si="10"/>
        <v>2.5116031725577107E-18</v>
      </c>
      <c r="Y24">
        <f t="shared" si="11"/>
        <v>5.1228730396647149E+21</v>
      </c>
      <c r="Z24">
        <f t="shared" si="12"/>
        <v>1.3E-15</v>
      </c>
      <c r="AA24">
        <f t="shared" si="13"/>
        <v>1.4810710117947667E+22</v>
      </c>
      <c r="AB24">
        <f t="shared" si="14"/>
        <v>9.3926481289927137E-20</v>
      </c>
      <c r="AC24">
        <f t="shared" si="15"/>
        <v>2.6403788416172958E+22</v>
      </c>
      <c r="AD24" s="28">
        <f t="shared" si="16"/>
        <v>4.6337371573785341E+22</v>
      </c>
      <c r="AE24" s="35">
        <f t="shared" si="17"/>
        <v>1.1903331406652143E+23</v>
      </c>
      <c r="AF24" s="35">
        <v>1E+22</v>
      </c>
      <c r="AG24" s="14">
        <f t="shared" si="18"/>
        <v>1.1273789188190456E+23</v>
      </c>
      <c r="AH24" s="14">
        <f t="shared" si="19"/>
        <v>15.593068111269133</v>
      </c>
      <c r="AI24" s="14">
        <f t="shared" si="20"/>
        <v>13.623843110230865</v>
      </c>
      <c r="AJ24" s="4">
        <f t="shared" si="21"/>
        <v>13.623843110230865</v>
      </c>
      <c r="AK24" s="38">
        <f t="shared" si="22"/>
        <v>4.1724548847725968E-4</v>
      </c>
      <c r="AL24" s="14">
        <f t="shared" si="23"/>
        <v>-4.7755521465597811E-4</v>
      </c>
      <c r="AM24" s="4">
        <f t="shared" si="24"/>
        <v>-53.370008872787963</v>
      </c>
    </row>
    <row r="25" spans="1:39" x14ac:dyDescent="0.55000000000000004">
      <c r="A25" s="21">
        <v>0.4</v>
      </c>
      <c r="B25" s="20">
        <v>40</v>
      </c>
      <c r="C25" s="20">
        <v>0</v>
      </c>
      <c r="D25" s="20">
        <v>5</v>
      </c>
      <c r="E25" s="20">
        <v>332.67671994900002</v>
      </c>
      <c r="F25" s="20">
        <v>26.715656992100001</v>
      </c>
      <c r="G25" s="20">
        <v>293.41748158572</v>
      </c>
      <c r="H25" s="20">
        <v>8.5819124534731528E-4</v>
      </c>
      <c r="I25" s="22">
        <v>1.16160992500352E+16</v>
      </c>
      <c r="J25" s="20">
        <v>1977615403478820</v>
      </c>
      <c r="K25" s="23">
        <f t="shared" si="0"/>
        <v>9638483846556380</v>
      </c>
      <c r="L25" s="28">
        <f t="shared" si="1"/>
        <v>6.8702923459514666E-45</v>
      </c>
      <c r="M25" s="14">
        <f t="shared" si="2"/>
        <v>2.5898082719965302E+20</v>
      </c>
      <c r="N25">
        <f t="shared" si="3"/>
        <v>6.4426700430703258E-45</v>
      </c>
      <c r="O25">
        <f t="shared" si="4"/>
        <v>4.9830058627054805E+19</v>
      </c>
      <c r="P25">
        <f t="shared" si="5"/>
        <v>5.9238119567921191E-46</v>
      </c>
      <c r="Q25" s="14">
        <f t="shared" si="6"/>
        <v>2.2330253845009465E+19</v>
      </c>
      <c r="R25">
        <f t="shared" si="7"/>
        <v>4.6956598340834857E-46</v>
      </c>
      <c r="S25" s="14">
        <f t="shared" si="8"/>
        <v>8.6269228018122867E+19</v>
      </c>
      <c r="T25" s="35">
        <f t="shared" si="9"/>
        <v>4.174103676898402E+20</v>
      </c>
      <c r="U25" s="28">
        <v>677399454145173</v>
      </c>
      <c r="V25">
        <v>3.27504220564941E+18</v>
      </c>
      <c r="W25" s="31">
        <v>6471462558357400</v>
      </c>
      <c r="X25" s="28">
        <f t="shared" si="10"/>
        <v>1.7427067383070786E-18</v>
      </c>
      <c r="Y25">
        <f t="shared" si="11"/>
        <v>2.230327243708194E+19</v>
      </c>
      <c r="Z25">
        <f t="shared" si="12"/>
        <v>1.3E-15</v>
      </c>
      <c r="AA25">
        <f t="shared" si="13"/>
        <v>1.7415262732733301E+21</v>
      </c>
      <c r="AB25">
        <f t="shared" si="14"/>
        <v>1.7894766809908085E-20</v>
      </c>
      <c r="AC25">
        <f t="shared" si="15"/>
        <v>1.1590035885247711E+20</v>
      </c>
      <c r="AD25" s="28">
        <f t="shared" si="16"/>
        <v>1.8797299045628893E+21</v>
      </c>
      <c r="AE25" s="35">
        <f t="shared" si="17"/>
        <v>2.2971402722527294E+21</v>
      </c>
      <c r="AF25" s="35">
        <v>1E+22</v>
      </c>
      <c r="AG25" s="14">
        <f t="shared" si="18"/>
        <v>4.0536154509380877E+22</v>
      </c>
      <c r="AH25" s="14">
        <f t="shared" si="19"/>
        <v>6.2181657012889611</v>
      </c>
      <c r="AI25" s="14">
        <f t="shared" si="20"/>
        <v>20.497491290811041</v>
      </c>
      <c r="AJ25" s="4">
        <f t="shared" si="21"/>
        <v>20.497491290811045</v>
      </c>
      <c r="AK25" s="38">
        <f t="shared" si="22"/>
        <v>6.5844413193950609E-4</v>
      </c>
      <c r="AL25" s="14">
        <f t="shared" si="23"/>
        <v>-1.997471134078092E-4</v>
      </c>
      <c r="AM25" s="4">
        <f t="shared" si="24"/>
        <v>-23.275361347571231</v>
      </c>
    </row>
    <row r="26" spans="1:39" x14ac:dyDescent="0.55000000000000004">
      <c r="A26" s="21">
        <v>0.6</v>
      </c>
      <c r="B26" s="20">
        <v>40</v>
      </c>
      <c r="C26" s="20">
        <v>0</v>
      </c>
      <c r="D26" s="20">
        <v>5</v>
      </c>
      <c r="E26" s="20">
        <v>345.01181124700003</v>
      </c>
      <c r="F26" s="20">
        <v>25.369227572700002</v>
      </c>
      <c r="G26" s="20">
        <v>296.87130714915997</v>
      </c>
      <c r="H26" s="20">
        <v>8.1018527476472524E-4</v>
      </c>
      <c r="I26" s="22">
        <v>1.68011891381275E+16</v>
      </c>
      <c r="J26" s="20">
        <v>3504424077338900</v>
      </c>
      <c r="K26" s="23">
        <f t="shared" si="0"/>
        <v>1.32967650607886E+16</v>
      </c>
      <c r="L26" s="28">
        <f t="shared" si="1"/>
        <v>6.7468050174294356E-45</v>
      </c>
      <c r="M26" s="14">
        <f t="shared" si="2"/>
        <v>1.101735809841319E+21</v>
      </c>
      <c r="N26">
        <f t="shared" si="3"/>
        <v>6.2965783520797753E-45</v>
      </c>
      <c r="O26">
        <f t="shared" si="4"/>
        <v>2.709908196035064E+20</v>
      </c>
      <c r="P26">
        <f t="shared" si="5"/>
        <v>5.7081964201588869E-46</v>
      </c>
      <c r="Q26" s="14">
        <f t="shared" si="6"/>
        <v>9.3213371209787507E+19</v>
      </c>
      <c r="R26">
        <f t="shared" si="7"/>
        <v>4.3727243607023708E-46</v>
      </c>
      <c r="S26" s="14">
        <f t="shared" si="8"/>
        <v>2.7093227774162502E+20</v>
      </c>
      <c r="T26" s="35">
        <f t="shared" si="9"/>
        <v>1.7368722783962378E+21</v>
      </c>
      <c r="U26" s="28">
        <v>551012787228126</v>
      </c>
      <c r="V26">
        <v>5.5305669921640796E+18</v>
      </c>
      <c r="W26" s="31">
        <v>1.1675650797453E+16</v>
      </c>
      <c r="X26" s="28">
        <f t="shared" si="10"/>
        <v>1.8402963783944109E-18</v>
      </c>
      <c r="Y26">
        <f t="shared" si="11"/>
        <v>7.529836120903354E+19</v>
      </c>
      <c r="Z26">
        <f t="shared" si="12"/>
        <v>1.3E-15</v>
      </c>
      <c r="AA26">
        <f t="shared" si="13"/>
        <v>2.5102772220290196E+21</v>
      </c>
      <c r="AB26">
        <f t="shared" si="14"/>
        <v>2.2912637152098816E-20</v>
      </c>
      <c r="AC26">
        <f t="shared" si="15"/>
        <v>4.4408018010511678E+20</v>
      </c>
      <c r="AD26" s="28">
        <f t="shared" si="16"/>
        <v>3.0296557633431698E+21</v>
      </c>
      <c r="AE26" s="35">
        <f t="shared" si="17"/>
        <v>4.7665280417394076E+21</v>
      </c>
      <c r="AF26" s="35">
        <v>1E+22</v>
      </c>
      <c r="AG26" s="14">
        <f t="shared" si="18"/>
        <v>7.4138003887520389E+22</v>
      </c>
      <c r="AH26" s="14">
        <f t="shared" si="19"/>
        <v>4.2136818249897541</v>
      </c>
      <c r="AI26" s="14">
        <f t="shared" si="20"/>
        <v>21.155545747710249</v>
      </c>
      <c r="AJ26" s="4">
        <f t="shared" si="21"/>
        <v>21.155545747710249</v>
      </c>
      <c r="AK26" s="38">
        <f t="shared" si="22"/>
        <v>6.756181911841383E-4</v>
      </c>
      <c r="AL26" s="14">
        <f t="shared" si="23"/>
        <v>-1.3456708358058694E-4</v>
      </c>
      <c r="AM26" s="4">
        <f t="shared" si="24"/>
        <v>-16.609421051211367</v>
      </c>
    </row>
    <row r="27" spans="1:39" x14ac:dyDescent="0.55000000000000004">
      <c r="A27" s="3">
        <v>0.8</v>
      </c>
      <c r="B27" s="1">
        <v>40</v>
      </c>
      <c r="C27" s="1">
        <v>0</v>
      </c>
      <c r="D27" s="1">
        <v>5</v>
      </c>
      <c r="E27">
        <v>356.92211574999999</v>
      </c>
      <c r="F27" s="1">
        <v>27.269817723199999</v>
      </c>
      <c r="G27" s="1">
        <v>300.20619240999997</v>
      </c>
      <c r="H27" s="1">
        <v>8.6603137381102214E-4</v>
      </c>
      <c r="I27" s="2">
        <v>2.16540563140888E+16</v>
      </c>
      <c r="J27">
        <v>4826112425498520</v>
      </c>
      <c r="K27" s="4">
        <f t="shared" si="0"/>
        <v>1.682794388859028E+16</v>
      </c>
      <c r="L27" s="28">
        <f t="shared" si="1"/>
        <v>6.6297857419397695E-45</v>
      </c>
      <c r="M27" s="14">
        <f t="shared" si="2"/>
        <v>2.5985161355460073E+21</v>
      </c>
      <c r="N27">
        <f t="shared" si="3"/>
        <v>6.1633769476930321E-45</v>
      </c>
      <c r="O27">
        <f t="shared" si="4"/>
        <v>6.9280503255630977E+20</v>
      </c>
      <c r="P27">
        <f t="shared" si="5"/>
        <v>5.520866238856191E-46</v>
      </c>
      <c r="Q27" s="14">
        <f t="shared" si="6"/>
        <v>2.1638798842482023E+20</v>
      </c>
      <c r="R27">
        <f t="shared" si="7"/>
        <v>4.1011236744049348E-46</v>
      </c>
      <c r="S27" s="14">
        <f t="shared" si="8"/>
        <v>5.6048295710072635E+20</v>
      </c>
      <c r="T27" s="35">
        <f t="shared" si="9"/>
        <v>4.0681921136278634E+21</v>
      </c>
      <c r="U27" s="28">
        <v>556690912104799</v>
      </c>
      <c r="V27">
        <v>7.1224657898253998E+18</v>
      </c>
      <c r="W27" s="31">
        <v>1.69619225112164E+16</v>
      </c>
      <c r="X27" s="28">
        <f t="shared" si="10"/>
        <v>1.9327881127868617E-18</v>
      </c>
      <c r="Y27">
        <f t="shared" si="11"/>
        <v>1.5821831515101413E+20</v>
      </c>
      <c r="Z27">
        <f t="shared" si="12"/>
        <v>1.3E-15</v>
      </c>
      <c r="AA27">
        <f t="shared" si="13"/>
        <v>3.4926488064923974E+21</v>
      </c>
      <c r="AB27">
        <f t="shared" si="14"/>
        <v>2.8621098806936251E-20</v>
      </c>
      <c r="AC27">
        <f t="shared" si="15"/>
        <v>9.8381651715160775E+20</v>
      </c>
      <c r="AD27" s="28">
        <f t="shared" si="16"/>
        <v>4.634683638795019E+21</v>
      </c>
      <c r="AE27" s="35">
        <f t="shared" si="17"/>
        <v>8.7028757524228824E+21</v>
      </c>
      <c r="AF27" s="35">
        <v>1E+22</v>
      </c>
      <c r="AG27" s="14">
        <f t="shared" si="18"/>
        <v>1.129043304025924E+23</v>
      </c>
      <c r="AH27" s="14">
        <f t="shared" si="19"/>
        <v>3.8753501998020572</v>
      </c>
      <c r="AI27" s="14">
        <f t="shared" si="20"/>
        <v>23.394467523397942</v>
      </c>
      <c r="AJ27" s="4">
        <f t="shared" si="21"/>
        <v>23.394467523397942</v>
      </c>
      <c r="AK27" s="38">
        <f t="shared" si="22"/>
        <v>7.4295849919191149E-4</v>
      </c>
      <c r="AL27" s="14">
        <f t="shared" si="23"/>
        <v>-1.2307287461911065E-4</v>
      </c>
      <c r="AM27" s="4">
        <f t="shared" si="24"/>
        <v>-14.211133492487829</v>
      </c>
    </row>
    <row r="28" spans="1:39" x14ac:dyDescent="0.55000000000000004">
      <c r="A28" s="3">
        <v>1</v>
      </c>
      <c r="B28" s="1">
        <v>40</v>
      </c>
      <c r="C28" s="1">
        <v>0</v>
      </c>
      <c r="D28" s="1">
        <v>5</v>
      </c>
      <c r="E28">
        <v>368.41877770000002</v>
      </c>
      <c r="F28" s="1">
        <v>31.984400629700001</v>
      </c>
      <c r="G28" s="1">
        <v>303.42525775600001</v>
      </c>
      <c r="H28" s="1">
        <v>1.0103540008555758E-3</v>
      </c>
      <c r="I28" s="2">
        <v>2.62229155448219E+16</v>
      </c>
      <c r="J28">
        <v>6010680559417230</v>
      </c>
      <c r="K28" s="4">
        <f t="shared" si="0"/>
        <v>2.0212234985404672E+16</v>
      </c>
      <c r="L28" s="28">
        <f t="shared" si="1"/>
        <v>6.5190768168203991E-45</v>
      </c>
      <c r="M28" s="14">
        <f t="shared" si="2"/>
        <v>4.7604469827199975E+21</v>
      </c>
      <c r="N28">
        <f t="shared" si="3"/>
        <v>6.0414989109187999E-45</v>
      </c>
      <c r="O28">
        <f t="shared" si="4"/>
        <v>1.3119450488737518E+21</v>
      </c>
      <c r="P28">
        <f t="shared" si="5"/>
        <v>5.3568263372712483E-46</v>
      </c>
      <c r="Q28" s="14">
        <f t="shared" si="6"/>
        <v>3.9117329785746693E+20</v>
      </c>
      <c r="R28">
        <f t="shared" si="7"/>
        <v>3.870158406170425E-46</v>
      </c>
      <c r="S28" s="14">
        <f t="shared" si="8"/>
        <v>9.5034450129917051E+20</v>
      </c>
      <c r="T28" s="35">
        <f t="shared" si="9"/>
        <v>7.413909830750386E+21</v>
      </c>
      <c r="U28" s="28">
        <v>623481916857366</v>
      </c>
      <c r="V28">
        <v>8.1200932360896205E+18</v>
      </c>
      <c r="W28" s="31">
        <v>2.23628099628113E+16</v>
      </c>
      <c r="X28" s="28">
        <f t="shared" si="10"/>
        <v>2.0203892423000915E-18</v>
      </c>
      <c r="Y28">
        <f t="shared" si="11"/>
        <v>2.7157204861577091E+20</v>
      </c>
      <c r="Z28">
        <f t="shared" si="12"/>
        <v>1.3E-15</v>
      </c>
      <c r="AA28">
        <f t="shared" si="13"/>
        <v>4.8718158278435883E+21</v>
      </c>
      <c r="AB28">
        <f t="shared" si="14"/>
        <v>3.4995915171746005E-20</v>
      </c>
      <c r="AC28">
        <f t="shared" si="15"/>
        <v>1.7080556600355531E+21</v>
      </c>
      <c r="AD28" s="28">
        <f t="shared" si="16"/>
        <v>6.8514435364949118E+21</v>
      </c>
      <c r="AE28" s="35">
        <f t="shared" si="17"/>
        <v>1.4265353367245298E+22</v>
      </c>
      <c r="AF28" s="35">
        <v>1E+22</v>
      </c>
      <c r="AG28" s="14">
        <f t="shared" si="18"/>
        <v>1.6798266170230472E+23</v>
      </c>
      <c r="AH28" s="14">
        <f t="shared" si="19"/>
        <v>4.0370392549355447</v>
      </c>
      <c r="AI28" s="14">
        <f t="shared" si="20"/>
        <v>27.947361374764455</v>
      </c>
      <c r="AJ28" s="4">
        <f t="shared" si="21"/>
        <v>27.947361374764458</v>
      </c>
      <c r="AK28" s="38">
        <f t="shared" si="22"/>
        <v>8.8282812316107173E-4</v>
      </c>
      <c r="AL28" s="14">
        <f t="shared" si="23"/>
        <v>-1.2752587769450407E-4</v>
      </c>
      <c r="AM28" s="4">
        <f t="shared" si="24"/>
        <v>-12.621900599840663</v>
      </c>
    </row>
    <row r="29" spans="1:39" x14ac:dyDescent="0.55000000000000004">
      <c r="A29" s="3">
        <v>1.5</v>
      </c>
      <c r="B29" s="1">
        <v>40</v>
      </c>
      <c r="C29" s="1">
        <v>0</v>
      </c>
      <c r="D29" s="1">
        <v>5</v>
      </c>
      <c r="E29">
        <v>395.42388048700002</v>
      </c>
      <c r="F29" s="1">
        <v>35.778949998000002</v>
      </c>
      <c r="G29" s="1">
        <v>310.98668653635997</v>
      </c>
      <c r="H29" s="1">
        <v>1.1163950605231955E-3</v>
      </c>
      <c r="I29" s="2">
        <v>3.66480692093368E+16</v>
      </c>
      <c r="J29">
        <v>7774749597977310</v>
      </c>
      <c r="K29" s="4">
        <f t="shared" si="0"/>
        <v>2.8873319611359488E+16</v>
      </c>
      <c r="L29" s="28">
        <f t="shared" si="1"/>
        <v>6.2683161913162652E-45</v>
      </c>
      <c r="M29" s="14">
        <f t="shared" si="2"/>
        <v>1.0940078412096105E+22</v>
      </c>
      <c r="N29">
        <f t="shared" si="3"/>
        <v>5.778170938122366E-45</v>
      </c>
      <c r="O29">
        <f t="shared" si="4"/>
        <v>2.7154988131479349E+21</v>
      </c>
      <c r="P29">
        <f t="shared" si="5"/>
        <v>5.0249665297759996E-46</v>
      </c>
      <c r="Q29" s="14">
        <f t="shared" si="6"/>
        <v>8.7700629923654468E+20</v>
      </c>
      <c r="R29">
        <f t="shared" si="7"/>
        <v>3.4225799480034072E-46</v>
      </c>
      <c r="S29" s="14">
        <f t="shared" si="8"/>
        <v>2.218367268606146E+21</v>
      </c>
      <c r="T29" s="35">
        <f t="shared" si="9"/>
        <v>1.6750950793086729E+22</v>
      </c>
      <c r="U29" s="28">
        <v>861095146970250</v>
      </c>
      <c r="V29">
        <v>1.03232130915695E+19</v>
      </c>
      <c r="W29" s="31">
        <v>3.44881494876648E+16</v>
      </c>
      <c r="X29" s="28">
        <f t="shared" si="10"/>
        <v>2.219480483851241E-18</v>
      </c>
      <c r="Y29">
        <f t="shared" si="11"/>
        <v>5.9512423116910979E+20</v>
      </c>
      <c r="Z29">
        <f t="shared" si="12"/>
        <v>1.3E-15</v>
      </c>
      <c r="AA29">
        <f t="shared" si="13"/>
        <v>8.7032388920453135E+21</v>
      </c>
      <c r="AB29">
        <f t="shared" si="14"/>
        <v>5.3601874913532845E-20</v>
      </c>
      <c r="AC29">
        <f t="shared" si="15"/>
        <v>4.3021077515805293E+21</v>
      </c>
      <c r="AD29" s="28">
        <f t="shared" si="16"/>
        <v>1.3600470874794953E+22</v>
      </c>
      <c r="AE29" s="35">
        <f t="shared" si="17"/>
        <v>3.0351421667881683E+22</v>
      </c>
      <c r="AF29" s="35">
        <v>1E+22</v>
      </c>
      <c r="AG29" s="14">
        <f t="shared" si="18"/>
        <v>2.3782095544511912E+23</v>
      </c>
      <c r="AH29" s="14">
        <f t="shared" si="19"/>
        <v>5.1900606134478684</v>
      </c>
      <c r="AI29" s="14">
        <f t="shared" si="20"/>
        <v>30.588889384552132</v>
      </c>
      <c r="AJ29" s="4">
        <f t="shared" si="21"/>
        <v>30.588889384552136</v>
      </c>
      <c r="AK29" s="38">
        <f t="shared" si="22"/>
        <v>9.5445184997640549E-4</v>
      </c>
      <c r="AL29" s="14">
        <f t="shared" si="23"/>
        <v>-1.6194321054678997E-4</v>
      </c>
      <c r="AM29" s="4">
        <f t="shared" si="24"/>
        <v>-14.505905326282592</v>
      </c>
    </row>
    <row r="30" spans="1:39" x14ac:dyDescent="0.55000000000000004">
      <c r="A30" s="3">
        <v>2</v>
      </c>
      <c r="B30" s="1">
        <v>40</v>
      </c>
      <c r="C30" s="1">
        <v>0</v>
      </c>
      <c r="D30" s="1">
        <v>5</v>
      </c>
      <c r="E30">
        <v>420.08749760000001</v>
      </c>
      <c r="F30" s="1">
        <v>41.784813498699997</v>
      </c>
      <c r="G30" s="1">
        <v>317.89249932799999</v>
      </c>
      <c r="H30" s="1">
        <v>1.2895540248746157E-3</v>
      </c>
      <c r="I30" s="2">
        <v>4.59952488371966E+16</v>
      </c>
      <c r="J30">
        <v>9131030583963720</v>
      </c>
      <c r="K30" s="4">
        <f t="shared" si="0"/>
        <v>3.686421825323288E+16</v>
      </c>
      <c r="L30" s="28">
        <f t="shared" si="1"/>
        <v>6.0511228609940048E-45</v>
      </c>
      <c r="M30" s="14">
        <f t="shared" si="2"/>
        <v>1.8598614569585922E+22</v>
      </c>
      <c r="N30">
        <f t="shared" si="3"/>
        <v>5.5620637476427483E-45</v>
      </c>
      <c r="O30">
        <f t="shared" si="4"/>
        <v>4.2344338658643967E+21</v>
      </c>
      <c r="P30">
        <f t="shared" si="5"/>
        <v>4.7740491611182492E-46</v>
      </c>
      <c r="Q30" s="14">
        <f t="shared" si="6"/>
        <v>1.4673425465585052E+21</v>
      </c>
      <c r="R30">
        <f t="shared" si="7"/>
        <v>3.1017160858720968E-46</v>
      </c>
      <c r="S30" s="14">
        <f t="shared" si="8"/>
        <v>3.8488580758813446E+21</v>
      </c>
      <c r="T30" s="35">
        <f t="shared" si="9"/>
        <v>2.8149249057890169E+22</v>
      </c>
      <c r="U30" s="28">
        <v>1064360241940170</v>
      </c>
      <c r="V30">
        <v>1.2081671932710199E+19</v>
      </c>
      <c r="W30" s="31">
        <v>4.45549603081272E+16</v>
      </c>
      <c r="X30" s="28">
        <f t="shared" si="10"/>
        <v>2.3930055145036456E-18</v>
      </c>
      <c r="Y30">
        <f t="shared" si="11"/>
        <v>9.7355290712166839E+20</v>
      </c>
      <c r="Z30">
        <f t="shared" si="12"/>
        <v>1.3E-15</v>
      </c>
      <c r="AA30">
        <f t="shared" si="13"/>
        <v>1.2634317697963933E+22</v>
      </c>
      <c r="AB30">
        <f t="shared" si="14"/>
        <v>7.5420352435589821E-20</v>
      </c>
      <c r="AC30">
        <f t="shared" si="15"/>
        <v>8.3202311829423768E+21</v>
      </c>
      <c r="AD30" s="28">
        <f t="shared" si="16"/>
        <v>2.1928101788027976E+22</v>
      </c>
      <c r="AE30" s="35">
        <f t="shared" si="17"/>
        <v>5.0077350845918141E+22</v>
      </c>
      <c r="AF30" s="35">
        <v>1E+22</v>
      </c>
      <c r="AG30" s="14">
        <f t="shared" si="18"/>
        <v>3.2146105915593168E+23</v>
      </c>
      <c r="AH30" s="14">
        <f t="shared" si="19"/>
        <v>6.5794709910870717</v>
      </c>
      <c r="AI30" s="14">
        <f t="shared" si="20"/>
        <v>35.205342507612926</v>
      </c>
      <c r="AJ30" s="4">
        <f t="shared" si="21"/>
        <v>35.205342507612926</v>
      </c>
      <c r="AK30" s="38">
        <f t="shared" si="22"/>
        <v>1.0864997908676581E-3</v>
      </c>
      <c r="AL30" s="14">
        <f t="shared" si="23"/>
        <v>-2.0305423400695751E-4</v>
      </c>
      <c r="AM30" s="4">
        <f t="shared" si="24"/>
        <v>-15.746081985723755</v>
      </c>
    </row>
    <row r="31" spans="1:39" x14ac:dyDescent="0.55000000000000004">
      <c r="A31" s="3">
        <v>3</v>
      </c>
      <c r="B31" s="1">
        <v>40</v>
      </c>
      <c r="C31" s="1">
        <v>0</v>
      </c>
      <c r="D31" s="1">
        <v>5</v>
      </c>
      <c r="E31">
        <v>463.08678989999999</v>
      </c>
      <c r="F31" s="1">
        <v>45.632033370000002</v>
      </c>
      <c r="G31" s="1">
        <v>329.932301172</v>
      </c>
      <c r="H31" s="1">
        <v>1.3823519102416659E-3</v>
      </c>
      <c r="I31" s="2">
        <v>6.258663410485E+16</v>
      </c>
      <c r="J31" s="14">
        <v>1.04939621830353E+16</v>
      </c>
      <c r="K31" s="4">
        <f t="shared" si="0"/>
        <v>5.2092671921814704E+16</v>
      </c>
      <c r="L31" s="28">
        <f t="shared" si="1"/>
        <v>5.6994413868694692E-45</v>
      </c>
      <c r="M31" s="14">
        <f t="shared" si="2"/>
        <v>3.2695494864800745E+22</v>
      </c>
      <c r="N31">
        <f t="shared" si="3"/>
        <v>5.2308552404500994E-45</v>
      </c>
      <c r="O31">
        <f t="shared" si="4"/>
        <v>6.0449287438158581E+21</v>
      </c>
      <c r="P31">
        <f t="shared" si="5"/>
        <v>4.423530275792726E-46</v>
      </c>
      <c r="Q31" s="14">
        <f t="shared" si="6"/>
        <v>2.5376085408944315E+21</v>
      </c>
      <c r="R31">
        <f t="shared" si="7"/>
        <v>2.6789099235076683E-46</v>
      </c>
      <c r="S31" s="14">
        <f t="shared" si="8"/>
        <v>7.6287059143412312E+21</v>
      </c>
      <c r="T31" s="35">
        <f t="shared" si="9"/>
        <v>4.8906738063852261E+22</v>
      </c>
      <c r="U31" s="28">
        <v>1339246015441240</v>
      </c>
      <c r="V31">
        <v>1.4861502761105E+19</v>
      </c>
      <c r="W31" s="31">
        <v>6.3412431825002096E+16</v>
      </c>
      <c r="X31" s="28">
        <f t="shared" si="10"/>
        <v>2.6767794413847604E-18</v>
      </c>
      <c r="Y31">
        <f t="shared" si="11"/>
        <v>1.7812566196364942E+21</v>
      </c>
      <c r="Z31">
        <f t="shared" si="12"/>
        <v>1.3E-15</v>
      </c>
      <c r="AA31">
        <f t="shared" si="13"/>
        <v>1.8270196151767408E+22</v>
      </c>
      <c r="AB31">
        <f t="shared" si="14"/>
        <v>1.2539333207931484E-19</v>
      </c>
      <c r="AC31">
        <f t="shared" si="15"/>
        <v>1.9555848511388914E+22</v>
      </c>
      <c r="AD31" s="28">
        <f t="shared" si="16"/>
        <v>3.9607301282792812E+22</v>
      </c>
      <c r="AE31" s="35">
        <f t="shared" si="17"/>
        <v>8.8514039346645065E+22</v>
      </c>
      <c r="AF31" s="35">
        <v>1E+22</v>
      </c>
      <c r="AG31" s="14">
        <f t="shared" si="18"/>
        <v>3.8034679317313977E+23</v>
      </c>
      <c r="AH31" s="14">
        <f t="shared" si="19"/>
        <v>9.3876876653800387</v>
      </c>
      <c r="AI31" s="14">
        <f t="shared" si="20"/>
        <v>36.24434570461996</v>
      </c>
      <c r="AJ31" s="4">
        <f t="shared" si="21"/>
        <v>36.24434570461996</v>
      </c>
      <c r="AK31" s="38">
        <f t="shared" si="22"/>
        <v>1.097966424463121E-3</v>
      </c>
      <c r="AL31" s="14">
        <f t="shared" si="23"/>
        <v>-2.8438548577854484E-4</v>
      </c>
      <c r="AM31" s="4">
        <f t="shared" si="24"/>
        <v>-20.572582398994761</v>
      </c>
    </row>
    <row r="32" spans="1:39" x14ac:dyDescent="0.55000000000000004">
      <c r="A32" s="3">
        <v>5</v>
      </c>
      <c r="B32" s="1">
        <v>40</v>
      </c>
      <c r="C32" s="1">
        <v>0</v>
      </c>
      <c r="D32" s="1">
        <v>5</v>
      </c>
      <c r="E32">
        <v>528.64921249999998</v>
      </c>
      <c r="F32" s="1">
        <v>58.329199524499998</v>
      </c>
      <c r="G32" s="1">
        <v>348.28977950000001</v>
      </c>
      <c r="H32" s="1">
        <v>1.7197957244497817E-3</v>
      </c>
      <c r="I32" s="2">
        <v>9.1374528366989792E+16</v>
      </c>
      <c r="J32" s="14">
        <v>1.09607510232554E+16</v>
      </c>
      <c r="K32" s="4">
        <f t="shared" si="0"/>
        <v>8.04137773437344E+16</v>
      </c>
      <c r="L32" s="28">
        <f t="shared" si="1"/>
        <v>5.2251581819387492E-45</v>
      </c>
      <c r="M32" s="14">
        <f t="shared" si="2"/>
        <v>5.0478975373299482E+22</v>
      </c>
      <c r="N32">
        <f t="shared" si="3"/>
        <v>4.8122084040687283E-45</v>
      </c>
      <c r="O32">
        <f t="shared" si="4"/>
        <v>6.3367323730258533E+21</v>
      </c>
      <c r="P32">
        <f t="shared" si="5"/>
        <v>4.0331350865390962E-46</v>
      </c>
      <c r="Q32" s="14">
        <f t="shared" si="6"/>
        <v>3.8963131760167575E+21</v>
      </c>
      <c r="R32">
        <f t="shared" si="7"/>
        <v>2.2430861518640743E-46</v>
      </c>
      <c r="S32" s="14">
        <f t="shared" si="8"/>
        <v>1.5898172066260905E+22</v>
      </c>
      <c r="T32" s="35">
        <f t="shared" si="9"/>
        <v>7.6610192988602995E+22</v>
      </c>
      <c r="U32" s="28">
        <v>1806466001514640</v>
      </c>
      <c r="V32">
        <v>1.9671954769521099E+19</v>
      </c>
      <c r="W32" s="31">
        <v>9.52050856578852E+16</v>
      </c>
      <c r="X32" s="28">
        <f t="shared" si="10"/>
        <v>3.0660604142447092E-18</v>
      </c>
      <c r="Y32">
        <f t="shared" si="11"/>
        <v>3.1994930334009661E+21</v>
      </c>
      <c r="Z32">
        <f t="shared" si="12"/>
        <v>1.3E-15</v>
      </c>
      <c r="AA32">
        <f t="shared" si="13"/>
        <v>2.5740291296950988E+22</v>
      </c>
      <c r="AB32">
        <f t="shared" si="14"/>
        <v>2.321574791614432E-19</v>
      </c>
      <c r="AC32">
        <f t="shared" si="15"/>
        <v>5.0057655983761372E+22</v>
      </c>
      <c r="AD32" s="28">
        <f t="shared" si="16"/>
        <v>7.8997440314113333E+22</v>
      </c>
      <c r="AE32" s="35">
        <f t="shared" si="17"/>
        <v>1.5560763330271634E+23</v>
      </c>
      <c r="AF32" s="35">
        <v>1E+22</v>
      </c>
      <c r="AG32" s="14">
        <f t="shared" si="18"/>
        <v>4.7372420007111541E+23</v>
      </c>
      <c r="AH32" s="14">
        <f t="shared" si="19"/>
        <v>15.109150180616913</v>
      </c>
      <c r="AI32" s="14">
        <f t="shared" si="20"/>
        <v>43.220049343883083</v>
      </c>
      <c r="AJ32" s="4">
        <f t="shared" si="21"/>
        <v>43.220049343883083</v>
      </c>
      <c r="AK32" s="38">
        <f t="shared" si="22"/>
        <v>1.2743129800863811E-3</v>
      </c>
      <c r="AL32" s="14">
        <f t="shared" si="23"/>
        <v>-4.4548274436340064E-4</v>
      </c>
      <c r="AM32" s="4">
        <f t="shared" si="24"/>
        <v>-25.903235950067554</v>
      </c>
    </row>
    <row r="33" spans="1:39" ht="14.7" thickBot="1" x14ac:dyDescent="0.6">
      <c r="A33" s="5">
        <v>7.5</v>
      </c>
      <c r="B33" s="6">
        <v>40</v>
      </c>
      <c r="C33" s="6">
        <v>0</v>
      </c>
      <c r="D33" s="6">
        <v>5</v>
      </c>
      <c r="E33" s="7">
        <v>586.65006093700003</v>
      </c>
      <c r="F33" s="6">
        <v>76.914797567999997</v>
      </c>
      <c r="G33" s="6">
        <v>364.53001706236</v>
      </c>
      <c r="H33" s="6">
        <v>2.2166874732281339E-3</v>
      </c>
      <c r="I33" s="8">
        <v>1.23510783549328E+17</v>
      </c>
      <c r="J33" s="15">
        <v>1.00147976137336E+16</v>
      </c>
      <c r="K33" s="9">
        <f t="shared" si="0"/>
        <v>1.134959859355944E+17</v>
      </c>
      <c r="L33" s="29">
        <f t="shared" si="1"/>
        <v>4.8606639547856378E-45</v>
      </c>
      <c r="M33" s="15">
        <f t="shared" si="2"/>
        <v>5.5329972345454587E+22</v>
      </c>
      <c r="N33" s="7">
        <f t="shared" si="3"/>
        <v>4.5067260868174733E-45</v>
      </c>
      <c r="O33" s="7">
        <f t="shared" si="4"/>
        <v>4.5267623440204935E+21</v>
      </c>
      <c r="P33" s="7">
        <f t="shared" si="5"/>
        <v>3.7811272233748833E-46</v>
      </c>
      <c r="Q33" s="15">
        <f t="shared" si="6"/>
        <v>4.3041375962227823E+21</v>
      </c>
      <c r="R33" s="7">
        <f t="shared" si="7"/>
        <v>1.9815086970377347E-46</v>
      </c>
      <c r="S33" s="15">
        <f t="shared" si="8"/>
        <v>2.5562255055082622E+22</v>
      </c>
      <c r="T33" s="36">
        <f t="shared" si="9"/>
        <v>8.972312734078048E+22</v>
      </c>
      <c r="U33" s="29">
        <v>2267963509520370</v>
      </c>
      <c r="V33" s="7">
        <v>2.42405580232639E+19</v>
      </c>
      <c r="W33" s="32">
        <v>1.3050407380379501E+17</v>
      </c>
      <c r="X33" s="29">
        <f t="shared" si="10"/>
        <v>3.3710104426335364E-18</v>
      </c>
      <c r="Y33" s="7">
        <f t="shared" si="11"/>
        <v>4.4058158790113708E+21</v>
      </c>
      <c r="Z33" s="7">
        <f t="shared" si="12"/>
        <v>1.3E-15</v>
      </c>
      <c r="AA33" s="7">
        <f t="shared" si="13"/>
        <v>2.9527154206133329E+22</v>
      </c>
      <c r="AB33" s="7">
        <f t="shared" si="14"/>
        <v>3.5693779359019351E-19</v>
      </c>
      <c r="AC33" s="7">
        <f t="shared" si="15"/>
        <v>8.6651747410509916E+22</v>
      </c>
      <c r="AD33" s="29">
        <f t="shared" si="16"/>
        <v>1.2058471749565461E+23</v>
      </c>
      <c r="AE33" s="36">
        <f t="shared" si="17"/>
        <v>2.1030784483643511E+23</v>
      </c>
      <c r="AF33" s="36">
        <v>1E+22</v>
      </c>
      <c r="AG33" s="15">
        <f t="shared" si="18"/>
        <v>5.4997828630837411E+23</v>
      </c>
      <c r="AH33" s="15">
        <f t="shared" si="19"/>
        <v>21.998232349131065</v>
      </c>
      <c r="AI33" s="15">
        <f t="shared" si="20"/>
        <v>54.916565218868932</v>
      </c>
      <c r="AJ33" s="9">
        <f t="shared" si="21"/>
        <v>54.916565218868925</v>
      </c>
      <c r="AK33" s="39">
        <f t="shared" si="22"/>
        <v>1.5826975568096521E-3</v>
      </c>
      <c r="AL33" s="15">
        <f t="shared" si="23"/>
        <v>-6.3398991641848185E-4</v>
      </c>
      <c r="AM33" s="9">
        <f t="shared" si="24"/>
        <v>-28.600780402083942</v>
      </c>
    </row>
    <row r="34" spans="1:39" x14ac:dyDescent="0.55000000000000004">
      <c r="A34" s="16">
        <v>0.4</v>
      </c>
      <c r="B34" s="17">
        <v>20</v>
      </c>
      <c r="C34" s="17">
        <v>0</v>
      </c>
      <c r="D34" s="17">
        <v>25</v>
      </c>
      <c r="E34" s="17">
        <v>323.92320517799999</v>
      </c>
      <c r="F34" s="17">
        <v>21.0523143295</v>
      </c>
      <c r="G34" s="17">
        <v>305.36649744983998</v>
      </c>
      <c r="H34" s="17">
        <v>6.6290358170417133E-4</v>
      </c>
      <c r="I34" s="18">
        <v>1.19300060487567E+16</v>
      </c>
      <c r="J34" s="17">
        <v>1432799284460730</v>
      </c>
      <c r="K34" s="19">
        <f t="shared" si="0"/>
        <v>1.049720676429597E+16</v>
      </c>
      <c r="L34" s="24">
        <f t="shared" si="1"/>
        <v>6.9591841738151374E-45</v>
      </c>
      <c r="M34" s="25">
        <f t="shared" si="2"/>
        <v>1.4996944826613321E+20</v>
      </c>
      <c r="N34" s="26">
        <f t="shared" si="3"/>
        <v>6.5518132531445426E-45</v>
      </c>
      <c r="O34" s="26">
        <f t="shared" si="4"/>
        <v>1.9271591354284429E+19</v>
      </c>
      <c r="P34" s="26">
        <f t="shared" si="5"/>
        <v>6.0921716011237872E-46</v>
      </c>
      <c r="Q34" s="25">
        <f t="shared" si="6"/>
        <v>1.3128544825711485E+19</v>
      </c>
      <c r="R34" s="26">
        <f t="shared" si="7"/>
        <v>4.9554814322593112E-46</v>
      </c>
      <c r="S34" s="25">
        <f t="shared" si="8"/>
        <v>7.8238175171622257E+19</v>
      </c>
      <c r="T34" s="34">
        <f t="shared" si="9"/>
        <v>2.6060775961775138E+20</v>
      </c>
      <c r="U34" s="24">
        <v>384883038490637</v>
      </c>
      <c r="V34" s="26">
        <v>4.7925325769348598E+18</v>
      </c>
      <c r="W34" s="30">
        <v>7274890527166810</v>
      </c>
      <c r="X34" s="24">
        <f t="shared" si="10"/>
        <v>1.6723933511780487E-18</v>
      </c>
      <c r="Y34" s="26">
        <f t="shared" si="11"/>
        <v>1.7432121758241909E+19</v>
      </c>
      <c r="Z34" s="26">
        <f t="shared" si="12"/>
        <v>1.3E-15</v>
      </c>
      <c r="AA34" s="26">
        <f t="shared" si="13"/>
        <v>7.1689818479559311E+20</v>
      </c>
      <c r="AB34" s="26">
        <f t="shared" si="14"/>
        <v>1.4845230704849934E-20</v>
      </c>
      <c r="AC34" s="26">
        <f t="shared" si="15"/>
        <v>1.0193829862110821E+20</v>
      </c>
      <c r="AD34" s="24">
        <f t="shared" si="16"/>
        <v>8.3626860517494319E+20</v>
      </c>
      <c r="AE34" s="34">
        <f t="shared" si="17"/>
        <v>1.0968763647926946E+21</v>
      </c>
      <c r="AF34" s="34">
        <v>1E+22</v>
      </c>
      <c r="AG34" s="25">
        <f t="shared" si="18"/>
        <v>1.9066864542757281E+22</v>
      </c>
      <c r="AH34" s="25">
        <f t="shared" si="19"/>
        <v>7.7448924529364787</v>
      </c>
      <c r="AI34" s="25">
        <f t="shared" si="20"/>
        <v>13.30742187656352</v>
      </c>
      <c r="AJ34" s="27">
        <f t="shared" si="21"/>
        <v>13.307421876563524</v>
      </c>
      <c r="AK34" s="37">
        <f t="shared" si="22"/>
        <v>4.1902935169750149E-4</v>
      </c>
      <c r="AL34" s="25">
        <f t="shared" si="23"/>
        <v>-2.4387423000666984E-4</v>
      </c>
      <c r="AM34" s="27">
        <f t="shared" si="24"/>
        <v>-36.788793534608125</v>
      </c>
    </row>
    <row r="35" spans="1:39" x14ac:dyDescent="0.55000000000000004">
      <c r="A35" s="21">
        <v>0.6</v>
      </c>
      <c r="B35" s="20">
        <v>20</v>
      </c>
      <c r="C35" s="20">
        <v>0</v>
      </c>
      <c r="D35" s="20">
        <v>25</v>
      </c>
      <c r="E35" s="20">
        <v>333.811511494</v>
      </c>
      <c r="F35" s="20">
        <v>17.7906305084</v>
      </c>
      <c r="G35" s="20">
        <v>308.13522321831999</v>
      </c>
      <c r="H35" s="20">
        <v>5.5767590498236974E-4</v>
      </c>
      <c r="I35" s="22">
        <v>1.73649155168497E+16</v>
      </c>
      <c r="J35" s="20">
        <v>2625402810818380</v>
      </c>
      <c r="K35" s="23">
        <f t="shared" si="0"/>
        <v>1.473951270603132E+16</v>
      </c>
      <c r="L35" s="28">
        <f t="shared" si="1"/>
        <v>6.8588414034737003E-45</v>
      </c>
      <c r="M35" s="14">
        <f t="shared" si="2"/>
        <v>6.9682829710624345E+20</v>
      </c>
      <c r="N35">
        <f t="shared" si="3"/>
        <v>6.4288631903877826E-45</v>
      </c>
      <c r="O35">
        <f t="shared" si="4"/>
        <v>1.1633811465672347E+20</v>
      </c>
      <c r="P35">
        <f t="shared" si="5"/>
        <v>5.9029647718641149E-46</v>
      </c>
      <c r="Q35" s="14">
        <f t="shared" si="6"/>
        <v>5.9971541079415898E+19</v>
      </c>
      <c r="R35">
        <f t="shared" si="7"/>
        <v>4.6639545099767992E-46</v>
      </c>
      <c r="S35" s="14">
        <f t="shared" si="8"/>
        <v>2.6602135630699912E+20</v>
      </c>
      <c r="T35" s="35">
        <f t="shared" si="9"/>
        <v>1.139159309149382E+21</v>
      </c>
      <c r="U35" s="28">
        <v>375839404638635</v>
      </c>
      <c r="V35">
        <v>7.4653273666845102E+18</v>
      </c>
      <c r="W35" s="31">
        <v>1.48167959198091E+16</v>
      </c>
      <c r="X35" s="28">
        <f t="shared" si="10"/>
        <v>1.7517588547555628E-18</v>
      </c>
      <c r="Y35">
        <f t="shared" si="11"/>
        <v>6.8143520447979446E+19</v>
      </c>
      <c r="Z35">
        <f t="shared" si="12"/>
        <v>1.3E-15</v>
      </c>
      <c r="AA35">
        <f t="shared" si="13"/>
        <v>1.2827487781609524E+21</v>
      </c>
      <c r="AB35">
        <f t="shared" si="14"/>
        <v>1.8320325850903236E-20</v>
      </c>
      <c r="AC35">
        <f t="shared" si="15"/>
        <v>3.5906906991580001E+20</v>
      </c>
      <c r="AD35" s="28">
        <f t="shared" si="16"/>
        <v>1.7099613685247317E+21</v>
      </c>
      <c r="AE35" s="35">
        <f t="shared" si="17"/>
        <v>2.8491206776741136E+21</v>
      </c>
      <c r="AF35" s="35">
        <v>1E+22</v>
      </c>
      <c r="AG35" s="14">
        <f t="shared" si="18"/>
        <v>3.3858450665310467E+22</v>
      </c>
      <c r="AH35" s="14">
        <f t="shared" si="19"/>
        <v>4.8941520991473446</v>
      </c>
      <c r="AI35" s="14">
        <f t="shared" si="20"/>
        <v>12.896478409252655</v>
      </c>
      <c r="AJ35" s="4">
        <f t="shared" si="21"/>
        <v>12.896478409252653</v>
      </c>
      <c r="AK35" s="38">
        <f t="shared" si="22"/>
        <v>4.0426084193979385E-4</v>
      </c>
      <c r="AL35" s="14">
        <f t="shared" si="23"/>
        <v>-1.5341506304257589E-4</v>
      </c>
      <c r="AM35" s="4">
        <f t="shared" si="24"/>
        <v>-27.509716964986307</v>
      </c>
    </row>
    <row r="36" spans="1:39" x14ac:dyDescent="0.55000000000000004">
      <c r="A36" s="3">
        <v>0.8</v>
      </c>
      <c r="B36" s="1">
        <v>20</v>
      </c>
      <c r="C36" s="1">
        <v>0</v>
      </c>
      <c r="D36" s="1">
        <v>25</v>
      </c>
      <c r="E36">
        <v>343.09123838099998</v>
      </c>
      <c r="F36" s="1">
        <v>18.286016678999999</v>
      </c>
      <c r="G36" s="1">
        <v>310.73354674667996</v>
      </c>
      <c r="H36" s="1">
        <v>5.708030093579538E-4</v>
      </c>
      <c r="I36" s="2">
        <v>2.25269862054146E+16</v>
      </c>
      <c r="J36">
        <v>3647012060727530</v>
      </c>
      <c r="K36" s="4">
        <f t="shared" si="0"/>
        <v>1.8879974144687072E+16</v>
      </c>
      <c r="L36" s="28">
        <f t="shared" si="1"/>
        <v>6.765884741669566E-45</v>
      </c>
      <c r="M36" s="14">
        <f t="shared" si="2"/>
        <v>1.6990274264475139E+21</v>
      </c>
      <c r="N36">
        <f t="shared" si="3"/>
        <v>6.318761209128944E-45</v>
      </c>
      <c r="O36">
        <f t="shared" si="4"/>
        <v>3.0650921932159222E+20</v>
      </c>
      <c r="P36">
        <f t="shared" si="5"/>
        <v>5.7402385432877595E-46</v>
      </c>
      <c r="Q36" s="14">
        <f t="shared" si="6"/>
        <v>1.4414704198745185E+20</v>
      </c>
      <c r="R36">
        <f t="shared" si="7"/>
        <v>4.4200167032812716E-46</v>
      </c>
      <c r="S36" s="14">
        <f t="shared" si="8"/>
        <v>5.745977228283982E+20</v>
      </c>
      <c r="T36" s="35">
        <f t="shared" si="9"/>
        <v>2.7242814105849561E+21</v>
      </c>
      <c r="U36" s="28">
        <v>424401741214682</v>
      </c>
      <c r="V36">
        <v>9.5544359236579594E+18</v>
      </c>
      <c r="W36" s="31">
        <v>2.34076290733249E+16</v>
      </c>
      <c r="X36" s="28">
        <f t="shared" si="10"/>
        <v>1.8252199706755911E-18</v>
      </c>
      <c r="Y36">
        <f t="shared" si="11"/>
        <v>1.5581520605265658E+20</v>
      </c>
      <c r="Z36">
        <f t="shared" si="12"/>
        <v>1.3E-15</v>
      </c>
      <c r="AA36">
        <f t="shared" si="13"/>
        <v>2.012137749444822E+21</v>
      </c>
      <c r="AB36">
        <f t="shared" si="14"/>
        <v>2.2073347491386023E-20</v>
      </c>
      <c r="AC36">
        <f t="shared" si="15"/>
        <v>7.6914895086412379E+20</v>
      </c>
      <c r="AD36" s="28">
        <f t="shared" si="16"/>
        <v>2.9371019063616025E+21</v>
      </c>
      <c r="AE36" s="35">
        <f t="shared" si="17"/>
        <v>5.6613833169465592E+21</v>
      </c>
      <c r="AF36" s="35">
        <v>1E+22</v>
      </c>
      <c r="AG36" s="14">
        <f t="shared" si="18"/>
        <v>5.1027940054031221E+22</v>
      </c>
      <c r="AH36" s="14">
        <f t="shared" si="19"/>
        <v>4.2943053261585113</v>
      </c>
      <c r="AI36" s="14">
        <f t="shared" si="20"/>
        <v>13.991711352841488</v>
      </c>
      <c r="AJ36" s="4">
        <f t="shared" si="21"/>
        <v>13.991711352841492</v>
      </c>
      <c r="AK36" s="38">
        <f t="shared" si="22"/>
        <v>4.3675509469712058E-4</v>
      </c>
      <c r="AL36" s="14">
        <f t="shared" si="23"/>
        <v>-1.3404791466083322E-4</v>
      </c>
      <c r="AM36" s="4">
        <f t="shared" si="24"/>
        <v>-23.484093892849646</v>
      </c>
    </row>
    <row r="37" spans="1:39" x14ac:dyDescent="0.55000000000000004">
      <c r="A37" s="3">
        <v>1</v>
      </c>
      <c r="B37" s="1">
        <v>20</v>
      </c>
      <c r="C37" s="1">
        <v>0</v>
      </c>
      <c r="D37" s="1">
        <v>25</v>
      </c>
      <c r="E37">
        <v>351.7918244</v>
      </c>
      <c r="F37" s="1">
        <v>19.192480929199998</v>
      </c>
      <c r="G37" s="1">
        <v>313.16971083199996</v>
      </c>
      <c r="H37" s="1">
        <v>5.9676377936638799E-4</v>
      </c>
      <c r="I37" s="2">
        <v>2.7462305325688E+16</v>
      </c>
      <c r="J37">
        <v>4579518354540080</v>
      </c>
      <c r="K37" s="4">
        <f t="shared" si="0"/>
        <v>2.288278697114792E+16</v>
      </c>
      <c r="L37" s="28">
        <f t="shared" si="1"/>
        <v>6.679910156241638E-45</v>
      </c>
      <c r="M37" s="14">
        <f t="shared" si="2"/>
        <v>3.2056724647172605E+21</v>
      </c>
      <c r="N37">
        <f t="shared" si="3"/>
        <v>6.2198511429663165E-45</v>
      </c>
      <c r="O37">
        <f t="shared" si="4"/>
        <v>5.973644905118196E+20</v>
      </c>
      <c r="P37">
        <f t="shared" si="5"/>
        <v>5.5992405423382225E-46</v>
      </c>
      <c r="Q37" s="14">
        <f t="shared" si="6"/>
        <v>2.6870617732980303E+20</v>
      </c>
      <c r="R37">
        <f t="shared" si="7"/>
        <v>4.2137383135124018E-46</v>
      </c>
      <c r="S37" s="14">
        <f t="shared" si="8"/>
        <v>1.0104275989403799E+21</v>
      </c>
      <c r="T37" s="35">
        <f t="shared" si="9"/>
        <v>5.0821707314992628E+21</v>
      </c>
      <c r="U37" s="28">
        <v>473419320842762</v>
      </c>
      <c r="V37">
        <v>1.0689201105141E+19</v>
      </c>
      <c r="W37" s="31">
        <v>3.25529902014939E+16</v>
      </c>
      <c r="X37" s="28">
        <f t="shared" si="10"/>
        <v>1.8931617206241371E-18</v>
      </c>
      <c r="Y37">
        <f t="shared" si="11"/>
        <v>2.822269003487505E+20</v>
      </c>
      <c r="Z37">
        <f t="shared" si="12"/>
        <v>1.3E-15</v>
      </c>
      <c r="AA37">
        <f t="shared" si="13"/>
        <v>2.8184422099513261E+21</v>
      </c>
      <c r="AB37">
        <f t="shared" si="14"/>
        <v>2.6053953635244788E-20</v>
      </c>
      <c r="AC37">
        <f t="shared" si="15"/>
        <v>1.2753773146495519E+21</v>
      </c>
      <c r="AD37" s="28">
        <f t="shared" si="16"/>
        <v>4.3760464249496283E+21</v>
      </c>
      <c r="AE37" s="35">
        <f t="shared" si="17"/>
        <v>9.4582171564488912E+21</v>
      </c>
      <c r="AF37" s="35">
        <v>1E+22</v>
      </c>
      <c r="AG37" s="14">
        <f t="shared" si="18"/>
        <v>6.8434101527982958E+22</v>
      </c>
      <c r="AH37" s="14">
        <f t="shared" si="19"/>
        <v>4.2489658627873483</v>
      </c>
      <c r="AI37" s="14">
        <f t="shared" si="20"/>
        <v>14.943515066412651</v>
      </c>
      <c r="AJ37" s="4">
        <f t="shared" si="21"/>
        <v>14.943515066412651</v>
      </c>
      <c r="AK37" s="38">
        <f t="shared" si="22"/>
        <v>4.6464803382887586E-4</v>
      </c>
      <c r="AL37" s="14">
        <f t="shared" si="23"/>
        <v>-1.3211574553751213E-4</v>
      </c>
      <c r="AM37" s="4">
        <f t="shared" si="24"/>
        <v>-22.138700454941418</v>
      </c>
    </row>
    <row r="38" spans="1:39" x14ac:dyDescent="0.55000000000000004">
      <c r="A38" s="3">
        <v>1.5</v>
      </c>
      <c r="B38" s="1">
        <v>20</v>
      </c>
      <c r="C38" s="1">
        <v>0</v>
      </c>
      <c r="D38" s="1">
        <v>25</v>
      </c>
      <c r="E38">
        <v>371.20273872500002</v>
      </c>
      <c r="F38" s="1">
        <v>22.523716164100001</v>
      </c>
      <c r="G38" s="1">
        <v>318.60476684299999</v>
      </c>
      <c r="H38" s="1">
        <v>6.9434470005996817E-4</v>
      </c>
      <c r="I38" s="2">
        <v>3.9039371823886896E+16</v>
      </c>
      <c r="J38">
        <v>6139495153845500</v>
      </c>
      <c r="K38" s="4">
        <f t="shared" si="0"/>
        <v>3.2899876670041396E+16</v>
      </c>
      <c r="L38" s="28">
        <f t="shared" si="1"/>
        <v>6.4926146951920194E-45</v>
      </c>
      <c r="M38" s="14">
        <f t="shared" si="2"/>
        <v>8.0515449550921206E+21</v>
      </c>
      <c r="N38">
        <f t="shared" si="3"/>
        <v>6.012913696559649E-45</v>
      </c>
      <c r="O38">
        <f t="shared" si="4"/>
        <v>1.3914991748589738E+21</v>
      </c>
      <c r="P38">
        <f t="shared" si="5"/>
        <v>5.319336571398459E-46</v>
      </c>
      <c r="Q38" s="14">
        <f t="shared" si="6"/>
        <v>6.5965530909444512E+20</v>
      </c>
      <c r="R38">
        <f t="shared" si="7"/>
        <v>3.8182754106800765E-46</v>
      </c>
      <c r="S38" s="14">
        <f t="shared" si="8"/>
        <v>2.537397171687516E+21</v>
      </c>
      <c r="T38" s="35">
        <f t="shared" si="9"/>
        <v>1.2640096610733055E+22</v>
      </c>
      <c r="U38" s="28">
        <v>619346606155890</v>
      </c>
      <c r="V38">
        <v>1.3163644387659399E+19</v>
      </c>
      <c r="W38" s="31">
        <v>5.52848067279562E+16</v>
      </c>
      <c r="X38" s="28">
        <f t="shared" si="10"/>
        <v>2.0413494853452949E-18</v>
      </c>
      <c r="Y38">
        <f t="shared" si="11"/>
        <v>6.9287648149416719E+20</v>
      </c>
      <c r="Z38">
        <f t="shared" si="12"/>
        <v>1.3E-15</v>
      </c>
      <c r="AA38">
        <f t="shared" si="13"/>
        <v>4.9432181331581678E+21</v>
      </c>
      <c r="AB38">
        <f t="shared" si="14"/>
        <v>3.6673413401406521E-20</v>
      </c>
      <c r="AC38">
        <f t="shared" si="15"/>
        <v>2.9638767257408032E+21</v>
      </c>
      <c r="AD38" s="28">
        <f t="shared" si="16"/>
        <v>8.5999713403931386E+21</v>
      </c>
      <c r="AE38" s="35">
        <f t="shared" si="17"/>
        <v>2.1240067951126194E+22</v>
      </c>
      <c r="AF38" s="35">
        <v>1E+22</v>
      </c>
      <c r="AG38" s="14">
        <f t="shared" si="18"/>
        <v>1.0704417828495732E+23</v>
      </c>
      <c r="AH38" s="14">
        <f t="shared" si="19"/>
        <v>5.0883773288034666</v>
      </c>
      <c r="AI38" s="14">
        <f t="shared" si="20"/>
        <v>17.435338835296534</v>
      </c>
      <c r="AJ38" s="4">
        <f t="shared" si="21"/>
        <v>17.435338835296534</v>
      </c>
      <c r="AK38" s="38">
        <f t="shared" si="22"/>
        <v>5.3748391365957449E-4</v>
      </c>
      <c r="AL38" s="14">
        <f t="shared" si="23"/>
        <v>-1.5686078640039368E-4</v>
      </c>
      <c r="AM38" s="4">
        <f t="shared" si="24"/>
        <v>-22.591198058665409</v>
      </c>
    </row>
    <row r="39" spans="1:39" x14ac:dyDescent="0.55000000000000004">
      <c r="A39" s="3">
        <v>2</v>
      </c>
      <c r="B39" s="1">
        <v>20</v>
      </c>
      <c r="C39" s="1">
        <v>0</v>
      </c>
      <c r="D39" s="1">
        <v>25</v>
      </c>
      <c r="E39">
        <v>387.63799119999999</v>
      </c>
      <c r="F39" s="1">
        <v>24.7057453</v>
      </c>
      <c r="G39" s="1">
        <v>323.20663753599996</v>
      </c>
      <c r="H39" s="1">
        <v>7.561692940839718E-4</v>
      </c>
      <c r="I39" s="2">
        <v>4.9845550292149E+16</v>
      </c>
      <c r="J39">
        <v>7126282289783330</v>
      </c>
      <c r="K39" s="4">
        <f t="shared" si="0"/>
        <v>4.2719268002365672E+16</v>
      </c>
      <c r="L39" s="28">
        <f t="shared" si="1"/>
        <v>6.3392411613852788E-45</v>
      </c>
      <c r="M39" s="14">
        <f t="shared" si="2"/>
        <v>1.3752673097585061E+22</v>
      </c>
      <c r="N39">
        <f t="shared" si="3"/>
        <v>5.8510177827916229E-45</v>
      </c>
      <c r="O39">
        <f t="shared" si="4"/>
        <v>2.1174856877023908E+21</v>
      </c>
      <c r="P39">
        <f t="shared" si="5"/>
        <v>5.1138011299627844E-46</v>
      </c>
      <c r="Q39" s="14">
        <f t="shared" si="6"/>
        <v>1.1094140991959168E+21</v>
      </c>
      <c r="R39">
        <f t="shared" si="7"/>
        <v>3.5398047482747147E-46</v>
      </c>
      <c r="S39" s="14">
        <f t="shared" si="8"/>
        <v>4.6035189386721184E+21</v>
      </c>
      <c r="T39" s="35">
        <f t="shared" si="9"/>
        <v>2.158309182315549E+22</v>
      </c>
      <c r="U39" s="28">
        <v>746347232868998</v>
      </c>
      <c r="V39">
        <v>1.5312190976447001E+19</v>
      </c>
      <c r="W39" s="31">
        <v>7.76978620463648E+16</v>
      </c>
      <c r="X39" s="28">
        <f t="shared" si="10"/>
        <v>2.1630520359007309E-18</v>
      </c>
      <c r="Y39">
        <f t="shared" si="11"/>
        <v>1.1976752030424794E+21</v>
      </c>
      <c r="Z39">
        <f t="shared" si="12"/>
        <v>1.3E-15</v>
      </c>
      <c r="AA39">
        <f t="shared" si="13"/>
        <v>6.9142853879100762E+21</v>
      </c>
      <c r="AB39">
        <f t="shared" si="14"/>
        <v>4.7691637917976294E-20</v>
      </c>
      <c r="AC39">
        <f t="shared" si="15"/>
        <v>5.2040636173136251E+21</v>
      </c>
      <c r="AD39" s="28">
        <f t="shared" si="16"/>
        <v>1.331602420826618E+22</v>
      </c>
      <c r="AE39" s="35">
        <f t="shared" si="17"/>
        <v>3.4899116031421673E+22</v>
      </c>
      <c r="AF39" s="35">
        <v>1E+22</v>
      </c>
      <c r="AG39" s="14">
        <f t="shared" si="18"/>
        <v>1.3116099915586607E+23</v>
      </c>
      <c r="AH39" s="14">
        <f t="shared" si="19"/>
        <v>6.3004964167349593</v>
      </c>
      <c r="AI39" s="14">
        <f t="shared" si="20"/>
        <v>18.405248883265042</v>
      </c>
      <c r="AJ39" s="4">
        <f t="shared" si="21"/>
        <v>18.405248883265042</v>
      </c>
      <c r="AK39" s="38">
        <f t="shared" si="22"/>
        <v>5.6332986058503314E-4</v>
      </c>
      <c r="AL39" s="14">
        <f t="shared" si="23"/>
        <v>-1.9283943349893866E-4</v>
      </c>
      <c r="AM39" s="4">
        <f t="shared" si="24"/>
        <v>-25.502150775977427</v>
      </c>
    </row>
    <row r="40" spans="1:39" x14ac:dyDescent="0.55000000000000004">
      <c r="A40" s="3">
        <v>3</v>
      </c>
      <c r="B40" s="1">
        <v>20</v>
      </c>
      <c r="C40" s="1">
        <v>0</v>
      </c>
      <c r="D40" s="1">
        <v>25</v>
      </c>
      <c r="E40">
        <v>413.42142080000002</v>
      </c>
      <c r="F40" s="1">
        <v>27.002944326200002</v>
      </c>
      <c r="G40" s="1">
        <v>330.42599782399998</v>
      </c>
      <c r="H40" s="1">
        <v>8.1740112209456269E-4</v>
      </c>
      <c r="I40" s="2">
        <v>7.01053259944214E+16</v>
      </c>
      <c r="J40">
        <v>7656366481963040</v>
      </c>
      <c r="K40" s="4">
        <f t="shared" si="0"/>
        <v>6.244895951245836E+16</v>
      </c>
      <c r="L40" s="28">
        <f t="shared" si="1"/>
        <v>6.1087020298161138E-45</v>
      </c>
      <c r="M40" s="14">
        <f t="shared" si="2"/>
        <v>2.2362459916531365E+22</v>
      </c>
      <c r="N40">
        <f t="shared" si="3"/>
        <v>5.6183971396692975E-45</v>
      </c>
      <c r="O40">
        <f t="shared" si="4"/>
        <v>2.5216254226428047E+21</v>
      </c>
      <c r="P40">
        <f t="shared" si="5"/>
        <v>4.8376879960912223E-46</v>
      </c>
      <c r="Q40" s="14">
        <f t="shared" si="6"/>
        <v>1.7709589266794118E+21</v>
      </c>
      <c r="R40">
        <f t="shared" si="7"/>
        <v>3.1816609927636953E-46</v>
      </c>
      <c r="S40" s="14">
        <f t="shared" si="8"/>
        <v>9.5000749250869293E+21</v>
      </c>
      <c r="T40" s="35">
        <f t="shared" si="9"/>
        <v>3.6155119190940508E+22</v>
      </c>
      <c r="U40" s="28">
        <v>965008106597699</v>
      </c>
      <c r="V40">
        <v>1.9037610630872498E+19</v>
      </c>
      <c r="W40" s="31">
        <v>1.2073933359216899E+17</v>
      </c>
      <c r="X40" s="28">
        <f t="shared" si="10"/>
        <v>2.3468875234192062E-18</v>
      </c>
      <c r="Y40">
        <f t="shared" si="11"/>
        <v>2.1695205290316163E+21</v>
      </c>
      <c r="Z40">
        <f t="shared" si="12"/>
        <v>1.3E-15</v>
      </c>
      <c r="AA40">
        <f t="shared" si="13"/>
        <v>9.6049924388304129E+21</v>
      </c>
      <c r="AB40">
        <f t="shared" si="14"/>
        <v>6.9047628606378965E-20</v>
      </c>
      <c r="AC40">
        <f t="shared" si="15"/>
        <v>1.0064308045644531E+22</v>
      </c>
      <c r="AD40" s="28">
        <f t="shared" si="16"/>
        <v>2.183882101350656E+22</v>
      </c>
      <c r="AE40" s="35">
        <f t="shared" si="17"/>
        <v>5.7993940204447064E+22</v>
      </c>
      <c r="AF40" s="35">
        <v>1E+22</v>
      </c>
      <c r="AG40" s="14">
        <f t="shared" si="18"/>
        <v>1.3875049764898468E+23</v>
      </c>
      <c r="AH40" s="14">
        <f t="shared" si="19"/>
        <v>8.8807060587588111</v>
      </c>
      <c r="AI40" s="14">
        <f t="shared" si="20"/>
        <v>18.12223826744119</v>
      </c>
      <c r="AJ40" s="4">
        <f t="shared" si="21"/>
        <v>18.12223826744119</v>
      </c>
      <c r="AK40" s="38">
        <f t="shared" si="22"/>
        <v>5.4857491522873635E-4</v>
      </c>
      <c r="AL40" s="14">
        <f t="shared" si="23"/>
        <v>-2.6882620686582634E-4</v>
      </c>
      <c r="AM40" s="4">
        <f t="shared" si="24"/>
        <v>-32.887917522913142</v>
      </c>
    </row>
    <row r="41" spans="1:39" x14ac:dyDescent="0.55000000000000004">
      <c r="A41" s="3">
        <v>5</v>
      </c>
      <c r="B41" s="1">
        <v>20</v>
      </c>
      <c r="C41" s="1">
        <v>0</v>
      </c>
      <c r="D41" s="1">
        <v>25</v>
      </c>
      <c r="E41">
        <v>449.51934999999997</v>
      </c>
      <c r="F41" s="1">
        <v>27.130821469099999</v>
      </c>
      <c r="G41" s="1">
        <v>340.53341799999998</v>
      </c>
      <c r="H41" s="1">
        <v>8.0899211451308155E-4</v>
      </c>
      <c r="I41" s="2">
        <v>1.0745938403712301E+17</v>
      </c>
      <c r="J41">
        <v>6802440879088720</v>
      </c>
      <c r="K41" s="4">
        <f t="shared" si="0"/>
        <v>1.0065694315803429E+17</v>
      </c>
      <c r="L41" s="28">
        <f t="shared" si="1"/>
        <v>5.8067663486862745E-45</v>
      </c>
      <c r="M41" s="14">
        <f t="shared" si="2"/>
        <v>2.7046286268740556E+22</v>
      </c>
      <c r="N41">
        <f t="shared" si="3"/>
        <v>5.3297706666019728E-45</v>
      </c>
      <c r="O41">
        <f t="shared" si="4"/>
        <v>1.6776557517745076E+21</v>
      </c>
      <c r="P41">
        <f t="shared" si="5"/>
        <v>4.5241231174626885E-46</v>
      </c>
      <c r="Q41" s="14">
        <f t="shared" si="6"/>
        <v>2.1072094450228013E+21</v>
      </c>
      <c r="R41">
        <f t="shared" si="7"/>
        <v>2.797207497142037E-46</v>
      </c>
      <c r="S41" s="14">
        <f t="shared" si="8"/>
        <v>1.9278663986439189E+22</v>
      </c>
      <c r="T41" s="35">
        <f t="shared" si="9"/>
        <v>5.0109815451977054E+22</v>
      </c>
      <c r="U41" s="28">
        <v>1306323588210240</v>
      </c>
      <c r="V41">
        <v>2.52449645539294E+19</v>
      </c>
      <c r="W41" s="31">
        <v>2.0286748133551299E+17</v>
      </c>
      <c r="X41" s="28">
        <f t="shared" si="10"/>
        <v>2.5897728860509631E-18</v>
      </c>
      <c r="Y41">
        <f t="shared" si="11"/>
        <v>3.5738711686149497E+21</v>
      </c>
      <c r="Z41">
        <f t="shared" si="12"/>
        <v>1.3E-15</v>
      </c>
      <c r="AA41">
        <f t="shared" si="13"/>
        <v>1.1552045671086954E+22</v>
      </c>
      <c r="AB41">
        <f t="shared" si="14"/>
        <v>1.0793733787674489E-19</v>
      </c>
      <c r="AC41">
        <f t="shared" si="15"/>
        <v>1.8535796116080665E+22</v>
      </c>
      <c r="AD41" s="28">
        <f t="shared" si="16"/>
        <v>3.366171295578257E+22</v>
      </c>
      <c r="AE41" s="35">
        <f t="shared" si="17"/>
        <v>8.3771528407759624E+22</v>
      </c>
      <c r="AF41" s="35">
        <v>1E+22</v>
      </c>
      <c r="AG41" s="14">
        <f t="shared" si="18"/>
        <v>9.0784280636904079E+22</v>
      </c>
      <c r="AH41" s="14">
        <f t="shared" si="19"/>
        <v>13.784982490038429</v>
      </c>
      <c r="AI41" s="14">
        <f t="shared" si="20"/>
        <v>13.34583897906157</v>
      </c>
      <c r="AJ41" s="4">
        <f t="shared" si="21"/>
        <v>13.345838979061568</v>
      </c>
      <c r="AK41" s="38">
        <f t="shared" si="22"/>
        <v>3.9794882392037942E-4</v>
      </c>
      <c r="AL41" s="14">
        <f t="shared" si="23"/>
        <v>-4.1104329059270212E-4</v>
      </c>
      <c r="AM41" s="4">
        <f t="shared" si="24"/>
        <v>-50.809307435598683</v>
      </c>
    </row>
    <row r="42" spans="1:39" x14ac:dyDescent="0.55000000000000004">
      <c r="A42" s="21">
        <v>0.4</v>
      </c>
      <c r="B42" s="20">
        <v>40</v>
      </c>
      <c r="C42" s="20">
        <v>0</v>
      </c>
      <c r="D42" s="20">
        <v>25</v>
      </c>
      <c r="E42" s="20">
        <v>346.61859939200002</v>
      </c>
      <c r="F42" s="20">
        <v>43.502591255299997</v>
      </c>
      <c r="G42" s="20">
        <v>311.72120782975998</v>
      </c>
      <c r="H42" s="20">
        <v>1.3557923065426586E-3</v>
      </c>
      <c r="I42" s="22">
        <v>1.1148870268012E+16</v>
      </c>
      <c r="J42" s="20">
        <v>1709001179365870</v>
      </c>
      <c r="K42" s="23">
        <f t="shared" si="0"/>
        <v>9439869088646130</v>
      </c>
      <c r="L42" s="28">
        <f t="shared" si="1"/>
        <v>6.7308861760612035E-45</v>
      </c>
      <c r="M42" s="14">
        <f t="shared" si="2"/>
        <v>1.8557648428275787E+20</v>
      </c>
      <c r="N42">
        <f t="shared" si="3"/>
        <v>6.2781738109870514E-45</v>
      </c>
      <c r="O42">
        <f t="shared" si="4"/>
        <v>3.1337216802764337E+19</v>
      </c>
      <c r="P42">
        <f t="shared" si="5"/>
        <v>5.6817975943545538E-46</v>
      </c>
      <c r="Q42" s="14">
        <f t="shared" si="6"/>
        <v>1.566521843314799E+19</v>
      </c>
      <c r="R42">
        <f t="shared" si="7"/>
        <v>4.3339445679139205E-46</v>
      </c>
      <c r="S42" s="14">
        <f t="shared" si="8"/>
        <v>6.6002085425068319E+19</v>
      </c>
      <c r="T42" s="35">
        <f t="shared" si="9"/>
        <v>2.9858100494373854E+20</v>
      </c>
      <c r="U42" s="28">
        <v>566488063557713</v>
      </c>
      <c r="V42">
        <v>2.7924229709268301E+18</v>
      </c>
      <c r="W42" s="31">
        <v>4711718305580910</v>
      </c>
      <c r="X42" s="28">
        <f t="shared" si="10"/>
        <v>1.8528754500484554E-18</v>
      </c>
      <c r="Y42">
        <f t="shared" si="11"/>
        <v>1.4919968539838679E+19</v>
      </c>
      <c r="Z42">
        <f t="shared" si="12"/>
        <v>1.3E-15</v>
      </c>
      <c r="AA42">
        <f t="shared" si="13"/>
        <v>1.2585673993318653E+21</v>
      </c>
      <c r="AB42">
        <f t="shared" si="14"/>
        <v>2.363176066402733E-20</v>
      </c>
      <c r="AC42">
        <f t="shared" si="15"/>
        <v>1.1277676791494458E+20</v>
      </c>
      <c r="AD42" s="28">
        <f t="shared" si="16"/>
        <v>1.3862641357866486E+21</v>
      </c>
      <c r="AE42" s="35">
        <f t="shared" si="17"/>
        <v>1.6848451407303871E+21</v>
      </c>
      <c r="AF42" s="35">
        <v>1E+22</v>
      </c>
      <c r="AG42" s="14">
        <f t="shared" si="18"/>
        <v>6.2661134620048694E+22</v>
      </c>
      <c r="AH42" s="14">
        <f t="shared" si="19"/>
        <v>6.8372364406829051</v>
      </c>
      <c r="AI42" s="14">
        <f t="shared" si="20"/>
        <v>36.665354814617089</v>
      </c>
      <c r="AJ42" s="4">
        <f t="shared" si="21"/>
        <v>36.665354814617096</v>
      </c>
      <c r="AK42" s="38">
        <f t="shared" si="22"/>
        <v>1.1427044812706037E-3</v>
      </c>
      <c r="AL42" s="14">
        <f t="shared" si="23"/>
        <v>-2.1308782527205495E-4</v>
      </c>
      <c r="AM42" s="4">
        <f t="shared" si="24"/>
        <v>-15.716848682777973</v>
      </c>
    </row>
    <row r="43" spans="1:39" x14ac:dyDescent="0.55000000000000004">
      <c r="A43" s="21">
        <v>0.6</v>
      </c>
      <c r="B43" s="20">
        <v>40</v>
      </c>
      <c r="C43" s="20">
        <v>0</v>
      </c>
      <c r="D43" s="20">
        <v>25</v>
      </c>
      <c r="E43" s="20">
        <v>358.87287996800001</v>
      </c>
      <c r="F43" s="20">
        <v>30.560926016500002</v>
      </c>
      <c r="G43" s="20">
        <v>315.15240639103996</v>
      </c>
      <c r="H43" s="20">
        <v>9.4725609714048343E-4</v>
      </c>
      <c r="I43" s="22">
        <v>1.61522617595652E+16</v>
      </c>
      <c r="J43" s="20">
        <v>3084852444284590</v>
      </c>
      <c r="K43" s="23">
        <f t="shared" si="0"/>
        <v>1.306740931528061E+16</v>
      </c>
      <c r="L43" s="28">
        <f t="shared" si="1"/>
        <v>6.6108411245774566E-45</v>
      </c>
      <c r="M43" s="14">
        <f t="shared" si="2"/>
        <v>8.2208174802900248E+20</v>
      </c>
      <c r="N43">
        <f t="shared" si="3"/>
        <v>6.1422488194431255E-45</v>
      </c>
      <c r="O43">
        <f t="shared" si="4"/>
        <v>1.803144751753349E+20</v>
      </c>
      <c r="P43">
        <f t="shared" si="5"/>
        <v>5.491934365286623E-46</v>
      </c>
      <c r="Q43" s="14">
        <f t="shared" si="6"/>
        <v>6.8294168896154649E+19</v>
      </c>
      <c r="R43">
        <f t="shared" si="7"/>
        <v>4.0599218614461753E-46</v>
      </c>
      <c r="S43" s="14">
        <f t="shared" si="8"/>
        <v>2.1386073761493326E+20</v>
      </c>
      <c r="T43" s="35">
        <f t="shared" si="9"/>
        <v>1.2845511297154254E+21</v>
      </c>
      <c r="U43" s="28">
        <v>503862128076744</v>
      </c>
      <c r="V43">
        <v>4.4381351191170499E+18</v>
      </c>
      <c r="W43" s="31">
        <v>8588976998508640</v>
      </c>
      <c r="X43" s="28">
        <f t="shared" si="10"/>
        <v>1.9477697976351665E-18</v>
      </c>
      <c r="Y43">
        <f t="shared" si="11"/>
        <v>5.1607576208802316E+19</v>
      </c>
      <c r="Z43">
        <f t="shared" si="12"/>
        <v>1.3E-15</v>
      </c>
      <c r="AA43">
        <f t="shared" si="13"/>
        <v>2.0206424125939728E+21</v>
      </c>
      <c r="AB43">
        <f t="shared" si="14"/>
        <v>2.9641411555639017E-20</v>
      </c>
      <c r="AC43">
        <f t="shared" si="15"/>
        <v>4.0582032759582628E+20</v>
      </c>
      <c r="AD43" s="28">
        <f t="shared" si="16"/>
        <v>2.4780703163986016E+21</v>
      </c>
      <c r="AE43" s="35">
        <f t="shared" si="17"/>
        <v>3.762621446114027E+21</v>
      </c>
      <c r="AF43" s="35">
        <v>1E+22</v>
      </c>
      <c r="AG43" s="14">
        <f t="shared" si="18"/>
        <v>8.051332587548653E+22</v>
      </c>
      <c r="AH43" s="14">
        <f t="shared" si="19"/>
        <v>4.4613548604609923</v>
      </c>
      <c r="AI43" s="14">
        <f t="shared" si="20"/>
        <v>26.099571156039008</v>
      </c>
      <c r="AJ43" s="4">
        <f t="shared" si="21"/>
        <v>26.099571156039012</v>
      </c>
      <c r="AK43" s="38">
        <f t="shared" si="22"/>
        <v>8.0897345508973743E-4</v>
      </c>
      <c r="AL43" s="14">
        <f t="shared" si="23"/>
        <v>-1.38282642050746E-4</v>
      </c>
      <c r="AM43" s="4">
        <f t="shared" si="24"/>
        <v>-14.598231932017629</v>
      </c>
    </row>
    <row r="44" spans="1:39" x14ac:dyDescent="0.55000000000000004">
      <c r="A44" s="3">
        <v>0.8</v>
      </c>
      <c r="B44" s="1">
        <v>40</v>
      </c>
      <c r="C44" s="1">
        <v>0</v>
      </c>
      <c r="D44" s="1">
        <v>25</v>
      </c>
      <c r="E44">
        <v>370.77639609599998</v>
      </c>
      <c r="F44" s="1">
        <v>30.560098412599999</v>
      </c>
      <c r="G44" s="1">
        <v>318.48539090687996</v>
      </c>
      <c r="H44" s="1">
        <v>9.4226097409873776E-4</v>
      </c>
      <c r="I44" s="2">
        <v>2.08449396336485E+16</v>
      </c>
      <c r="J44">
        <v>4346233526694470</v>
      </c>
      <c r="K44" s="4">
        <f t="shared" si="0"/>
        <v>1.649870610695403E+16</v>
      </c>
      <c r="L44" s="28">
        <f t="shared" si="1"/>
        <v>6.4966582532253189E-45</v>
      </c>
      <c r="M44" s="14">
        <f t="shared" si="2"/>
        <v>2.0247248992287738E+21</v>
      </c>
      <c r="N44">
        <f t="shared" si="3"/>
        <v>6.0172686132701367E-45</v>
      </c>
      <c r="O44">
        <f t="shared" si="4"/>
        <v>4.9401322097096216E+20</v>
      </c>
      <c r="P44">
        <f t="shared" si="5"/>
        <v>5.3250243693309088E-46</v>
      </c>
      <c r="Q44" s="14">
        <f t="shared" si="6"/>
        <v>1.6595777412536084E+20</v>
      </c>
      <c r="R44">
        <f t="shared" si="7"/>
        <v>3.8261252782724208E-46</v>
      </c>
      <c r="S44" s="14">
        <f t="shared" si="8"/>
        <v>4.5265989310733274E+20</v>
      </c>
      <c r="T44" s="35">
        <f t="shared" si="9"/>
        <v>3.1373557874324301E+21</v>
      </c>
      <c r="U44" s="28">
        <v>546868019365416</v>
      </c>
      <c r="V44">
        <v>5.7311449526607002E+18</v>
      </c>
      <c r="W44" s="31">
        <v>1.28337918092189E+16</v>
      </c>
      <c r="X44" s="28">
        <f t="shared" si="10"/>
        <v>2.0381460213896101E-18</v>
      </c>
      <c r="Y44">
        <f t="shared" si="11"/>
        <v>1.1368504628554434E+20</v>
      </c>
      <c r="Z44">
        <f t="shared" si="12"/>
        <v>1.3E-15</v>
      </c>
      <c r="AA44">
        <f t="shared" si="13"/>
        <v>3.0898609565758637E+21</v>
      </c>
      <c r="AB44">
        <f t="shared" si="14"/>
        <v>3.6413056856518432E-20</v>
      </c>
      <c r="AC44">
        <f t="shared" si="15"/>
        <v>9.0700898582085501E+20</v>
      </c>
      <c r="AD44" s="28">
        <f t="shared" si="16"/>
        <v>4.1105549886822631E+21</v>
      </c>
      <c r="AE44" s="35">
        <f t="shared" si="17"/>
        <v>7.2479107761146933E+21</v>
      </c>
      <c r="AF44" s="35">
        <v>1E+22</v>
      </c>
      <c r="AG44" s="14">
        <f t="shared" si="18"/>
        <v>1.1557341352380987E+23</v>
      </c>
      <c r="AH44" s="14">
        <f t="shared" si="19"/>
        <v>3.9684730859900661</v>
      </c>
      <c r="AI44" s="14">
        <f t="shared" si="20"/>
        <v>26.591625326609933</v>
      </c>
      <c r="AJ44" s="4">
        <f t="shared" si="21"/>
        <v>26.591625326609933</v>
      </c>
      <c r="AK44" s="38">
        <f t="shared" si="22"/>
        <v>8.1990085387910233E-4</v>
      </c>
      <c r="AL44" s="14">
        <f t="shared" si="23"/>
        <v>-1.2236012021963542E-4</v>
      </c>
      <c r="AM44" s="4">
        <f t="shared" si="24"/>
        <v>-12.985799431699007</v>
      </c>
    </row>
    <row r="45" spans="1:39" x14ac:dyDescent="0.55000000000000004">
      <c r="A45" s="3">
        <v>1</v>
      </c>
      <c r="B45" s="1">
        <v>40</v>
      </c>
      <c r="C45" s="1">
        <v>0</v>
      </c>
      <c r="D45" s="1">
        <v>25</v>
      </c>
      <c r="E45">
        <v>382.33543400000002</v>
      </c>
      <c r="F45" s="1">
        <v>30.682168728499999</v>
      </c>
      <c r="G45" s="1">
        <v>321.72192151999997</v>
      </c>
      <c r="H45" s="1">
        <v>9.4125422920537786E-4</v>
      </c>
      <c r="I45" s="2">
        <v>2.52684256640299E+16</v>
      </c>
      <c r="J45">
        <v>5244235608585890</v>
      </c>
      <c r="K45" s="4">
        <f t="shared" si="0"/>
        <v>2.0024190055444008E+16</v>
      </c>
      <c r="L45" s="28">
        <f t="shared" si="1"/>
        <v>6.3881863495698543E-45</v>
      </c>
      <c r="M45" s="14">
        <f t="shared" si="2"/>
        <v>3.5180088303513281E+21</v>
      </c>
      <c r="N45">
        <f t="shared" si="3"/>
        <v>5.902010021549008E-45</v>
      </c>
      <c r="O45">
        <f t="shared" si="4"/>
        <v>8.5122922911042961E+20</v>
      </c>
      <c r="P45">
        <f t="shared" si="5"/>
        <v>5.1773138178893884E-46</v>
      </c>
      <c r="Q45" s="14">
        <f t="shared" si="6"/>
        <v>2.8511747673204998E+20</v>
      </c>
      <c r="R45">
        <f t="shared" si="7"/>
        <v>3.6247752899254137E-46</v>
      </c>
      <c r="S45" s="14">
        <f t="shared" si="8"/>
        <v>7.622074703321048E+20</v>
      </c>
      <c r="T45" s="35">
        <f t="shared" si="9"/>
        <v>5.4165630065259126E+21</v>
      </c>
      <c r="U45" s="28">
        <v>618688189627338</v>
      </c>
      <c r="V45">
        <v>6.5209241662285199E+18</v>
      </c>
      <c r="W45" s="31">
        <v>1.71847710047282E+16</v>
      </c>
      <c r="X45" s="28">
        <f t="shared" si="10"/>
        <v>2.1241693333719668E-18</v>
      </c>
      <c r="Y45">
        <f t="shared" si="11"/>
        <v>1.9143223906308807E+20</v>
      </c>
      <c r="Z45">
        <f t="shared" si="12"/>
        <v>1.3E-15</v>
      </c>
      <c r="AA45">
        <f t="shared" si="13"/>
        <v>4.2179106250517932E+21</v>
      </c>
      <c r="AB45">
        <f t="shared" si="14"/>
        <v>4.3924268320033594E-20</v>
      </c>
      <c r="AC45">
        <f t="shared" si="15"/>
        <v>1.5020897432351099E+21</v>
      </c>
      <c r="AD45" s="28">
        <f t="shared" si="16"/>
        <v>5.9114326073499913E+21</v>
      </c>
      <c r="AE45" s="35">
        <f t="shared" si="17"/>
        <v>1.1327995613875903E+22</v>
      </c>
      <c r="AF45" s="35">
        <v>1E+22</v>
      </c>
      <c r="AG45" s="14">
        <f t="shared" si="18"/>
        <v>1.3957652618076427E+23</v>
      </c>
      <c r="AH45" s="14">
        <f t="shared" si="19"/>
        <v>4.0669407718748554</v>
      </c>
      <c r="AI45" s="14">
        <f t="shared" si="20"/>
        <v>26.615227956625144</v>
      </c>
      <c r="AJ45" s="4">
        <f t="shared" si="21"/>
        <v>26.615227956625148</v>
      </c>
      <c r="AK45" s="38">
        <f t="shared" si="22"/>
        <v>8.1649038883514953E-4</v>
      </c>
      <c r="AL45" s="14">
        <f t="shared" si="23"/>
        <v>-1.2476384037022833E-4</v>
      </c>
      <c r="AM45" s="4">
        <f t="shared" si="24"/>
        <v>-13.255062925513334</v>
      </c>
    </row>
    <row r="46" spans="1:39" x14ac:dyDescent="0.55000000000000004">
      <c r="A46" s="3">
        <v>1.5</v>
      </c>
      <c r="B46" s="1">
        <v>40</v>
      </c>
      <c r="C46" s="1">
        <v>0</v>
      </c>
      <c r="D46" s="1">
        <v>25</v>
      </c>
      <c r="E46">
        <v>409.76718987499999</v>
      </c>
      <c r="F46" s="1">
        <v>35.342414248899999</v>
      </c>
      <c r="G46" s="1">
        <v>329.402813165</v>
      </c>
      <c r="H46" s="1">
        <v>1.0715039458140205E-3</v>
      </c>
      <c r="I46" s="2">
        <v>3.53652564119423E+16</v>
      </c>
      <c r="J46">
        <v>6878028831950130</v>
      </c>
      <c r="K46" s="4">
        <f t="shared" si="0"/>
        <v>2.8487227579992168E+16</v>
      </c>
      <c r="L46" s="28">
        <f t="shared" si="1"/>
        <v>6.1406191610287219E-45</v>
      </c>
      <c r="M46" s="14">
        <f t="shared" si="2"/>
        <v>8.2754254861487393E+21</v>
      </c>
      <c r="N46">
        <f t="shared" si="3"/>
        <v>5.6499107099648567E-45</v>
      </c>
      <c r="O46">
        <f t="shared" si="4"/>
        <v>1.8383726928368315E+21</v>
      </c>
      <c r="P46">
        <f t="shared" si="5"/>
        <v>4.8738239710635692E-46</v>
      </c>
      <c r="Q46" s="14">
        <f t="shared" si="6"/>
        <v>6.5682248072171998E+20</v>
      </c>
      <c r="R46">
        <f t="shared" si="7"/>
        <v>3.227490214308322E-46</v>
      </c>
      <c r="S46" s="14">
        <f t="shared" si="8"/>
        <v>1.8014793836794408E+21</v>
      </c>
      <c r="T46" s="35">
        <f t="shared" si="9"/>
        <v>1.2572100043386732E+22</v>
      </c>
      <c r="U46" s="28">
        <v>817205480886246</v>
      </c>
      <c r="V46">
        <v>8.13804816581282E+18</v>
      </c>
      <c r="W46" s="31">
        <v>2.74869133059041E+16</v>
      </c>
      <c r="X46" s="28">
        <f t="shared" si="10"/>
        <v>2.321360896796781E-18</v>
      </c>
      <c r="Y46">
        <f t="shared" si="11"/>
        <v>4.3886670015726236E+20</v>
      </c>
      <c r="Z46">
        <f t="shared" si="12"/>
        <v>1.3E-15</v>
      </c>
      <c r="AA46">
        <f t="shared" si="13"/>
        <v>7.3069917169122521E+21</v>
      </c>
      <c r="AB46">
        <f t="shared" si="14"/>
        <v>6.5705572820498266E-20</v>
      </c>
      <c r="AC46">
        <f t="shared" si="15"/>
        <v>3.6777859873105101E+21</v>
      </c>
      <c r="AD46" s="28">
        <f t="shared" si="16"/>
        <v>1.1423644404380026E+22</v>
      </c>
      <c r="AE46" s="35">
        <f t="shared" si="17"/>
        <v>2.3995744447766758E+22</v>
      </c>
      <c r="AF46" s="35">
        <v>1E+22</v>
      </c>
      <c r="AG46" s="14">
        <f t="shared" si="18"/>
        <v>2.0909039974689255E+23</v>
      </c>
      <c r="AH46" s="14">
        <f t="shared" si="19"/>
        <v>4.9426580315930329</v>
      </c>
      <c r="AI46" s="14">
        <f t="shared" si="20"/>
        <v>30.399756217306965</v>
      </c>
      <c r="AJ46" s="4">
        <f t="shared" si="21"/>
        <v>30.399756217306969</v>
      </c>
      <c r="AK46" s="38">
        <f t="shared" si="22"/>
        <v>9.2165347022501543E-4</v>
      </c>
      <c r="AL46" s="14">
        <f t="shared" si="23"/>
        <v>-1.4985047558900512E-4</v>
      </c>
      <c r="AM46" s="4">
        <f t="shared" si="24"/>
        <v>-13.985060547319202</v>
      </c>
    </row>
    <row r="47" spans="1:39" x14ac:dyDescent="0.55000000000000004">
      <c r="A47" s="3">
        <v>2</v>
      </c>
      <c r="B47" s="1">
        <v>40</v>
      </c>
      <c r="C47" s="1">
        <v>0</v>
      </c>
      <c r="D47" s="1">
        <v>25</v>
      </c>
      <c r="E47">
        <v>435.183468</v>
      </c>
      <c r="F47" s="1">
        <v>40.955368686900002</v>
      </c>
      <c r="G47" s="1">
        <v>336.51937104000001</v>
      </c>
      <c r="H47" s="1">
        <v>1.2284769699164365E-3</v>
      </c>
      <c r="I47" s="2">
        <v>4.43997311623686E+16</v>
      </c>
      <c r="J47">
        <v>8028494640971820</v>
      </c>
      <c r="K47" s="4">
        <f t="shared" si="0"/>
        <v>3.6371236521396784E+16</v>
      </c>
      <c r="L47" s="28">
        <f t="shared" si="1"/>
        <v>5.9237928101834331E-45</v>
      </c>
      <c r="M47" s="14">
        <f t="shared" si="2"/>
        <v>1.3887567090966862E+22</v>
      </c>
      <c r="N47">
        <f t="shared" si="3"/>
        <v>5.4397182215596726E-45</v>
      </c>
      <c r="O47">
        <f t="shared" si="4"/>
        <v>2.8150023982841672E+21</v>
      </c>
      <c r="P47">
        <f t="shared" si="5"/>
        <v>4.6399631775869494E-46</v>
      </c>
      <c r="Q47" s="14">
        <f t="shared" si="6"/>
        <v>1.0877794344458039E+21</v>
      </c>
      <c r="R47">
        <f t="shared" si="7"/>
        <v>2.9364702669472724E-46</v>
      </c>
      <c r="S47" s="14">
        <f t="shared" si="8"/>
        <v>3.1187162404132985E+21</v>
      </c>
      <c r="T47" s="35">
        <f t="shared" si="9"/>
        <v>2.0909065164110135E+22</v>
      </c>
      <c r="U47" s="28">
        <v>988339136242834</v>
      </c>
      <c r="V47">
        <v>9.4706266500947292E+18</v>
      </c>
      <c r="W47" s="31">
        <v>3.6719595854433696E+16</v>
      </c>
      <c r="X47" s="28">
        <f t="shared" si="10"/>
        <v>2.4953167325013129E-18</v>
      </c>
      <c r="Y47">
        <f t="shared" si="11"/>
        <v>7.3562705466370949E+20</v>
      </c>
      <c r="Z47">
        <f t="shared" si="12"/>
        <v>1.3E-15</v>
      </c>
      <c r="AA47">
        <f t="shared" si="13"/>
        <v>1.0315338096424805E+22</v>
      </c>
      <c r="AB47">
        <f t="shared" si="14"/>
        <v>9.1194975235657856E-20</v>
      </c>
      <c r="AC47">
        <f t="shared" si="15"/>
        <v>6.9339985706618538E+21</v>
      </c>
      <c r="AD47" s="28">
        <f t="shared" si="16"/>
        <v>1.7984963721750368E+22</v>
      </c>
      <c r="AE47" s="35">
        <f t="shared" si="17"/>
        <v>3.8894028885860498E+22</v>
      </c>
      <c r="AF47" s="35">
        <v>1E+22</v>
      </c>
      <c r="AG47" s="14">
        <f t="shared" si="18"/>
        <v>2.7991592913594127E+23</v>
      </c>
      <c r="AH47" s="14">
        <f t="shared" si="19"/>
        <v>6.0900618450113395</v>
      </c>
      <c r="AI47" s="14">
        <f t="shared" si="20"/>
        <v>34.86530684188866</v>
      </c>
      <c r="AJ47" s="4">
        <f t="shared" si="21"/>
        <v>34.865306841888668</v>
      </c>
      <c r="AK47" s="38">
        <f t="shared" si="22"/>
        <v>1.0458024888451367E-3</v>
      </c>
      <c r="AL47" s="14">
        <f t="shared" si="23"/>
        <v>-1.8267448107129984E-4</v>
      </c>
      <c r="AM47" s="4">
        <f t="shared" si="24"/>
        <v>-14.86999638940938</v>
      </c>
    </row>
    <row r="48" spans="1:39" x14ac:dyDescent="0.55000000000000004">
      <c r="A48" s="3">
        <v>3</v>
      </c>
      <c r="B48" s="1">
        <v>40</v>
      </c>
      <c r="C48" s="1">
        <v>0</v>
      </c>
      <c r="D48" s="1">
        <v>25</v>
      </c>
      <c r="E48">
        <v>480.36248000000001</v>
      </c>
      <c r="F48" s="1">
        <v>48.558728664599997</v>
      </c>
      <c r="G48" s="1">
        <v>349.16949439999996</v>
      </c>
      <c r="H48" s="1">
        <v>1.4299155017606926E-3</v>
      </c>
      <c r="I48" s="2">
        <v>6.0335777012103104E+16</v>
      </c>
      <c r="J48">
        <v>9269730507983120</v>
      </c>
      <c r="K48" s="4">
        <f t="shared" si="0"/>
        <v>5.1066046504119984E+16</v>
      </c>
      <c r="L48" s="28">
        <f t="shared" si="1"/>
        <v>5.5674885797969922E-45</v>
      </c>
      <c r="M48" s="14">
        <f t="shared" si="2"/>
        <v>2.4430130567435115E+22</v>
      </c>
      <c r="N48">
        <f t="shared" si="3"/>
        <v>5.1115367709131452E-45</v>
      </c>
      <c r="O48">
        <f t="shared" si="4"/>
        <v>4.0714847696227334E+21</v>
      </c>
      <c r="P48">
        <f t="shared" si="5"/>
        <v>4.3065838441408801E-46</v>
      </c>
      <c r="Q48" s="14">
        <f t="shared" si="6"/>
        <v>1.8897282698297805E+21</v>
      </c>
      <c r="R48">
        <f t="shared" si="7"/>
        <v>2.5444655056350574E-46</v>
      </c>
      <c r="S48" s="14">
        <f t="shared" si="8"/>
        <v>6.1507510422689819E+21</v>
      </c>
      <c r="T48" s="35">
        <f t="shared" si="9"/>
        <v>3.654209464915661E+22</v>
      </c>
      <c r="U48" s="28">
        <v>1281787915262720</v>
      </c>
      <c r="V48">
        <v>1.1820517791442301E+19</v>
      </c>
      <c r="W48" s="31">
        <v>5.35378119051012E+16</v>
      </c>
      <c r="X48" s="28">
        <f t="shared" si="10"/>
        <v>2.7842779742804477E-18</v>
      </c>
      <c r="Y48">
        <f t="shared" si="11"/>
        <v>1.3817845033375346E+21</v>
      </c>
      <c r="Z48">
        <f t="shared" si="12"/>
        <v>1.3E-15</v>
      </c>
      <c r="AA48">
        <f t="shared" si="13"/>
        <v>1.5446377105737394E+22</v>
      </c>
      <c r="AB48">
        <f t="shared" si="14"/>
        <v>1.4991615132596928E-19</v>
      </c>
      <c r="AC48">
        <f t="shared" si="15"/>
        <v>1.6426764606757216E+22</v>
      </c>
      <c r="AD48" s="28">
        <f t="shared" si="16"/>
        <v>3.3254926215832142E+22</v>
      </c>
      <c r="AE48" s="35">
        <f t="shared" si="17"/>
        <v>6.9797020864988748E+22</v>
      </c>
      <c r="AF48" s="35">
        <v>1E+22</v>
      </c>
      <c r="AG48" s="14">
        <f t="shared" si="18"/>
        <v>3.7032930766612821E+23</v>
      </c>
      <c r="AH48" s="14">
        <f t="shared" si="19"/>
        <v>8.6083431224097939</v>
      </c>
      <c r="AI48" s="14">
        <f t="shared" si="20"/>
        <v>39.950385542190205</v>
      </c>
      <c r="AJ48" s="4">
        <f t="shared" si="21"/>
        <v>39.950385542190197</v>
      </c>
      <c r="AK48" s="38">
        <f t="shared" si="22"/>
        <v>1.1764244484790114E-3</v>
      </c>
      <c r="AL48" s="14">
        <f t="shared" si="23"/>
        <v>-2.5349105328168115E-4</v>
      </c>
      <c r="AM48" s="4">
        <f t="shared" si="24"/>
        <v>-17.727694606398138</v>
      </c>
    </row>
    <row r="49" spans="1:39" x14ac:dyDescent="0.55000000000000004">
      <c r="A49" s="3">
        <v>5</v>
      </c>
      <c r="B49" s="1">
        <v>40</v>
      </c>
      <c r="C49" s="1">
        <v>0</v>
      </c>
      <c r="D49" s="1">
        <v>25</v>
      </c>
      <c r="E49">
        <v>550.85654999999997</v>
      </c>
      <c r="F49" s="1">
        <v>57.332852820900001</v>
      </c>
      <c r="G49" s="1">
        <v>368.90783399999998</v>
      </c>
      <c r="H49" s="1">
        <v>1.6425016973940236E-3</v>
      </c>
      <c r="I49" s="2">
        <v>8.7690837957301408E+16</v>
      </c>
      <c r="J49">
        <v>9828289860418290</v>
      </c>
      <c r="K49" s="4">
        <f t="shared" si="0"/>
        <v>7.786254809688312E+16</v>
      </c>
      <c r="L49" s="28">
        <f t="shared" si="1"/>
        <v>5.0799415064439824E-45</v>
      </c>
      <c r="M49" s="14">
        <f t="shared" si="2"/>
        <v>3.820702623148141E+22</v>
      </c>
      <c r="N49">
        <f t="shared" si="3"/>
        <v>4.6890594877700364E-45</v>
      </c>
      <c r="O49">
        <f t="shared" si="4"/>
        <v>4.4516356496481819E+21</v>
      </c>
      <c r="P49">
        <f t="shared" si="5"/>
        <v>3.9284097462746719E-46</v>
      </c>
      <c r="Q49" s="14">
        <f t="shared" si="6"/>
        <v>2.9546177654512083E+21</v>
      </c>
      <c r="R49">
        <f t="shared" si="7"/>
        <v>2.1324958000646496E-46</v>
      </c>
      <c r="S49" s="14">
        <f t="shared" si="8"/>
        <v>1.2706424644343498E+22</v>
      </c>
      <c r="T49" s="35">
        <f t="shared" si="9"/>
        <v>5.8319704290924295E+22</v>
      </c>
      <c r="U49" s="28">
        <v>1723741619984710</v>
      </c>
      <c r="V49">
        <v>1.57067276018385E+19</v>
      </c>
      <c r="W49" s="31">
        <v>8.3994923740953408E+16</v>
      </c>
      <c r="X49" s="28">
        <f t="shared" si="10"/>
        <v>3.186925738213065E-18</v>
      </c>
      <c r="Y49">
        <f t="shared" si="11"/>
        <v>2.6308915144402524E+21</v>
      </c>
      <c r="Z49">
        <f t="shared" si="12"/>
        <v>1.3E-15</v>
      </c>
      <c r="AA49">
        <f t="shared" si="13"/>
        <v>2.2023861971379741E+22</v>
      </c>
      <c r="AB49">
        <f t="shared" si="14"/>
        <v>2.7666609335151203E-19</v>
      </c>
      <c r="AC49">
        <f t="shared" si="15"/>
        <v>4.2709019981345905E+22</v>
      </c>
      <c r="AD49" s="28">
        <f t="shared" si="16"/>
        <v>6.7363773467165899E+22</v>
      </c>
      <c r="AE49" s="35">
        <f t="shared" si="17"/>
        <v>1.2568347775809019E+23</v>
      </c>
      <c r="AF49" s="35">
        <v>1E+22</v>
      </c>
      <c r="AG49" s="14">
        <f t="shared" si="18"/>
        <v>4.278004182904154E+23</v>
      </c>
      <c r="AH49" s="14">
        <f t="shared" si="19"/>
        <v>13.805400500501266</v>
      </c>
      <c r="AI49" s="14">
        <f t="shared" si="20"/>
        <v>43.527452320398737</v>
      </c>
      <c r="AJ49" s="4">
        <f t="shared" si="21"/>
        <v>43.527452320398723</v>
      </c>
      <c r="AK49" s="38">
        <f t="shared" si="22"/>
        <v>1.2469973287886015E-3</v>
      </c>
      <c r="AL49" s="14">
        <f t="shared" si="23"/>
        <v>-3.9550436860542209E-4</v>
      </c>
      <c r="AM49" s="4">
        <f t="shared" si="24"/>
        <v>-24.079388729577893</v>
      </c>
    </row>
    <row r="50" spans="1:39" ht="14.7" thickBot="1" x14ac:dyDescent="0.6">
      <c r="A50" s="5">
        <v>7.5</v>
      </c>
      <c r="B50" s="6">
        <v>40</v>
      </c>
      <c r="C50" s="6">
        <v>0</v>
      </c>
      <c r="D50" s="6">
        <v>25</v>
      </c>
      <c r="E50" s="7">
        <v>609.83255937499996</v>
      </c>
      <c r="F50" s="6">
        <v>67.784936770300007</v>
      </c>
      <c r="G50" s="6">
        <v>385.42111662499997</v>
      </c>
      <c r="H50" s="6">
        <v>1.8998821230127516E-3</v>
      </c>
      <c r="I50" s="8">
        <v>1.1881557909914099E+17</v>
      </c>
      <c r="J50" s="7">
        <v>7053227885895830</v>
      </c>
      <c r="K50" s="9">
        <f t="shared" si="0"/>
        <v>1.1176235121324517E+17</v>
      </c>
      <c r="L50" s="29">
        <f t="shared" si="1"/>
        <v>4.7276819002811351E-45</v>
      </c>
      <c r="M50" s="15">
        <f t="shared" si="2"/>
        <v>2.6285703758432602E+22</v>
      </c>
      <c r="N50" s="7">
        <f t="shared" si="3"/>
        <v>4.3980212728882031E-45</v>
      </c>
      <c r="O50" s="7">
        <f t="shared" si="4"/>
        <v>1.5431959445709212E+21</v>
      </c>
      <c r="P50" s="7">
        <f t="shared" si="5"/>
        <v>3.6975350827400572E-46</v>
      </c>
      <c r="Q50" s="15">
        <f t="shared" si="6"/>
        <v>2.055813268983624E+21</v>
      </c>
      <c r="R50" s="7">
        <f t="shared" si="7"/>
        <v>1.8981819646780856E-46</v>
      </c>
      <c r="S50" s="15">
        <f t="shared" si="8"/>
        <v>1.6723101204260678E+22</v>
      </c>
      <c r="T50" s="36">
        <f t="shared" si="9"/>
        <v>4.6607814176247825E+22</v>
      </c>
      <c r="U50" s="29">
        <v>2177959284350300</v>
      </c>
      <c r="V50" s="7">
        <v>1.94853488768065E+19</v>
      </c>
      <c r="W50" s="32">
        <v>1.1832935164060301E+17</v>
      </c>
      <c r="X50" s="29">
        <f t="shared" si="10"/>
        <v>3.4835984399738454E-18</v>
      </c>
      <c r="Y50" s="7">
        <f t="shared" si="11"/>
        <v>2.9074247838098076E+21</v>
      </c>
      <c r="Z50" s="7">
        <f t="shared" si="12"/>
        <v>1.3E-15</v>
      </c>
      <c r="AA50" s="7">
        <f t="shared" si="13"/>
        <v>1.9970136106342841E+22</v>
      </c>
      <c r="AB50" s="7">
        <f t="shared" si="14"/>
        <v>4.1430398864607411E-19</v>
      </c>
      <c r="AC50" s="7">
        <f t="shared" si="15"/>
        <v>5.6939705470441652E+22</v>
      </c>
      <c r="AD50" s="29">
        <f t="shared" si="16"/>
        <v>7.9817266360594301E+22</v>
      </c>
      <c r="AE50" s="36">
        <f t="shared" si="17"/>
        <v>1.2642508053684213E+23</v>
      </c>
      <c r="AF50" s="36">
        <v>1E+22</v>
      </c>
      <c r="AG50" s="15">
        <f t="shared" si="18"/>
        <v>3.4167752573512342E+23</v>
      </c>
      <c r="AH50" s="15">
        <f t="shared" si="19"/>
        <v>19.342219299286793</v>
      </c>
      <c r="AI50" s="15">
        <f t="shared" si="20"/>
        <v>48.442717471013211</v>
      </c>
      <c r="AJ50" s="9">
        <f t="shared" si="21"/>
        <v>48.442717471013204</v>
      </c>
      <c r="AK50" s="39">
        <f t="shared" si="22"/>
        <v>1.3577567126043383E-3</v>
      </c>
      <c r="AL50" s="15">
        <f t="shared" si="23"/>
        <v>-5.4212541040841327E-4</v>
      </c>
      <c r="AM50" s="9">
        <f t="shared" si="24"/>
        <v>-28.534686644071055</v>
      </c>
    </row>
    <row r="51" spans="1:39" x14ac:dyDescent="0.55000000000000004">
      <c r="A51" s="16">
        <v>0.4</v>
      </c>
      <c r="B51" s="17">
        <v>20</v>
      </c>
      <c r="C51" s="17">
        <v>0</v>
      </c>
      <c r="D51" s="17">
        <v>50</v>
      </c>
      <c r="E51" s="17">
        <v>338.796105958</v>
      </c>
      <c r="F51" s="17">
        <v>26.1587734063</v>
      </c>
      <c r="G51" s="17">
        <v>327.53090966823999</v>
      </c>
      <c r="H51" s="17">
        <v>7.953393020616778E-4</v>
      </c>
      <c r="I51" s="18">
        <v>1.14062875255595E+16</v>
      </c>
      <c r="J51" s="17">
        <v>1220640072063260</v>
      </c>
      <c r="K51" s="19">
        <f t="shared" si="0"/>
        <v>1.018564745349624E+16</v>
      </c>
      <c r="L51" s="24">
        <f t="shared" si="1"/>
        <v>6.80875494159487E-45</v>
      </c>
      <c r="M51" s="25">
        <f t="shared" si="2"/>
        <v>1.0333122788080022E+20</v>
      </c>
      <c r="N51" s="26">
        <f t="shared" si="3"/>
        <v>6.3691108913170147E-45</v>
      </c>
      <c r="O51" s="26">
        <f t="shared" si="4"/>
        <v>1.1583550061721958E+19</v>
      </c>
      <c r="P51" s="26">
        <f t="shared" si="5"/>
        <v>5.8138844689794597E-46</v>
      </c>
      <c r="Q51" s="25">
        <f t="shared" si="6"/>
        <v>8.823284522500993E+18</v>
      </c>
      <c r="R51" s="26">
        <f t="shared" si="7"/>
        <v>4.5296384286163028E-46</v>
      </c>
      <c r="S51" s="25">
        <f t="shared" si="8"/>
        <v>5.7362548807484129E+19</v>
      </c>
      <c r="T51" s="34">
        <f t="shared" si="9"/>
        <v>1.8110061127250733E+20</v>
      </c>
      <c r="U51" s="24">
        <v>361870602271384</v>
      </c>
      <c r="V51" s="26">
        <v>3.6413392170869402E+18</v>
      </c>
      <c r="W51" s="30">
        <v>4722171417751540</v>
      </c>
      <c r="X51" s="24">
        <f t="shared" si="10"/>
        <v>1.7913441402175414E-18</v>
      </c>
      <c r="Y51" s="26">
        <f t="shared" si="11"/>
        <v>1.0325435991324697E+19</v>
      </c>
      <c r="Z51" s="26">
        <f t="shared" si="12"/>
        <v>1.3E-15</v>
      </c>
      <c r="AA51" s="26">
        <f t="shared" si="13"/>
        <v>5.7422788544435277E+20</v>
      </c>
      <c r="AB51" s="26">
        <f t="shared" si="14"/>
        <v>2.0274889095812014E-20</v>
      </c>
      <c r="AC51" s="26">
        <f t="shared" si="15"/>
        <v>9.0117108599227482E+19</v>
      </c>
      <c r="AD51" s="24">
        <f t="shared" si="16"/>
        <v>6.7467043003490501E+20</v>
      </c>
      <c r="AE51" s="34">
        <f t="shared" si="17"/>
        <v>8.557710413074124E+20</v>
      </c>
      <c r="AF51" s="34">
        <v>1E+22</v>
      </c>
      <c r="AG51" s="25">
        <f t="shared" si="18"/>
        <v>2.1074676014445108E+22</v>
      </c>
      <c r="AH51" s="25">
        <f t="shared" si="19"/>
        <v>8.8935070130524192</v>
      </c>
      <c r="AI51" s="25">
        <f t="shared" si="20"/>
        <v>17.265266393247579</v>
      </c>
      <c r="AJ51" s="27">
        <f t="shared" si="21"/>
        <v>17.265266393247582</v>
      </c>
      <c r="AK51" s="37">
        <f t="shared" si="22"/>
        <v>5.249384101399556E-4</v>
      </c>
      <c r="AL51" s="25">
        <f t="shared" si="23"/>
        <v>-2.704008919217222E-4</v>
      </c>
      <c r="AM51" s="27">
        <f t="shared" si="24"/>
        <v>-33.998180552726268</v>
      </c>
    </row>
    <row r="52" spans="1:39" x14ac:dyDescent="0.55000000000000004">
      <c r="A52" s="21">
        <v>0.6</v>
      </c>
      <c r="B52" s="20">
        <v>20</v>
      </c>
      <c r="C52" s="20">
        <v>0</v>
      </c>
      <c r="D52" s="20">
        <v>50</v>
      </c>
      <c r="E52" s="20">
        <v>349.11744650999998</v>
      </c>
      <c r="F52" s="20">
        <v>19.0833434332</v>
      </c>
      <c r="G52" s="20">
        <v>330.42088502279995</v>
      </c>
      <c r="H52" s="20">
        <v>5.7767282082666683E-4</v>
      </c>
      <c r="I52" s="22">
        <v>1.66036064757158E+16</v>
      </c>
      <c r="J52" s="20">
        <v>2320289585330090</v>
      </c>
      <c r="K52" s="23">
        <f t="shared" si="0"/>
        <v>1.428331689038571E+16</v>
      </c>
      <c r="L52" s="28">
        <f t="shared" si="1"/>
        <v>6.7062097773659834E-45</v>
      </c>
      <c r="M52" s="14">
        <f t="shared" si="2"/>
        <v>5.1569222950066343E+20</v>
      </c>
      <c r="N52">
        <f t="shared" si="3"/>
        <v>6.2498260607461726E-45</v>
      </c>
      <c r="O52">
        <f t="shared" si="4"/>
        <v>7.8071855777435353E+19</v>
      </c>
      <c r="P52">
        <f t="shared" si="5"/>
        <v>5.6414632459660737E-46</v>
      </c>
      <c r="Q52" s="14">
        <f t="shared" si="6"/>
        <v>4.3381565079835189E+19</v>
      </c>
      <c r="R52">
        <f t="shared" si="7"/>
        <v>4.2750135941575219E-46</v>
      </c>
      <c r="S52" s="14">
        <f t="shared" si="8"/>
        <v>2.0236613350132787E+20</v>
      </c>
      <c r="T52" s="35">
        <f t="shared" si="9"/>
        <v>8.3951178385926193E+20</v>
      </c>
      <c r="U52" s="28">
        <v>376637032319373</v>
      </c>
      <c r="V52">
        <v>5.4280923926179604E+18</v>
      </c>
      <c r="W52" s="31">
        <v>9707643934053860</v>
      </c>
      <c r="X52" s="28">
        <f t="shared" si="10"/>
        <v>1.872375954892423E-18</v>
      </c>
      <c r="Y52">
        <f t="shared" si="11"/>
        <v>4.2174416674353226E+19</v>
      </c>
      <c r="Z52">
        <f t="shared" si="12"/>
        <v>1.3E-15</v>
      </c>
      <c r="AA52">
        <f t="shared" si="13"/>
        <v>1.1360790786023558E+21</v>
      </c>
      <c r="AB52">
        <f t="shared" si="14"/>
        <v>2.4781221881672949E-20</v>
      </c>
      <c r="AC52">
        <f t="shared" si="15"/>
        <v>3.1211320128534184E+20</v>
      </c>
      <c r="AD52" s="28">
        <f t="shared" si="16"/>
        <v>1.4903666965620507E+21</v>
      </c>
      <c r="AE52" s="35">
        <f t="shared" si="17"/>
        <v>2.3298784804213128E+21</v>
      </c>
      <c r="AF52" s="35">
        <v>1E+22</v>
      </c>
      <c r="AG52" s="14">
        <f t="shared" si="18"/>
        <v>3.1949004540910003E+22</v>
      </c>
      <c r="AH52" s="14">
        <f t="shared" si="19"/>
        <v>5.3139395006452323</v>
      </c>
      <c r="AI52" s="14">
        <f t="shared" si="20"/>
        <v>13.769403932554766</v>
      </c>
      <c r="AJ52" s="4">
        <f t="shared" si="21"/>
        <v>13.769403932554763</v>
      </c>
      <c r="AK52" s="38">
        <f t="shared" si="22"/>
        <v>4.1681429874507604E-4</v>
      </c>
      <c r="AL52" s="14">
        <f t="shared" si="23"/>
        <v>-1.6085852208159079E-4</v>
      </c>
      <c r="AM52" s="4">
        <f t="shared" si="24"/>
        <v>-27.845956444929765</v>
      </c>
    </row>
    <row r="53" spans="1:39" x14ac:dyDescent="0.55000000000000004">
      <c r="A53" s="3">
        <v>0.8</v>
      </c>
      <c r="B53" s="1">
        <v>20</v>
      </c>
      <c r="C53" s="1">
        <v>0</v>
      </c>
      <c r="D53" s="1">
        <v>50</v>
      </c>
      <c r="E53">
        <v>358.73714686699998</v>
      </c>
      <c r="F53" s="1">
        <v>17.1048392173</v>
      </c>
      <c r="G53" s="1">
        <v>333.11440112276</v>
      </c>
      <c r="H53" s="1">
        <v>5.1568382046206674E-4</v>
      </c>
      <c r="I53" s="2">
        <v>2.15444975846451E+16</v>
      </c>
      <c r="J53">
        <v>3408466217288640</v>
      </c>
      <c r="K53" s="4">
        <f t="shared" si="0"/>
        <v>1.813603136735646E+16</v>
      </c>
      <c r="L53" s="28">
        <f t="shared" si="1"/>
        <v>6.6121572043973772E-45</v>
      </c>
      <c r="M53" s="14">
        <f t="shared" si="2"/>
        <v>1.393167762404035E+21</v>
      </c>
      <c r="N53">
        <f t="shared" si="3"/>
        <v>6.1437128393471666E-45</v>
      </c>
      <c r="O53">
        <f t="shared" si="4"/>
        <v>2.4328083064968272E+20</v>
      </c>
      <c r="P53">
        <f t="shared" si="5"/>
        <v>5.4939323501875121E-46</v>
      </c>
      <c r="Q53" s="14">
        <f t="shared" si="6"/>
        <v>1.1575601127601219E+20</v>
      </c>
      <c r="R53">
        <f t="shared" si="7"/>
        <v>4.0627607724723818E-46</v>
      </c>
      <c r="S53" s="14">
        <f t="shared" si="8"/>
        <v>4.5547522695822757E+20</v>
      </c>
      <c r="T53" s="35">
        <f t="shared" si="9"/>
        <v>2.2076798312879573E+21</v>
      </c>
      <c r="U53" s="28">
        <v>422849357229583</v>
      </c>
      <c r="V53">
        <v>6.7638620358084598E+18</v>
      </c>
      <c r="W53" s="31">
        <v>1.5546374366434E+16</v>
      </c>
      <c r="X53" s="28">
        <f t="shared" si="10"/>
        <v>1.9467289232996561E-18</v>
      </c>
      <c r="Y53">
        <f t="shared" si="11"/>
        <v>1.0315578702928855E+20</v>
      </c>
      <c r="Z53">
        <f t="shared" si="12"/>
        <v>1.3E-15</v>
      </c>
      <c r="AA53">
        <f t="shared" si="13"/>
        <v>1.8736480738550245E+21</v>
      </c>
      <c r="AB53">
        <f t="shared" si="14"/>
        <v>2.9569620714527909E-20</v>
      </c>
      <c r="AC53">
        <f t="shared" si="15"/>
        <v>6.8170972327003855E+20</v>
      </c>
      <c r="AD53" s="28">
        <f t="shared" si="16"/>
        <v>2.6585135841543518E+21</v>
      </c>
      <c r="AE53" s="35">
        <f t="shared" si="17"/>
        <v>4.8661934154423091E+21</v>
      </c>
      <c r="AF53" s="35">
        <v>1E+22</v>
      </c>
      <c r="AG53" s="14">
        <f t="shared" si="18"/>
        <v>4.3435073208878614E+22</v>
      </c>
      <c r="AH53" s="14">
        <f t="shared" si="19"/>
        <v>4.3615492915954555</v>
      </c>
      <c r="AI53" s="14">
        <f t="shared" si="20"/>
        <v>12.743289925704545</v>
      </c>
      <c r="AJ53" s="4">
        <f t="shared" si="21"/>
        <v>12.743289925704548</v>
      </c>
      <c r="AK53" s="38">
        <f t="shared" si="22"/>
        <v>3.8419001492259579E-4</v>
      </c>
      <c r="AL53" s="14">
        <f t="shared" si="23"/>
        <v>-1.3149380553947095E-4</v>
      </c>
      <c r="AM53" s="4">
        <f t="shared" si="24"/>
        <v>-25.498920137081075</v>
      </c>
    </row>
    <row r="54" spans="1:39" x14ac:dyDescent="0.55000000000000004">
      <c r="A54" s="3">
        <v>1</v>
      </c>
      <c r="B54" s="1">
        <v>20</v>
      </c>
      <c r="C54" s="1">
        <v>0</v>
      </c>
      <c r="D54" s="1">
        <v>50</v>
      </c>
      <c r="E54">
        <v>367.69063310000001</v>
      </c>
      <c r="F54" s="1">
        <v>17.835529174000001</v>
      </c>
      <c r="G54" s="1">
        <v>335.621377268</v>
      </c>
      <c r="H54" s="1">
        <v>5.3570093605758578E-4</v>
      </c>
      <c r="I54" s="2">
        <v>2.62748452722377E+16</v>
      </c>
      <c r="J54">
        <v>4306966471087070</v>
      </c>
      <c r="K54" s="4">
        <f t="shared" si="0"/>
        <v>2.1967878801150632E+16</v>
      </c>
      <c r="L54" s="28">
        <f t="shared" si="1"/>
        <v>6.5260205853818021E-45</v>
      </c>
      <c r="M54" s="14">
        <f t="shared" si="2"/>
        <v>2.6593747747550879E+21</v>
      </c>
      <c r="N54">
        <f t="shared" si="3"/>
        <v>6.0490335304085595E-45</v>
      </c>
      <c r="O54">
        <f t="shared" si="4"/>
        <v>4.8328182694208248E+20</v>
      </c>
      <c r="P54">
        <f t="shared" si="5"/>
        <v>5.3667694581699078E-46</v>
      </c>
      <c r="Q54" s="14">
        <f t="shared" si="6"/>
        <v>2.1869761414716853E+20</v>
      </c>
      <c r="R54">
        <f t="shared" si="7"/>
        <v>3.8839752760126369E-46</v>
      </c>
      <c r="S54" s="14">
        <f t="shared" si="8"/>
        <v>8.0728000391218083E+20</v>
      </c>
      <c r="T54" s="35">
        <f t="shared" si="9"/>
        <v>4.1686342197565199E+21</v>
      </c>
      <c r="U54" s="28">
        <v>480328027473416</v>
      </c>
      <c r="V54">
        <v>7.6620100136856197E+18</v>
      </c>
      <c r="W54" s="31">
        <v>2.17784669266423E+16</v>
      </c>
      <c r="X54" s="28">
        <f t="shared" si="10"/>
        <v>2.0148907366344651E-18</v>
      </c>
      <c r="Y54">
        <f t="shared" si="11"/>
        <v>1.8899499178384176E+20</v>
      </c>
      <c r="Z54">
        <f t="shared" si="12"/>
        <v>1.3E-15</v>
      </c>
      <c r="AA54">
        <f t="shared" si="13"/>
        <v>2.6893837222868088E+21</v>
      </c>
      <c r="AB54">
        <f t="shared" si="14"/>
        <v>3.4565926819072287E-20</v>
      </c>
      <c r="AC54">
        <f t="shared" si="15"/>
        <v>1.1406762843007585E+21</v>
      </c>
      <c r="AD54" s="28">
        <f t="shared" si="16"/>
        <v>4.0190549983714088E+21</v>
      </c>
      <c r="AE54" s="35">
        <f t="shared" si="17"/>
        <v>8.1876892181279288E+21</v>
      </c>
      <c r="AF54" s="35">
        <v>1E+22</v>
      </c>
      <c r="AG54" s="14">
        <f t="shared" si="18"/>
        <v>5.8629336928385342E+22</v>
      </c>
      <c r="AH54" s="14">
        <f t="shared" si="19"/>
        <v>4.2228536814073205</v>
      </c>
      <c r="AI54" s="14">
        <f t="shared" si="20"/>
        <v>13.612675492592681</v>
      </c>
      <c r="AJ54" s="4">
        <f t="shared" si="21"/>
        <v>13.612675492592681</v>
      </c>
      <c r="AK54" s="38">
        <f t="shared" si="22"/>
        <v>4.0886496455964688E-4</v>
      </c>
      <c r="AL54" s="14">
        <f t="shared" si="23"/>
        <v>-1.268359714979389E-4</v>
      </c>
      <c r="AM54" s="4">
        <f t="shared" si="24"/>
        <v>-23.676638019595419</v>
      </c>
    </row>
    <row r="55" spans="1:39" x14ac:dyDescent="0.55000000000000004">
      <c r="A55" s="3">
        <v>1.5</v>
      </c>
      <c r="B55" s="1">
        <v>20</v>
      </c>
      <c r="C55" s="1">
        <v>0</v>
      </c>
      <c r="D55" s="1">
        <v>50</v>
      </c>
      <c r="E55">
        <v>387.39214546199997</v>
      </c>
      <c r="F55" s="1">
        <v>20.7965656354</v>
      </c>
      <c r="G55" s="1">
        <v>341.13780072935998</v>
      </c>
      <c r="H55" s="1">
        <v>6.1956647813587128E-4</v>
      </c>
      <c r="I55" s="2">
        <v>3.7407887353599504E+16</v>
      </c>
      <c r="J55">
        <v>6103084201586190</v>
      </c>
      <c r="K55" s="4">
        <f t="shared" si="0"/>
        <v>3.1304803152013312E+16</v>
      </c>
      <c r="L55" s="28">
        <f t="shared" si="1"/>
        <v>6.3414989820171856E-45</v>
      </c>
      <c r="M55" s="14">
        <f t="shared" si="2"/>
        <v>7.3943776585772737E+21</v>
      </c>
      <c r="N55">
        <f t="shared" si="3"/>
        <v>5.8533567970221032E-45</v>
      </c>
      <c r="O55">
        <f t="shared" si="4"/>
        <v>1.330617047074797E+21</v>
      </c>
      <c r="P55">
        <f t="shared" si="5"/>
        <v>5.116690286823834E-46</v>
      </c>
      <c r="Q55" s="14">
        <f t="shared" si="6"/>
        <v>5.9662140528664943E+20</v>
      </c>
      <c r="R55">
        <f t="shared" si="7"/>
        <v>3.5436490201317949E-46</v>
      </c>
      <c r="S55" s="14">
        <f t="shared" si="8"/>
        <v>2.1194443459221062E+21</v>
      </c>
      <c r="T55" s="35">
        <f t="shared" si="9"/>
        <v>1.1441060456860828E+22</v>
      </c>
      <c r="U55" s="28">
        <v>620113398302238</v>
      </c>
      <c r="V55">
        <v>9.4558827128633098E+18</v>
      </c>
      <c r="W55" s="31">
        <v>3.7972925847006304E+16</v>
      </c>
      <c r="X55" s="28">
        <f t="shared" si="10"/>
        <v>2.1612573839353489E-18</v>
      </c>
      <c r="Y55">
        <f t="shared" si="11"/>
        <v>5.00875643058014E+20</v>
      </c>
      <c r="Z55">
        <f t="shared" si="12"/>
        <v>1.3E-15</v>
      </c>
      <c r="AA55">
        <f t="shared" si="13"/>
        <v>4.9199855696814067E+21</v>
      </c>
      <c r="AB55">
        <f t="shared" si="14"/>
        <v>4.751239656287065E-20</v>
      </c>
      <c r="AC55">
        <f t="shared" si="15"/>
        <v>2.7419427050973026E+21</v>
      </c>
      <c r="AD55" s="28">
        <f t="shared" si="16"/>
        <v>8.1628039178367229E+21</v>
      </c>
      <c r="AE55" s="35">
        <f t="shared" si="17"/>
        <v>1.960386437469755E+22</v>
      </c>
      <c r="AF55" s="35">
        <v>1E+22</v>
      </c>
      <c r="AG55" s="14">
        <f t="shared" si="18"/>
        <v>9.7319326801962451E+22</v>
      </c>
      <c r="AH55" s="14">
        <f t="shared" si="19"/>
        <v>4.8506400037875137</v>
      </c>
      <c r="AI55" s="14">
        <f t="shared" si="20"/>
        <v>15.945925631612486</v>
      </c>
      <c r="AJ55" s="4">
        <f t="shared" si="21"/>
        <v>15.945925631612486</v>
      </c>
      <c r="AK55" s="38">
        <f t="shared" si="22"/>
        <v>4.7505733193646348E-4</v>
      </c>
      <c r="AL55" s="14">
        <f t="shared" si="23"/>
        <v>-1.445091461994078E-4</v>
      </c>
      <c r="AM55" s="4">
        <f t="shared" si="24"/>
        <v>-23.3242357840601</v>
      </c>
    </row>
    <row r="56" spans="1:39" x14ac:dyDescent="0.55000000000000004">
      <c r="A56" s="3">
        <v>2</v>
      </c>
      <c r="B56" s="1">
        <v>20</v>
      </c>
      <c r="C56" s="1">
        <v>0</v>
      </c>
      <c r="D56" s="1">
        <v>50</v>
      </c>
      <c r="E56">
        <v>403.70476480000002</v>
      </c>
      <c r="F56" s="1">
        <v>23.464523275200001</v>
      </c>
      <c r="G56" s="1">
        <v>345.70533414400001</v>
      </c>
      <c r="H56" s="1">
        <v>6.9441630319070225E-4</v>
      </c>
      <c r="I56" s="2">
        <v>4.7861780861267696E+16</v>
      </c>
      <c r="J56">
        <v>7272537590556860</v>
      </c>
      <c r="K56" s="4">
        <f t="shared" si="0"/>
        <v>4.0589243270710832E+16</v>
      </c>
      <c r="L56" s="28">
        <f t="shared" si="1"/>
        <v>6.1941223038787839E-45</v>
      </c>
      <c r="M56" s="14">
        <f t="shared" si="2"/>
        <v>1.3297275914902158E+22</v>
      </c>
      <c r="N56">
        <f t="shared" si="3"/>
        <v>5.7032153060103335E-45</v>
      </c>
      <c r="O56">
        <f t="shared" si="4"/>
        <v>2.1937023041654279E+21</v>
      </c>
      <c r="P56">
        <f t="shared" si="5"/>
        <v>4.9358369562249455E-46</v>
      </c>
      <c r="Q56" s="14">
        <f t="shared" si="6"/>
        <v>1.059604293521847E+21</v>
      </c>
      <c r="R56">
        <f t="shared" si="7"/>
        <v>3.3068701193135462E-46</v>
      </c>
      <c r="S56" s="14">
        <f t="shared" si="8"/>
        <v>3.9620962524274628E+21</v>
      </c>
      <c r="T56" s="35">
        <f t="shared" si="9"/>
        <v>2.0512678765016895E+22</v>
      </c>
      <c r="U56" s="28">
        <v>736860561248211</v>
      </c>
      <c r="V56">
        <v>1.09662811523533E+19</v>
      </c>
      <c r="W56" s="31">
        <v>5.4754037822082496E+16</v>
      </c>
      <c r="X56" s="28">
        <f t="shared" si="10"/>
        <v>2.2786274884982027E-18</v>
      </c>
      <c r="Y56">
        <f t="shared" si="11"/>
        <v>9.0735128493889094E+20</v>
      </c>
      <c r="Z56">
        <f t="shared" si="12"/>
        <v>1.3E-15</v>
      </c>
      <c r="AA56">
        <f t="shared" si="13"/>
        <v>6.9664999698793717E+21</v>
      </c>
      <c r="AB56">
        <f t="shared" si="14"/>
        <v>6.0394274360032406E-20</v>
      </c>
      <c r="AC56">
        <f t="shared" si="15"/>
        <v>4.816605956109599E+21</v>
      </c>
      <c r="AD56" s="28">
        <f t="shared" si="16"/>
        <v>1.2690457210927861E+22</v>
      </c>
      <c r="AE56" s="35">
        <f t="shared" si="17"/>
        <v>3.3203135975944754E+22</v>
      </c>
      <c r="AF56" s="35">
        <v>1E+22</v>
      </c>
      <c r="AG56" s="14">
        <f t="shared" si="18"/>
        <v>1.2744349158744365E+23</v>
      </c>
      <c r="AH56" s="14">
        <f t="shared" si="19"/>
        <v>5.9405861348922464</v>
      </c>
      <c r="AI56" s="14">
        <f t="shared" si="20"/>
        <v>17.523937140307755</v>
      </c>
      <c r="AJ56" s="4">
        <f t="shared" si="21"/>
        <v>17.523937140307758</v>
      </c>
      <c r="AK56" s="38">
        <f t="shared" si="22"/>
        <v>5.1860877391786842E-4</v>
      </c>
      <c r="AL56" s="14">
        <f t="shared" si="23"/>
        <v>-1.7580752927283383E-4</v>
      </c>
      <c r="AM56" s="4">
        <f t="shared" si="24"/>
        <v>-25.317310158910995</v>
      </c>
    </row>
    <row r="57" spans="1:39" x14ac:dyDescent="0.55000000000000004">
      <c r="A57" s="3">
        <v>3</v>
      </c>
      <c r="B57" s="1">
        <v>20</v>
      </c>
      <c r="C57" s="1">
        <v>0</v>
      </c>
      <c r="D57" s="1">
        <v>50</v>
      </c>
      <c r="E57">
        <v>428.37745369999999</v>
      </c>
      <c r="F57" s="1">
        <v>25.482020371200001</v>
      </c>
      <c r="G57" s="1">
        <v>352.61368703599999</v>
      </c>
      <c r="H57" s="1">
        <v>7.4669886170119365E-4</v>
      </c>
      <c r="I57" s="2">
        <v>6.76577238786198E+16</v>
      </c>
      <c r="J57">
        <v>8388613975167280</v>
      </c>
      <c r="K57" s="4">
        <f t="shared" si="0"/>
        <v>5.926910990345252E+16</v>
      </c>
      <c r="L57" s="28">
        <f t="shared" si="1"/>
        <v>5.9806752373627488E-45</v>
      </c>
      <c r="M57" s="14">
        <f t="shared" si="2"/>
        <v>2.4943594879963877E+22</v>
      </c>
      <c r="N57">
        <f t="shared" si="3"/>
        <v>5.4940074942818054E-45</v>
      </c>
      <c r="O57">
        <f t="shared" si="4"/>
        <v>3.2430965360726922E+21</v>
      </c>
      <c r="P57">
        <f t="shared" si="5"/>
        <v>4.6987751068139745E-46</v>
      </c>
      <c r="Q57" s="14">
        <f t="shared" si="6"/>
        <v>1.9597175577135908E+21</v>
      </c>
      <c r="R57">
        <f t="shared" si="7"/>
        <v>3.0084151114770116E-46</v>
      </c>
      <c r="S57" s="14">
        <f t="shared" si="8"/>
        <v>8.8651233202639764E+21</v>
      </c>
      <c r="T57" s="35">
        <f t="shared" si="9"/>
        <v>3.9011532294014139E+22</v>
      </c>
      <c r="U57" s="28">
        <v>952936204869960</v>
      </c>
      <c r="V57">
        <v>1.36955458018852E+19</v>
      </c>
      <c r="W57" s="31">
        <v>8.7768157241283904E+16</v>
      </c>
      <c r="X57" s="28">
        <f t="shared" si="10"/>
        <v>2.4495537470969825E-18</v>
      </c>
      <c r="Y57">
        <f t="shared" si="11"/>
        <v>1.803491761378262E+21</v>
      </c>
      <c r="Z57">
        <f t="shared" si="12"/>
        <v>1.3E-15</v>
      </c>
      <c r="AA57">
        <f t="shared" si="13"/>
        <v>1.0391958155299522E+22</v>
      </c>
      <c r="AB57">
        <f t="shared" si="14"/>
        <v>8.3850065873905896E-20</v>
      </c>
      <c r="AC57">
        <f t="shared" si="15"/>
        <v>9.6332529115394537E+21</v>
      </c>
      <c r="AD57" s="28">
        <f t="shared" si="16"/>
        <v>2.1828702828217235E+22</v>
      </c>
      <c r="AE57" s="35">
        <f t="shared" si="17"/>
        <v>6.0840235122231375E+22</v>
      </c>
      <c r="AF57" s="35">
        <v>1E+22</v>
      </c>
      <c r="AG57" s="14">
        <f t="shared" si="18"/>
        <v>1.4291859707911427E+23</v>
      </c>
      <c r="AH57" s="14">
        <f t="shared" si="19"/>
        <v>8.4448080853331593</v>
      </c>
      <c r="AI57" s="14">
        <f t="shared" si="20"/>
        <v>17.037212285866843</v>
      </c>
      <c r="AJ57" s="4">
        <f t="shared" si="21"/>
        <v>17.037212285866843</v>
      </c>
      <c r="AK57" s="38">
        <f t="shared" si="22"/>
        <v>4.9924090928035281E-4</v>
      </c>
      <c r="AL57" s="14">
        <f t="shared" si="23"/>
        <v>-2.4745795242084084E-4</v>
      </c>
      <c r="AM57" s="4">
        <f t="shared" si="24"/>
        <v>-33.140261102991481</v>
      </c>
    </row>
    <row r="58" spans="1:39" x14ac:dyDescent="0.55000000000000004">
      <c r="A58" s="3">
        <v>5</v>
      </c>
      <c r="B58" s="1">
        <v>20</v>
      </c>
      <c r="C58" s="1">
        <v>0</v>
      </c>
      <c r="D58" s="1">
        <v>50</v>
      </c>
      <c r="E58">
        <v>461.41153750000001</v>
      </c>
      <c r="F58" s="1">
        <v>26.816070752400002</v>
      </c>
      <c r="G58" s="1">
        <v>361.86323049999999</v>
      </c>
      <c r="H58" s="1">
        <v>7.7568274095447289E-4</v>
      </c>
      <c r="I58" s="2">
        <v>1.0468978024583501E+17</v>
      </c>
      <c r="J58">
        <v>7842303756337620</v>
      </c>
      <c r="K58" s="4">
        <f t="shared" si="0"/>
        <v>9.6847476489497392E+16</v>
      </c>
      <c r="L58" s="28">
        <f t="shared" si="1"/>
        <v>5.7125154661831319E-45</v>
      </c>
      <c r="M58" s="14">
        <f t="shared" si="2"/>
        <v>3.4025382617119575E+22</v>
      </c>
      <c r="N58">
        <f t="shared" si="3"/>
        <v>5.2428120063741006E-45</v>
      </c>
      <c r="O58">
        <f t="shared" si="4"/>
        <v>2.5286881003874592E+21</v>
      </c>
      <c r="P58">
        <f t="shared" si="5"/>
        <v>4.4355116048544958E-46</v>
      </c>
      <c r="Q58" s="14">
        <f t="shared" si="6"/>
        <v>2.6419180893471931E+21</v>
      </c>
      <c r="R58">
        <f t="shared" si="7"/>
        <v>2.6928713657378746E-46</v>
      </c>
      <c r="S58" s="14">
        <f t="shared" si="8"/>
        <v>1.9807783757637604E+22</v>
      </c>
      <c r="T58" s="35">
        <f t="shared" si="9"/>
        <v>5.9003772564491827E+22</v>
      </c>
      <c r="U58" s="28">
        <v>1302655549908270</v>
      </c>
      <c r="V58">
        <v>1.84131274224635E+19</v>
      </c>
      <c r="W58" s="31">
        <v>1.5318427761464899E+17</v>
      </c>
      <c r="X58" s="28">
        <f t="shared" si="10"/>
        <v>2.6661603568220316E-18</v>
      </c>
      <c r="Y58">
        <f t="shared" si="11"/>
        <v>3.2029054563857575E+21</v>
      </c>
      <c r="Z58">
        <f t="shared" si="12"/>
        <v>1.3E-15</v>
      </c>
      <c r="AA58">
        <f t="shared" si="13"/>
        <v>1.3280566665937575E+22</v>
      </c>
      <c r="AB58">
        <f t="shared" si="14"/>
        <v>1.2315243530989177E-19</v>
      </c>
      <c r="AC58">
        <f t="shared" si="15"/>
        <v>1.7783376479946713E+22</v>
      </c>
      <c r="AD58" s="28">
        <f t="shared" si="16"/>
        <v>3.4266848602270049E+22</v>
      </c>
      <c r="AE58" s="35">
        <f t="shared" si="17"/>
        <v>9.3270621166761885E+22</v>
      </c>
      <c r="AF58" s="35">
        <v>1E+22</v>
      </c>
      <c r="AG58" s="14">
        <f t="shared" si="18"/>
        <v>1.0702915122500004E+23</v>
      </c>
      <c r="AH58" s="14">
        <f t="shared" si="19"/>
        <v>13.168403619064811</v>
      </c>
      <c r="AI58" s="14">
        <f t="shared" si="20"/>
        <v>13.64766713333519</v>
      </c>
      <c r="AJ58" s="4">
        <f t="shared" si="21"/>
        <v>13.64766713333519</v>
      </c>
      <c r="AK58" s="38">
        <f t="shared" si="22"/>
        <v>3.9477296832058284E-4</v>
      </c>
      <c r="AL58" s="14">
        <f t="shared" si="23"/>
        <v>-3.8090977263389005E-4</v>
      </c>
      <c r="AM58" s="4">
        <f t="shared" si="24"/>
        <v>-49.106387511624007</v>
      </c>
    </row>
    <row r="59" spans="1:39" x14ac:dyDescent="0.55000000000000004">
      <c r="A59" s="21">
        <v>0.4</v>
      </c>
      <c r="B59" s="20">
        <v>40</v>
      </c>
      <c r="C59" s="20">
        <v>0</v>
      </c>
      <c r="D59" s="20">
        <v>50</v>
      </c>
      <c r="E59" s="20">
        <v>360.56003215700002</v>
      </c>
      <c r="F59" s="20">
        <v>55.058290439499999</v>
      </c>
      <c r="G59" s="20">
        <v>333.62480900395997</v>
      </c>
      <c r="H59" s="20">
        <v>1.6586500531438899E-3</v>
      </c>
      <c r="I59" s="22">
        <v>1.07177874762725E+16</v>
      </c>
      <c r="J59" s="20">
        <v>1349339213935900</v>
      </c>
      <c r="K59" s="23">
        <f t="shared" si="0"/>
        <v>9368448262336600</v>
      </c>
      <c r="L59" s="28">
        <f t="shared" si="1"/>
        <v>6.5945084351039102E-45</v>
      </c>
      <c r="M59" s="14">
        <f t="shared" si="2"/>
        <v>1.1248442030159936E+20</v>
      </c>
      <c r="N59">
        <f t="shared" si="3"/>
        <v>6.1241261893732531E-45</v>
      </c>
      <c r="O59">
        <f t="shared" si="4"/>
        <v>1.5045532265360255E+19</v>
      </c>
      <c r="P59">
        <f t="shared" si="5"/>
        <v>5.4672850972698781E-46</v>
      </c>
      <c r="Q59" s="14">
        <f t="shared" si="6"/>
        <v>9.3257048776568156E+18</v>
      </c>
      <c r="R59">
        <f t="shared" si="7"/>
        <v>4.0249763484203395E-46</v>
      </c>
      <c r="S59" s="14">
        <f t="shared" si="8"/>
        <v>4.7667217344566346E+19</v>
      </c>
      <c r="T59" s="35">
        <f t="shared" si="9"/>
        <v>1.8452287478918277E+20</v>
      </c>
      <c r="U59" s="28">
        <v>502774229333729</v>
      </c>
      <c r="V59">
        <v>2.20729584608161E+18</v>
      </c>
      <c r="W59" s="31">
        <v>3209038707559730</v>
      </c>
      <c r="X59" s="28">
        <f t="shared" si="10"/>
        <v>1.9606884703939933E-18</v>
      </c>
      <c r="Y59">
        <f t="shared" si="11"/>
        <v>8.4899413967113554E+18</v>
      </c>
      <c r="Z59">
        <f t="shared" si="12"/>
        <v>1.3E-15</v>
      </c>
      <c r="AA59">
        <f t="shared" si="13"/>
        <v>8.8193687841532242E+20</v>
      </c>
      <c r="AB59">
        <f t="shared" si="14"/>
        <v>3.054379492840305E-20</v>
      </c>
      <c r="AC59">
        <f t="shared" si="15"/>
        <v>9.0971359090886214E+19</v>
      </c>
      <c r="AD59" s="28">
        <f t="shared" si="16"/>
        <v>9.8139817890292E+20</v>
      </c>
      <c r="AE59" s="35">
        <f t="shared" si="17"/>
        <v>1.1659210536921027E+21</v>
      </c>
      <c r="AF59" s="35">
        <v>1E+22</v>
      </c>
      <c r="AG59" s="14">
        <f t="shared" si="18"/>
        <v>6.3126389288597304E+22</v>
      </c>
      <c r="AH59" s="14">
        <f t="shared" si="19"/>
        <v>8.2751030566451291</v>
      </c>
      <c r="AI59" s="14">
        <f t="shared" si="20"/>
        <v>46.783187382854869</v>
      </c>
      <c r="AJ59" s="4">
        <f t="shared" si="21"/>
        <v>46.783187382854869</v>
      </c>
      <c r="AK59" s="38">
        <f t="shared" si="22"/>
        <v>1.4093597098529429E-3</v>
      </c>
      <c r="AL59" s="14">
        <f t="shared" si="23"/>
        <v>-2.4929034329094699E-4</v>
      </c>
      <c r="AM59" s="4">
        <f t="shared" si="24"/>
        <v>-15.029713037926799</v>
      </c>
    </row>
    <row r="60" spans="1:39" x14ac:dyDescent="0.55000000000000004">
      <c r="A60" s="21">
        <v>0.6</v>
      </c>
      <c r="B60" s="20">
        <v>40</v>
      </c>
      <c r="C60" s="20">
        <v>0</v>
      </c>
      <c r="D60" s="20">
        <v>50</v>
      </c>
      <c r="E60" s="20">
        <v>372.73368405100001</v>
      </c>
      <c r="F60" s="20">
        <v>34.748683275200001</v>
      </c>
      <c r="G60" s="20">
        <v>337.03343153428</v>
      </c>
      <c r="H60" s="20">
        <v>1.0415091150123945E-3</v>
      </c>
      <c r="I60" s="22">
        <v>1.55516094833367E+16</v>
      </c>
      <c r="J60" s="20">
        <v>2608147961436060</v>
      </c>
      <c r="K60" s="23">
        <f t="shared" si="0"/>
        <v>1.294346152190064E+16</v>
      </c>
      <c r="L60" s="28">
        <f t="shared" si="1"/>
        <v>6.478121468743163E-45</v>
      </c>
      <c r="M60" s="14">
        <f t="shared" si="2"/>
        <v>5.7037958778109585E+20</v>
      </c>
      <c r="N60">
        <f t="shared" si="3"/>
        <v>5.9973426767809304E-45</v>
      </c>
      <c r="O60">
        <f t="shared" si="4"/>
        <v>1.0640340862302831E+20</v>
      </c>
      <c r="P60">
        <f t="shared" si="5"/>
        <v>5.2990691845808066E-46</v>
      </c>
      <c r="Q60" s="14">
        <f t="shared" si="6"/>
        <v>4.6656749363347571E+19</v>
      </c>
      <c r="R60">
        <f t="shared" si="7"/>
        <v>3.7903667745498948E-46</v>
      </c>
      <c r="S60" s="14">
        <f t="shared" si="8"/>
        <v>1.656205932430473E+20</v>
      </c>
      <c r="T60" s="35">
        <f t="shared" si="9"/>
        <v>8.8906033901051904E+20</v>
      </c>
      <c r="U60" s="28">
        <v>484269163523798</v>
      </c>
      <c r="V60">
        <v>3.3555414491606902E+18</v>
      </c>
      <c r="W60" s="31">
        <v>6017263361489900</v>
      </c>
      <c r="X60" s="28">
        <f t="shared" si="10"/>
        <v>2.0528335053923259E-18</v>
      </c>
      <c r="Y60">
        <f t="shared" si="11"/>
        <v>3.2216990785465262E+19</v>
      </c>
      <c r="Z60">
        <f t="shared" si="12"/>
        <v>1.3E-15</v>
      </c>
      <c r="AA60">
        <f t="shared" si="13"/>
        <v>1.6419593211202217E+21</v>
      </c>
      <c r="AB60">
        <f t="shared" si="14"/>
        <v>3.7618707674094534E-20</v>
      </c>
      <c r="AC60">
        <f t="shared" si="15"/>
        <v>3.2922947184974561E+20</v>
      </c>
      <c r="AD60" s="28">
        <f t="shared" si="16"/>
        <v>2.0034057837554324E+21</v>
      </c>
      <c r="AE60" s="35">
        <f t="shared" si="17"/>
        <v>2.8924661227659513E+21</v>
      </c>
      <c r="AF60" s="35">
        <v>1E+22</v>
      </c>
      <c r="AG60" s="14">
        <f t="shared" si="18"/>
        <v>7.7737241324034246E+22</v>
      </c>
      <c r="AH60" s="14">
        <f t="shared" si="19"/>
        <v>4.9431498187193696</v>
      </c>
      <c r="AI60" s="14">
        <f t="shared" si="20"/>
        <v>29.805533456480632</v>
      </c>
      <c r="AJ60" s="4">
        <f t="shared" si="21"/>
        <v>29.805533456480635</v>
      </c>
      <c r="AK60" s="38">
        <f t="shared" si="22"/>
        <v>8.9334995881373554E-4</v>
      </c>
      <c r="AL60" s="14">
        <f t="shared" si="23"/>
        <v>-1.4815915619865896E-4</v>
      </c>
      <c r="AM60" s="4">
        <f t="shared" si="24"/>
        <v>-14.225430585587894</v>
      </c>
    </row>
    <row r="61" spans="1:39" x14ac:dyDescent="0.55000000000000004">
      <c r="A61" s="3">
        <v>0.8</v>
      </c>
      <c r="B61" s="1">
        <v>40</v>
      </c>
      <c r="C61" s="1">
        <v>0</v>
      </c>
      <c r="D61" s="1">
        <v>50</v>
      </c>
      <c r="E61">
        <v>384.63056621999999</v>
      </c>
      <c r="F61" s="1">
        <v>30.512759574099999</v>
      </c>
      <c r="G61" s="1">
        <v>340.36455854159999</v>
      </c>
      <c r="H61" s="1">
        <v>9.1006106592522685E-4</v>
      </c>
      <c r="I61" s="2">
        <v>2.00941169865107E+16</v>
      </c>
      <c r="J61">
        <v>3849264203818180</v>
      </c>
      <c r="K61" s="4">
        <f t="shared" si="0"/>
        <v>1.624485278269252E+16</v>
      </c>
      <c r="L61" s="28">
        <f t="shared" si="1"/>
        <v>6.3669376530466778E-45</v>
      </c>
      <c r="M61" s="14">
        <f t="shared" si="2"/>
        <v>1.532504714016701E+21</v>
      </c>
      <c r="N61">
        <f t="shared" si="3"/>
        <v>5.8797981641302292E-45</v>
      </c>
      <c r="O61">
        <f t="shared" si="4"/>
        <v>3.3534789245845982E+20</v>
      </c>
      <c r="P61">
        <f t="shared" si="5"/>
        <v>5.1495119314305127E-46</v>
      </c>
      <c r="Q61" s="14">
        <f t="shared" si="6"/>
        <v>1.2394736276436176E+20</v>
      </c>
      <c r="R61">
        <f t="shared" si="7"/>
        <v>3.5874615308748214E-46</v>
      </c>
      <c r="S61" s="14">
        <f t="shared" si="8"/>
        <v>3.6441524215795587E+20</v>
      </c>
      <c r="T61" s="35">
        <f t="shared" si="9"/>
        <v>2.3562152113974784E+21</v>
      </c>
      <c r="U61" s="28">
        <v>532091635733855</v>
      </c>
      <c r="V61">
        <v>4.25371731563373E+18</v>
      </c>
      <c r="W61" s="31">
        <v>9204684962977140</v>
      </c>
      <c r="X61" s="28">
        <f t="shared" si="10"/>
        <v>2.1410440241992008E-18</v>
      </c>
      <c r="Y61">
        <f t="shared" si="11"/>
        <v>7.5859896775154794E+19</v>
      </c>
      <c r="Z61">
        <f t="shared" si="12"/>
        <v>1.3E-15</v>
      </c>
      <c r="AA61">
        <f t="shared" si="13"/>
        <v>2.6626096725558076E+21</v>
      </c>
      <c r="AB61">
        <f t="shared" si="14"/>
        <v>4.5529618542306106E-20</v>
      </c>
      <c r="AC61">
        <f t="shared" si="15"/>
        <v>7.4548748631547498E+20</v>
      </c>
      <c r="AD61" s="28">
        <f t="shared" si="16"/>
        <v>3.4839570556464377E+21</v>
      </c>
      <c r="AE61" s="35">
        <f t="shared" si="17"/>
        <v>5.8401722670439161E+21</v>
      </c>
      <c r="AF61" s="35">
        <v>1E+22</v>
      </c>
      <c r="AG61" s="14">
        <f t="shared" si="18"/>
        <v>1.0161150092124967E+23</v>
      </c>
      <c r="AH61" s="14">
        <f t="shared" si="19"/>
        <v>4.1151169232113656</v>
      </c>
      <c r="AI61" s="14">
        <f t="shared" si="20"/>
        <v>26.397642650888635</v>
      </c>
      <c r="AJ61" s="4">
        <f t="shared" si="21"/>
        <v>26.397642650888638</v>
      </c>
      <c r="AK61" s="38">
        <f t="shared" si="22"/>
        <v>7.8732527454424895E-4</v>
      </c>
      <c r="AL61" s="14">
        <f t="shared" si="23"/>
        <v>-1.227357913809779E-4</v>
      </c>
      <c r="AM61" s="4">
        <f t="shared" si="24"/>
        <v>-13.486544582170074</v>
      </c>
    </row>
    <row r="62" spans="1:39" x14ac:dyDescent="0.55000000000000004">
      <c r="A62" s="3">
        <v>1</v>
      </c>
      <c r="B62" s="1">
        <v>40</v>
      </c>
      <c r="C62" s="1">
        <v>0</v>
      </c>
      <c r="D62" s="1">
        <v>50</v>
      </c>
      <c r="E62">
        <v>396.25210845999999</v>
      </c>
      <c r="F62" s="1">
        <v>30.501256142399999</v>
      </c>
      <c r="G62" s="1">
        <v>343.61859036879997</v>
      </c>
      <c r="H62" s="1">
        <v>9.0540025626254872E-4</v>
      </c>
      <c r="I62" s="2">
        <v>2.43809793979401E+16</v>
      </c>
      <c r="J62">
        <v>5106386675873050</v>
      </c>
      <c r="K62" s="4">
        <f t="shared" si="0"/>
        <v>1.9274592722067048E+16</v>
      </c>
      <c r="L62" s="28">
        <f t="shared" si="1"/>
        <v>6.2608378794885659E-45</v>
      </c>
      <c r="M62" s="14">
        <f t="shared" si="2"/>
        <v>3.1466255492327575E+21</v>
      </c>
      <c r="N62">
        <f t="shared" si="3"/>
        <v>5.7705593145261531E-45</v>
      </c>
      <c r="O62">
        <f t="shared" si="4"/>
        <v>7.6834983804547681E+20</v>
      </c>
      <c r="P62">
        <f t="shared" si="5"/>
        <v>5.0158112472884774E-46</v>
      </c>
      <c r="Q62" s="14">
        <f t="shared" si="6"/>
        <v>2.5208893960589535E+20</v>
      </c>
      <c r="R62">
        <f t="shared" si="7"/>
        <v>3.4106064300603434E-46</v>
      </c>
      <c r="S62" s="14">
        <f t="shared" si="8"/>
        <v>6.4701704939787701E+20</v>
      </c>
      <c r="T62" s="35">
        <f t="shared" si="9"/>
        <v>4.8140813762820068E+21</v>
      </c>
      <c r="U62" s="28">
        <v>610575523982176</v>
      </c>
      <c r="V62">
        <v>4.8950264536080497E+18</v>
      </c>
      <c r="W62" s="31">
        <v>1.25446540100886E+16</v>
      </c>
      <c r="X62" s="28">
        <f t="shared" si="10"/>
        <v>2.2254365124419262E-18</v>
      </c>
      <c r="Y62">
        <f t="shared" si="11"/>
        <v>1.4255668740179594E+20</v>
      </c>
      <c r="Z62">
        <f t="shared" si="12"/>
        <v>1.3E-15</v>
      </c>
      <c r="AA62">
        <f t="shared" si="13"/>
        <v>4.0531851363598263E+21</v>
      </c>
      <c r="AB62">
        <f t="shared" si="14"/>
        <v>5.4257515556526315E-20</v>
      </c>
      <c r="AC62">
        <f t="shared" si="15"/>
        <v>1.3562153170289998E+21</v>
      </c>
      <c r="AD62" s="28">
        <f t="shared" si="16"/>
        <v>5.5519571407906212E+21</v>
      </c>
      <c r="AE62" s="35">
        <f t="shared" si="17"/>
        <v>1.0366038517072628E+22</v>
      </c>
      <c r="AF62" s="35">
        <v>1E+22</v>
      </c>
      <c r="AG62" s="14">
        <f t="shared" si="18"/>
        <v>1.3538516944586975E+23</v>
      </c>
      <c r="AH62" s="14">
        <f t="shared" si="19"/>
        <v>3.9883463219303898</v>
      </c>
      <c r="AI62" s="14">
        <f t="shared" si="20"/>
        <v>26.512909820469609</v>
      </c>
      <c r="AJ62" s="4">
        <f t="shared" si="21"/>
        <v>26.512909820469609</v>
      </c>
      <c r="AK62" s="38">
        <f t="shared" si="22"/>
        <v>7.8701005734481216E-4</v>
      </c>
      <c r="AL62" s="14">
        <f t="shared" si="23"/>
        <v>-1.1839019891773657E-4</v>
      </c>
      <c r="AM62" s="4">
        <f t="shared" si="24"/>
        <v>-13.076006782508099</v>
      </c>
    </row>
    <row r="63" spans="1:39" x14ac:dyDescent="0.55000000000000004">
      <c r="A63" s="3">
        <v>1.5</v>
      </c>
      <c r="B63" s="1">
        <v>40</v>
      </c>
      <c r="C63" s="1">
        <v>0</v>
      </c>
      <c r="D63" s="1">
        <v>50</v>
      </c>
      <c r="E63">
        <v>424.110734928</v>
      </c>
      <c r="F63" s="1">
        <v>33.777515422199997</v>
      </c>
      <c r="G63" s="1">
        <v>351.41900577984001</v>
      </c>
      <c r="H63" s="1">
        <v>9.9146249804336439E-4</v>
      </c>
      <c r="I63" s="2">
        <v>3.41691934338981E+16</v>
      </c>
      <c r="J63">
        <v>7008195461282040</v>
      </c>
      <c r="K63" s="4">
        <f t="shared" si="0"/>
        <v>2.716099797261606E+16</v>
      </c>
      <c r="L63" s="28">
        <f t="shared" si="1"/>
        <v>6.0167736037812545E-45</v>
      </c>
      <c r="M63" s="14">
        <f t="shared" si="2"/>
        <v>8.0264185960943761E+21</v>
      </c>
      <c r="N63">
        <f t="shared" si="3"/>
        <v>5.5287642473820981E-45</v>
      </c>
      <c r="O63">
        <f t="shared" si="4"/>
        <v>1.9030346217709031E+21</v>
      </c>
      <c r="P63">
        <f t="shared" si="5"/>
        <v>4.7370005455047543E-46</v>
      </c>
      <c r="Q63" s="14">
        <f t="shared" si="6"/>
        <v>6.3191922734560077E+20</v>
      </c>
      <c r="R63">
        <f t="shared" si="7"/>
        <v>3.0556241232556202E-46</v>
      </c>
      <c r="S63" s="14">
        <f t="shared" si="8"/>
        <v>1.5797835315392112E+21</v>
      </c>
      <c r="T63" s="35">
        <f t="shared" si="9"/>
        <v>1.2141155976750091E+22</v>
      </c>
      <c r="U63" s="28">
        <v>822021724941729</v>
      </c>
      <c r="V63">
        <v>6.2559205646902497E+18</v>
      </c>
      <c r="W63" s="31">
        <v>2.06245577260777E+16</v>
      </c>
      <c r="X63" s="28">
        <f t="shared" si="10"/>
        <v>2.4205602827525513E-18</v>
      </c>
      <c r="Y63">
        <f t="shared" si="11"/>
        <v>3.498700388605216E+20</v>
      </c>
      <c r="Z63">
        <f t="shared" si="12"/>
        <v>1.3E-15</v>
      </c>
      <c r="AA63">
        <f t="shared" si="13"/>
        <v>7.4891555983554165E+21</v>
      </c>
      <c r="AB63">
        <f t="shared" si="14"/>
        <v>7.9441037069860327E-20</v>
      </c>
      <c r="AC63">
        <f t="shared" si="15"/>
        <v>3.4829106766653932E+21</v>
      </c>
      <c r="AD63" s="28">
        <f t="shared" si="16"/>
        <v>1.1321936313881331E+22</v>
      </c>
      <c r="AE63" s="35">
        <f t="shared" si="17"/>
        <v>2.3463092290631422E+22</v>
      </c>
      <c r="AF63" s="35">
        <v>1E+22</v>
      </c>
      <c r="AG63" s="14">
        <f t="shared" si="18"/>
        <v>2.0325633798461471E+23</v>
      </c>
      <c r="AH63" s="14">
        <f t="shared" si="19"/>
        <v>4.7748514543442644</v>
      </c>
      <c r="AI63" s="14">
        <f t="shared" si="20"/>
        <v>29.002663967855732</v>
      </c>
      <c r="AJ63" s="4">
        <f t="shared" si="21"/>
        <v>29.002663967855732</v>
      </c>
      <c r="AK63" s="38">
        <f t="shared" si="22"/>
        <v>8.5130754314106504E-4</v>
      </c>
      <c r="AL63" s="14">
        <f t="shared" si="23"/>
        <v>-1.4015495490229935E-4</v>
      </c>
      <c r="AM63" s="4">
        <f t="shared" si="24"/>
        <v>-14.136183181803947</v>
      </c>
    </row>
    <row r="64" spans="1:39" x14ac:dyDescent="0.55000000000000004">
      <c r="A64" s="3">
        <v>2</v>
      </c>
      <c r="B64" s="1">
        <v>40</v>
      </c>
      <c r="C64" s="1">
        <v>0</v>
      </c>
      <c r="D64" s="1">
        <v>50</v>
      </c>
      <c r="E64">
        <v>450.27976367999997</v>
      </c>
      <c r="F64" s="1">
        <v>36.213940753400003</v>
      </c>
      <c r="G64" s="1">
        <v>358.74633383039998</v>
      </c>
      <c r="H64" s="1">
        <v>1.0520666759383382E-3</v>
      </c>
      <c r="I64" s="2">
        <v>4.29111644449534E+16</v>
      </c>
      <c r="J64">
        <v>8284903213344930</v>
      </c>
      <c r="K64" s="4">
        <f t="shared" si="0"/>
        <v>3.4626261231608472E+16</v>
      </c>
      <c r="L64" s="28">
        <f t="shared" si="1"/>
        <v>5.8006635785256501E-45</v>
      </c>
      <c r="M64" s="14">
        <f t="shared" si="2"/>
        <v>1.3786631196383981E+22</v>
      </c>
      <c r="N64">
        <f t="shared" si="3"/>
        <v>5.3240984562324316E-45</v>
      </c>
      <c r="O64">
        <f t="shared" si="4"/>
        <v>3.0276690112910674E+21</v>
      </c>
      <c r="P64">
        <f t="shared" si="5"/>
        <v>4.5182632040752282E-46</v>
      </c>
      <c r="Q64" s="14">
        <f t="shared" si="6"/>
        <v>1.073870732193195E+21</v>
      </c>
      <c r="R64">
        <f t="shared" si="7"/>
        <v>2.7902489822282257E-46</v>
      </c>
      <c r="S64" s="14">
        <f t="shared" si="8"/>
        <v>2.7716705029531889E+21</v>
      </c>
      <c r="T64" s="35">
        <f t="shared" si="9"/>
        <v>2.0659841442821433E+22</v>
      </c>
      <c r="U64" s="28">
        <v>961582237737012</v>
      </c>
      <c r="V64">
        <v>7.2022569753178604E+18</v>
      </c>
      <c r="W64" s="31">
        <v>2.85729502210166E+16</v>
      </c>
      <c r="X64" s="28">
        <f t="shared" si="10"/>
        <v>2.5947103325888324E-18</v>
      </c>
      <c r="Y64">
        <f t="shared" si="11"/>
        <v>6.1423053856163496E+20</v>
      </c>
      <c r="Z64">
        <f t="shared" si="12"/>
        <v>1.3E-15</v>
      </c>
      <c r="AA64">
        <f t="shared" si="13"/>
        <v>1.0356600502719613E+22</v>
      </c>
      <c r="AB64">
        <f t="shared" si="14"/>
        <v>1.0887402874413564E-19</v>
      </c>
      <c r="AC64">
        <f t="shared" si="15"/>
        <v>6.4965135083539131E+21</v>
      </c>
      <c r="AD64" s="28">
        <f t="shared" si="16"/>
        <v>1.746734454963516E+22</v>
      </c>
      <c r="AE64" s="35">
        <f t="shared" si="17"/>
        <v>3.8127185992456593E+22</v>
      </c>
      <c r="AF64" s="35">
        <v>1E+22</v>
      </c>
      <c r="AG64" s="14">
        <f t="shared" si="18"/>
        <v>2.5190180812327002E+23</v>
      </c>
      <c r="AH64" s="14">
        <f t="shared" si="19"/>
        <v>5.8090221156640194</v>
      </c>
      <c r="AI64" s="14">
        <f t="shared" si="20"/>
        <v>30.404918637735982</v>
      </c>
      <c r="AJ64" s="4">
        <f t="shared" si="21"/>
        <v>30.404918637735985</v>
      </c>
      <c r="AK64" s="38">
        <f t="shared" si="22"/>
        <v>8.8330629083429094E-4</v>
      </c>
      <c r="AL64" s="14">
        <f t="shared" si="23"/>
        <v>-1.6876038510404729E-4</v>
      </c>
      <c r="AM64" s="4">
        <f t="shared" si="24"/>
        <v>-16.040845030428315</v>
      </c>
    </row>
    <row r="65" spans="1:40" x14ac:dyDescent="0.55000000000000004">
      <c r="A65" s="3">
        <v>3</v>
      </c>
      <c r="B65" s="1">
        <v>40</v>
      </c>
      <c r="C65" s="1">
        <v>0</v>
      </c>
      <c r="D65" s="1">
        <v>50</v>
      </c>
      <c r="E65">
        <v>497.63839042000001</v>
      </c>
      <c r="F65" s="1">
        <v>43.347678243899999</v>
      </c>
      <c r="G65" s="1">
        <v>372.0067493176</v>
      </c>
      <c r="H65" s="1">
        <v>1.236663791043697E-3</v>
      </c>
      <c r="I65" s="2">
        <v>5.82411727796956E+16</v>
      </c>
      <c r="J65">
        <v>9743116972818000</v>
      </c>
      <c r="K65" s="4">
        <f t="shared" si="0"/>
        <v>4.84980558068776E+16</v>
      </c>
      <c r="L65" s="28">
        <f t="shared" si="1"/>
        <v>5.4406430576277267E-45</v>
      </c>
      <c r="M65" s="14">
        <f t="shared" si="2"/>
        <v>2.5047846683856559E+22</v>
      </c>
      <c r="N65">
        <f t="shared" si="3"/>
        <v>4.9990130022841168E-45</v>
      </c>
      <c r="O65">
        <f t="shared" si="4"/>
        <v>4.6235761635234121E+21</v>
      </c>
      <c r="P65">
        <f t="shared" si="5"/>
        <v>4.2005347225197664E-46</v>
      </c>
      <c r="Q65" s="14">
        <f t="shared" si="6"/>
        <v>1.9338587112856373E+21</v>
      </c>
      <c r="R65">
        <f t="shared" si="7"/>
        <v>2.4254221890863099E-46</v>
      </c>
      <c r="S65" s="14">
        <f t="shared" si="8"/>
        <v>5.5581968128331229E+21</v>
      </c>
      <c r="T65" s="35">
        <f t="shared" si="9"/>
        <v>3.7163478371498725E+22</v>
      </c>
      <c r="U65" s="28">
        <v>1238174104966820</v>
      </c>
      <c r="V65">
        <v>9.0359209434468598E+18</v>
      </c>
      <c r="W65" s="31">
        <v>4.3226945668863296E+16</v>
      </c>
      <c r="X65" s="28">
        <f t="shared" si="10"/>
        <v>2.8881884422186889E-18</v>
      </c>
      <c r="Y65">
        <f t="shared" si="11"/>
        <v>1.2164044283313264E+21</v>
      </c>
      <c r="Z65">
        <f t="shared" si="12"/>
        <v>1.3E-15</v>
      </c>
      <c r="AA65">
        <f t="shared" si="13"/>
        <v>1.5682777678627748E+22</v>
      </c>
      <c r="AB65">
        <f t="shared" si="14"/>
        <v>1.7702608972124236E-19</v>
      </c>
      <c r="AC65">
        <f t="shared" si="15"/>
        <v>1.5585029031301841E+22</v>
      </c>
      <c r="AD65" s="28">
        <f t="shared" si="16"/>
        <v>3.2484211138260917E+22</v>
      </c>
      <c r="AE65" s="35">
        <f t="shared" si="17"/>
        <v>6.9647689509759642E+22</v>
      </c>
      <c r="AF65" s="35">
        <v>1E+22</v>
      </c>
      <c r="AG65" s="14">
        <f t="shared" si="18"/>
        <v>3.4269381012063598E+23</v>
      </c>
      <c r="AH65" s="14">
        <f t="shared" si="19"/>
        <v>8.1747647833815513</v>
      </c>
      <c r="AI65" s="14">
        <f t="shared" si="20"/>
        <v>35.172913460518444</v>
      </c>
      <c r="AJ65" s="4">
        <f t="shared" si="21"/>
        <v>35.172913460518451</v>
      </c>
      <c r="AK65" s="38">
        <f t="shared" si="22"/>
        <v>1.0034463266382126E-3</v>
      </c>
      <c r="AL65" s="14">
        <f t="shared" si="23"/>
        <v>-2.3321746440548431E-4</v>
      </c>
      <c r="AM65" s="4">
        <f t="shared" si="24"/>
        <v>-18.858598925149874</v>
      </c>
    </row>
    <row r="66" spans="1:40" x14ac:dyDescent="0.55000000000000004">
      <c r="A66" s="3">
        <v>5</v>
      </c>
      <c r="B66" s="1">
        <v>40</v>
      </c>
      <c r="C66" s="1">
        <v>0</v>
      </c>
      <c r="D66" s="1">
        <v>50</v>
      </c>
      <c r="E66">
        <v>573.06345750000003</v>
      </c>
      <c r="F66" s="1">
        <v>53.324865127899997</v>
      </c>
      <c r="G66" s="1">
        <v>393.12576810000002</v>
      </c>
      <c r="H66" s="1">
        <v>1.479875647704872E-3</v>
      </c>
      <c r="I66" s="2">
        <v>8.42927110978248E+16</v>
      </c>
      <c r="J66" s="14">
        <v>1.09042204654276E+16</v>
      </c>
      <c r="K66" s="4">
        <f t="shared" si="0"/>
        <v>7.33884906323972E+16</v>
      </c>
      <c r="L66" s="28">
        <f t="shared" si="1"/>
        <v>4.9418351286721162E-45</v>
      </c>
      <c r="M66" s="14">
        <f t="shared" si="2"/>
        <v>4.3122651359353734E+22</v>
      </c>
      <c r="N66">
        <f t="shared" si="3"/>
        <v>4.5737486864996704E-45</v>
      </c>
      <c r="O66">
        <f t="shared" si="4"/>
        <v>5.9300201445138681E+21</v>
      </c>
      <c r="P66">
        <f t="shared" si="5"/>
        <v>3.8342157404739427E-46</v>
      </c>
      <c r="Q66" s="14">
        <f t="shared" si="6"/>
        <v>3.3457520194007728E+21</v>
      </c>
      <c r="R66">
        <f t="shared" si="7"/>
        <v>2.0353195501011329E-46</v>
      </c>
      <c r="S66" s="14">
        <f t="shared" si="8"/>
        <v>1.1953171187696939E+22</v>
      </c>
      <c r="T66" s="35">
        <f t="shared" si="9"/>
        <v>6.4351594710965311E+22</v>
      </c>
      <c r="U66" s="28">
        <v>1668473586956090</v>
      </c>
      <c r="V66">
        <v>1.21565552524811E+19</v>
      </c>
      <c r="W66" s="31">
        <v>7.10906460145682E+16</v>
      </c>
      <c r="X66" s="28">
        <f t="shared" si="10"/>
        <v>3.3026420418261644E-18</v>
      </c>
      <c r="Y66">
        <f t="shared" si="11"/>
        <v>2.5601687339923622E+21</v>
      </c>
      <c r="Z66">
        <f t="shared" si="12"/>
        <v>1.3E-15</v>
      </c>
      <c r="AA66">
        <f t="shared" si="13"/>
        <v>2.3651424982785591E+22</v>
      </c>
      <c r="AB66">
        <f t="shared" si="14"/>
        <v>3.2525513741723467E-19</v>
      </c>
      <c r="AC66">
        <f t="shared" si="15"/>
        <v>4.3115091980448661E+22</v>
      </c>
      <c r="AD66" s="28">
        <f t="shared" si="16"/>
        <v>6.932668569722661E+22</v>
      </c>
      <c r="AE66" s="35">
        <f t="shared" si="17"/>
        <v>1.3367828040819193E+23</v>
      </c>
      <c r="AF66" s="35">
        <v>1E+22</v>
      </c>
      <c r="AG66" s="14">
        <f t="shared" si="18"/>
        <v>4.3778780523562178E+23</v>
      </c>
      <c r="AH66" s="14">
        <f t="shared" si="19"/>
        <v>13.17639173416673</v>
      </c>
      <c r="AI66" s="14">
        <f t="shared" si="20"/>
        <v>40.148473393733269</v>
      </c>
      <c r="AJ66" s="4">
        <f t="shared" si="21"/>
        <v>40.148473393733262</v>
      </c>
      <c r="AK66" s="38">
        <f t="shared" si="22"/>
        <v>1.1142034382160407E-3</v>
      </c>
      <c r="AL66" s="14">
        <f t="shared" si="23"/>
        <v>-3.6567220948883128E-4</v>
      </c>
      <c r="AM66" s="4">
        <f t="shared" si="24"/>
        <v>-24.709657872669879</v>
      </c>
    </row>
    <row r="67" spans="1:40" ht="14.7" thickBot="1" x14ac:dyDescent="0.6">
      <c r="A67" s="5">
        <v>7.5</v>
      </c>
      <c r="B67" s="6">
        <v>40</v>
      </c>
      <c r="C67" s="6">
        <v>0</v>
      </c>
      <c r="D67" s="6">
        <v>50</v>
      </c>
      <c r="E67" s="7">
        <v>633.01504093799997</v>
      </c>
      <c r="F67" s="6">
        <v>60.2387642789</v>
      </c>
      <c r="G67" s="6">
        <v>409.91221146264002</v>
      </c>
      <c r="H67" s="6">
        <v>1.6371626937330599E-3</v>
      </c>
      <c r="I67" s="8">
        <v>1.1446427653336899E+17</v>
      </c>
      <c r="J67" s="7">
        <v>9500750822102000</v>
      </c>
      <c r="K67" s="9">
        <f t="shared" ref="K67" si="25">I67-J67</f>
        <v>1.0496352571126699E+17</v>
      </c>
      <c r="L67" s="29">
        <f t="shared" ref="L67" si="26">3.81E-42/E67*EXP(-170/E67)</f>
        <v>4.60127880015844E-45</v>
      </c>
      <c r="M67" s="15">
        <f t="shared" ref="M67" si="27">J67*1000000*J67*1000000*K67*1000000*L67</f>
        <v>4.3594611807494617E+22</v>
      </c>
      <c r="N67" s="7">
        <f t="shared" ref="N67" si="28">2.5E-43*E67^(-0.63)</f>
        <v>4.2958506101802899E-45</v>
      </c>
      <c r="O67" s="7">
        <f t="shared" ref="O67" si="29">N67*J67*J67*J67*1000000000000000000</f>
        <v>3.6840282682767017E+21</v>
      </c>
      <c r="P67" s="7">
        <f t="shared" ref="P67" si="30">2.1E-46*EXP(345/E67)</f>
        <v>3.6217165235159671E-46</v>
      </c>
      <c r="Q67" s="15">
        <f t="shared" ref="Q67" si="31">P67*J67*J67*K67*1000000000000000000</f>
        <v>3.4313792486130351E+21</v>
      </c>
      <c r="R67" s="7">
        <f t="shared" ref="R67" si="32">6.4E-47*EXP(663/E67)</f>
        <v>1.8240902605998684E-46</v>
      </c>
      <c r="S67" s="15">
        <f t="shared" ref="S67" si="33">R67*J67*K67*K67*1000000000000000000</f>
        <v>1.909330335865159E+22</v>
      </c>
      <c r="T67" s="36">
        <f t="shared" ref="T67" si="34">M67+O67+Q67+S67</f>
        <v>6.9803322683035956E+22</v>
      </c>
      <c r="U67" s="29">
        <v>2118482899741040</v>
      </c>
      <c r="V67" s="7">
        <v>1.52123227827864E+19</v>
      </c>
      <c r="W67" s="32">
        <v>1.0309237236902701E+17</v>
      </c>
      <c r="X67" s="29">
        <f t="shared" ref="X67" si="35">0.000000000000000008*EXP(-(2060-1553)/E67)</f>
        <v>3.5912944392092654E-18</v>
      </c>
      <c r="Y67" s="7">
        <f t="shared" ref="Y67" si="36">X67*W67*J67*1000000</f>
        <v>3.517511084999584E+21</v>
      </c>
      <c r="Z67" s="7">
        <f t="shared" ref="Z67" si="37">0.0000000000000013</f>
        <v>1.3E-15</v>
      </c>
      <c r="AA67" s="7">
        <f t="shared" ref="AA67" si="38">Z67*U67*J67*1000000</f>
        <v>2.6165331596720826E+22</v>
      </c>
      <c r="AB67" s="7">
        <f t="shared" ref="AB67" si="39">0.000000000000000018*EXP(-2300/E67)</f>
        <v>4.7566891727944826E-19</v>
      </c>
      <c r="AC67" s="7">
        <f t="shared" ref="AC67" si="40">AB67*V67*J67*1000000</f>
        <v>6.8747709490822713E+22</v>
      </c>
      <c r="AD67" s="29">
        <f t="shared" ref="AD67" si="41">Y67+AA67+AC67</f>
        <v>9.8430552172543127E+22</v>
      </c>
      <c r="AE67" s="36">
        <f t="shared" ref="AE67" si="42">AD67+T67</f>
        <v>1.6823387485557908E+23</v>
      </c>
      <c r="AF67" s="36">
        <v>1E+22</v>
      </c>
      <c r="AG67" s="15">
        <f t="shared" ref="AG67" si="43">F67*J67*1000000-AE67-AF67</f>
        <v>3.9407961438958866E+23</v>
      </c>
      <c r="AH67" s="15">
        <f t="shared" ref="AH67" si="44">(AE67+AF67)/J67/1000000</f>
        <v>18.759977836798544</v>
      </c>
      <c r="AI67" s="15">
        <f t="shared" ref="AI67" si="45">F67-AH67</f>
        <v>41.478786442101452</v>
      </c>
      <c r="AJ67" s="9">
        <f t="shared" ref="AJ67" si="46">AG67/J67/1000000</f>
        <v>41.478786442101452</v>
      </c>
      <c r="AK67" s="39">
        <f t="shared" ref="AK67" si="47">AJ67*2*0.01/SQRT(8*1.38E-23*G67/(2.66E-26*PI()))</f>
        <v>1.1273060222471278E-3</v>
      </c>
      <c r="AL67" s="15">
        <f t="shared" ref="AL67" si="48">AK67-H67</f>
        <v>-5.0985667148593212E-4</v>
      </c>
      <c r="AM67" s="9">
        <f t="shared" ref="AM67" si="49">AL67/H67*100</f>
        <v>-31.142700321576257</v>
      </c>
    </row>
    <row r="68" spans="1:40" x14ac:dyDescent="0.55000000000000004">
      <c r="AL68" s="14">
        <f>MIN(AL2:AL67)</f>
        <v>-6.9470081108132767E-4</v>
      </c>
      <c r="AM68" s="14">
        <f>MIN(AM2:AM67)</f>
        <v>-53.370008872787963</v>
      </c>
      <c r="AN68" t="s">
        <v>16</v>
      </c>
    </row>
    <row r="69" spans="1:40" x14ac:dyDescent="0.55000000000000004">
      <c r="AL69" s="14">
        <f>AVERAGE(AL2:AL67)</f>
        <v>-2.3611774227511376E-4</v>
      </c>
      <c r="AM69" s="14">
        <f>AVERAGE(AM2:AM67)</f>
        <v>-24.067912452891306</v>
      </c>
      <c r="AN69" t="s">
        <v>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2AE8E7-B351-420C-8851-5E8B13F0D6AB}">
  <dimension ref="A1:AA18"/>
  <sheetViews>
    <sheetView workbookViewId="0">
      <selection activeCell="H1" sqref="H1:M16"/>
    </sheetView>
  </sheetViews>
  <sheetFormatPr defaultColWidth="8.89453125" defaultRowHeight="14.4" x14ac:dyDescent="0.55000000000000004"/>
  <cols>
    <col min="1" max="1" width="11.3125" bestFit="1" customWidth="1"/>
    <col min="2" max="2" width="7.1015625" bestFit="1" customWidth="1"/>
    <col min="3" max="3" width="7.89453125" bestFit="1" customWidth="1"/>
    <col min="4" max="4" width="12" bestFit="1" customWidth="1"/>
    <col min="5" max="5" width="12.1015625" bestFit="1" customWidth="1"/>
    <col min="6" max="6" width="15.41796875" bestFit="1" customWidth="1"/>
    <col min="8" max="8" width="11.3125" bestFit="1" customWidth="1"/>
    <col min="9" max="9" width="7.1015625" bestFit="1" customWidth="1"/>
    <col min="10" max="10" width="7.89453125" bestFit="1" customWidth="1"/>
    <col min="11" max="11" width="10.5234375" bestFit="1" customWidth="1"/>
    <col min="12" max="12" width="12.1015625" bestFit="1" customWidth="1"/>
    <col min="13" max="13" width="15.41796875" bestFit="1" customWidth="1"/>
    <col min="15" max="15" width="11.3125" bestFit="1" customWidth="1"/>
    <col min="16" max="16" width="7.1015625" bestFit="1" customWidth="1"/>
    <col min="17" max="17" width="7.89453125" bestFit="1" customWidth="1"/>
    <col min="18" max="18" width="10.5234375" bestFit="1" customWidth="1"/>
    <col min="19" max="19" width="12.1015625" bestFit="1" customWidth="1"/>
    <col min="20" max="20" width="15.41796875" bestFit="1" customWidth="1"/>
    <col min="22" max="22" width="11.3125" bestFit="1" customWidth="1"/>
    <col min="23" max="23" width="7.1015625" bestFit="1" customWidth="1"/>
    <col min="24" max="24" width="7.89453125" bestFit="1" customWidth="1"/>
    <col min="25" max="25" width="10.5234375" bestFit="1" customWidth="1"/>
    <col min="26" max="26" width="12.1015625" bestFit="1" customWidth="1"/>
    <col min="27" max="27" width="15.41796875" bestFit="1" customWidth="1"/>
  </cols>
  <sheetData>
    <row r="1" spans="1:27" x14ac:dyDescent="0.55000000000000004">
      <c r="A1" t="s">
        <v>49</v>
      </c>
      <c r="B1" t="s">
        <v>50</v>
      </c>
      <c r="C1" t="s">
        <v>0</v>
      </c>
      <c r="D1" t="s">
        <v>51</v>
      </c>
      <c r="E1" t="s">
        <v>52</v>
      </c>
      <c r="F1" t="s">
        <v>53</v>
      </c>
      <c r="H1" t="s">
        <v>49</v>
      </c>
      <c r="I1" t="s">
        <v>50</v>
      </c>
      <c r="J1" t="s">
        <v>0</v>
      </c>
      <c r="K1" t="s">
        <v>51</v>
      </c>
      <c r="L1" t="s">
        <v>52</v>
      </c>
      <c r="M1" t="s">
        <v>53</v>
      </c>
      <c r="O1" t="s">
        <v>49</v>
      </c>
      <c r="P1" t="s">
        <v>50</v>
      </c>
      <c r="Q1" t="s">
        <v>0</v>
      </c>
      <c r="R1" t="s">
        <v>51</v>
      </c>
      <c r="S1" t="s">
        <v>52</v>
      </c>
      <c r="T1" t="s">
        <v>53</v>
      </c>
      <c r="V1" t="s">
        <v>49</v>
      </c>
      <c r="W1" t="s">
        <v>50</v>
      </c>
      <c r="X1" t="s">
        <v>0</v>
      </c>
      <c r="Y1" t="s">
        <v>51</v>
      </c>
      <c r="Z1" t="s">
        <v>52</v>
      </c>
      <c r="AA1" t="s">
        <v>53</v>
      </c>
    </row>
    <row r="2" spans="1:27" x14ac:dyDescent="0.55000000000000004">
      <c r="A2">
        <v>5</v>
      </c>
      <c r="B2">
        <v>20</v>
      </c>
      <c r="C2">
        <v>0.4</v>
      </c>
      <c r="D2" s="40">
        <v>4.9860709060120718E-4</v>
      </c>
      <c r="E2" s="40">
        <v>4.94564027978702E-4</v>
      </c>
      <c r="F2" s="40">
        <v>2.8990131503733022E-4</v>
      </c>
      <c r="H2">
        <v>-20</v>
      </c>
      <c r="I2">
        <v>20</v>
      </c>
      <c r="J2">
        <v>0.4</v>
      </c>
      <c r="K2" s="40">
        <v>5.6390642115703056E-4</v>
      </c>
      <c r="L2" s="40">
        <v>5.5985739127353319E-4</v>
      </c>
      <c r="M2" s="40">
        <v>2.9925207853324665E-4</v>
      </c>
      <c r="O2">
        <v>25</v>
      </c>
      <c r="P2">
        <v>20</v>
      </c>
      <c r="Q2">
        <v>0.4</v>
      </c>
      <c r="R2" s="40">
        <v>6.6290358170417133E-4</v>
      </c>
      <c r="S2" s="40">
        <v>6.5993492858472977E-4</v>
      </c>
      <c r="T2" s="40">
        <v>4.1902935169750149E-4</v>
      </c>
      <c r="V2">
        <v>50</v>
      </c>
      <c r="W2">
        <v>20</v>
      </c>
      <c r="X2">
        <v>0.4</v>
      </c>
      <c r="Y2" s="40">
        <v>7.953393020616778E-4</v>
      </c>
      <c r="Z2" s="40">
        <v>7.9304531228586192E-4</v>
      </c>
      <c r="AA2" s="40">
        <v>5.249384101399556E-4</v>
      </c>
    </row>
    <row r="3" spans="1:27" x14ac:dyDescent="0.55000000000000004">
      <c r="A3">
        <v>5</v>
      </c>
      <c r="B3">
        <v>20</v>
      </c>
      <c r="C3">
        <v>0.6</v>
      </c>
      <c r="D3" s="40">
        <v>5.5715741276078754E-4</v>
      </c>
      <c r="E3" s="40">
        <v>5.4754215792783914E-4</v>
      </c>
      <c r="F3" s="40">
        <v>4.1222174054343375E-4</v>
      </c>
      <c r="H3">
        <v>-20</v>
      </c>
      <c r="I3">
        <v>20</v>
      </c>
      <c r="J3">
        <v>0.6</v>
      </c>
      <c r="K3" s="40">
        <v>6.8345950607206466E-4</v>
      </c>
      <c r="L3" s="40">
        <v>6.7399726484818707E-4</v>
      </c>
      <c r="M3" s="40">
        <v>5.0307210076849015E-4</v>
      </c>
      <c r="O3">
        <v>25</v>
      </c>
      <c r="P3">
        <v>20</v>
      </c>
      <c r="Q3">
        <v>0.6</v>
      </c>
      <c r="R3" s="40">
        <v>5.5767590498236974E-4</v>
      </c>
      <c r="S3" s="40">
        <v>5.5010283561967514E-4</v>
      </c>
      <c r="T3" s="40">
        <v>4.0426084193979385E-4</v>
      </c>
      <c r="V3">
        <v>50</v>
      </c>
      <c r="W3">
        <v>20</v>
      </c>
      <c r="X3">
        <v>0.6</v>
      </c>
      <c r="Y3" s="40">
        <v>5.7767282082666683E-4</v>
      </c>
      <c r="Z3" s="40">
        <v>5.7161055148569496E-4</v>
      </c>
      <c r="AA3" s="40">
        <v>4.1681429874507604E-4</v>
      </c>
    </row>
    <row r="4" spans="1:27" x14ac:dyDescent="0.55000000000000004">
      <c r="A4">
        <v>5</v>
      </c>
      <c r="B4">
        <v>20</v>
      </c>
      <c r="C4">
        <v>0.8</v>
      </c>
      <c r="D4" s="40">
        <v>6.0285760426607483E-4</v>
      </c>
      <c r="E4" s="40">
        <v>5.863778050943676E-4</v>
      </c>
      <c r="F4" s="40">
        <v>4.6936792208615043E-4</v>
      </c>
      <c r="H4">
        <v>-20</v>
      </c>
      <c r="I4">
        <v>20</v>
      </c>
      <c r="J4">
        <v>0.8</v>
      </c>
      <c r="K4" s="40">
        <v>7.4083298665609165E-4</v>
      </c>
      <c r="L4" s="40">
        <v>7.2589105669788737E-4</v>
      </c>
      <c r="M4" s="40">
        <v>5.7215988113270774E-4</v>
      </c>
      <c r="O4">
        <v>25</v>
      </c>
      <c r="P4">
        <v>20</v>
      </c>
      <c r="Q4">
        <v>0.8</v>
      </c>
      <c r="R4" s="40">
        <v>5.708030093579538E-4</v>
      </c>
      <c r="S4" s="40">
        <v>5.5743505979719606E-4</v>
      </c>
      <c r="T4" s="40">
        <v>4.3675509469712058E-4</v>
      </c>
      <c r="V4">
        <v>50</v>
      </c>
      <c r="W4">
        <v>20</v>
      </c>
      <c r="X4">
        <v>0.8</v>
      </c>
      <c r="Y4" s="40">
        <v>5.1568382046206674E-4</v>
      </c>
      <c r="Z4" s="40">
        <v>5.0446665658929527E-4</v>
      </c>
      <c r="AA4" s="40">
        <v>3.8419001492259579E-4</v>
      </c>
    </row>
    <row r="5" spans="1:27" x14ac:dyDescent="0.55000000000000004">
      <c r="A5">
        <v>5</v>
      </c>
      <c r="B5">
        <v>20</v>
      </c>
      <c r="C5">
        <v>1</v>
      </c>
      <c r="D5" s="40">
        <v>6.2569215289728041E-4</v>
      </c>
      <c r="E5" s="40">
        <v>6.0144187821935464E-4</v>
      </c>
      <c r="F5" s="40">
        <v>4.8801158407714006E-4</v>
      </c>
      <c r="H5">
        <v>-20</v>
      </c>
      <c r="I5">
        <v>20</v>
      </c>
      <c r="J5">
        <v>1.5</v>
      </c>
      <c r="K5" s="40">
        <v>8.896257927700046E-4</v>
      </c>
      <c r="L5" s="40">
        <v>8.5003128180059686E-4</v>
      </c>
      <c r="M5" s="40">
        <v>6.9572730619615745E-4</v>
      </c>
      <c r="O5">
        <v>25</v>
      </c>
      <c r="P5">
        <v>20</v>
      </c>
      <c r="Q5">
        <v>1</v>
      </c>
      <c r="R5" s="40">
        <v>5.9676377936638799E-4</v>
      </c>
      <c r="S5" s="40">
        <v>5.7657008360989656E-4</v>
      </c>
      <c r="T5" s="40">
        <v>4.6464803382887586E-4</v>
      </c>
      <c r="V5">
        <v>50</v>
      </c>
      <c r="W5">
        <v>20</v>
      </c>
      <c r="X5">
        <v>1</v>
      </c>
      <c r="Y5" s="40">
        <v>5.3570093605758578E-4</v>
      </c>
      <c r="Z5" s="40">
        <v>5.1865924610568757E-4</v>
      </c>
      <c r="AA5" s="40">
        <v>4.0886496455964688E-4</v>
      </c>
    </row>
    <row r="6" spans="1:27" x14ac:dyDescent="0.55000000000000004">
      <c r="A6">
        <v>5</v>
      </c>
      <c r="B6">
        <v>20</v>
      </c>
      <c r="C6">
        <v>1.5</v>
      </c>
      <c r="D6" s="40">
        <v>7.457775938824624E-4</v>
      </c>
      <c r="E6" s="40">
        <v>7.0045409211146633E-4</v>
      </c>
      <c r="F6" s="40">
        <v>5.7571745512494652E-4</v>
      </c>
      <c r="H6">
        <v>-20</v>
      </c>
      <c r="I6">
        <v>20</v>
      </c>
      <c r="J6">
        <v>2</v>
      </c>
      <c r="K6" s="40">
        <v>8.9021203943422448E-4</v>
      </c>
      <c r="L6" s="40">
        <v>8.317504777964565E-4</v>
      </c>
      <c r="M6" s="40">
        <v>6.5569378784254473E-4</v>
      </c>
      <c r="O6">
        <v>25</v>
      </c>
      <c r="P6">
        <v>20</v>
      </c>
      <c r="Q6">
        <v>1.5</v>
      </c>
      <c r="R6" s="40">
        <v>6.9434470005996817E-4</v>
      </c>
      <c r="S6" s="40">
        <v>6.5605985444911223E-4</v>
      </c>
      <c r="T6" s="40">
        <v>5.3748391365957449E-4</v>
      </c>
      <c r="V6">
        <v>50</v>
      </c>
      <c r="W6">
        <v>20</v>
      </c>
      <c r="X6">
        <v>1.5</v>
      </c>
      <c r="Y6" s="40">
        <v>6.1956647813587128E-4</v>
      </c>
      <c r="Z6" s="40">
        <v>5.8570933853795061E-4</v>
      </c>
      <c r="AA6" s="40">
        <v>4.7505733193646348E-4</v>
      </c>
    </row>
    <row r="7" spans="1:27" x14ac:dyDescent="0.55000000000000004">
      <c r="A7">
        <v>5</v>
      </c>
      <c r="B7">
        <v>20</v>
      </c>
      <c r="C7">
        <v>2</v>
      </c>
      <c r="D7" s="40">
        <v>7.8185670552577175E-4</v>
      </c>
      <c r="E7" s="40">
        <v>7.1408138550034821E-4</v>
      </c>
      <c r="F7" s="40">
        <v>5.683843548738662E-4</v>
      </c>
      <c r="H7">
        <v>-20</v>
      </c>
      <c r="I7">
        <v>20</v>
      </c>
      <c r="J7">
        <v>3</v>
      </c>
      <c r="K7" s="40">
        <v>9.3774170515891278E-4</v>
      </c>
      <c r="L7" s="40">
        <v>8.5334692313927135E-4</v>
      </c>
      <c r="M7" s="40">
        <v>6.1172922827905363E-4</v>
      </c>
      <c r="O7">
        <v>25</v>
      </c>
      <c r="P7">
        <v>20</v>
      </c>
      <c r="Q7">
        <v>2</v>
      </c>
      <c r="R7" s="40">
        <v>7.561692940839718E-4</v>
      </c>
      <c r="S7" s="40">
        <v>6.9926511115855731E-4</v>
      </c>
      <c r="T7" s="40">
        <v>5.6332986058503314E-4</v>
      </c>
      <c r="V7">
        <v>50</v>
      </c>
      <c r="W7">
        <v>20</v>
      </c>
      <c r="X7">
        <v>2</v>
      </c>
      <c r="Y7" s="40">
        <v>6.9441630319070225E-4</v>
      </c>
      <c r="Z7" s="40">
        <v>6.4280059046077187E-4</v>
      </c>
      <c r="AA7" s="40">
        <v>5.1860877391786842E-4</v>
      </c>
    </row>
    <row r="8" spans="1:27" x14ac:dyDescent="0.55000000000000004">
      <c r="A8">
        <v>5</v>
      </c>
      <c r="B8">
        <v>20</v>
      </c>
      <c r="C8">
        <v>3</v>
      </c>
      <c r="D8" s="40">
        <v>8.506211591526073E-4</v>
      </c>
      <c r="E8" s="40">
        <v>7.4053440381198986E-4</v>
      </c>
      <c r="F8" s="40">
        <v>5.4329923840891372E-4</v>
      </c>
      <c r="H8">
        <v>-20</v>
      </c>
      <c r="I8">
        <v>40</v>
      </c>
      <c r="J8">
        <v>0.4</v>
      </c>
      <c r="K8" s="40">
        <v>8.4251059629979739E-4</v>
      </c>
      <c r="L8" s="40">
        <v>8.3871687714885982E-4</v>
      </c>
      <c r="M8" s="40">
        <v>5.8144383217280805E-4</v>
      </c>
      <c r="O8">
        <v>25</v>
      </c>
      <c r="P8">
        <v>20</v>
      </c>
      <c r="Q8">
        <v>3</v>
      </c>
      <c r="R8" s="40">
        <v>8.1740112209456269E-4</v>
      </c>
      <c r="S8" s="40">
        <v>7.2994196992514357E-4</v>
      </c>
      <c r="T8" s="40">
        <v>5.4857491522873635E-4</v>
      </c>
      <c r="V8">
        <v>50</v>
      </c>
      <c r="W8">
        <v>20</v>
      </c>
      <c r="X8">
        <v>3</v>
      </c>
      <c r="Y8" s="40">
        <v>7.4669886170119365E-4</v>
      </c>
      <c r="Z8" s="40">
        <v>6.6148738521526549E-4</v>
      </c>
      <c r="AA8" s="40">
        <v>4.9924090928035281E-4</v>
      </c>
    </row>
    <row r="9" spans="1:27" x14ac:dyDescent="0.55000000000000004">
      <c r="A9">
        <v>5</v>
      </c>
      <c r="B9">
        <v>20</v>
      </c>
      <c r="C9">
        <v>5</v>
      </c>
      <c r="D9" s="40">
        <v>8.9480070313323779E-4</v>
      </c>
      <c r="E9" s="40">
        <v>7.3667591457920577E-4</v>
      </c>
      <c r="F9" s="40">
        <v>4.1724548847725968E-4</v>
      </c>
      <c r="H9">
        <v>-20</v>
      </c>
      <c r="I9">
        <v>40</v>
      </c>
      <c r="J9">
        <v>0.6</v>
      </c>
      <c r="K9" s="40">
        <v>9.0744525168039462E-4</v>
      </c>
      <c r="L9" s="40">
        <v>8.9811296977721725E-4</v>
      </c>
      <c r="M9" s="40">
        <v>7.4138456283798584E-4</v>
      </c>
      <c r="O9">
        <v>25</v>
      </c>
      <c r="P9">
        <v>20</v>
      </c>
      <c r="Q9">
        <v>5</v>
      </c>
      <c r="R9" s="40">
        <v>8.0899211451308155E-4</v>
      </c>
      <c r="S9" s="40">
        <v>6.8743804870667244E-4</v>
      </c>
      <c r="T9" s="40">
        <v>3.9794882392037942E-4</v>
      </c>
      <c r="V9">
        <v>50</v>
      </c>
      <c r="W9">
        <v>20</v>
      </c>
      <c r="X9">
        <v>5</v>
      </c>
      <c r="Y9" s="40">
        <v>7.7568274095447289E-4</v>
      </c>
      <c r="Z9" s="40">
        <v>6.4891888739840168E-4</v>
      </c>
      <c r="AA9" s="40">
        <v>3.9477296832058284E-4</v>
      </c>
    </row>
    <row r="10" spans="1:27" x14ac:dyDescent="0.55000000000000004">
      <c r="A10">
        <v>5</v>
      </c>
      <c r="B10">
        <v>40</v>
      </c>
      <c r="C10">
        <v>0.4</v>
      </c>
      <c r="D10" s="40">
        <v>8.5819124534731528E-4</v>
      </c>
      <c r="E10" s="40">
        <v>8.5428636211227636E-4</v>
      </c>
      <c r="F10" s="40">
        <v>6.5844413193950609E-4</v>
      </c>
      <c r="H10">
        <v>-20</v>
      </c>
      <c r="I10">
        <v>40</v>
      </c>
      <c r="J10">
        <v>0.8</v>
      </c>
      <c r="K10" s="40">
        <v>9.6518083370723308E-4</v>
      </c>
      <c r="L10" s="40">
        <v>9.5073080395606405E-4</v>
      </c>
      <c r="M10" s="40">
        <v>8.0927668429306475E-4</v>
      </c>
      <c r="O10">
        <v>25</v>
      </c>
      <c r="P10">
        <v>40</v>
      </c>
      <c r="Q10">
        <v>0.4</v>
      </c>
      <c r="R10" s="40">
        <v>1.3557923065426586E-3</v>
      </c>
      <c r="S10" s="40">
        <v>1.3526696800681144E-3</v>
      </c>
      <c r="T10" s="40">
        <v>1.1427044812706037E-3</v>
      </c>
      <c r="V10">
        <v>50</v>
      </c>
      <c r="W10">
        <v>40</v>
      </c>
      <c r="X10">
        <v>0.4</v>
      </c>
      <c r="Y10" s="40">
        <v>1.6586500531438899E-3</v>
      </c>
      <c r="Z10" s="40">
        <v>1.6563596480559393E-3</v>
      </c>
      <c r="AA10" s="40">
        <v>1.4093597098529429E-3</v>
      </c>
    </row>
    <row r="11" spans="1:27" x14ac:dyDescent="0.55000000000000004">
      <c r="A11">
        <v>5</v>
      </c>
      <c r="B11">
        <v>40</v>
      </c>
      <c r="C11">
        <v>0.6</v>
      </c>
      <c r="D11" s="40">
        <v>8.1018527476472524E-4</v>
      </c>
      <c r="E11" s="40">
        <v>8.0074196652437843E-4</v>
      </c>
      <c r="F11" s="40">
        <v>6.756181911841383E-4</v>
      </c>
      <c r="H11">
        <v>-20</v>
      </c>
      <c r="I11">
        <v>40</v>
      </c>
      <c r="J11">
        <v>1</v>
      </c>
      <c r="K11" s="40">
        <v>1.0471314594205547E-3</v>
      </c>
      <c r="L11" s="40">
        <v>1.0249368659245278E-3</v>
      </c>
      <c r="M11" s="40">
        <v>8.953727859033698E-4</v>
      </c>
      <c r="O11">
        <v>25</v>
      </c>
      <c r="P11">
        <v>40</v>
      </c>
      <c r="Q11">
        <v>0.6</v>
      </c>
      <c r="R11" s="40">
        <v>9.4725609714048343E-4</v>
      </c>
      <c r="S11" s="40">
        <v>9.3953493226657297E-4</v>
      </c>
      <c r="T11" s="40">
        <v>8.0897345508973743E-4</v>
      </c>
      <c r="V11">
        <v>50</v>
      </c>
      <c r="W11">
        <v>40</v>
      </c>
      <c r="X11">
        <v>0.6</v>
      </c>
      <c r="Y11" s="40">
        <v>1.0415091150123945E-3</v>
      </c>
      <c r="Z11" s="40">
        <v>1.0354540013685406E-3</v>
      </c>
      <c r="AA11" s="40">
        <v>8.9334995881373554E-4</v>
      </c>
    </row>
    <row r="12" spans="1:27" x14ac:dyDescent="0.55000000000000004">
      <c r="A12">
        <v>5</v>
      </c>
      <c r="B12">
        <v>40</v>
      </c>
      <c r="C12">
        <v>0.8</v>
      </c>
      <c r="D12" s="40">
        <v>8.6603137381102214E-4</v>
      </c>
      <c r="E12" s="40">
        <v>8.4974308261024051E-4</v>
      </c>
      <c r="F12" s="40">
        <v>7.4295849919191149E-4</v>
      </c>
      <c r="H12">
        <v>-20</v>
      </c>
      <c r="I12">
        <v>40</v>
      </c>
      <c r="J12">
        <v>1.5</v>
      </c>
      <c r="K12" s="40">
        <v>1.192506947678111E-3</v>
      </c>
      <c r="L12" s="40">
        <v>1.1538670865976867E-3</v>
      </c>
      <c r="M12" s="40">
        <v>1.0129386119154492E-3</v>
      </c>
      <c r="O12">
        <v>25</v>
      </c>
      <c r="P12">
        <v>40</v>
      </c>
      <c r="Q12">
        <v>0.8</v>
      </c>
      <c r="R12" s="40">
        <v>9.4226097409873776E-4</v>
      </c>
      <c r="S12" s="40">
        <v>9.2866469140566151E-4</v>
      </c>
      <c r="T12" s="40">
        <v>8.1990085387910233E-4</v>
      </c>
      <c r="V12">
        <v>50</v>
      </c>
      <c r="W12">
        <v>40</v>
      </c>
      <c r="X12">
        <v>0.8</v>
      </c>
      <c r="Y12" s="40">
        <v>9.1006106592522685E-4</v>
      </c>
      <c r="Z12" s="40">
        <v>8.9895474993260558E-4</v>
      </c>
      <c r="AA12" s="40">
        <v>7.8732527454424895E-4</v>
      </c>
    </row>
    <row r="13" spans="1:27" x14ac:dyDescent="0.55000000000000004">
      <c r="A13">
        <v>5</v>
      </c>
      <c r="B13">
        <v>40</v>
      </c>
      <c r="C13">
        <v>1</v>
      </c>
      <c r="D13" s="40">
        <v>1.0103540008555758E-3</v>
      </c>
      <c r="E13" s="40">
        <v>9.8623018513969139E-4</v>
      </c>
      <c r="F13" s="40">
        <v>8.8282812316107173E-4</v>
      </c>
      <c r="H13">
        <v>-20</v>
      </c>
      <c r="I13">
        <v>40</v>
      </c>
      <c r="J13">
        <v>2</v>
      </c>
      <c r="K13" s="40">
        <v>1.3521985573194592E-3</v>
      </c>
      <c r="L13" s="40">
        <v>1.2970443027670059E-3</v>
      </c>
      <c r="M13" s="40">
        <v>1.1354250754227544E-3</v>
      </c>
      <c r="O13">
        <v>25</v>
      </c>
      <c r="P13">
        <v>40</v>
      </c>
      <c r="Q13">
        <v>1</v>
      </c>
      <c r="R13" s="40">
        <v>9.4125422920537786E-4</v>
      </c>
      <c r="S13" s="40">
        <v>9.2153727786039316E-4</v>
      </c>
      <c r="T13" s="40">
        <v>8.1649038883514953E-4</v>
      </c>
      <c r="V13">
        <v>50</v>
      </c>
      <c r="W13">
        <v>40</v>
      </c>
      <c r="X13">
        <v>1</v>
      </c>
      <c r="Y13" s="40">
        <v>9.0540025626254872E-4</v>
      </c>
      <c r="Z13" s="40">
        <v>8.8808491276136077E-4</v>
      </c>
      <c r="AA13" s="40">
        <v>7.8701005734481216E-4</v>
      </c>
    </row>
    <row r="14" spans="1:27" x14ac:dyDescent="0.55000000000000004">
      <c r="A14">
        <v>5</v>
      </c>
      <c r="B14">
        <v>40</v>
      </c>
      <c r="C14">
        <v>1.5</v>
      </c>
      <c r="D14" s="40">
        <v>1.1163950605231955E-3</v>
      </c>
      <c r="E14" s="40">
        <v>1.0728466555318741E-3</v>
      </c>
      <c r="F14" s="40">
        <v>9.5445184997640549E-4</v>
      </c>
      <c r="H14">
        <v>-20</v>
      </c>
      <c r="I14">
        <v>40</v>
      </c>
      <c r="J14">
        <v>3</v>
      </c>
      <c r="K14" s="40">
        <v>1.5660843409534065E-3</v>
      </c>
      <c r="L14" s="40">
        <v>1.4824470105709803E-3</v>
      </c>
      <c r="M14" s="40">
        <v>1.2666057248218278E-3</v>
      </c>
      <c r="O14">
        <v>25</v>
      </c>
      <c r="P14">
        <v>40</v>
      </c>
      <c r="Q14">
        <v>1.5</v>
      </c>
      <c r="R14" s="40">
        <v>1.0715039458140205E-3</v>
      </c>
      <c r="S14" s="40">
        <v>1.0355540333305867E-3</v>
      </c>
      <c r="T14" s="40">
        <v>9.2165347022501543E-4</v>
      </c>
      <c r="V14">
        <v>50</v>
      </c>
      <c r="W14">
        <v>40</v>
      </c>
      <c r="X14">
        <v>1.5</v>
      </c>
      <c r="Y14" s="40">
        <v>9.9146249804336439E-4</v>
      </c>
      <c r="Z14" s="40">
        <v>9.5872613108054813E-4</v>
      </c>
      <c r="AA14" s="40">
        <v>8.5130754314106504E-4</v>
      </c>
    </row>
    <row r="15" spans="1:27" x14ac:dyDescent="0.55000000000000004">
      <c r="A15">
        <v>5</v>
      </c>
      <c r="B15">
        <v>40</v>
      </c>
      <c r="C15">
        <v>2</v>
      </c>
      <c r="D15" s="40">
        <v>1.2895540248746157E-3</v>
      </c>
      <c r="E15" s="40">
        <v>1.2256153594666819E-3</v>
      </c>
      <c r="F15" s="40">
        <v>1.0864997908676581E-3</v>
      </c>
      <c r="H15">
        <v>-20</v>
      </c>
      <c r="I15">
        <v>40</v>
      </c>
      <c r="J15">
        <v>5</v>
      </c>
      <c r="K15" s="40">
        <v>1.911089418392033E-3</v>
      </c>
      <c r="L15" s="40">
        <v>1.7851006973194951E-3</v>
      </c>
      <c r="M15" s="40">
        <v>1.437437535726798E-3</v>
      </c>
      <c r="O15">
        <v>25</v>
      </c>
      <c r="P15">
        <v>40</v>
      </c>
      <c r="Q15">
        <v>2</v>
      </c>
      <c r="R15" s="40">
        <v>1.2284769699164365E-3</v>
      </c>
      <c r="S15" s="40">
        <v>1.17602140544346E-3</v>
      </c>
      <c r="T15" s="40">
        <v>1.0458024888451367E-3</v>
      </c>
      <c r="V15">
        <v>50</v>
      </c>
      <c r="W15">
        <v>40</v>
      </c>
      <c r="X15">
        <v>2</v>
      </c>
      <c r="Y15" s="40">
        <v>1.0520666759383382E-3</v>
      </c>
      <c r="Z15" s="40">
        <v>1.003758645822136E-3</v>
      </c>
      <c r="AA15" s="40">
        <v>8.8330629083429094E-4</v>
      </c>
    </row>
    <row r="16" spans="1:27" x14ac:dyDescent="0.55000000000000004">
      <c r="A16">
        <v>5</v>
      </c>
      <c r="B16">
        <v>40</v>
      </c>
      <c r="C16">
        <v>3</v>
      </c>
      <c r="D16" s="40">
        <v>1.3823519102416659E-3</v>
      </c>
      <c r="E16" s="40">
        <v>1.2822106188189626E-3</v>
      </c>
      <c r="F16" s="40">
        <v>1.097966424463121E-3</v>
      </c>
      <c r="H16">
        <v>-20</v>
      </c>
      <c r="I16">
        <v>40</v>
      </c>
      <c r="J16">
        <v>7.5</v>
      </c>
      <c r="K16" s="40">
        <v>2.2550762008952865E-3</v>
      </c>
      <c r="L16" s="40">
        <v>2.1042542256674199E-3</v>
      </c>
      <c r="M16" s="40">
        <v>1.5603753898139588E-3</v>
      </c>
      <c r="O16">
        <v>25</v>
      </c>
      <c r="P16">
        <v>40</v>
      </c>
      <c r="Q16">
        <v>3</v>
      </c>
      <c r="R16" s="40">
        <v>1.4299155017606926E-3</v>
      </c>
      <c r="S16" s="40">
        <v>1.3479732642692991E-3</v>
      </c>
      <c r="T16" s="40">
        <v>1.1764244484790114E-3</v>
      </c>
      <c r="V16">
        <v>50</v>
      </c>
      <c r="W16">
        <v>40</v>
      </c>
      <c r="X16">
        <v>3</v>
      </c>
      <c r="Y16" s="40">
        <v>1.236663791043697E-3</v>
      </c>
      <c r="Z16" s="40">
        <v>1.1600266333505796E-3</v>
      </c>
      <c r="AA16" s="40">
        <v>1.0034463266382126E-3</v>
      </c>
    </row>
    <row r="17" spans="1:27" x14ac:dyDescent="0.55000000000000004">
      <c r="A17">
        <v>5</v>
      </c>
      <c r="B17">
        <v>40</v>
      </c>
      <c r="C17">
        <v>5</v>
      </c>
      <c r="D17" s="40">
        <v>1.7197957244497817E-3</v>
      </c>
      <c r="E17" s="40">
        <v>1.5668319733857039E-3</v>
      </c>
      <c r="F17" s="40">
        <v>1.2743129800863811E-3</v>
      </c>
      <c r="O17">
        <v>25</v>
      </c>
      <c r="P17">
        <v>40</v>
      </c>
      <c r="Q17">
        <v>5</v>
      </c>
      <c r="R17" s="40">
        <v>1.6425016973940236E-3</v>
      </c>
      <c r="S17" s="40">
        <v>1.5173012224702178E-3</v>
      </c>
      <c r="T17" s="40">
        <v>1.2469973287886015E-3</v>
      </c>
      <c r="V17">
        <v>50</v>
      </c>
      <c r="W17">
        <v>40</v>
      </c>
      <c r="X17">
        <v>5</v>
      </c>
      <c r="Y17" s="40">
        <v>1.479875647704872E-3</v>
      </c>
      <c r="Z17" s="40">
        <v>1.357433668654253E-3</v>
      </c>
      <c r="AA17" s="40">
        <v>1.1142034382160407E-3</v>
      </c>
    </row>
    <row r="18" spans="1:27" x14ac:dyDescent="0.55000000000000004">
      <c r="A18">
        <v>5</v>
      </c>
      <c r="B18">
        <v>40</v>
      </c>
      <c r="C18">
        <v>7.5</v>
      </c>
      <c r="D18" s="40">
        <v>2.2166874732281339E-3</v>
      </c>
      <c r="E18" s="40">
        <v>2.0284112471464547E-3</v>
      </c>
      <c r="F18" s="40">
        <v>1.5826975568096521E-3</v>
      </c>
      <c r="O18">
        <v>25</v>
      </c>
      <c r="P18">
        <v>40</v>
      </c>
      <c r="Q18">
        <v>7.5</v>
      </c>
      <c r="R18" s="40">
        <v>1.8998821230127516E-3</v>
      </c>
      <c r="S18" s="40">
        <v>1.7767047322740652E-3</v>
      </c>
      <c r="T18" s="40">
        <v>1.3577567126043383E-3</v>
      </c>
      <c r="V18">
        <v>50</v>
      </c>
      <c r="W18">
        <v>40</v>
      </c>
      <c r="X18">
        <v>7.5</v>
      </c>
      <c r="Y18" s="40">
        <v>1.6371626937330599E-3</v>
      </c>
      <c r="Z18" s="40">
        <v>1.4912960981354753E-3</v>
      </c>
      <c r="AA18" s="40">
        <v>1.1273060222471278E-3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B4EA4-6188-4948-BC78-55E86B785411}">
  <dimension ref="A1:AO69"/>
  <sheetViews>
    <sheetView topLeftCell="L1" workbookViewId="0">
      <selection activeCell="N21" sqref="N21"/>
    </sheetView>
  </sheetViews>
  <sheetFormatPr defaultRowHeight="14.4" x14ac:dyDescent="0.55000000000000004"/>
  <cols>
    <col min="1" max="1" width="7.89453125" bestFit="1" customWidth="1"/>
    <col min="2" max="2" width="12" bestFit="1" customWidth="1"/>
    <col min="3" max="3" width="15.1015625" bestFit="1" customWidth="1"/>
    <col min="4" max="4" width="9.20703125" bestFit="1" customWidth="1"/>
    <col min="5" max="5" width="12" bestFit="1" customWidth="1"/>
    <col min="6" max="6" width="17.20703125" bestFit="1" customWidth="1"/>
    <col min="7" max="7" width="12" bestFit="1" customWidth="1"/>
    <col min="8" max="8" width="12.89453125" bestFit="1" customWidth="1"/>
    <col min="9" max="9" width="8.41796875" bestFit="1" customWidth="1"/>
    <col min="10" max="10" width="13.1015625" bestFit="1" customWidth="1"/>
    <col min="11" max="11" width="13.41796875" bestFit="1" customWidth="1"/>
    <col min="12" max="12" width="12" bestFit="1" customWidth="1"/>
    <col min="13" max="13" width="14.41796875" bestFit="1" customWidth="1"/>
    <col min="14" max="14" width="12" bestFit="1" customWidth="1"/>
    <col min="15" max="15" width="12" customWidth="1"/>
    <col min="16" max="16" width="13.26171875" bestFit="1" customWidth="1"/>
    <col min="17" max="17" width="12" customWidth="1"/>
    <col min="18" max="18" width="12" style="14" bestFit="1" customWidth="1"/>
    <col min="19" max="19" width="8.41796875" style="14" bestFit="1" customWidth="1"/>
    <col min="20" max="20" width="12" bestFit="1" customWidth="1"/>
    <col min="21" max="21" width="12.26171875" bestFit="1" customWidth="1"/>
    <col min="22" max="22" width="12.68359375" style="47" bestFit="1" customWidth="1"/>
    <col min="23" max="23" width="14.20703125" bestFit="1" customWidth="1"/>
    <col min="24" max="24" width="12.1015625" bestFit="1" customWidth="1"/>
    <col min="25" max="25" width="14" bestFit="1" customWidth="1"/>
    <col min="26" max="26" width="12" bestFit="1" customWidth="1"/>
    <col min="27" max="27" width="12" style="14" bestFit="1" customWidth="1"/>
    <col min="28" max="28" width="8" bestFit="1" customWidth="1"/>
    <col min="29" max="31" width="12" bestFit="1" customWidth="1"/>
    <col min="32" max="32" width="13.20703125" bestFit="1" customWidth="1"/>
    <col min="33" max="33" width="12.20703125" bestFit="1" customWidth="1"/>
    <col min="34" max="34" width="13.41796875" bestFit="1" customWidth="1"/>
    <col min="35" max="35" width="13.1015625" bestFit="1" customWidth="1"/>
    <col min="36" max="36" width="11.89453125" bestFit="1" customWidth="1"/>
    <col min="37" max="37" width="14.68359375" bestFit="1" customWidth="1"/>
    <col min="38" max="38" width="12.68359375" bestFit="1" customWidth="1"/>
    <col min="39" max="39" width="8.1015625" bestFit="1" customWidth="1"/>
    <col min="40" max="40" width="8.7890625" bestFit="1" customWidth="1"/>
    <col min="41" max="41" width="10.1015625" bestFit="1" customWidth="1"/>
    <col min="42" max="42" width="4.41796875" bestFit="1" customWidth="1"/>
  </cols>
  <sheetData>
    <row r="1" spans="1:41" s="44" customFormat="1" ht="14.7" thickBot="1" x14ac:dyDescent="0.6">
      <c r="A1" s="48" t="s">
        <v>0</v>
      </c>
      <c r="B1" s="49" t="s">
        <v>1</v>
      </c>
      <c r="C1" s="49" t="s">
        <v>2</v>
      </c>
      <c r="D1" s="49" t="s">
        <v>3</v>
      </c>
      <c r="E1" s="49" t="s">
        <v>4</v>
      </c>
      <c r="F1" s="49" t="s">
        <v>5</v>
      </c>
      <c r="G1" s="49" t="s">
        <v>6</v>
      </c>
      <c r="H1" s="49" t="s">
        <v>7</v>
      </c>
      <c r="I1" s="49" t="s">
        <v>39</v>
      </c>
      <c r="J1" s="49" t="s">
        <v>37</v>
      </c>
      <c r="K1" s="50" t="s">
        <v>38</v>
      </c>
      <c r="L1" s="48" t="s">
        <v>41</v>
      </c>
      <c r="M1" s="49" t="s">
        <v>54</v>
      </c>
      <c r="N1" s="49" t="s">
        <v>55</v>
      </c>
      <c r="O1" s="49" t="s">
        <v>56</v>
      </c>
      <c r="P1" s="49" t="s">
        <v>57</v>
      </c>
      <c r="Q1" s="49" t="s">
        <v>58</v>
      </c>
      <c r="R1" s="51" t="s">
        <v>59</v>
      </c>
      <c r="S1" s="52" t="s">
        <v>60</v>
      </c>
      <c r="T1" s="49" t="s">
        <v>61</v>
      </c>
      <c r="U1" s="50" t="s">
        <v>47</v>
      </c>
      <c r="V1" s="41" t="s">
        <v>19</v>
      </c>
      <c r="W1" s="41" t="s">
        <v>20</v>
      </c>
      <c r="X1" s="45" t="s">
        <v>62</v>
      </c>
      <c r="Y1" s="45" t="s">
        <v>63</v>
      </c>
      <c r="Z1" s="45" t="s">
        <v>64</v>
      </c>
      <c r="AA1" s="46" t="s">
        <v>65</v>
      </c>
      <c r="AB1" s="48" t="s">
        <v>66</v>
      </c>
      <c r="AC1" s="49" t="s">
        <v>67</v>
      </c>
      <c r="AD1" s="44" t="s">
        <v>68</v>
      </c>
    </row>
    <row r="2" spans="1:41" x14ac:dyDescent="0.55000000000000004">
      <c r="A2" s="16">
        <v>0.4</v>
      </c>
      <c r="B2" s="17">
        <v>20</v>
      </c>
      <c r="C2" s="17">
        <v>0</v>
      </c>
      <c r="D2" s="17">
        <v>-20</v>
      </c>
      <c r="E2" s="17">
        <v>286.65477618599999</v>
      </c>
      <c r="F2" s="17">
        <v>16.6049052461</v>
      </c>
      <c r="G2" s="17">
        <v>262.53133733208</v>
      </c>
      <c r="H2" s="17">
        <v>5.6390642115703056E-4</v>
      </c>
      <c r="I2" s="18">
        <v>1.34810445111836E+16</v>
      </c>
      <c r="J2" s="17">
        <v>1493906152913230</v>
      </c>
      <c r="K2" s="19">
        <f>I2-J2</f>
        <v>1.198713835827037E+16</v>
      </c>
      <c r="L2" s="26">
        <v>5.2656772112254249E+21</v>
      </c>
      <c r="M2" s="26">
        <v>7.6740692980066503E+21</v>
      </c>
      <c r="N2" s="26">
        <v>4.2980326674652301E+21</v>
      </c>
      <c r="O2" s="26">
        <v>255.35462768093501</v>
      </c>
      <c r="P2" s="25">
        <f>F2*N2-L2-M2</f>
        <v>5.8428678678670505E+22</v>
      </c>
      <c r="Q2" s="26">
        <f>P2/N2</f>
        <v>13.594284455061828</v>
      </c>
      <c r="R2" s="37">
        <f>Q2*2*0.01/SQRT(8*1.38E-23*O2/(2.66E-26*PI()))</f>
        <v>4.6810760878157072E-4</v>
      </c>
      <c r="S2" s="25">
        <f>F2*2*0.01/SQRT(8*1.38E-23*O2/(2.66E-26*PI()))</f>
        <v>5.7177577197909811E-4</v>
      </c>
      <c r="T2" s="25">
        <f>R2-S2</f>
        <v>-1.0366816319752739E-4</v>
      </c>
      <c r="U2" s="30">
        <f>T2/S2*100</f>
        <v>-18.130912199846954</v>
      </c>
      <c r="V2" s="26">
        <f>3.81E-42/E2*EXP(-170/E2)</f>
        <v>7.3452804572428169E-45</v>
      </c>
      <c r="W2" s="25">
        <f>N2*N2*X2*V2</f>
        <v>1.2460427746310063E+21</v>
      </c>
      <c r="X2" s="25">
        <f>I2*1000000-N2</f>
        <v>9.18301184371837E+21</v>
      </c>
      <c r="Y2" s="25">
        <f>F2*N2-W2</f>
        <v>7.0122382413271575E+22</v>
      </c>
      <c r="Z2" s="26">
        <f>Y2/N2</f>
        <v>16.31499521724816</v>
      </c>
      <c r="AA2" s="25">
        <f>Z2*2*0.01/SQRT(8*1.38E-23*O2/(2.66E-26*PI()))</f>
        <v>5.6179296701306704E-4</v>
      </c>
      <c r="AB2" s="26">
        <f>L2/N2</f>
        <v>1.2251366191525166</v>
      </c>
      <c r="AC2" s="30">
        <f>M2/N2</f>
        <v>1.7854841718856553</v>
      </c>
      <c r="AD2" s="14">
        <f>W2/L2</f>
        <v>0.23663485714139096</v>
      </c>
      <c r="AG2" s="14"/>
      <c r="AH2" s="14"/>
      <c r="AI2" s="14"/>
      <c r="AJ2" s="14"/>
      <c r="AK2" s="14"/>
      <c r="AL2" s="14"/>
      <c r="AM2" s="14"/>
      <c r="AN2" s="14"/>
      <c r="AO2" s="14"/>
    </row>
    <row r="3" spans="1:41" x14ac:dyDescent="0.55000000000000004">
      <c r="A3" s="21">
        <v>0.6</v>
      </c>
      <c r="B3" s="20">
        <v>20</v>
      </c>
      <c r="C3" s="20">
        <v>0</v>
      </c>
      <c r="D3" s="20">
        <v>-20</v>
      </c>
      <c r="E3" s="20">
        <v>297.22283450600003</v>
      </c>
      <c r="F3" s="20">
        <v>20.238390924699999</v>
      </c>
      <c r="G3" s="20">
        <v>265.49039366168</v>
      </c>
      <c r="H3" s="20">
        <v>6.8345950607206466E-4</v>
      </c>
      <c r="I3" s="22">
        <v>1.9502568519941E+16</v>
      </c>
      <c r="J3" s="20">
        <v>2482489172052840</v>
      </c>
      <c r="K3" s="23">
        <f t="shared" ref="K3:K66" si="0">I3-J3</f>
        <v>1.702007934788816E+16</v>
      </c>
      <c r="L3">
        <v>9.8561025551038583E+21</v>
      </c>
      <c r="M3">
        <v>5.8514469147368499E+21</v>
      </c>
      <c r="N3">
        <v>4.9430023034897202E+21</v>
      </c>
      <c r="O3">
        <v>256.23146898142301</v>
      </c>
      <c r="P3" s="14">
        <f t="shared" ref="P3:P66" si="1">F3*N3-L3-M3</f>
        <v>8.4330863489876847E+22</v>
      </c>
      <c r="Q3">
        <f t="shared" ref="Q3:Q66" si="2">P3/N3</f>
        <v>17.060656320216548</v>
      </c>
      <c r="R3" s="38">
        <f t="shared" ref="R3:R66" si="3">Q3*2*0.01/SQRT(8*1.38E-23*O3/(2.66E-26*PI()))</f>
        <v>5.8646313120517982E-4</v>
      </c>
      <c r="S3" s="14">
        <f t="shared" ref="S3:S66" si="4">F3*2*0.01/SQRT(8*1.38E-23*O3/(2.66E-26*PI()))</f>
        <v>6.9569833009234454E-4</v>
      </c>
      <c r="T3" s="14">
        <f t="shared" ref="T3:T66" si="5">R3-S3</f>
        <v>-1.0923519888716472E-4</v>
      </c>
      <c r="U3" s="31">
        <f t="shared" ref="U3:U66" si="6">T3/S3*100</f>
        <v>-15.701518052036324</v>
      </c>
      <c r="V3">
        <f t="shared" ref="V3:V66" si="7">3.81E-42/E3*EXP(-170/E3)</f>
        <v>7.2350761665380346E-45</v>
      </c>
      <c r="W3" s="14">
        <f t="shared" ref="W3:W66" si="8">N3*N3*X3*V3</f>
        <v>2.5737903550830808E+21</v>
      </c>
      <c r="X3" s="14">
        <f t="shared" ref="X3:X66" si="9">I3*1000000-N3</f>
        <v>1.455956621645128E+22</v>
      </c>
      <c r="Y3" s="14">
        <f t="shared" ref="Y3:Y66" si="10">F3*N3-W3</f>
        <v>9.7464622604634454E+22</v>
      </c>
      <c r="Z3">
        <f t="shared" ref="Z3:Z66" si="11">Y3/N3</f>
        <v>19.717697184932568</v>
      </c>
      <c r="AA3" s="14">
        <f t="shared" ref="AA3:AA66" si="12">Z3*2*0.01/SQRT(8*1.38E-23*O3/(2.66E-26*PI()))</f>
        <v>6.7779938908495271E-4</v>
      </c>
      <c r="AB3">
        <f t="shared" ref="AB3:AB66" si="13">L3/N3</f>
        <v>1.9939506295891323</v>
      </c>
      <c r="AC3" s="31">
        <f t="shared" ref="AC3:AC66" si="14">M3/N3</f>
        <v>1.1837839748943217</v>
      </c>
      <c r="AD3" s="14">
        <f t="shared" ref="AD3:AD66" si="15">W3/L3</f>
        <v>0.26113672627627804</v>
      </c>
      <c r="AG3" s="14"/>
      <c r="AH3" s="14"/>
      <c r="AI3" s="14"/>
      <c r="AJ3" s="14"/>
      <c r="AK3" s="14"/>
      <c r="AL3" s="14"/>
      <c r="AM3" s="14"/>
      <c r="AN3" s="14"/>
      <c r="AO3" s="14"/>
    </row>
    <row r="4" spans="1:41" x14ac:dyDescent="0.55000000000000004">
      <c r="A4" s="3">
        <v>0.8</v>
      </c>
      <c r="B4" s="1">
        <v>20</v>
      </c>
      <c r="C4" s="1">
        <v>0</v>
      </c>
      <c r="D4" s="1">
        <v>-20</v>
      </c>
      <c r="E4">
        <v>307.19459972499999</v>
      </c>
      <c r="F4" s="1">
        <v>22.052369495200001</v>
      </c>
      <c r="G4" s="1">
        <v>268.28248792299996</v>
      </c>
      <c r="H4" s="1">
        <v>7.4083298665609165E-4</v>
      </c>
      <c r="I4" s="2">
        <v>2.51593341846723E+16</v>
      </c>
      <c r="J4">
        <v>3044362383817350</v>
      </c>
      <c r="K4" s="4">
        <f t="shared" si="0"/>
        <v>2.2114971800854952E+16</v>
      </c>
      <c r="L4">
        <v>1.5726401129482686E+22</v>
      </c>
      <c r="M4">
        <v>4.9798510064844302E+21</v>
      </c>
      <c r="N4">
        <v>5.5629264411264203E+21</v>
      </c>
      <c r="O4">
        <v>257.02238309270098</v>
      </c>
      <c r="P4" s="14">
        <f t="shared" si="1"/>
        <v>1.0196945721837067E+23</v>
      </c>
      <c r="Q4">
        <f t="shared" si="2"/>
        <v>18.330182557244669</v>
      </c>
      <c r="R4" s="38">
        <f t="shared" si="3"/>
        <v>6.291330941868013E-4</v>
      </c>
      <c r="S4" s="14">
        <f t="shared" si="4"/>
        <v>7.5688692195716341E-4</v>
      </c>
      <c r="T4" s="14">
        <f t="shared" si="5"/>
        <v>-1.2775382777036211E-4</v>
      </c>
      <c r="U4" s="31">
        <f t="shared" si="6"/>
        <v>-16.878852582102407</v>
      </c>
      <c r="V4">
        <f t="shared" si="7"/>
        <v>7.1314023720699229E-45</v>
      </c>
      <c r="W4" s="14">
        <f t="shared" si="8"/>
        <v>4.324720480596124E+21</v>
      </c>
      <c r="X4" s="14">
        <f t="shared" si="9"/>
        <v>1.9596407743545879E+22</v>
      </c>
      <c r="Y4" s="14">
        <f t="shared" si="10"/>
        <v>1.1835098887374165E+23</v>
      </c>
      <c r="Z4">
        <f t="shared" si="11"/>
        <v>21.274951255651892</v>
      </c>
      <c r="AA4" s="14">
        <f t="shared" si="12"/>
        <v>7.3020417938235752E-4</v>
      </c>
      <c r="AB4">
        <f t="shared" si="13"/>
        <v>2.8270014525481111</v>
      </c>
      <c r="AC4" s="31">
        <f t="shared" si="14"/>
        <v>0.89518548540722298</v>
      </c>
      <c r="AD4" s="14">
        <f t="shared" si="15"/>
        <v>0.27499746731554875</v>
      </c>
      <c r="AG4" s="14"/>
      <c r="AH4" s="14"/>
      <c r="AI4" s="14"/>
      <c r="AJ4" s="14"/>
      <c r="AK4" s="14"/>
      <c r="AL4" s="14"/>
      <c r="AM4" s="14"/>
      <c r="AN4" s="14"/>
      <c r="AO4" s="14"/>
    </row>
    <row r="5" spans="1:41" x14ac:dyDescent="0.55000000000000004">
      <c r="A5" s="3">
        <v>1.5</v>
      </c>
      <c r="B5" s="1">
        <v>20</v>
      </c>
      <c r="C5" s="1">
        <v>0</v>
      </c>
      <c r="D5" s="1">
        <v>-20</v>
      </c>
      <c r="E5" s="1">
        <v>337.77707816249898</v>
      </c>
      <c r="F5" s="1">
        <v>26.900784832700001</v>
      </c>
      <c r="G5" s="1">
        <v>276.84558188535999</v>
      </c>
      <c r="H5" s="1">
        <v>8.896257927700046E-4</v>
      </c>
      <c r="I5" s="2">
        <v>4.29026203257012E+16</v>
      </c>
      <c r="J5" s="1">
        <v>4814831897137840</v>
      </c>
      <c r="K5" s="4">
        <f t="shared" si="0"/>
        <v>3.808778842856336E+16</v>
      </c>
      <c r="L5">
        <v>3.992790825612946E+22</v>
      </c>
      <c r="M5">
        <v>3.3907636953835902E+21</v>
      </c>
      <c r="N5">
        <v>6.8305895850126795E+21</v>
      </c>
      <c r="O5">
        <v>259.47306200797101</v>
      </c>
      <c r="P5" s="14">
        <f t="shared" si="1"/>
        <v>1.4042954875539462E+23</v>
      </c>
      <c r="Q5">
        <f t="shared" si="2"/>
        <v>20.558920574516399</v>
      </c>
      <c r="R5" s="38">
        <f t="shared" si="3"/>
        <v>7.0228822026856101E-4</v>
      </c>
      <c r="S5" s="14">
        <f t="shared" si="4"/>
        <v>9.1892491317865682E-4</v>
      </c>
      <c r="T5" s="14">
        <f t="shared" si="5"/>
        <v>-2.1663669291009581E-4</v>
      </c>
      <c r="U5" s="31">
        <f t="shared" si="6"/>
        <v>-23.575015738851498</v>
      </c>
      <c r="V5">
        <f t="shared" si="7"/>
        <v>6.818965718487138E-45</v>
      </c>
      <c r="W5" s="14">
        <f t="shared" si="8"/>
        <v>1.1476394870630779E+22</v>
      </c>
      <c r="X5" s="14">
        <f t="shared" si="9"/>
        <v>3.607203074068852E+22</v>
      </c>
      <c r="Y5" s="14">
        <f t="shared" si="10"/>
        <v>1.7227182583627691E+23</v>
      </c>
      <c r="Z5">
        <f t="shared" si="11"/>
        <v>25.220637793004968</v>
      </c>
      <c r="AA5" s="14">
        <f t="shared" si="12"/>
        <v>8.6153145859429949E-4</v>
      </c>
      <c r="AB5">
        <f t="shared" si="13"/>
        <v>5.8454556168529255</v>
      </c>
      <c r="AC5" s="31">
        <f t="shared" si="14"/>
        <v>0.49640864133067308</v>
      </c>
      <c r="AD5" s="14">
        <f t="shared" si="15"/>
        <v>0.28742790123169054</v>
      </c>
      <c r="AG5" s="14"/>
      <c r="AH5" s="14"/>
      <c r="AI5" s="14"/>
      <c r="AJ5" s="14"/>
      <c r="AK5" s="14"/>
      <c r="AL5" s="14"/>
      <c r="AM5" s="14"/>
      <c r="AN5" s="14"/>
      <c r="AO5" s="14"/>
    </row>
    <row r="6" spans="1:41" x14ac:dyDescent="0.55000000000000004">
      <c r="A6" s="3">
        <v>2</v>
      </c>
      <c r="B6" s="1">
        <v>20</v>
      </c>
      <c r="C6" s="1">
        <v>0</v>
      </c>
      <c r="D6" s="1">
        <v>-20</v>
      </c>
      <c r="E6">
        <v>355.96575919999998</v>
      </c>
      <c r="F6" s="1">
        <v>27.164979081399999</v>
      </c>
      <c r="G6" s="1">
        <v>281.93841257599996</v>
      </c>
      <c r="H6" s="1">
        <v>8.9021203943422448E-4</v>
      </c>
      <c r="I6" s="2">
        <v>5.42805831351074E+16</v>
      </c>
      <c r="J6">
        <v>5660345640080320</v>
      </c>
      <c r="K6" s="4">
        <f t="shared" si="0"/>
        <v>4.862023749502708E+16</v>
      </c>
      <c r="L6">
        <v>6.3347911484905049E+22</v>
      </c>
      <c r="M6">
        <v>2.9537740081062798E+21</v>
      </c>
      <c r="N6">
        <v>7.6925931483145102E+21</v>
      </c>
      <c r="O6">
        <v>261.02989683267498</v>
      </c>
      <c r="P6" s="14">
        <f t="shared" si="1"/>
        <v>1.4266744646267329E+23</v>
      </c>
      <c r="Q6">
        <f t="shared" si="2"/>
        <v>18.546079808462576</v>
      </c>
      <c r="R6" s="38">
        <f t="shared" si="3"/>
        <v>6.3163794526339121E-4</v>
      </c>
      <c r="S6" s="14">
        <f t="shared" si="4"/>
        <v>9.2517835290825765E-4</v>
      </c>
      <c r="T6" s="14">
        <f t="shared" si="5"/>
        <v>-2.9354040764486644E-4</v>
      </c>
      <c r="U6" s="31">
        <f t="shared" si="6"/>
        <v>-31.727980526363918</v>
      </c>
      <c r="V6">
        <f t="shared" si="7"/>
        <v>6.6390965998577482E-45</v>
      </c>
      <c r="W6" s="14">
        <f t="shared" si="8"/>
        <v>1.8303261674755653E+22</v>
      </c>
      <c r="X6" s="14">
        <f t="shared" si="9"/>
        <v>4.6587989986792897E+22</v>
      </c>
      <c r="Y6" s="14">
        <f t="shared" si="10"/>
        <v>1.9066587028092898E+23</v>
      </c>
      <c r="Z6">
        <f t="shared" si="11"/>
        <v>24.785643359119405</v>
      </c>
      <c r="AA6" s="14">
        <f t="shared" si="12"/>
        <v>8.4414350661004764E-4</v>
      </c>
      <c r="AB6">
        <f t="shared" si="13"/>
        <v>8.2349229009706466</v>
      </c>
      <c r="AC6" s="31">
        <f t="shared" si="14"/>
        <v>0.38397637196677536</v>
      </c>
      <c r="AD6" s="14">
        <f t="shared" si="15"/>
        <v>0.28893236171041048</v>
      </c>
      <c r="AG6" s="14"/>
      <c r="AH6" s="14"/>
      <c r="AI6" s="14"/>
      <c r="AJ6" s="14"/>
      <c r="AK6" s="14"/>
      <c r="AL6" s="14"/>
      <c r="AM6" s="14"/>
      <c r="AN6" s="14"/>
      <c r="AO6" s="14"/>
    </row>
    <row r="7" spans="1:41" x14ac:dyDescent="0.55000000000000004">
      <c r="A7" s="3">
        <v>3</v>
      </c>
      <c r="B7" s="1">
        <v>20</v>
      </c>
      <c r="C7" s="1">
        <v>0</v>
      </c>
      <c r="D7" s="1">
        <v>-20</v>
      </c>
      <c r="E7">
        <v>384.99900930000001</v>
      </c>
      <c r="F7" s="1">
        <v>29.0249660377</v>
      </c>
      <c r="G7" s="1">
        <v>290.06772260399998</v>
      </c>
      <c r="H7" s="1">
        <v>9.3774170515891278E-4</v>
      </c>
      <c r="I7" s="2">
        <v>7.5280826127208608E+16</v>
      </c>
      <c r="J7">
        <v>5873229898881040</v>
      </c>
      <c r="K7" s="4">
        <f t="shared" si="0"/>
        <v>6.9407596228327568E+16</v>
      </c>
      <c r="L7">
        <v>1.0913291291084492E+23</v>
      </c>
      <c r="M7">
        <v>2.2912430744583799E+21</v>
      </c>
      <c r="N7">
        <v>8.5225523509456399E+21</v>
      </c>
      <c r="O7">
        <v>263.782332578899</v>
      </c>
      <c r="P7" s="14">
        <f t="shared" si="1"/>
        <v>1.3594263655541419E+23</v>
      </c>
      <c r="Q7">
        <f t="shared" si="2"/>
        <v>15.950930068541069</v>
      </c>
      <c r="R7" s="38">
        <f t="shared" si="3"/>
        <v>5.4041123896006406E-4</v>
      </c>
      <c r="S7" s="14">
        <f t="shared" si="4"/>
        <v>9.8335443700192236E-4</v>
      </c>
      <c r="T7" s="14">
        <f t="shared" si="5"/>
        <v>-4.4294319804185831E-4</v>
      </c>
      <c r="U7" s="31">
        <f t="shared" si="6"/>
        <v>-45.044104279664971</v>
      </c>
      <c r="V7">
        <f t="shared" si="7"/>
        <v>6.3635355646373521E-45</v>
      </c>
      <c r="W7" s="14">
        <f t="shared" si="8"/>
        <v>3.0856234693779085E+22</v>
      </c>
      <c r="X7" s="14">
        <f t="shared" si="9"/>
        <v>6.6758273776262968E+22</v>
      </c>
      <c r="Y7" s="14">
        <f t="shared" si="10"/>
        <v>2.1651055784693842E+23</v>
      </c>
      <c r="Z7">
        <f t="shared" si="11"/>
        <v>25.40442685845338</v>
      </c>
      <c r="AA7" s="14">
        <f t="shared" si="12"/>
        <v>8.60691993172459E-4</v>
      </c>
      <c r="AB7">
        <f t="shared" si="13"/>
        <v>12.805191263945222</v>
      </c>
      <c r="AC7" s="31">
        <f t="shared" si="14"/>
        <v>0.26884470521370862</v>
      </c>
      <c r="AD7" s="14">
        <f t="shared" si="15"/>
        <v>0.28273995324386503</v>
      </c>
      <c r="AG7" s="14"/>
      <c r="AH7" s="14"/>
      <c r="AI7" s="14"/>
      <c r="AJ7" s="14"/>
      <c r="AK7" s="14"/>
      <c r="AL7" s="14"/>
      <c r="AM7" s="14"/>
      <c r="AN7" s="14"/>
      <c r="AO7" s="14"/>
    </row>
    <row r="8" spans="1:41" x14ac:dyDescent="0.55000000000000004">
      <c r="A8" s="21">
        <v>0.4</v>
      </c>
      <c r="B8" s="20">
        <v>40</v>
      </c>
      <c r="C8" s="20">
        <v>0</v>
      </c>
      <c r="D8" s="20">
        <v>-20</v>
      </c>
      <c r="E8" s="20">
        <v>311.66909797800002</v>
      </c>
      <c r="F8" s="20">
        <v>25.137496426599999</v>
      </c>
      <c r="G8" s="20">
        <v>269.53534743384</v>
      </c>
      <c r="H8" s="20">
        <v>8.4251059629979739E-4</v>
      </c>
      <c r="I8" s="22">
        <v>1.23990662602655E+16</v>
      </c>
      <c r="J8" s="20">
        <v>1587477743283150</v>
      </c>
      <c r="K8" s="23">
        <f t="shared" si="0"/>
        <v>1.081158851698235E+16</v>
      </c>
      <c r="L8">
        <v>7.3648376266761731E+21</v>
      </c>
      <c r="M8">
        <v>1.0491046001729201E+22</v>
      </c>
      <c r="N8">
        <v>5.2484217157013503E+21</v>
      </c>
      <c r="O8">
        <v>257.23353201186302</v>
      </c>
      <c r="P8" s="14">
        <f t="shared" si="1"/>
        <v>1.1407629849532715E+23</v>
      </c>
      <c r="Q8">
        <f t="shared" si="2"/>
        <v>21.735352964121148</v>
      </c>
      <c r="R8" s="38">
        <f t="shared" si="3"/>
        <v>7.4569996089194626E-4</v>
      </c>
      <c r="S8" s="14">
        <f t="shared" si="4"/>
        <v>8.6242124216614937E-4</v>
      </c>
      <c r="T8" s="14">
        <f t="shared" si="5"/>
        <v>-1.1672128127420312E-4</v>
      </c>
      <c r="U8" s="31">
        <f t="shared" si="6"/>
        <v>-13.534138025291847</v>
      </c>
      <c r="V8">
        <f t="shared" si="7"/>
        <v>7.0850868838282774E-45</v>
      </c>
      <c r="W8" s="14">
        <f t="shared" si="8"/>
        <v>1.3955577658884206E+21</v>
      </c>
      <c r="X8" s="14">
        <f t="shared" si="9"/>
        <v>7.1506445445641504E+21</v>
      </c>
      <c r="Y8" s="14">
        <f t="shared" si="10"/>
        <v>1.305366243578441E+23</v>
      </c>
      <c r="Z8">
        <f t="shared" si="11"/>
        <v>24.871595963282918</v>
      </c>
      <c r="AA8" s="14">
        <f t="shared" si="12"/>
        <v>8.5329868660314549E-4</v>
      </c>
      <c r="AB8">
        <f t="shared" si="13"/>
        <v>1.4032480668699476</v>
      </c>
      <c r="AC8" s="31">
        <f t="shared" si="14"/>
        <v>1.9988953956089017</v>
      </c>
      <c r="AD8" s="14">
        <f t="shared" si="15"/>
        <v>0.18948927819312295</v>
      </c>
      <c r="AG8" s="14"/>
      <c r="AH8" s="14"/>
      <c r="AI8" s="14"/>
      <c r="AJ8" s="14"/>
      <c r="AK8" s="14"/>
      <c r="AL8" s="14"/>
      <c r="AM8" s="14"/>
      <c r="AN8" s="14"/>
      <c r="AO8" s="14"/>
    </row>
    <row r="9" spans="1:41" x14ac:dyDescent="0.55000000000000004">
      <c r="A9" s="21">
        <v>0.6</v>
      </c>
      <c r="B9" s="20">
        <v>40</v>
      </c>
      <c r="C9" s="20">
        <v>0</v>
      </c>
      <c r="D9" s="20">
        <v>-20</v>
      </c>
      <c r="E9" s="20">
        <v>325.28166517400001</v>
      </c>
      <c r="F9" s="20">
        <v>27.2656759292</v>
      </c>
      <c r="G9" s="20">
        <v>273.34686624872</v>
      </c>
      <c r="H9" s="20">
        <v>9.0744525168039462E-4</v>
      </c>
      <c r="I9" s="22">
        <v>1.78202749071157E+16</v>
      </c>
      <c r="J9" s="20">
        <v>2856276725248740</v>
      </c>
      <c r="K9" s="23">
        <f t="shared" si="0"/>
        <v>1.496399818186696E+16</v>
      </c>
      <c r="L9">
        <v>1.4832584639813175E+22</v>
      </c>
      <c r="M9">
        <v>8.8450907664658003E+21</v>
      </c>
      <c r="N9">
        <v>6.5449853009399801E+21</v>
      </c>
      <c r="O9">
        <v>258.76377090202499</v>
      </c>
      <c r="P9" s="14">
        <f t="shared" si="1"/>
        <v>1.5477577277052806E+23</v>
      </c>
      <c r="Q9">
        <f t="shared" si="2"/>
        <v>23.647993945578367</v>
      </c>
      <c r="R9" s="38">
        <f t="shared" si="3"/>
        <v>8.0891666645688308E-4</v>
      </c>
      <c r="S9" s="14">
        <f t="shared" si="4"/>
        <v>9.3266514411747994E-4</v>
      </c>
      <c r="T9" s="14">
        <f t="shared" si="5"/>
        <v>-1.2374847766059686E-4</v>
      </c>
      <c r="U9" s="31">
        <f t="shared" si="6"/>
        <v>-13.268264439933795</v>
      </c>
      <c r="V9">
        <f t="shared" si="7"/>
        <v>6.9453266876703505E-45</v>
      </c>
      <c r="W9" s="14">
        <f t="shared" si="8"/>
        <v>3.3545767690687606E+21</v>
      </c>
      <c r="X9" s="14">
        <f t="shared" si="9"/>
        <v>1.127528960617572E+22</v>
      </c>
      <c r="Y9" s="14">
        <f t="shared" si="10"/>
        <v>1.7509887140773827E+23</v>
      </c>
      <c r="Z9">
        <f t="shared" si="11"/>
        <v>26.753134400865783</v>
      </c>
      <c r="AA9" s="14">
        <f t="shared" si="12"/>
        <v>9.1513285848365562E-4</v>
      </c>
      <c r="AB9">
        <f t="shared" si="13"/>
        <v>2.2662517878661919</v>
      </c>
      <c r="AC9" s="31">
        <f t="shared" si="14"/>
        <v>1.3514301957554409</v>
      </c>
      <c r="AD9" s="14">
        <f t="shared" si="15"/>
        <v>0.22616265812935304</v>
      </c>
      <c r="AG9" s="14"/>
      <c r="AH9" s="14"/>
      <c r="AI9" s="14"/>
      <c r="AJ9" s="14"/>
      <c r="AK9" s="14"/>
      <c r="AL9" s="14"/>
      <c r="AM9" s="14"/>
      <c r="AN9" s="14"/>
      <c r="AO9" s="14"/>
    </row>
    <row r="10" spans="1:41" x14ac:dyDescent="0.55000000000000004">
      <c r="A10" s="3">
        <v>0.8</v>
      </c>
      <c r="B10" s="1">
        <v>40</v>
      </c>
      <c r="C10" s="1">
        <v>0</v>
      </c>
      <c r="D10" s="1">
        <v>-20</v>
      </c>
      <c r="E10">
        <v>338.27561182099998</v>
      </c>
      <c r="F10" s="1">
        <v>29.192798877400001</v>
      </c>
      <c r="G10" s="1">
        <v>276.98517130988</v>
      </c>
      <c r="H10" s="1">
        <v>9.6518083370723308E-4</v>
      </c>
      <c r="I10" s="2">
        <v>2.284767604913E+16</v>
      </c>
      <c r="J10">
        <v>3452182949254420</v>
      </c>
      <c r="K10" s="4">
        <f t="shared" si="0"/>
        <v>1.939549309987558E+16</v>
      </c>
      <c r="L10">
        <v>2.3604923250250439E+22</v>
      </c>
      <c r="M10">
        <v>7.7155225591939397E+21</v>
      </c>
      <c r="N10">
        <v>7.4927369454474997E+21</v>
      </c>
      <c r="O10">
        <v>260.15717194219701</v>
      </c>
      <c r="P10" s="14">
        <f t="shared" si="1"/>
        <v>1.8741351688026889E+23</v>
      </c>
      <c r="Q10">
        <f t="shared" si="2"/>
        <v>25.0126913896449</v>
      </c>
      <c r="R10" s="38">
        <f t="shared" si="3"/>
        <v>8.5330391248999201E-4</v>
      </c>
      <c r="S10" s="14">
        <f t="shared" si="4"/>
        <v>9.9590760188771987E-4</v>
      </c>
      <c r="T10" s="14">
        <f t="shared" si="5"/>
        <v>-1.4260368939772786E-4</v>
      </c>
      <c r="U10" s="31">
        <f t="shared" si="6"/>
        <v>-14.318967856799752</v>
      </c>
      <c r="V10">
        <f t="shared" si="7"/>
        <v>6.8139684807682644E-45</v>
      </c>
      <c r="W10" s="14">
        <f t="shared" si="8"/>
        <v>5.8739357265759243E+21</v>
      </c>
      <c r="X10" s="14">
        <f t="shared" si="9"/>
        <v>1.5354939103682501E+22</v>
      </c>
      <c r="Y10" s="14">
        <f t="shared" si="10"/>
        <v>2.1286002696313735E+23</v>
      </c>
      <c r="Z10">
        <f t="shared" si="11"/>
        <v>28.408848263713388</v>
      </c>
      <c r="AA10" s="14">
        <f t="shared" si="12"/>
        <v>9.6916325377112097E-4</v>
      </c>
      <c r="AB10">
        <f t="shared" si="13"/>
        <v>3.150373945076574</v>
      </c>
      <c r="AC10" s="31">
        <f t="shared" si="14"/>
        <v>1.029733542678527</v>
      </c>
      <c r="AD10" s="14">
        <f t="shared" si="15"/>
        <v>0.24884366978459055</v>
      </c>
      <c r="AG10" s="14"/>
      <c r="AH10" s="14"/>
      <c r="AI10" s="14"/>
      <c r="AJ10" s="14"/>
      <c r="AK10" s="14"/>
      <c r="AL10" s="14"/>
      <c r="AM10" s="14"/>
      <c r="AN10" s="14"/>
      <c r="AO10" s="14"/>
    </row>
    <row r="11" spans="1:41" x14ac:dyDescent="0.55000000000000004">
      <c r="A11" s="3">
        <v>1</v>
      </c>
      <c r="B11" s="1">
        <v>40</v>
      </c>
      <c r="C11" s="1">
        <v>0</v>
      </c>
      <c r="D11" s="1">
        <v>-20</v>
      </c>
      <c r="E11">
        <v>350.67248840000002</v>
      </c>
      <c r="F11" s="1">
        <v>31.869304916899999</v>
      </c>
      <c r="G11" s="1">
        <v>280.45629675200001</v>
      </c>
      <c r="H11" s="1">
        <v>1.0471314594205547E-3</v>
      </c>
      <c r="I11" s="2">
        <v>2.75499641755005E+16</v>
      </c>
      <c r="J11">
        <v>4514247569367830</v>
      </c>
      <c r="K11" s="4">
        <f t="shared" si="0"/>
        <v>2.3035716606132672E+16</v>
      </c>
      <c r="L11">
        <v>3.2357571581701744E+22</v>
      </c>
      <c r="M11">
        <v>6.7588174695257698E+21</v>
      </c>
      <c r="N11">
        <v>8.0888414391416704E+21</v>
      </c>
      <c r="O11">
        <v>261.47050436229802</v>
      </c>
      <c r="P11" s="14">
        <f t="shared" si="1"/>
        <v>2.1866936519723457E+23</v>
      </c>
      <c r="Q11">
        <f t="shared" si="2"/>
        <v>27.033459221873212</v>
      </c>
      <c r="R11" s="38">
        <f t="shared" si="3"/>
        <v>9.1992301262764265E-4</v>
      </c>
      <c r="S11" s="14">
        <f t="shared" si="4"/>
        <v>1.0844822613667762E-3</v>
      </c>
      <c r="T11" s="14">
        <f t="shared" si="5"/>
        <v>-1.6455924873913356E-4</v>
      </c>
      <c r="U11" s="31">
        <f t="shared" si="6"/>
        <v>-15.173991737932074</v>
      </c>
      <c r="V11">
        <f t="shared" si="7"/>
        <v>6.6909036216501693E-45</v>
      </c>
      <c r="W11" s="14">
        <f t="shared" si="8"/>
        <v>8.5197197731128536E+21</v>
      </c>
      <c r="X11" s="14">
        <f t="shared" si="9"/>
        <v>1.9461122736358829E+22</v>
      </c>
      <c r="Y11" s="14">
        <f t="shared" si="10"/>
        <v>2.4926603447534923E+23</v>
      </c>
      <c r="Z11">
        <f t="shared" si="11"/>
        <v>30.816036678523339</v>
      </c>
      <c r="AA11" s="14">
        <f t="shared" si="12"/>
        <v>1.0486405408159526E-3</v>
      </c>
      <c r="AB11">
        <f t="shared" si="13"/>
        <v>4.0002726997619691</v>
      </c>
      <c r="AC11" s="31">
        <f t="shared" si="14"/>
        <v>0.83557299526481588</v>
      </c>
      <c r="AD11" s="14">
        <f t="shared" si="15"/>
        <v>0.26329910919306343</v>
      </c>
      <c r="AG11" s="14"/>
      <c r="AH11" s="14"/>
      <c r="AI11" s="14"/>
      <c r="AJ11" s="14"/>
      <c r="AK11" s="14"/>
      <c r="AL11" s="14"/>
      <c r="AM11" s="14"/>
      <c r="AN11" s="14"/>
      <c r="AO11" s="14"/>
    </row>
    <row r="12" spans="1:41" x14ac:dyDescent="0.55000000000000004">
      <c r="A12" s="3">
        <v>1.5</v>
      </c>
      <c r="B12" s="1">
        <v>40</v>
      </c>
      <c r="C12" s="1">
        <v>0</v>
      </c>
      <c r="D12" s="1">
        <v>-20</v>
      </c>
      <c r="E12">
        <v>379.19392334999998</v>
      </c>
      <c r="F12" s="1">
        <v>36.806894655199997</v>
      </c>
      <c r="G12" s="1">
        <v>288.44229853799999</v>
      </c>
      <c r="H12" s="1">
        <v>1.192506947678111E-3</v>
      </c>
      <c r="I12" s="2">
        <v>3.82166507603936E+16</v>
      </c>
      <c r="J12">
        <v>5712700240414110</v>
      </c>
      <c r="K12" s="4">
        <f t="shared" si="0"/>
        <v>3.2503950519979488E+16</v>
      </c>
      <c r="L12">
        <v>5.5763512914951214E+22</v>
      </c>
      <c r="M12">
        <v>5.2988745024089002E+21</v>
      </c>
      <c r="N12">
        <v>9.1688245623836702E+21</v>
      </c>
      <c r="O12">
        <v>264.40870891433701</v>
      </c>
      <c r="P12" s="14">
        <f t="shared" si="1"/>
        <v>2.7641357236230585E+23</v>
      </c>
      <c r="Q12">
        <f t="shared" si="2"/>
        <v>30.147111058960547</v>
      </c>
      <c r="R12" s="38">
        <f t="shared" si="3"/>
        <v>1.0201617515575897E-3</v>
      </c>
      <c r="S12" s="14">
        <f t="shared" si="4"/>
        <v>1.2455251863904195E-3</v>
      </c>
      <c r="T12" s="14">
        <f t="shared" si="5"/>
        <v>-2.2536343483282981E-4</v>
      </c>
      <c r="U12" s="31">
        <f t="shared" si="6"/>
        <v>-18.093848064682</v>
      </c>
      <c r="V12">
        <f t="shared" si="7"/>
        <v>6.4174272802273793E-45</v>
      </c>
      <c r="W12" s="14">
        <f t="shared" si="8"/>
        <v>1.5671187954922227E+22</v>
      </c>
      <c r="X12" s="14">
        <f t="shared" si="9"/>
        <v>2.904782619800993E+22</v>
      </c>
      <c r="Y12" s="14">
        <f t="shared" si="10"/>
        <v>3.2180477182474374E+23</v>
      </c>
      <c r="Z12">
        <f t="shared" si="11"/>
        <v>35.097712867687626</v>
      </c>
      <c r="AA12" s="14">
        <f t="shared" si="12"/>
        <v>1.1876874094084459E-3</v>
      </c>
      <c r="AB12">
        <f t="shared" si="13"/>
        <v>6.0818606066178305</v>
      </c>
      <c r="AC12" s="31">
        <f t="shared" si="14"/>
        <v>0.5779229896216187</v>
      </c>
      <c r="AD12" s="14">
        <f t="shared" si="15"/>
        <v>0.28102942472120507</v>
      </c>
      <c r="AG12" s="14"/>
      <c r="AH12" s="14"/>
      <c r="AI12" s="14"/>
      <c r="AJ12" s="14"/>
      <c r="AK12" s="14"/>
      <c r="AL12" s="14"/>
      <c r="AM12" s="14"/>
      <c r="AN12" s="14"/>
      <c r="AO12" s="14"/>
    </row>
    <row r="13" spans="1:41" x14ac:dyDescent="0.55000000000000004">
      <c r="A13" s="3">
        <v>2</v>
      </c>
      <c r="B13" s="1">
        <v>40</v>
      </c>
      <c r="C13" s="1">
        <v>0</v>
      </c>
      <c r="D13" s="1">
        <v>-20</v>
      </c>
      <c r="E13">
        <v>404.45508719999998</v>
      </c>
      <c r="F13" s="1">
        <v>42.244418027599998</v>
      </c>
      <c r="G13" s="1">
        <v>295.51542441599997</v>
      </c>
      <c r="H13" s="1">
        <v>1.3521985573194592E-3</v>
      </c>
      <c r="I13" s="2">
        <v>4.77729903690212E+16</v>
      </c>
      <c r="J13">
        <v>6578688205484830</v>
      </c>
      <c r="K13" s="4">
        <f t="shared" si="0"/>
        <v>4.1194302163536368E+16</v>
      </c>
      <c r="L13">
        <v>7.7333892566115447E+22</v>
      </c>
      <c r="M13">
        <v>4.33443464521899E+21</v>
      </c>
      <c r="N13">
        <v>9.6835627414345409E+21</v>
      </c>
      <c r="O13">
        <v>267.03173612340601</v>
      </c>
      <c r="P13" s="14">
        <f t="shared" si="1"/>
        <v>3.2740814523431855E+23</v>
      </c>
      <c r="Q13">
        <f t="shared" si="2"/>
        <v>33.810711406183927</v>
      </c>
      <c r="R13" s="38">
        <f t="shared" si="3"/>
        <v>1.1385027467719212E-3</v>
      </c>
      <c r="S13" s="14">
        <f t="shared" si="4"/>
        <v>1.4224896182281242E-3</v>
      </c>
      <c r="T13" s="14">
        <f t="shared" si="5"/>
        <v>-2.8398687145620295E-4</v>
      </c>
      <c r="U13" s="31">
        <f t="shared" si="6"/>
        <v>-19.964073397592983</v>
      </c>
      <c r="V13">
        <f t="shared" si="7"/>
        <v>6.1874630787952004E-45</v>
      </c>
      <c r="W13" s="14">
        <f t="shared" si="8"/>
        <v>2.2099752428204749E+22</v>
      </c>
      <c r="X13" s="14">
        <f t="shared" si="9"/>
        <v>3.8089427627586659E+22</v>
      </c>
      <c r="Y13" s="14">
        <f t="shared" si="10"/>
        <v>3.8697672001744822E+23</v>
      </c>
      <c r="Z13">
        <f t="shared" si="11"/>
        <v>39.962225716949376</v>
      </c>
      <c r="AA13" s="14">
        <f t="shared" si="12"/>
        <v>1.3456417168893117E-3</v>
      </c>
      <c r="AB13">
        <f t="shared" si="13"/>
        <v>7.986099190044496</v>
      </c>
      <c r="AC13" s="31">
        <f t="shared" si="14"/>
        <v>0.44760743137157377</v>
      </c>
      <c r="AD13" s="14">
        <f t="shared" si="15"/>
        <v>0.28577059417138351</v>
      </c>
      <c r="AG13" s="14"/>
      <c r="AH13" s="14"/>
      <c r="AI13" s="14"/>
      <c r="AJ13" s="14"/>
      <c r="AK13" s="14"/>
      <c r="AL13" s="14"/>
      <c r="AM13" s="14"/>
      <c r="AN13" s="14"/>
      <c r="AO13" s="14"/>
    </row>
    <row r="14" spans="1:41" x14ac:dyDescent="0.55000000000000004">
      <c r="A14" s="3">
        <v>3</v>
      </c>
      <c r="B14" s="1">
        <v>40</v>
      </c>
      <c r="C14" s="1">
        <v>0</v>
      </c>
      <c r="D14" s="1">
        <v>-20</v>
      </c>
      <c r="E14">
        <v>446.54350679999999</v>
      </c>
      <c r="F14" s="1">
        <v>49.892508751500003</v>
      </c>
      <c r="G14" s="1">
        <v>307.300181904</v>
      </c>
      <c r="H14" s="1">
        <v>1.5660843409534065E-3</v>
      </c>
      <c r="I14" s="2">
        <v>6.49053071803862E+16</v>
      </c>
      <c r="J14">
        <v>7414702177590710</v>
      </c>
      <c r="K14" s="4">
        <f t="shared" si="0"/>
        <v>5.7490605002795488E+16</v>
      </c>
      <c r="L14">
        <v>1.2164679265760206E+23</v>
      </c>
      <c r="M14">
        <v>3.29921181690802E+21</v>
      </c>
      <c r="N14">
        <v>1.04451157363919E+22</v>
      </c>
      <c r="O14">
        <v>271.61496445237498</v>
      </c>
      <c r="P14" s="14">
        <f t="shared" si="1"/>
        <v>3.9618702381385323E+23</v>
      </c>
      <c r="Q14">
        <f t="shared" si="2"/>
        <v>37.930362268126459</v>
      </c>
      <c r="R14" s="38">
        <f t="shared" si="3"/>
        <v>1.2664013287271381E-3</v>
      </c>
      <c r="S14" s="14">
        <f t="shared" si="4"/>
        <v>1.6657879228726619E-3</v>
      </c>
      <c r="T14" s="14">
        <f t="shared" si="5"/>
        <v>-3.9938659414552385E-4</v>
      </c>
      <c r="U14" s="31">
        <f t="shared" si="6"/>
        <v>-23.975836819418113</v>
      </c>
      <c r="V14">
        <f t="shared" si="7"/>
        <v>5.8307500559714339E-45</v>
      </c>
      <c r="W14" s="14">
        <f t="shared" si="8"/>
        <v>3.464416527768096E+22</v>
      </c>
      <c r="X14" s="14">
        <f t="shared" si="9"/>
        <v>5.4460191443994299E+22</v>
      </c>
      <c r="Y14" s="14">
        <f t="shared" si="10"/>
        <v>4.8648886301068233E+23</v>
      </c>
      <c r="Z14">
        <f t="shared" si="11"/>
        <v>46.57572738190953</v>
      </c>
      <c r="AA14" s="14">
        <f t="shared" si="12"/>
        <v>1.5550487661028243E-3</v>
      </c>
      <c r="AB14">
        <f t="shared" si="13"/>
        <v>11.646284802165631</v>
      </c>
      <c r="AC14" s="31">
        <f t="shared" si="14"/>
        <v>0.31586168120791741</v>
      </c>
      <c r="AD14" s="14">
        <f t="shared" si="15"/>
        <v>0.28479308431249417</v>
      </c>
      <c r="AG14" s="14"/>
      <c r="AH14" s="14"/>
      <c r="AI14" s="14"/>
      <c r="AJ14" s="14"/>
      <c r="AK14" s="14"/>
      <c r="AL14" s="14"/>
      <c r="AM14" s="14"/>
      <c r="AN14" s="14"/>
      <c r="AO14" s="14"/>
    </row>
    <row r="15" spans="1:41" x14ac:dyDescent="0.55000000000000004">
      <c r="A15" s="3">
        <v>5</v>
      </c>
      <c r="B15" s="1">
        <v>40</v>
      </c>
      <c r="C15" s="1">
        <v>0</v>
      </c>
      <c r="D15" s="1">
        <v>-20</v>
      </c>
      <c r="E15">
        <v>506.41305</v>
      </c>
      <c r="F15" s="1">
        <v>62.522301515700001</v>
      </c>
      <c r="G15" s="1">
        <v>324.06365399999999</v>
      </c>
      <c r="H15" s="1">
        <v>1.911089418392033E-3</v>
      </c>
      <c r="I15" s="2">
        <v>9.5386705504070496E+16</v>
      </c>
      <c r="J15">
        <v>7707210802968410</v>
      </c>
      <c r="K15" s="4">
        <f>I15-J15</f>
        <v>8.767949470110208E+16</v>
      </c>
      <c r="L15">
        <v>2.037129733953288E+23</v>
      </c>
      <c r="M15">
        <v>2.30382363656504E+21</v>
      </c>
      <c r="N15">
        <v>1.1146092850235E+22</v>
      </c>
      <c r="O15">
        <v>279.33116839227898</v>
      </c>
      <c r="P15" s="14">
        <f t="shared" si="1"/>
        <v>4.9086258087248672E+23</v>
      </c>
      <c r="Q15">
        <f t="shared" si="2"/>
        <v>44.038981862791282</v>
      </c>
      <c r="R15" s="38">
        <f t="shared" si="3"/>
        <v>1.4499024530093046E-3</v>
      </c>
      <c r="S15" s="14">
        <f t="shared" si="4"/>
        <v>2.0584317461705992E-3</v>
      </c>
      <c r="T15" s="14">
        <f t="shared" si="5"/>
        <v>-6.0852929316129452E-4</v>
      </c>
      <c r="U15" s="31">
        <f t="shared" si="6"/>
        <v>-29.562762733977998</v>
      </c>
      <c r="V15">
        <f t="shared" si="7"/>
        <v>5.3781125032647545E-45</v>
      </c>
      <c r="W15" s="14">
        <f t="shared" si="8"/>
        <v>5.6285523873619746E+22</v>
      </c>
      <c r="X15" s="14">
        <f t="shared" si="9"/>
        <v>8.4240612653835508E+22</v>
      </c>
      <c r="Y15" s="14">
        <f t="shared" si="10"/>
        <v>6.4059385403076088E+23</v>
      </c>
      <c r="Z15">
        <f t="shared" si="11"/>
        <v>57.472502933371388</v>
      </c>
      <c r="AA15" s="14">
        <f t="shared" si="12"/>
        <v>1.8921764186852173E-3</v>
      </c>
      <c r="AB15">
        <f t="shared" si="13"/>
        <v>18.276626270077571</v>
      </c>
      <c r="AC15" s="31">
        <f t="shared" si="14"/>
        <v>0.20669338283113864</v>
      </c>
      <c r="AD15" s="14">
        <f t="shared" si="15"/>
        <v>0.27629818040302773</v>
      </c>
      <c r="AG15" s="14"/>
      <c r="AH15" s="14"/>
      <c r="AI15" s="14"/>
      <c r="AJ15" s="14"/>
      <c r="AK15" s="14"/>
      <c r="AL15" s="14"/>
      <c r="AM15" s="14"/>
      <c r="AN15" s="14"/>
      <c r="AO15" s="14"/>
    </row>
    <row r="16" spans="1:41" s="42" customFormat="1" ht="14.7" thickBot="1" x14ac:dyDescent="0.6">
      <c r="A16" s="5">
        <v>7.5</v>
      </c>
      <c r="B16" s="6">
        <v>40</v>
      </c>
      <c r="C16" s="6">
        <v>0</v>
      </c>
      <c r="D16" s="6">
        <v>-20</v>
      </c>
      <c r="E16" s="7">
        <v>563.45371875000001</v>
      </c>
      <c r="F16" s="6">
        <v>75.572161692799995</v>
      </c>
      <c r="G16" s="6">
        <v>340.03504125000001</v>
      </c>
      <c r="H16" s="6">
        <v>2.2550762008952865E-3</v>
      </c>
      <c r="I16" s="8">
        <v>1.28595492911816E+17</v>
      </c>
      <c r="J16" s="7">
        <v>6975278527583900</v>
      </c>
      <c r="K16" s="9">
        <f t="shared" si="0"/>
        <v>1.216202143842321E+17</v>
      </c>
      <c r="L16" s="7">
        <v>2.9619428298965352E+23</v>
      </c>
      <c r="M16" s="7">
        <v>1.7178176361651E+21</v>
      </c>
      <c r="N16" s="7">
        <v>1.1505669022259599E+22</v>
      </c>
      <c r="O16" s="7">
        <v>287.52639646157502</v>
      </c>
      <c r="P16" s="15">
        <f t="shared" si="1"/>
        <v>5.7159617910822387E+23</v>
      </c>
      <c r="Q16" s="7">
        <f t="shared" si="2"/>
        <v>49.679525632310259</v>
      </c>
      <c r="R16" s="39">
        <f t="shared" si="3"/>
        <v>1.6121290104434067E-3</v>
      </c>
      <c r="S16" s="15">
        <f t="shared" si="4"/>
        <v>2.4523598544114599E-3</v>
      </c>
      <c r="T16" s="15">
        <f t="shared" si="5"/>
        <v>-8.4023084396805318E-4</v>
      </c>
      <c r="U16" s="32">
        <f t="shared" si="6"/>
        <v>-34.262134998523678</v>
      </c>
      <c r="V16" s="7">
        <f t="shared" si="7"/>
        <v>5.0007534846049058E-45</v>
      </c>
      <c r="W16" s="15">
        <f t="shared" si="8"/>
        <v>7.7513679428881392E+22</v>
      </c>
      <c r="X16" s="15">
        <f t="shared" si="9"/>
        <v>1.1708982388955641E+23</v>
      </c>
      <c r="Y16" s="15">
        <f t="shared" si="10"/>
        <v>7.9199460030516112E+23</v>
      </c>
      <c r="Z16" s="7">
        <f t="shared" si="11"/>
        <v>68.835162803042394</v>
      </c>
      <c r="AA16" s="15">
        <f t="shared" si="12"/>
        <v>2.2337403886402408E-3</v>
      </c>
      <c r="AB16" s="7">
        <f t="shared" si="13"/>
        <v>25.743334213474871</v>
      </c>
      <c r="AC16" s="32">
        <f t="shared" si="14"/>
        <v>0.14930184701486726</v>
      </c>
      <c r="AD16" s="14">
        <f t="shared" si="15"/>
        <v>0.26169876962678934</v>
      </c>
      <c r="AG16" s="43"/>
      <c r="AH16" s="43"/>
      <c r="AI16" s="43"/>
      <c r="AJ16" s="43"/>
      <c r="AK16" s="43"/>
      <c r="AL16" s="43"/>
      <c r="AM16" s="43"/>
      <c r="AN16" s="43"/>
      <c r="AO16" s="43"/>
    </row>
    <row r="17" spans="1:41" x14ac:dyDescent="0.55000000000000004">
      <c r="A17" s="16">
        <v>0.4</v>
      </c>
      <c r="B17" s="17">
        <v>20</v>
      </c>
      <c r="C17" s="17">
        <v>0</v>
      </c>
      <c r="D17" s="17">
        <v>5</v>
      </c>
      <c r="E17" s="17">
        <v>309.05030825</v>
      </c>
      <c r="F17" s="17">
        <v>15.345759574300001</v>
      </c>
      <c r="G17" s="17">
        <v>286.80208630999999</v>
      </c>
      <c r="H17" s="17">
        <v>4.9860709060120718E-4</v>
      </c>
      <c r="I17" s="18">
        <v>1.25041318320912E+16</v>
      </c>
      <c r="J17" s="17">
        <v>1806879187939660</v>
      </c>
      <c r="K17" s="19">
        <f t="shared" si="0"/>
        <v>1.069725264415154E+16</v>
      </c>
      <c r="L17" s="26">
        <v>4.5626539997947662E+21</v>
      </c>
      <c r="M17" s="26">
        <v>8.3014293742792401E+21</v>
      </c>
      <c r="N17" s="26">
        <v>4.25310058861128E+21</v>
      </c>
      <c r="O17" s="26">
        <v>280.19306462139599</v>
      </c>
      <c r="P17" s="25">
        <f t="shared" si="1"/>
        <v>5.2402975704068502E+22</v>
      </c>
      <c r="Q17" s="26">
        <f t="shared" si="2"/>
        <v>12.321123051824902</v>
      </c>
      <c r="R17" s="37">
        <f t="shared" si="3"/>
        <v>4.050259206499869E-4</v>
      </c>
      <c r="S17" s="25">
        <f t="shared" si="4"/>
        <v>5.0445323640637048E-4</v>
      </c>
      <c r="T17" s="25">
        <f t="shared" si="5"/>
        <v>-9.9427315756383573E-5</v>
      </c>
      <c r="U17" s="30">
        <f t="shared" si="6"/>
        <v>-19.709917308626064</v>
      </c>
      <c r="V17" s="26">
        <f t="shared" si="7"/>
        <v>7.1121752509983738E-45</v>
      </c>
      <c r="W17" s="25">
        <f t="shared" si="8"/>
        <v>1.0615048664700212E+21</v>
      </c>
      <c r="X17" s="25">
        <f t="shared" si="9"/>
        <v>8.2510312434799204E+21</v>
      </c>
      <c r="Y17" s="25">
        <f t="shared" si="10"/>
        <v>6.4205554211672495E+22</v>
      </c>
      <c r="Z17" s="26">
        <f t="shared" si="11"/>
        <v>15.096175807268375</v>
      </c>
      <c r="AA17" s="25">
        <f t="shared" si="12"/>
        <v>4.962487980125584E-4</v>
      </c>
      <c r="AB17" s="26">
        <f t="shared" si="13"/>
        <v>1.072782997893911</v>
      </c>
      <c r="AC17" s="30">
        <f t="shared" si="14"/>
        <v>1.9518535245811852</v>
      </c>
      <c r="AD17" s="14">
        <f t="shared" si="15"/>
        <v>0.23265074812110867</v>
      </c>
      <c r="AG17" s="14"/>
      <c r="AH17" s="14"/>
      <c r="AI17" s="14"/>
      <c r="AJ17" s="14"/>
      <c r="AK17" s="14"/>
      <c r="AL17" s="14"/>
      <c r="AM17" s="14"/>
      <c r="AN17" s="14"/>
      <c r="AO17" s="14"/>
    </row>
    <row r="18" spans="1:41" x14ac:dyDescent="0.55000000000000004">
      <c r="A18" s="21">
        <v>0.6</v>
      </c>
      <c r="B18" s="20">
        <v>20</v>
      </c>
      <c r="C18" s="20">
        <v>0</v>
      </c>
      <c r="D18" s="20">
        <v>5</v>
      </c>
      <c r="E18" s="20">
        <v>318.505582162</v>
      </c>
      <c r="F18" s="20">
        <v>17.2267419617</v>
      </c>
      <c r="G18" s="20">
        <v>289.44956300536001</v>
      </c>
      <c r="H18" s="20">
        <v>5.5715741276078754E-4</v>
      </c>
      <c r="I18" s="22">
        <v>1.81993943600542E+16</v>
      </c>
      <c r="J18" s="20">
        <v>3062236113357680</v>
      </c>
      <c r="K18" s="23">
        <f t="shared" si="0"/>
        <v>1.513715824669652E+16</v>
      </c>
      <c r="L18">
        <v>9.4077390538734379E+21</v>
      </c>
      <c r="M18">
        <v>6.7421497219612997E+21</v>
      </c>
      <c r="N18">
        <v>5.2100017699045895E+21</v>
      </c>
      <c r="O18">
        <v>281.00756164117797</v>
      </c>
      <c r="P18" s="14">
        <f t="shared" si="1"/>
        <v>7.3601467334311924E+22</v>
      </c>
      <c r="Q18">
        <f t="shared" si="2"/>
        <v>14.126956301525361</v>
      </c>
      <c r="R18" s="38">
        <f t="shared" si="3"/>
        <v>4.6371464519728096E-4</v>
      </c>
      <c r="S18" s="14">
        <f t="shared" si="4"/>
        <v>5.6546451805845042E-4</v>
      </c>
      <c r="T18" s="14">
        <f t="shared" si="5"/>
        <v>-1.0174987286116946E-4</v>
      </c>
      <c r="U18" s="31">
        <f t="shared" si="6"/>
        <v>-17.99403315534855</v>
      </c>
      <c r="V18">
        <f t="shared" si="7"/>
        <v>7.0146572945131754E-45</v>
      </c>
      <c r="W18" s="14">
        <f t="shared" si="8"/>
        <v>2.4732672278747692E+21</v>
      </c>
      <c r="X18" s="14">
        <f t="shared" si="9"/>
        <v>1.298939259014961E+22</v>
      </c>
      <c r="Y18" s="14">
        <f t="shared" si="10"/>
        <v>8.7278088882271893E+22</v>
      </c>
      <c r="Z18">
        <f t="shared" si="11"/>
        <v>16.752026724142592</v>
      </c>
      <c r="AA18" s="14">
        <f t="shared" si="12"/>
        <v>5.4988208096052389E-4</v>
      </c>
      <c r="AB18">
        <f t="shared" si="13"/>
        <v>1.8057074583384876</v>
      </c>
      <c r="AC18" s="31">
        <f t="shared" si="14"/>
        <v>1.2940782018361519</v>
      </c>
      <c r="AD18" s="14">
        <f t="shared" si="15"/>
        <v>0.26289709075810874</v>
      </c>
      <c r="AG18" s="14"/>
      <c r="AH18" s="14"/>
      <c r="AI18" s="14"/>
      <c r="AJ18" s="14"/>
      <c r="AK18" s="14"/>
      <c r="AL18" s="14"/>
      <c r="AM18" s="14"/>
      <c r="AN18" s="14"/>
      <c r="AO18" s="14"/>
    </row>
    <row r="19" spans="1:41" x14ac:dyDescent="0.55000000000000004">
      <c r="A19" s="3">
        <v>0.8</v>
      </c>
      <c r="B19" s="1">
        <v>20</v>
      </c>
      <c r="C19" s="1">
        <v>0</v>
      </c>
      <c r="D19" s="1">
        <v>5</v>
      </c>
      <c r="E19">
        <v>327.44533735700003</v>
      </c>
      <c r="F19" s="1">
        <v>18.720169366</v>
      </c>
      <c r="G19" s="1">
        <v>291.95269445996001</v>
      </c>
      <c r="H19" s="1">
        <v>6.0285760426607483E-4</v>
      </c>
      <c r="I19" s="2">
        <v>2.3603364325146E+16</v>
      </c>
      <c r="J19">
        <v>4107218983346390</v>
      </c>
      <c r="K19" s="4">
        <f t="shared" si="0"/>
        <v>1.9496145341799608E+16</v>
      </c>
      <c r="L19">
        <v>1.5347964050694763E+22</v>
      </c>
      <c r="M19">
        <v>5.7595962804661702E+21</v>
      </c>
      <c r="N19">
        <v>5.9203521028310297E+21</v>
      </c>
      <c r="O19">
        <v>281.76426960602998</v>
      </c>
      <c r="P19" s="14">
        <f t="shared" si="1"/>
        <v>8.9722433740190194E+22</v>
      </c>
      <c r="Q19">
        <f t="shared" si="2"/>
        <v>15.154915143862166</v>
      </c>
      <c r="R19" s="38">
        <f t="shared" si="3"/>
        <v>4.9678876182125665E-4</v>
      </c>
      <c r="S19" s="14">
        <f t="shared" si="4"/>
        <v>6.1366029912651178E-4</v>
      </c>
      <c r="T19" s="14">
        <f t="shared" si="5"/>
        <v>-1.1687153730525514E-4</v>
      </c>
      <c r="U19" s="31">
        <f t="shared" si="6"/>
        <v>-19.044989136760336</v>
      </c>
      <c r="V19">
        <f t="shared" si="7"/>
        <v>6.9233012296416042E-45</v>
      </c>
      <c r="W19" s="14">
        <f t="shared" si="8"/>
        <v>4.2910596125557003E+21</v>
      </c>
      <c r="X19" s="14">
        <f t="shared" si="9"/>
        <v>1.7683012222314969E+22</v>
      </c>
      <c r="Y19" s="14">
        <f t="shared" si="10"/>
        <v>1.0653893445879543E+23</v>
      </c>
      <c r="Z19">
        <f t="shared" si="11"/>
        <v>17.995371323920075</v>
      </c>
      <c r="AA19" s="14">
        <f t="shared" si="12"/>
        <v>5.8990091027627544E-4</v>
      </c>
      <c r="AB19">
        <f t="shared" si="13"/>
        <v>2.5924073068822344</v>
      </c>
      <c r="AC19" s="31">
        <f t="shared" si="14"/>
        <v>0.97284691525559963</v>
      </c>
      <c r="AD19" s="14">
        <f t="shared" si="15"/>
        <v>0.27958494028147368</v>
      </c>
      <c r="AG19" s="14"/>
      <c r="AH19" s="14"/>
      <c r="AI19" s="14"/>
      <c r="AJ19" s="14"/>
      <c r="AK19" s="14"/>
      <c r="AL19" s="14"/>
      <c r="AM19" s="14"/>
      <c r="AN19" s="14"/>
      <c r="AO19" s="14"/>
    </row>
    <row r="20" spans="1:41" x14ac:dyDescent="0.55000000000000004">
      <c r="A20" s="3">
        <v>1</v>
      </c>
      <c r="B20" s="1">
        <v>20</v>
      </c>
      <c r="C20" s="1">
        <v>0</v>
      </c>
      <c r="D20" s="1">
        <v>5</v>
      </c>
      <c r="E20">
        <v>335.8930249</v>
      </c>
      <c r="F20" s="1">
        <v>19.507784132299999</v>
      </c>
      <c r="G20" s="1">
        <v>294.31804697199999</v>
      </c>
      <c r="H20" s="1">
        <v>6.2569215289728041E-4</v>
      </c>
      <c r="I20" s="2">
        <v>2.87621765758007E+16</v>
      </c>
      <c r="J20">
        <v>4994599956972400</v>
      </c>
      <c r="K20" s="4">
        <f t="shared" si="0"/>
        <v>2.37675766188283E+16</v>
      </c>
      <c r="L20">
        <v>2.2610052069484181E+22</v>
      </c>
      <c r="M20">
        <v>5.1566418849682298E+21</v>
      </c>
      <c r="N20">
        <v>6.5737534173303601E+21</v>
      </c>
      <c r="O20">
        <v>282.48822610868501</v>
      </c>
      <c r="P20" s="14">
        <f t="shared" si="1"/>
        <v>1.0047266864979768E+23</v>
      </c>
      <c r="Q20">
        <f t="shared" si="2"/>
        <v>15.283911986251566</v>
      </c>
      <c r="R20" s="38">
        <f t="shared" si="3"/>
        <v>5.003749572327187E-4</v>
      </c>
      <c r="S20" s="14">
        <f t="shared" si="4"/>
        <v>6.3865891531469693E-4</v>
      </c>
      <c r="T20" s="14">
        <f t="shared" si="5"/>
        <v>-1.3828395808197823E-4</v>
      </c>
      <c r="U20" s="31">
        <f t="shared" si="6"/>
        <v>-21.652239523476986</v>
      </c>
      <c r="V20">
        <f t="shared" si="7"/>
        <v>6.8378832722830767E-45</v>
      </c>
      <c r="W20" s="14">
        <f t="shared" si="8"/>
        <v>6.5565434218608224E+21</v>
      </c>
      <c r="X20" s="14">
        <f t="shared" si="9"/>
        <v>2.218842315847034E+22</v>
      </c>
      <c r="Y20" s="14">
        <f t="shared" si="10"/>
        <v>1.2168281918238927E+23</v>
      </c>
      <c r="Z20">
        <f t="shared" si="11"/>
        <v>18.510402118460565</v>
      </c>
      <c r="AA20" s="14">
        <f t="shared" si="12"/>
        <v>6.0600595428165008E-4</v>
      </c>
      <c r="AB20">
        <f t="shared" si="13"/>
        <v>3.4394432881947457</v>
      </c>
      <c r="AC20" s="31">
        <f t="shared" si="14"/>
        <v>0.78442885785368754</v>
      </c>
      <c r="AD20" s="14">
        <f t="shared" si="15"/>
        <v>0.28998356136958697</v>
      </c>
      <c r="AG20" s="14"/>
      <c r="AH20" s="14"/>
      <c r="AI20" s="14"/>
      <c r="AJ20" s="14"/>
      <c r="AK20" s="14"/>
      <c r="AL20" s="14"/>
      <c r="AM20" s="14"/>
      <c r="AN20" s="14"/>
      <c r="AO20" s="14"/>
    </row>
    <row r="21" spans="1:41" x14ac:dyDescent="0.55000000000000004">
      <c r="A21" s="3">
        <v>1.5</v>
      </c>
      <c r="B21" s="1">
        <v>20</v>
      </c>
      <c r="C21" s="1">
        <v>0</v>
      </c>
      <c r="D21" s="1">
        <v>5</v>
      </c>
      <c r="E21">
        <v>355.01334541199998</v>
      </c>
      <c r="F21" s="1">
        <v>23.462323039099999</v>
      </c>
      <c r="G21" s="1">
        <v>299.67173671536</v>
      </c>
      <c r="H21" s="1">
        <v>7.457775938824624E-4</v>
      </c>
      <c r="I21" s="2">
        <v>4.0819653476103296E+16</v>
      </c>
      <c r="J21">
        <v>6591246492720150</v>
      </c>
      <c r="K21" s="4">
        <f t="shared" si="0"/>
        <v>3.4228406983383144E+16</v>
      </c>
      <c r="L21">
        <v>3.9344926836134657E+22</v>
      </c>
      <c r="M21">
        <v>3.8515763770960401E+21</v>
      </c>
      <c r="N21">
        <v>7.2467727978333198E+21</v>
      </c>
      <c r="O21">
        <v>284.14370705280197</v>
      </c>
      <c r="P21" s="14">
        <f t="shared" si="1"/>
        <v>1.2682962116049715E+23</v>
      </c>
      <c r="Q21">
        <f t="shared" si="2"/>
        <v>17.501531329699944</v>
      </c>
      <c r="R21" s="38">
        <f t="shared" si="3"/>
        <v>5.7130528592171754E-4</v>
      </c>
      <c r="S21" s="14">
        <f t="shared" si="4"/>
        <v>7.6588436290109111E-4</v>
      </c>
      <c r="T21" s="14">
        <f t="shared" si="5"/>
        <v>-1.9457907697937357E-4</v>
      </c>
      <c r="U21" s="31">
        <f t="shared" si="6"/>
        <v>-25.405803591854003</v>
      </c>
      <c r="V21">
        <f t="shared" si="7"/>
        <v>6.6483842064563362E-45</v>
      </c>
      <c r="W21" s="14">
        <f t="shared" si="8"/>
        <v>1.172179190001619E+22</v>
      </c>
      <c r="X21" s="14">
        <f t="shared" si="9"/>
        <v>3.3572880678269974E+22</v>
      </c>
      <c r="Y21" s="14">
        <f t="shared" si="10"/>
        <v>1.5830433247371166E+23</v>
      </c>
      <c r="Z21">
        <f t="shared" si="11"/>
        <v>21.844804147998452</v>
      </c>
      <c r="AA21" s="14">
        <f t="shared" si="12"/>
        <v>7.1308343507620043E-4</v>
      </c>
      <c r="AB21">
        <f t="shared" si="13"/>
        <v>5.4293032131348484</v>
      </c>
      <c r="AC21" s="31">
        <f t="shared" si="14"/>
        <v>0.53148849626520722</v>
      </c>
      <c r="AD21" s="14">
        <f t="shared" si="15"/>
        <v>0.29792384540033795</v>
      </c>
      <c r="AG21" s="14"/>
      <c r="AH21" s="14"/>
      <c r="AI21" s="14"/>
      <c r="AJ21" s="14"/>
      <c r="AK21" s="14"/>
      <c r="AL21" s="14"/>
      <c r="AM21" s="14"/>
      <c r="AN21" s="14"/>
      <c r="AO21" s="14"/>
    </row>
    <row r="22" spans="1:41" x14ac:dyDescent="0.55000000000000004">
      <c r="A22" s="3">
        <v>2</v>
      </c>
      <c r="B22" s="1">
        <v>20</v>
      </c>
      <c r="C22" s="1">
        <v>0</v>
      </c>
      <c r="D22" s="1">
        <v>5</v>
      </c>
      <c r="E22">
        <v>371.57123519999999</v>
      </c>
      <c r="F22" s="1">
        <v>24.7869218678</v>
      </c>
      <c r="G22" s="1">
        <v>304.307945856</v>
      </c>
      <c r="H22" s="1">
        <v>7.8185670552577175E-4</v>
      </c>
      <c r="I22" s="2">
        <v>5.20008740049726E+16</v>
      </c>
      <c r="J22">
        <v>7731132780833950</v>
      </c>
      <c r="K22" s="4">
        <f t="shared" si="0"/>
        <v>4.4269741224138648E+16</v>
      </c>
      <c r="L22">
        <v>6.0673106153526406E+22</v>
      </c>
      <c r="M22">
        <v>3.2547822645199902E+21</v>
      </c>
      <c r="N22">
        <v>7.97952508557482E+21</v>
      </c>
      <c r="O22">
        <v>285.63752692434002</v>
      </c>
      <c r="P22" s="14">
        <f t="shared" si="1"/>
        <v>1.3385997642024677E+23</v>
      </c>
      <c r="Q22">
        <f t="shared" si="2"/>
        <v>16.77543149306409</v>
      </c>
      <c r="R22" s="38">
        <f t="shared" si="3"/>
        <v>5.4616929541292806E-4</v>
      </c>
      <c r="S22" s="14">
        <f t="shared" si="4"/>
        <v>8.0700491415609419E-4</v>
      </c>
      <c r="T22" s="14">
        <f t="shared" si="5"/>
        <v>-2.6083561874316614E-4</v>
      </c>
      <c r="U22" s="31">
        <f t="shared" si="6"/>
        <v>-32.321441191709305</v>
      </c>
      <c r="V22">
        <f t="shared" si="7"/>
        <v>6.4891223741931126E-45</v>
      </c>
      <c r="W22" s="14">
        <f t="shared" si="8"/>
        <v>1.8188772849981514E+22</v>
      </c>
      <c r="X22" s="14">
        <f t="shared" si="9"/>
        <v>4.4021348919397778E+22</v>
      </c>
      <c r="Y22" s="14">
        <f t="shared" si="10"/>
        <v>1.7959909198831165E+23</v>
      </c>
      <c r="Z22">
        <f t="shared" si="11"/>
        <v>22.507491368500897</v>
      </c>
      <c r="AA22" s="14">
        <f t="shared" si="12"/>
        <v>7.3279192295764629E-4</v>
      </c>
      <c r="AB22">
        <f t="shared" si="13"/>
        <v>7.6035986481463267</v>
      </c>
      <c r="AC22" s="31">
        <f t="shared" si="14"/>
        <v>0.40789172658958134</v>
      </c>
      <c r="AD22" s="14">
        <f t="shared" si="15"/>
        <v>0.29978311649245204</v>
      </c>
      <c r="AG22" s="14"/>
      <c r="AH22" s="14"/>
      <c r="AI22" s="14"/>
      <c r="AJ22" s="14"/>
      <c r="AK22" s="14"/>
      <c r="AL22" s="14"/>
      <c r="AM22" s="14"/>
      <c r="AN22" s="14"/>
      <c r="AO22" s="14"/>
    </row>
    <row r="23" spans="1:41" x14ac:dyDescent="0.55000000000000004">
      <c r="A23" s="3">
        <v>3</v>
      </c>
      <c r="B23" s="1">
        <v>20</v>
      </c>
      <c r="C23" s="1">
        <v>0</v>
      </c>
      <c r="D23" s="1">
        <v>5</v>
      </c>
      <c r="E23">
        <v>398.46541430000002</v>
      </c>
      <c r="F23" s="1">
        <v>27.2985579624</v>
      </c>
      <c r="G23" s="1">
        <v>311.83831600399998</v>
      </c>
      <c r="H23" s="1">
        <v>8.506211591526073E-4</v>
      </c>
      <c r="I23" s="2">
        <v>7.27366602925288E+16</v>
      </c>
      <c r="J23">
        <v>8914753436721460</v>
      </c>
      <c r="K23" s="4">
        <f t="shared" si="0"/>
        <v>6.3821906855807344E+16</v>
      </c>
      <c r="L23">
        <v>1.0493720990106109E+23</v>
      </c>
      <c r="M23">
        <v>2.5020907757516599E+21</v>
      </c>
      <c r="N23">
        <v>8.8230361145814601E+21</v>
      </c>
      <c r="O23">
        <v>288.35602305982297</v>
      </c>
      <c r="P23" s="14">
        <f t="shared" si="1"/>
        <v>1.3341686210143775E+23</v>
      </c>
      <c r="Q23">
        <f t="shared" si="2"/>
        <v>15.121423098444007</v>
      </c>
      <c r="R23" s="38">
        <f t="shared" si="3"/>
        <v>4.8999242392204251E-4</v>
      </c>
      <c r="S23" s="14">
        <f t="shared" si="4"/>
        <v>8.845785544449946E-4</v>
      </c>
      <c r="T23" s="14">
        <f t="shared" si="5"/>
        <v>-3.9458613052295209E-4</v>
      </c>
      <c r="U23" s="31">
        <f t="shared" si="6"/>
        <v>-44.607245850598844</v>
      </c>
      <c r="V23">
        <f t="shared" si="7"/>
        <v>6.2409161257345908E-45</v>
      </c>
      <c r="W23" s="14">
        <f t="shared" si="8"/>
        <v>3.1051165383357016E+22</v>
      </c>
      <c r="X23" s="14">
        <f t="shared" si="9"/>
        <v>6.3913624177947343E+22</v>
      </c>
      <c r="Y23" s="14">
        <f t="shared" si="10"/>
        <v>2.0980499739489346E+23</v>
      </c>
      <c r="Z23">
        <f t="shared" si="11"/>
        <v>23.779229130452904</v>
      </c>
      <c r="AA23" s="14">
        <f t="shared" si="12"/>
        <v>7.7053872805312991E-4</v>
      </c>
      <c r="AB23">
        <f t="shared" si="13"/>
        <v>11.893548721583013</v>
      </c>
      <c r="AC23" s="31">
        <f t="shared" si="14"/>
        <v>0.28358614237298202</v>
      </c>
      <c r="AD23" s="14">
        <f t="shared" si="15"/>
        <v>0.2959023344782396</v>
      </c>
      <c r="AG23" s="14"/>
      <c r="AH23" s="14"/>
      <c r="AI23" s="14"/>
      <c r="AJ23" s="14"/>
      <c r="AK23" s="14"/>
      <c r="AL23" s="14"/>
      <c r="AM23" s="14"/>
      <c r="AN23" s="14"/>
      <c r="AO23" s="14"/>
    </row>
    <row r="24" spans="1:41" x14ac:dyDescent="0.55000000000000004">
      <c r="A24" s="3">
        <v>5</v>
      </c>
      <c r="B24" s="1">
        <v>20</v>
      </c>
      <c r="C24" s="1">
        <v>0</v>
      </c>
      <c r="D24" s="1">
        <v>5</v>
      </c>
      <c r="E24">
        <v>437.62721249999998</v>
      </c>
      <c r="F24" s="1">
        <v>29.216911221499998</v>
      </c>
      <c r="G24" s="1">
        <v>322.80361949999997</v>
      </c>
      <c r="H24" s="1">
        <v>8.9480070313323779E-4</v>
      </c>
      <c r="I24" s="2">
        <v>1.1037949899828899E+17</v>
      </c>
      <c r="J24">
        <v>8275043317053740</v>
      </c>
      <c r="K24" s="4">
        <f t="shared" si="0"/>
        <v>1.0210445568123525E+17</v>
      </c>
      <c r="L24">
        <v>2.0014256440164796E+23</v>
      </c>
      <c r="M24">
        <v>1.78935287768733E+21</v>
      </c>
      <c r="N24">
        <v>9.8009935165316693E+21</v>
      </c>
      <c r="O24">
        <v>293.089246776918</v>
      </c>
      <c r="P24" s="14">
        <f t="shared" si="1"/>
        <v>8.4422840175667574E+22</v>
      </c>
      <c r="Q24">
        <f t="shared" si="2"/>
        <v>8.6137022775567296</v>
      </c>
      <c r="R24" s="38">
        <f t="shared" si="3"/>
        <v>2.7685420746292053E-4</v>
      </c>
      <c r="S24" s="14">
        <f t="shared" si="4"/>
        <v>9.3906482254658096E-4</v>
      </c>
      <c r="T24" s="14">
        <f t="shared" si="5"/>
        <v>-6.6221061508366043E-4</v>
      </c>
      <c r="U24" s="31">
        <f t="shared" si="6"/>
        <v>-70.518094085119714</v>
      </c>
      <c r="V24">
        <f t="shared" si="7"/>
        <v>5.9035777014919965E-45</v>
      </c>
      <c r="W24" s="14">
        <f t="shared" si="8"/>
        <v>5.7037524136237438E+22</v>
      </c>
      <c r="X24" s="14">
        <f t="shared" si="9"/>
        <v>1.0057850548175732E+23</v>
      </c>
      <c r="Y24" s="14">
        <f t="shared" si="10"/>
        <v>2.2931723331876542E+23</v>
      </c>
      <c r="Z24">
        <f t="shared" si="11"/>
        <v>23.397345680513741</v>
      </c>
      <c r="AA24" s="14">
        <f t="shared" si="12"/>
        <v>7.5201735402352459E-4</v>
      </c>
      <c r="AB24">
        <f t="shared" si="13"/>
        <v>20.420640424265223</v>
      </c>
      <c r="AC24" s="31">
        <f t="shared" si="14"/>
        <v>0.18256851967804771</v>
      </c>
      <c r="AD24" s="14">
        <f t="shared" si="15"/>
        <v>0.28498447747363725</v>
      </c>
      <c r="AG24" s="14"/>
      <c r="AH24" s="14"/>
      <c r="AI24" s="14"/>
      <c r="AJ24" s="14"/>
      <c r="AK24" s="14"/>
      <c r="AL24" s="14"/>
      <c r="AM24" s="14"/>
      <c r="AN24" s="14"/>
      <c r="AO24" s="14"/>
    </row>
    <row r="25" spans="1:41" x14ac:dyDescent="0.55000000000000004">
      <c r="A25" s="21">
        <v>0.4</v>
      </c>
      <c r="B25" s="20">
        <v>40</v>
      </c>
      <c r="C25" s="20">
        <v>0</v>
      </c>
      <c r="D25" s="20">
        <v>5</v>
      </c>
      <c r="E25" s="20">
        <v>332.67671994900002</v>
      </c>
      <c r="F25" s="20">
        <v>26.715656992100001</v>
      </c>
      <c r="G25" s="20">
        <v>293.41748158572</v>
      </c>
      <c r="H25" s="20">
        <v>8.5819124534731528E-4</v>
      </c>
      <c r="I25" s="22">
        <v>1.16160992500352E+16</v>
      </c>
      <c r="J25" s="20">
        <v>1977615403478820</v>
      </c>
      <c r="K25" s="23">
        <f t="shared" si="0"/>
        <v>9638483846556380</v>
      </c>
      <c r="L25">
        <v>5.9316218902303987E+21</v>
      </c>
      <c r="M25">
        <v>1.0254623788845599E+22</v>
      </c>
      <c r="N25">
        <v>4.8057393589373402E+21</v>
      </c>
      <c r="O25">
        <v>282.026362077881</v>
      </c>
      <c r="P25" s="14">
        <f t="shared" si="1"/>
        <v>1.1220223862772854E+23</v>
      </c>
      <c r="Q25">
        <f t="shared" si="2"/>
        <v>23.347549720744539</v>
      </c>
      <c r="R25" s="38">
        <f t="shared" si="3"/>
        <v>7.6499336759642243E-4</v>
      </c>
      <c r="S25" s="14">
        <f t="shared" si="4"/>
        <v>8.7535097491531352E-4</v>
      </c>
      <c r="T25" s="14">
        <f t="shared" si="5"/>
        <v>-1.1035760731889109E-4</v>
      </c>
      <c r="U25" s="31">
        <f t="shared" si="6"/>
        <v>-12.607241036039026</v>
      </c>
      <c r="V25">
        <f t="shared" si="7"/>
        <v>6.8702923459514666E-45</v>
      </c>
      <c r="W25" s="14">
        <f t="shared" si="8"/>
        <v>1.0806018488541527E+21</v>
      </c>
      <c r="X25" s="14">
        <f t="shared" si="9"/>
        <v>6.8103598910978591E+21</v>
      </c>
      <c r="Y25" s="14">
        <f t="shared" si="10"/>
        <v>1.2730788245795038E+23</v>
      </c>
      <c r="Z25">
        <f t="shared" si="11"/>
        <v>26.490800467818357</v>
      </c>
      <c r="AA25" s="14">
        <f t="shared" si="12"/>
        <v>8.6798344591147096E-4</v>
      </c>
      <c r="AB25">
        <f t="shared" si="13"/>
        <v>1.2342787336560876</v>
      </c>
      <c r="AC25" s="31">
        <f t="shared" si="14"/>
        <v>2.1338285376993755</v>
      </c>
      <c r="AD25" s="14">
        <f t="shared" si="15"/>
        <v>0.18217645508287439</v>
      </c>
      <c r="AG25" s="14"/>
      <c r="AH25" s="14"/>
      <c r="AI25" s="14"/>
      <c r="AJ25" s="14"/>
      <c r="AK25" s="14"/>
      <c r="AL25" s="14"/>
      <c r="AM25" s="14"/>
      <c r="AN25" s="14"/>
      <c r="AO25" s="14"/>
    </row>
    <row r="26" spans="1:41" x14ac:dyDescent="0.55000000000000004">
      <c r="A26" s="21">
        <v>0.6</v>
      </c>
      <c r="B26" s="20">
        <v>40</v>
      </c>
      <c r="C26" s="20">
        <v>0</v>
      </c>
      <c r="D26" s="20">
        <v>5</v>
      </c>
      <c r="E26" s="20">
        <v>345.01181124700003</v>
      </c>
      <c r="F26" s="20">
        <v>25.369227572700002</v>
      </c>
      <c r="G26" s="20">
        <v>296.87130714915997</v>
      </c>
      <c r="H26" s="20">
        <v>8.1018527476472524E-4</v>
      </c>
      <c r="I26" s="22">
        <v>1.68011891381275E+16</v>
      </c>
      <c r="J26" s="20">
        <v>3504424077338900</v>
      </c>
      <c r="K26" s="23">
        <f t="shared" si="0"/>
        <v>1.32967650607886E+16</v>
      </c>
      <c r="L26">
        <v>1.3321461267834169E+22</v>
      </c>
      <c r="M26">
        <v>9.4696192684595201E+21</v>
      </c>
      <c r="N26">
        <v>6.5134083296576699E+21</v>
      </c>
      <c r="O26">
        <v>283.42220075293</v>
      </c>
      <c r="P26" s="14">
        <f t="shared" si="1"/>
        <v>1.4244905765271153E+23</v>
      </c>
      <c r="Q26">
        <f t="shared" si="2"/>
        <v>21.870125507730656</v>
      </c>
      <c r="R26" s="38">
        <f t="shared" si="3"/>
        <v>7.148181250271632E-4</v>
      </c>
      <c r="S26" s="14">
        <f t="shared" si="4"/>
        <v>8.2918516770718491E-4</v>
      </c>
      <c r="T26" s="14">
        <f t="shared" si="5"/>
        <v>-1.1436704268002172E-4</v>
      </c>
      <c r="U26" s="31">
        <f t="shared" si="6"/>
        <v>-13.792702418479443</v>
      </c>
      <c r="V26">
        <f t="shared" si="7"/>
        <v>6.7468050174294356E-45</v>
      </c>
      <c r="W26" s="14">
        <f t="shared" si="8"/>
        <v>2.9446689182134006E+21</v>
      </c>
      <c r="X26" s="14">
        <f t="shared" si="9"/>
        <v>1.0287780808469831E+22</v>
      </c>
      <c r="Y26" s="14">
        <f t="shared" si="10"/>
        <v>1.622954692707918E+23</v>
      </c>
      <c r="Z26">
        <f t="shared" si="11"/>
        <v>24.917134172566406</v>
      </c>
      <c r="AA26" s="14">
        <f t="shared" si="12"/>
        <v>8.1440863812090429E-4</v>
      </c>
      <c r="AB26">
        <f t="shared" si="13"/>
        <v>2.0452366247602223</v>
      </c>
      <c r="AC26" s="31">
        <f t="shared" si="14"/>
        <v>1.4538654402091236</v>
      </c>
      <c r="AD26" s="14">
        <f t="shared" si="15"/>
        <v>0.22104699019195143</v>
      </c>
      <c r="AG26" s="14"/>
      <c r="AH26" s="14"/>
      <c r="AI26" s="14"/>
      <c r="AJ26" s="14"/>
      <c r="AK26" s="14"/>
      <c r="AL26" s="14"/>
      <c r="AM26" s="14"/>
      <c r="AN26" s="14"/>
      <c r="AO26" s="14"/>
    </row>
    <row r="27" spans="1:41" x14ac:dyDescent="0.55000000000000004">
      <c r="A27" s="3">
        <v>0.8</v>
      </c>
      <c r="B27" s="1">
        <v>40</v>
      </c>
      <c r="C27" s="1">
        <v>0</v>
      </c>
      <c r="D27" s="1">
        <v>5</v>
      </c>
      <c r="E27">
        <v>356.92211574999999</v>
      </c>
      <c r="F27" s="1">
        <v>27.269817723199999</v>
      </c>
      <c r="G27" s="1">
        <v>300.20619240999997</v>
      </c>
      <c r="H27" s="1">
        <v>8.6603137381102214E-4</v>
      </c>
      <c r="I27" s="2">
        <v>2.16540563140888E+16</v>
      </c>
      <c r="J27">
        <v>4826112425498520</v>
      </c>
      <c r="K27" s="4">
        <f t="shared" si="0"/>
        <v>1.682794388859028E+16</v>
      </c>
      <c r="L27">
        <v>2.1532992026089735E+22</v>
      </c>
      <c r="M27">
        <v>8.2634323842234696E+21</v>
      </c>
      <c r="N27">
        <v>7.5010003559529096E+21</v>
      </c>
      <c r="O27">
        <v>284.772313310671</v>
      </c>
      <c r="P27" s="14">
        <f t="shared" si="1"/>
        <v>1.7475448803818092E+23</v>
      </c>
      <c r="Q27">
        <f t="shared" si="2"/>
        <v>23.297490967253864</v>
      </c>
      <c r="R27" s="38">
        <f t="shared" si="3"/>
        <v>7.5966389174039544E-4</v>
      </c>
      <c r="S27" s="14">
        <f t="shared" si="4"/>
        <v>8.8918999422619635E-4</v>
      </c>
      <c r="T27" s="14">
        <f t="shared" si="5"/>
        <v>-1.2952610248580091E-4</v>
      </c>
      <c r="U27" s="31">
        <f t="shared" si="6"/>
        <v>-14.566752136984961</v>
      </c>
      <c r="V27">
        <f t="shared" si="7"/>
        <v>6.6297857419397695E-45</v>
      </c>
      <c r="W27" s="14">
        <f t="shared" si="8"/>
        <v>5.2794428043546665E+21</v>
      </c>
      <c r="X27" s="14">
        <f t="shared" si="9"/>
        <v>1.4153055958135889E+22</v>
      </c>
      <c r="Y27" s="14">
        <f t="shared" si="10"/>
        <v>1.9927146964413948E+23</v>
      </c>
      <c r="Z27">
        <f t="shared" si="11"/>
        <v>26.565985893600789</v>
      </c>
      <c r="AA27" s="14">
        <f t="shared" si="12"/>
        <v>8.6624007109689367E-4</v>
      </c>
      <c r="AB27">
        <f t="shared" si="13"/>
        <v>2.8706827095403109</v>
      </c>
      <c r="AC27" s="31">
        <f t="shared" si="14"/>
        <v>1.1016440464058213</v>
      </c>
      <c r="AD27" s="14">
        <f t="shared" si="15"/>
        <v>0.24517924856694345</v>
      </c>
      <c r="AG27" s="14"/>
      <c r="AH27" s="14"/>
      <c r="AI27" s="14"/>
      <c r="AJ27" s="14"/>
      <c r="AK27" s="14"/>
      <c r="AL27" s="14"/>
      <c r="AM27" s="14"/>
      <c r="AN27" s="14"/>
      <c r="AO27" s="14"/>
    </row>
    <row r="28" spans="1:41" x14ac:dyDescent="0.55000000000000004">
      <c r="A28" s="3">
        <v>1</v>
      </c>
      <c r="B28" s="1">
        <v>40</v>
      </c>
      <c r="C28" s="1">
        <v>0</v>
      </c>
      <c r="D28" s="1">
        <v>5</v>
      </c>
      <c r="E28">
        <v>368.41877770000002</v>
      </c>
      <c r="F28" s="1">
        <v>31.984400629700001</v>
      </c>
      <c r="G28" s="1">
        <v>303.42525775600001</v>
      </c>
      <c r="H28" s="1">
        <v>1.0103540008555758E-3</v>
      </c>
      <c r="I28" s="2">
        <v>2.62229155448219E+16</v>
      </c>
      <c r="J28">
        <v>6010680559417230</v>
      </c>
      <c r="K28" s="4">
        <f t="shared" si="0"/>
        <v>2.0212234985404672E+16</v>
      </c>
      <c r="L28">
        <v>2.7965023314173902E+22</v>
      </c>
      <c r="M28">
        <v>6.87877571510803E+21</v>
      </c>
      <c r="N28">
        <v>7.7809215678549097E+21</v>
      </c>
      <c r="O28">
        <v>286.06057729032602</v>
      </c>
      <c r="P28" s="14">
        <f t="shared" si="1"/>
        <v>2.1402431366526296E+23</v>
      </c>
      <c r="Q28">
        <f t="shared" si="2"/>
        <v>27.506293669564187</v>
      </c>
      <c r="R28" s="38">
        <f t="shared" si="3"/>
        <v>8.9487893197804638E-4</v>
      </c>
      <c r="S28" s="14">
        <f t="shared" si="4"/>
        <v>1.0405679012703345E-3</v>
      </c>
      <c r="T28" s="14">
        <f t="shared" si="5"/>
        <v>-1.4568896929228808E-4</v>
      </c>
      <c r="U28" s="31">
        <f t="shared" si="6"/>
        <v>-14.000909418254176</v>
      </c>
      <c r="V28">
        <f t="shared" si="7"/>
        <v>6.5190768168203991E-45</v>
      </c>
      <c r="W28" s="14">
        <f t="shared" si="8"/>
        <v>7.2787373715802439E+21</v>
      </c>
      <c r="X28" s="14">
        <f t="shared" si="9"/>
        <v>1.844199397696699E+22</v>
      </c>
      <c r="Y28" s="14">
        <f t="shared" si="10"/>
        <v>2.4158937532296465E+23</v>
      </c>
      <c r="Z28">
        <f t="shared" si="11"/>
        <v>31.048941081868204</v>
      </c>
      <c r="AA28" s="14">
        <f t="shared" si="12"/>
        <v>1.0101340285309233E-3</v>
      </c>
      <c r="AB28">
        <f t="shared" si="13"/>
        <v>3.5940502767313545</v>
      </c>
      <c r="AC28" s="31">
        <f t="shared" si="14"/>
        <v>0.88405668340445842</v>
      </c>
      <c r="AD28" s="14">
        <f t="shared" si="15"/>
        <v>0.26028003945525269</v>
      </c>
      <c r="AG28" s="14"/>
      <c r="AH28" s="14"/>
      <c r="AI28" s="14"/>
      <c r="AJ28" s="14"/>
      <c r="AK28" s="14"/>
      <c r="AL28" s="14"/>
      <c r="AM28" s="14"/>
      <c r="AN28" s="14"/>
      <c r="AO28" s="14"/>
    </row>
    <row r="29" spans="1:41" x14ac:dyDescent="0.55000000000000004">
      <c r="A29" s="3">
        <v>1.5</v>
      </c>
      <c r="B29" s="1">
        <v>40</v>
      </c>
      <c r="C29" s="1">
        <v>0</v>
      </c>
      <c r="D29" s="1">
        <v>5</v>
      </c>
      <c r="E29">
        <v>395.42388048700002</v>
      </c>
      <c r="F29" s="1">
        <v>35.778949998000002</v>
      </c>
      <c r="G29" s="1">
        <v>310.98668653635997</v>
      </c>
      <c r="H29" s="1">
        <v>1.1163950605231955E-3</v>
      </c>
      <c r="I29" s="2">
        <v>3.66480692093368E+16</v>
      </c>
      <c r="J29">
        <v>7774749597977310</v>
      </c>
      <c r="K29" s="4">
        <f t="shared" si="0"/>
        <v>2.8873319611359488E+16</v>
      </c>
      <c r="L29">
        <v>5.070239079845854E+22</v>
      </c>
      <c r="M29">
        <v>5.5253727201639803E+21</v>
      </c>
      <c r="N29">
        <v>9.0753584362630498E+21</v>
      </c>
      <c r="O29">
        <v>288.91333696416399</v>
      </c>
      <c r="P29" s="14">
        <f t="shared" si="1"/>
        <v>2.6847903218636064E+23</v>
      </c>
      <c r="Q29">
        <f t="shared" si="2"/>
        <v>29.583297901885619</v>
      </c>
      <c r="R29" s="38">
        <f t="shared" si="3"/>
        <v>9.5768791092934219E-4</v>
      </c>
      <c r="S29" s="14">
        <f t="shared" si="4"/>
        <v>1.1582572028470831E-3</v>
      </c>
      <c r="T29" s="14">
        <f t="shared" si="5"/>
        <v>-2.005692919177409E-4</v>
      </c>
      <c r="U29" s="31">
        <f t="shared" si="6"/>
        <v>-17.316472664683332</v>
      </c>
      <c r="V29">
        <f t="shared" si="7"/>
        <v>6.2683161913162652E-45</v>
      </c>
      <c r="W29" s="14">
        <f t="shared" si="8"/>
        <v>1.4235015164384395E+22</v>
      </c>
      <c r="X29" s="14">
        <f t="shared" si="9"/>
        <v>2.7572710773073748E+22</v>
      </c>
      <c r="Y29" s="14">
        <f t="shared" si="10"/>
        <v>3.1047178054059875E+23</v>
      </c>
      <c r="Z29">
        <f t="shared" si="11"/>
        <v>34.210415238259323</v>
      </c>
      <c r="AA29" s="14">
        <f t="shared" si="12"/>
        <v>1.1074796735040693E-3</v>
      </c>
      <c r="AB29">
        <f t="shared" si="13"/>
        <v>5.5868196451462921</v>
      </c>
      <c r="AC29" s="31">
        <f t="shared" si="14"/>
        <v>0.60883245096809169</v>
      </c>
      <c r="AD29" s="14">
        <f t="shared" si="15"/>
        <v>0.28075629058535773</v>
      </c>
      <c r="AG29" s="14"/>
      <c r="AH29" s="14"/>
      <c r="AI29" s="14"/>
      <c r="AJ29" s="14"/>
      <c r="AK29" s="14"/>
      <c r="AL29" s="14"/>
      <c r="AM29" s="14"/>
      <c r="AN29" s="14"/>
      <c r="AO29" s="14"/>
    </row>
    <row r="30" spans="1:41" x14ac:dyDescent="0.55000000000000004">
      <c r="A30" s="3">
        <v>2</v>
      </c>
      <c r="B30" s="1">
        <v>40</v>
      </c>
      <c r="C30" s="1">
        <v>0</v>
      </c>
      <c r="D30" s="1">
        <v>5</v>
      </c>
      <c r="E30">
        <v>420.08749760000001</v>
      </c>
      <c r="F30" s="1">
        <v>41.784813498699997</v>
      </c>
      <c r="G30" s="1">
        <v>317.89249932799999</v>
      </c>
      <c r="H30" s="1">
        <v>1.2895540248746157E-3</v>
      </c>
      <c r="I30" s="2">
        <v>4.59952488371966E+16</v>
      </c>
      <c r="J30">
        <v>9131030583963720</v>
      </c>
      <c r="K30" s="4">
        <f t="shared" si="0"/>
        <v>3.686421825323288E+16</v>
      </c>
      <c r="L30">
        <v>7.0067028992407263E+22</v>
      </c>
      <c r="M30">
        <v>4.4615614919420401E+21</v>
      </c>
      <c r="N30">
        <v>9.5239680892817396E+21</v>
      </c>
      <c r="O30">
        <v>291.447049775344</v>
      </c>
      <c r="P30" s="14">
        <f t="shared" si="1"/>
        <v>3.2342863989385828E+23</v>
      </c>
      <c r="Q30">
        <f t="shared" si="2"/>
        <v>33.959441785388215</v>
      </c>
      <c r="R30" s="38">
        <f t="shared" si="3"/>
        <v>1.0945659269381901E-3</v>
      </c>
      <c r="S30" s="14">
        <f t="shared" si="4"/>
        <v>1.346789897436505E-3</v>
      </c>
      <c r="T30" s="14">
        <f t="shared" si="5"/>
        <v>-2.5222397049831495E-4</v>
      </c>
      <c r="U30" s="31">
        <f t="shared" si="6"/>
        <v>-18.727789017307071</v>
      </c>
      <c r="V30">
        <f t="shared" si="7"/>
        <v>6.0511228609940048E-45</v>
      </c>
      <c r="W30" s="14">
        <f t="shared" si="8"/>
        <v>2.0018099731414815E+22</v>
      </c>
      <c r="X30" s="14">
        <f t="shared" si="9"/>
        <v>3.6471280747914858E+22</v>
      </c>
      <c r="Y30" s="14">
        <f t="shared" si="10"/>
        <v>3.7793913064679278E+23</v>
      </c>
      <c r="Z30">
        <f t="shared" si="11"/>
        <v>39.682948021647086</v>
      </c>
      <c r="AA30" s="14">
        <f t="shared" si="12"/>
        <v>1.2790434854451367E-3</v>
      </c>
      <c r="AB30">
        <f t="shared" si="13"/>
        <v>7.3569155561598949</v>
      </c>
      <c r="AC30" s="31">
        <f t="shared" si="14"/>
        <v>0.46845615715187822</v>
      </c>
      <c r="AD30" s="14">
        <f t="shared" si="15"/>
        <v>0.28569927995068911</v>
      </c>
      <c r="AG30" s="14"/>
      <c r="AH30" s="14"/>
      <c r="AI30" s="14"/>
      <c r="AJ30" s="14"/>
      <c r="AK30" s="14"/>
      <c r="AL30" s="14"/>
      <c r="AM30" s="14"/>
      <c r="AN30" s="14"/>
      <c r="AO30" s="14"/>
    </row>
    <row r="31" spans="1:41" x14ac:dyDescent="0.55000000000000004">
      <c r="A31" s="3">
        <v>3</v>
      </c>
      <c r="B31" s="1">
        <v>40</v>
      </c>
      <c r="C31" s="1">
        <v>0</v>
      </c>
      <c r="D31" s="1">
        <v>5</v>
      </c>
      <c r="E31">
        <v>463.08678989999999</v>
      </c>
      <c r="F31" s="1">
        <v>45.632033370000002</v>
      </c>
      <c r="G31" s="1">
        <v>329.932301172</v>
      </c>
      <c r="H31" s="1">
        <v>1.3823519102416659E-3</v>
      </c>
      <c r="I31" s="2">
        <v>6.258663410485E+16</v>
      </c>
      <c r="J31" s="14">
        <v>1.04939621830353E+16</v>
      </c>
      <c r="K31" s="4">
        <f t="shared" si="0"/>
        <v>5.2092671921814704E+16</v>
      </c>
      <c r="L31">
        <v>1.2081112440440832E+23</v>
      </c>
      <c r="M31">
        <v>3.5794866159125099E+21</v>
      </c>
      <c r="N31">
        <v>1.08399421220827E+22</v>
      </c>
      <c r="O31">
        <v>296.01946475880999</v>
      </c>
      <c r="P31" s="14">
        <f t="shared" si="1"/>
        <v>3.7025798962342555E+23</v>
      </c>
      <c r="Q31">
        <f t="shared" si="2"/>
        <v>34.156823482401322</v>
      </c>
      <c r="R31" s="38">
        <f t="shared" si="3"/>
        <v>1.0923921094123628E-3</v>
      </c>
      <c r="S31" s="14">
        <f t="shared" si="4"/>
        <v>1.4593884356814662E-3</v>
      </c>
      <c r="T31" s="14">
        <f t="shared" si="5"/>
        <v>-3.6699632626910339E-4</v>
      </c>
      <c r="U31" s="31">
        <f t="shared" si="6"/>
        <v>-25.147268355441867</v>
      </c>
      <c r="V31">
        <f t="shared" si="7"/>
        <v>5.6994413868694692E-45</v>
      </c>
      <c r="W31" s="14">
        <f t="shared" si="8"/>
        <v>3.4655231976433837E+22</v>
      </c>
      <c r="X31" s="14">
        <f t="shared" si="9"/>
        <v>5.1746691982767302E+22</v>
      </c>
      <c r="Y31" s="14">
        <f t="shared" si="10"/>
        <v>4.5999336866731261E+23</v>
      </c>
      <c r="Z31">
        <f t="shared" si="11"/>
        <v>42.435039180719642</v>
      </c>
      <c r="AA31" s="14">
        <f t="shared" si="12"/>
        <v>1.3571432363289437E-3</v>
      </c>
      <c r="AB31">
        <f t="shared" si="13"/>
        <v>11.144997182069513</v>
      </c>
      <c r="AC31" s="31">
        <f t="shared" si="14"/>
        <v>0.33021270552916715</v>
      </c>
      <c r="AD31" s="14">
        <f t="shared" si="15"/>
        <v>0.28685464312398445</v>
      </c>
      <c r="AG31" s="14"/>
      <c r="AH31" s="14"/>
      <c r="AI31" s="14"/>
      <c r="AJ31" s="14"/>
      <c r="AK31" s="14"/>
      <c r="AL31" s="14"/>
      <c r="AM31" s="14"/>
      <c r="AN31" s="14"/>
      <c r="AO31" s="14"/>
    </row>
    <row r="32" spans="1:41" x14ac:dyDescent="0.55000000000000004">
      <c r="A32" s="3">
        <v>5</v>
      </c>
      <c r="B32" s="1">
        <v>40</v>
      </c>
      <c r="C32" s="1">
        <v>0</v>
      </c>
      <c r="D32" s="1">
        <v>5</v>
      </c>
      <c r="E32">
        <v>528.64921249999998</v>
      </c>
      <c r="F32" s="1">
        <v>58.329199524499998</v>
      </c>
      <c r="G32" s="1">
        <v>348.28977950000001</v>
      </c>
      <c r="H32" s="1">
        <v>1.7197957244497817E-3</v>
      </c>
      <c r="I32" s="2">
        <v>9.1374528366989792E+16</v>
      </c>
      <c r="J32" s="14">
        <v>1.09607510232554E+16</v>
      </c>
      <c r="K32" s="4">
        <f t="shared" si="0"/>
        <v>8.04137773437344E+16</v>
      </c>
      <c r="L32">
        <v>2.0162399430816674E+23</v>
      </c>
      <c r="M32">
        <v>2.4604584174742798E+21</v>
      </c>
      <c r="N32">
        <v>1.14793404831212E+22</v>
      </c>
      <c r="O32">
        <v>303.64686546652399</v>
      </c>
      <c r="P32" s="14">
        <f t="shared" si="1"/>
        <v>4.6549628872400563E+23</v>
      </c>
      <c r="Q32">
        <f t="shared" si="2"/>
        <v>40.550786816407637</v>
      </c>
      <c r="R32" s="38">
        <f t="shared" si="3"/>
        <v>1.2804897247537435E-3</v>
      </c>
      <c r="S32" s="14">
        <f t="shared" si="4"/>
        <v>1.8418863481586549E-3</v>
      </c>
      <c r="T32" s="14">
        <f t="shared" si="5"/>
        <v>-5.6139662340491149E-4</v>
      </c>
      <c r="U32" s="31">
        <f t="shared" si="6"/>
        <v>-30.479438862562997</v>
      </c>
      <c r="V32">
        <f t="shared" si="7"/>
        <v>5.2251581819387492E-45</v>
      </c>
      <c r="W32" s="14">
        <f t="shared" si="8"/>
        <v>5.5011557348169417E+22</v>
      </c>
      <c r="X32" s="14">
        <f t="shared" si="9"/>
        <v>7.9895187883868601E+22</v>
      </c>
      <c r="Y32" s="14">
        <f t="shared" si="10"/>
        <v>6.145691841014772E+23</v>
      </c>
      <c r="Z32">
        <f t="shared" si="11"/>
        <v>53.53697671091097</v>
      </c>
      <c r="AA32" s="14">
        <f t="shared" si="12"/>
        <v>1.690560256773214E-3</v>
      </c>
      <c r="AB32">
        <f t="shared" si="13"/>
        <v>17.564074748425423</v>
      </c>
      <c r="AC32" s="31">
        <f t="shared" si="14"/>
        <v>0.21433795966693794</v>
      </c>
      <c r="AD32" s="14">
        <f t="shared" si="15"/>
        <v>0.27284231490865363</v>
      </c>
      <c r="AG32" s="14"/>
      <c r="AH32" s="14"/>
      <c r="AI32" s="14"/>
      <c r="AJ32" s="14"/>
      <c r="AK32" s="14"/>
      <c r="AL32" s="14"/>
      <c r="AM32" s="14"/>
      <c r="AN32" s="14"/>
      <c r="AO32" s="14"/>
    </row>
    <row r="33" spans="1:41" s="42" customFormat="1" ht="14.7" thickBot="1" x14ac:dyDescent="0.6">
      <c r="A33" s="3">
        <v>7.5</v>
      </c>
      <c r="B33" s="1">
        <v>40</v>
      </c>
      <c r="C33" s="1">
        <v>0</v>
      </c>
      <c r="D33" s="1">
        <v>5</v>
      </c>
      <c r="E33">
        <v>586.65006093700003</v>
      </c>
      <c r="F33" s="1">
        <v>76.914797567999997</v>
      </c>
      <c r="G33" s="1">
        <v>364.53001706236</v>
      </c>
      <c r="H33" s="1">
        <v>2.2166874732281339E-3</v>
      </c>
      <c r="I33" s="2">
        <v>1.23510783549328E+17</v>
      </c>
      <c r="J33" s="14">
        <v>1.00147976137336E+16</v>
      </c>
      <c r="K33" s="4">
        <f t="shared" si="0"/>
        <v>1.134959859355944E+17</v>
      </c>
      <c r="L33" s="28">
        <v>2.7546615880737164E+23</v>
      </c>
      <c r="M33">
        <v>1.7435663623798501E+21</v>
      </c>
      <c r="N33">
        <v>1.1350914364081701E+22</v>
      </c>
      <c r="O33">
        <v>311.63926220145498</v>
      </c>
      <c r="P33" s="14">
        <f t="shared" si="1"/>
        <v>5.9584355535529589E+23</v>
      </c>
      <c r="Q33">
        <f t="shared" si="2"/>
        <v>52.493000673210538</v>
      </c>
      <c r="R33" s="38">
        <f t="shared" si="3"/>
        <v>1.6362005302388526E-3</v>
      </c>
      <c r="S33" s="14">
        <f t="shared" si="4"/>
        <v>2.3974250080963906E-3</v>
      </c>
      <c r="T33" s="14">
        <f t="shared" si="5"/>
        <v>-7.6122447785753806E-4</v>
      </c>
      <c r="U33" s="31">
        <f t="shared" si="6"/>
        <v>-31.751753455761577</v>
      </c>
      <c r="V33">
        <f t="shared" si="7"/>
        <v>4.8606639547856378E-45</v>
      </c>
      <c r="W33" s="14">
        <f t="shared" si="8"/>
        <v>7.0241663038463807E+22</v>
      </c>
      <c r="X33" s="14">
        <f t="shared" si="9"/>
        <v>1.121598691852463E+23</v>
      </c>
      <c r="Y33" s="14">
        <f t="shared" si="10"/>
        <v>8.028116174865836E+23</v>
      </c>
      <c r="Z33">
        <f t="shared" si="11"/>
        <v>70.726603314616042</v>
      </c>
      <c r="AA33" s="14">
        <f t="shared" si="12"/>
        <v>2.2045397359885771E-3</v>
      </c>
      <c r="AB33">
        <f t="shared" si="13"/>
        <v>24.268191087675174</v>
      </c>
      <c r="AC33" s="31">
        <f t="shared" si="14"/>
        <v>0.15360580711428054</v>
      </c>
      <c r="AD33" s="14">
        <f t="shared" si="15"/>
        <v>0.25499198646604898</v>
      </c>
      <c r="AG33" s="43"/>
      <c r="AH33" s="43"/>
      <c r="AI33" s="43"/>
      <c r="AJ33" s="43"/>
      <c r="AK33" s="43"/>
      <c r="AL33" s="43"/>
      <c r="AM33" s="43"/>
      <c r="AN33" s="43"/>
      <c r="AO33" s="43"/>
    </row>
    <row r="34" spans="1:41" x14ac:dyDescent="0.55000000000000004">
      <c r="A34" s="16">
        <v>0.4</v>
      </c>
      <c r="B34" s="17">
        <v>20</v>
      </c>
      <c r="C34" s="17">
        <v>0</v>
      </c>
      <c r="D34" s="17">
        <v>25</v>
      </c>
      <c r="E34" s="17">
        <v>323.92320517799999</v>
      </c>
      <c r="F34" s="17">
        <v>21.0523143295</v>
      </c>
      <c r="G34" s="17">
        <v>305.36649744983998</v>
      </c>
      <c r="H34" s="17">
        <v>6.6290358170417133E-4</v>
      </c>
      <c r="I34" s="18">
        <v>1.19300060487567E+16</v>
      </c>
      <c r="J34" s="17">
        <v>1432799284460730</v>
      </c>
      <c r="K34" s="19">
        <f t="shared" si="0"/>
        <v>1.049720676429597E+16</v>
      </c>
      <c r="L34" s="26">
        <v>3.0713477148125755E+21</v>
      </c>
      <c r="M34" s="26">
        <v>6.7242161606527497E+21</v>
      </c>
      <c r="N34" s="26">
        <v>3.34179688070583E+21</v>
      </c>
      <c r="O34" s="26">
        <v>300.16505627209199</v>
      </c>
      <c r="P34" s="25">
        <f t="shared" si="1"/>
        <v>6.0556994482496418E+22</v>
      </c>
      <c r="Q34" s="26">
        <f t="shared" si="2"/>
        <v>18.121087739391871</v>
      </c>
      <c r="R34" s="37">
        <f t="shared" si="3"/>
        <v>5.7552661282585769E-4</v>
      </c>
      <c r="S34" s="25">
        <f t="shared" si="4"/>
        <v>6.6862250944594833E-4</v>
      </c>
      <c r="T34" s="25">
        <f t="shared" si="5"/>
        <v>-9.3095896620090635E-5</v>
      </c>
      <c r="U34" s="30">
        <f t="shared" si="6"/>
        <v>-13.923536121635244</v>
      </c>
      <c r="V34" s="26">
        <f t="shared" si="7"/>
        <v>6.9591841738151374E-45</v>
      </c>
      <c r="W34" s="25">
        <f t="shared" si="8"/>
        <v>6.6745354193945467E+20</v>
      </c>
      <c r="X34" s="25">
        <f t="shared" si="9"/>
        <v>8.5882091680508706E+21</v>
      </c>
      <c r="Y34" s="25">
        <f t="shared" si="10"/>
        <v>6.9685104816022289E+22</v>
      </c>
      <c r="Z34" s="26">
        <f t="shared" si="11"/>
        <v>20.852585391516648</v>
      </c>
      <c r="AA34" s="25">
        <f t="shared" si="12"/>
        <v>6.6227910882817053E-4</v>
      </c>
      <c r="AB34" s="26">
        <f t="shared" si="13"/>
        <v>0.91907073483289259</v>
      </c>
      <c r="AC34" s="30">
        <f t="shared" si="14"/>
        <v>2.0121558552752346</v>
      </c>
      <c r="AD34" s="14">
        <f t="shared" si="15"/>
        <v>0.21731617645258541</v>
      </c>
      <c r="AG34" s="14"/>
      <c r="AH34" s="14"/>
      <c r="AI34" s="14"/>
      <c r="AJ34" s="14"/>
      <c r="AK34" s="14"/>
      <c r="AL34" s="14"/>
      <c r="AM34" s="14"/>
      <c r="AN34" s="14"/>
      <c r="AO34" s="14"/>
    </row>
    <row r="35" spans="1:41" x14ac:dyDescent="0.55000000000000004">
      <c r="A35" s="21">
        <v>0.6</v>
      </c>
      <c r="B35" s="20">
        <v>20</v>
      </c>
      <c r="C35" s="20">
        <v>0</v>
      </c>
      <c r="D35" s="20">
        <v>25</v>
      </c>
      <c r="E35" s="20">
        <v>333.811511494</v>
      </c>
      <c r="F35" s="20">
        <v>17.7906305084</v>
      </c>
      <c r="G35" s="20">
        <v>308.13522321831999</v>
      </c>
      <c r="H35" s="20">
        <v>5.5767590498236974E-4</v>
      </c>
      <c r="I35" s="22">
        <v>1.73649155168497E+16</v>
      </c>
      <c r="J35" s="20">
        <v>2625402810818380</v>
      </c>
      <c r="K35" s="23">
        <f t="shared" si="0"/>
        <v>1.473951270603132E+16</v>
      </c>
      <c r="L35">
        <v>7.8476996069065889E+21</v>
      </c>
      <c r="M35">
        <v>6.69937220738692E+21</v>
      </c>
      <c r="N35">
        <v>4.9000217488454802E+21</v>
      </c>
      <c r="O35">
        <v>300.87338048529801</v>
      </c>
      <c r="P35" s="14">
        <f t="shared" si="1"/>
        <v>7.2627404602540405E+22</v>
      </c>
      <c r="Q35">
        <f t="shared" si="2"/>
        <v>14.821853519252752</v>
      </c>
      <c r="R35" s="38">
        <f t="shared" si="3"/>
        <v>4.7018833211115289E-4</v>
      </c>
      <c r="S35" s="14">
        <f t="shared" si="4"/>
        <v>5.6436577753820011E-4</v>
      </c>
      <c r="T35" s="14">
        <f t="shared" si="5"/>
        <v>-9.4177445427047219E-5</v>
      </c>
      <c r="U35" s="31">
        <f t="shared" si="6"/>
        <v>-16.687306207306776</v>
      </c>
      <c r="V35">
        <f t="shared" si="7"/>
        <v>6.8588414034737003E-45</v>
      </c>
      <c r="W35" s="14">
        <f t="shared" si="8"/>
        <v>2.0527466767507E+21</v>
      </c>
      <c r="X35" s="14">
        <f t="shared" si="9"/>
        <v>1.2464893768004222E+22</v>
      </c>
      <c r="Y35" s="14">
        <f t="shared" si="10"/>
        <v>8.5121729740083219E+22</v>
      </c>
      <c r="Z35">
        <f t="shared" si="11"/>
        <v>17.371704474605483</v>
      </c>
      <c r="AA35" s="14">
        <f t="shared" si="12"/>
        <v>5.5107633753314776E-4</v>
      </c>
      <c r="AB35">
        <f t="shared" si="13"/>
        <v>1.6015642397415126</v>
      </c>
      <c r="AC35" s="31">
        <f t="shared" si="14"/>
        <v>1.3672127494057336</v>
      </c>
      <c r="AD35" s="14">
        <f t="shared" si="15"/>
        <v>0.26157304427709266</v>
      </c>
      <c r="AG35" s="14"/>
      <c r="AH35" s="14"/>
      <c r="AI35" s="14"/>
      <c r="AJ35" s="14"/>
      <c r="AK35" s="14"/>
      <c r="AL35" s="14"/>
      <c r="AM35" s="14"/>
      <c r="AN35" s="14"/>
      <c r="AO35" s="14"/>
    </row>
    <row r="36" spans="1:41" x14ac:dyDescent="0.55000000000000004">
      <c r="A36" s="3">
        <v>0.8</v>
      </c>
      <c r="B36" s="1">
        <v>20</v>
      </c>
      <c r="C36" s="1">
        <v>0</v>
      </c>
      <c r="D36" s="1">
        <v>25</v>
      </c>
      <c r="E36">
        <v>343.09123838099998</v>
      </c>
      <c r="F36" s="1">
        <v>18.286016678999999</v>
      </c>
      <c r="G36" s="1">
        <v>310.73354674667996</v>
      </c>
      <c r="H36" s="1">
        <v>5.708030093579538E-4</v>
      </c>
      <c r="I36" s="2">
        <v>2.25269862054146E+16</v>
      </c>
      <c r="J36">
        <v>3647012060727530</v>
      </c>
      <c r="K36" s="4">
        <f t="shared" si="0"/>
        <v>1.8879974144687072E+16</v>
      </c>
      <c r="L36">
        <v>1.3568052035372615E+22</v>
      </c>
      <c r="M36">
        <v>5.9626833061165505E+21</v>
      </c>
      <c r="N36">
        <v>5.7902472780147002E+21</v>
      </c>
      <c r="O36">
        <v>301.588598847085</v>
      </c>
      <c r="P36" s="14">
        <f t="shared" si="1"/>
        <v>8.6349822959821986E+22</v>
      </c>
      <c r="Q36">
        <f t="shared" si="2"/>
        <v>14.912976737226447</v>
      </c>
      <c r="R36" s="38">
        <f t="shared" si="3"/>
        <v>4.7251771402377336E-4</v>
      </c>
      <c r="S36" s="14">
        <f t="shared" si="4"/>
        <v>5.7939249500691217E-4</v>
      </c>
      <c r="T36" s="14">
        <f t="shared" si="5"/>
        <v>-1.068747809831388E-4</v>
      </c>
      <c r="U36" s="31">
        <f t="shared" si="6"/>
        <v>-18.446007137504221</v>
      </c>
      <c r="V36">
        <f t="shared" si="7"/>
        <v>6.765884741669566E-45</v>
      </c>
      <c r="W36" s="14">
        <f t="shared" si="8"/>
        <v>3.7965546791268804E+21</v>
      </c>
      <c r="X36" s="14">
        <f t="shared" si="9"/>
        <v>1.6736738927399898E+22</v>
      </c>
      <c r="Y36" s="14">
        <f t="shared" si="10"/>
        <v>1.0208400362218427E+23</v>
      </c>
      <c r="Z36">
        <f t="shared" si="11"/>
        <v>17.63033575608981</v>
      </c>
      <c r="AA36" s="14">
        <f t="shared" si="12"/>
        <v>5.5861724293740876E-4</v>
      </c>
      <c r="AB36">
        <f t="shared" si="13"/>
        <v>2.3432595162023353</v>
      </c>
      <c r="AC36" s="31">
        <f t="shared" si="14"/>
        <v>1.0297804255712155</v>
      </c>
      <c r="AD36" s="14">
        <f t="shared" si="15"/>
        <v>0.27981575168115996</v>
      </c>
      <c r="AG36" s="14"/>
      <c r="AH36" s="14"/>
      <c r="AI36" s="14"/>
      <c r="AJ36" s="14"/>
      <c r="AK36" s="14"/>
      <c r="AL36" s="14"/>
      <c r="AM36" s="14"/>
      <c r="AN36" s="14"/>
      <c r="AO36" s="14"/>
    </row>
    <row r="37" spans="1:41" x14ac:dyDescent="0.55000000000000004">
      <c r="A37" s="3">
        <v>1</v>
      </c>
      <c r="B37" s="1">
        <v>20</v>
      </c>
      <c r="C37" s="1">
        <v>0</v>
      </c>
      <c r="D37" s="1">
        <v>25</v>
      </c>
      <c r="E37">
        <v>351.7918244</v>
      </c>
      <c r="F37" s="1">
        <v>19.192480929199998</v>
      </c>
      <c r="G37" s="1">
        <v>313.16971083199996</v>
      </c>
      <c r="H37" s="1">
        <v>5.9676377936638799E-4</v>
      </c>
      <c r="I37" s="2">
        <v>2.7462305325688E+16</v>
      </c>
      <c r="J37">
        <v>4579518354540080</v>
      </c>
      <c r="K37" s="4">
        <f t="shared" si="0"/>
        <v>2.288278697114792E+16</v>
      </c>
      <c r="L37">
        <v>1.9993774467502704E+22</v>
      </c>
      <c r="M37">
        <v>5.3166646398695401E+21</v>
      </c>
      <c r="N37">
        <v>6.4236816994004401E+21</v>
      </c>
      <c r="O37">
        <v>302.28397338322998</v>
      </c>
      <c r="P37" s="14">
        <f t="shared" si="1"/>
        <v>9.7975949403621727E+22</v>
      </c>
      <c r="Q37">
        <f t="shared" si="2"/>
        <v>15.252304517636109</v>
      </c>
      <c r="R37" s="38">
        <f t="shared" si="3"/>
        <v>4.8271313899971615E-4</v>
      </c>
      <c r="S37" s="14">
        <f t="shared" si="4"/>
        <v>6.0741396185828194E-4</v>
      </c>
      <c r="T37" s="14">
        <f t="shared" si="5"/>
        <v>-1.2470082285856579E-4</v>
      </c>
      <c r="U37" s="31">
        <f t="shared" si="6"/>
        <v>-20.52979198519974</v>
      </c>
      <c r="V37">
        <f t="shared" si="7"/>
        <v>6.679910156241638E-45</v>
      </c>
      <c r="W37" s="14">
        <f t="shared" si="8"/>
        <v>5.7990382280432241E+21</v>
      </c>
      <c r="X37" s="14">
        <f t="shared" si="9"/>
        <v>2.1038623626287563E+22</v>
      </c>
      <c r="Y37" s="14">
        <f t="shared" si="10"/>
        <v>1.1748735028295076E+23</v>
      </c>
      <c r="Z37">
        <f t="shared" si="11"/>
        <v>18.289721655093299</v>
      </c>
      <c r="AA37" s="14">
        <f t="shared" si="12"/>
        <v>5.7884295067362661E-4</v>
      </c>
      <c r="AB37">
        <f t="shared" si="13"/>
        <v>3.1125101465361897</v>
      </c>
      <c r="AC37" s="31">
        <f t="shared" si="14"/>
        <v>0.82766626502769836</v>
      </c>
      <c r="AD37" s="14">
        <f t="shared" si="15"/>
        <v>0.29004219475761372</v>
      </c>
      <c r="AG37" s="14"/>
      <c r="AH37" s="14"/>
      <c r="AI37" s="14"/>
      <c r="AJ37" s="14"/>
      <c r="AK37" s="14"/>
      <c r="AL37" s="14"/>
      <c r="AM37" s="14"/>
      <c r="AN37" s="14"/>
      <c r="AO37" s="14"/>
    </row>
    <row r="38" spans="1:41" x14ac:dyDescent="0.55000000000000004">
      <c r="A38" s="3">
        <v>1.5</v>
      </c>
      <c r="B38" s="1">
        <v>20</v>
      </c>
      <c r="C38" s="1">
        <v>0</v>
      </c>
      <c r="D38" s="1">
        <v>25</v>
      </c>
      <c r="E38">
        <v>371.20273872500002</v>
      </c>
      <c r="F38" s="1">
        <v>22.523716164100001</v>
      </c>
      <c r="G38" s="1">
        <v>318.60476684299999</v>
      </c>
      <c r="H38" s="1">
        <v>6.9434470005996817E-4</v>
      </c>
      <c r="I38" s="2">
        <v>3.9039371823886896E+16</v>
      </c>
      <c r="J38">
        <v>6139495153845500</v>
      </c>
      <c r="K38" s="4">
        <f t="shared" si="0"/>
        <v>3.2899876670041396E+16</v>
      </c>
      <c r="L38">
        <v>3.6092388266355819E+22</v>
      </c>
      <c r="M38">
        <v>4.0388011889399997E+21</v>
      </c>
      <c r="N38">
        <v>7.2287143865112299E+21</v>
      </c>
      <c r="O38">
        <v>303.88861027807201</v>
      </c>
      <c r="P38" s="14">
        <f t="shared" si="1"/>
        <v>1.226863216178294E+23</v>
      </c>
      <c r="Q38">
        <f t="shared" si="2"/>
        <v>16.972080380815971</v>
      </c>
      <c r="R38" s="38">
        <f t="shared" si="3"/>
        <v>5.3572150724242934E-4</v>
      </c>
      <c r="S38" s="14">
        <f t="shared" si="4"/>
        <v>7.1095816784908492E-4</v>
      </c>
      <c r="T38" s="14">
        <f t="shared" si="5"/>
        <v>-1.7523666060665559E-4</v>
      </c>
      <c r="U38" s="31">
        <f t="shared" si="6"/>
        <v>-24.647956593116049</v>
      </c>
      <c r="V38">
        <f t="shared" si="7"/>
        <v>6.4926146951920194E-45</v>
      </c>
      <c r="W38" s="14">
        <f t="shared" si="8"/>
        <v>1.0792309876803695E+22</v>
      </c>
      <c r="X38" s="14">
        <f t="shared" si="9"/>
        <v>3.1810657437375667E+22</v>
      </c>
      <c r="Y38" s="14">
        <f t="shared" si="10"/>
        <v>1.5202520119632152E+23</v>
      </c>
      <c r="Z38">
        <f t="shared" si="11"/>
        <v>21.03073839519795</v>
      </c>
      <c r="AA38" s="14">
        <f t="shared" si="12"/>
        <v>6.6383251897814827E-4</v>
      </c>
      <c r="AB38">
        <f t="shared" si="13"/>
        <v>4.9929193956956111</v>
      </c>
      <c r="AC38" s="31">
        <f t="shared" si="14"/>
        <v>0.55871638758842057</v>
      </c>
      <c r="AD38" s="14">
        <f t="shared" si="15"/>
        <v>0.29901900082527771</v>
      </c>
      <c r="AG38" s="14"/>
      <c r="AH38" s="14"/>
      <c r="AI38" s="14"/>
      <c r="AJ38" s="14"/>
      <c r="AK38" s="14"/>
      <c r="AL38" s="14"/>
      <c r="AM38" s="14"/>
      <c r="AN38" s="14"/>
      <c r="AO38" s="14"/>
    </row>
    <row r="39" spans="1:41" x14ac:dyDescent="0.55000000000000004">
      <c r="A39" s="3">
        <v>2</v>
      </c>
      <c r="B39" s="1">
        <v>20</v>
      </c>
      <c r="C39" s="1">
        <v>0</v>
      </c>
      <c r="D39" s="1">
        <v>25</v>
      </c>
      <c r="E39">
        <v>387.63799119999999</v>
      </c>
      <c r="F39" s="1">
        <v>24.7057453</v>
      </c>
      <c r="G39" s="1">
        <v>323.20663753599996</v>
      </c>
      <c r="H39" s="1">
        <v>7.561692940839718E-4</v>
      </c>
      <c r="I39" s="2">
        <v>4.9845550292149E+16</v>
      </c>
      <c r="J39">
        <v>7126282289783330</v>
      </c>
      <c r="K39" s="4">
        <f t="shared" si="0"/>
        <v>4.2719268002365672E+16</v>
      </c>
      <c r="L39">
        <v>5.4198155142468137E+22</v>
      </c>
      <c r="M39">
        <v>3.3309728972308999E+21</v>
      </c>
      <c r="N39">
        <v>7.8128367680285699E+21</v>
      </c>
      <c r="O39">
        <v>305.33659052272299</v>
      </c>
      <c r="P39" s="14">
        <f t="shared" si="1"/>
        <v>1.3549282722168997E+23</v>
      </c>
      <c r="Q39">
        <f t="shared" si="2"/>
        <v>17.342334320377613</v>
      </c>
      <c r="R39" s="38">
        <f t="shared" si="3"/>
        <v>5.4610901008441044E-4</v>
      </c>
      <c r="S39" s="14">
        <f t="shared" si="4"/>
        <v>7.7798235577359101E-4</v>
      </c>
      <c r="T39" s="14">
        <f t="shared" si="5"/>
        <v>-2.3187334568918058E-4</v>
      </c>
      <c r="U39" s="31">
        <f t="shared" si="6"/>
        <v>-29.804447873193222</v>
      </c>
      <c r="V39">
        <f t="shared" si="7"/>
        <v>6.3392411613852788E-45</v>
      </c>
      <c r="W39" s="14">
        <f t="shared" si="8"/>
        <v>1.6264555665168368E+22</v>
      </c>
      <c r="X39" s="14">
        <f t="shared" si="9"/>
        <v>4.2032713524120427E+22</v>
      </c>
      <c r="Y39" s="14">
        <f t="shared" si="10"/>
        <v>1.7675739959622065E+23</v>
      </c>
      <c r="Z39">
        <f t="shared" si="11"/>
        <v>22.623971912422565</v>
      </c>
      <c r="AA39" s="14">
        <f t="shared" si="12"/>
        <v>7.1242744356237104E-4</v>
      </c>
      <c r="AB39">
        <f t="shared" si="13"/>
        <v>6.9370648269852531</v>
      </c>
      <c r="AC39" s="31">
        <f t="shared" si="14"/>
        <v>0.42634615263713127</v>
      </c>
      <c r="AD39" s="14">
        <f t="shared" si="15"/>
        <v>0.30009426746010998</v>
      </c>
      <c r="AG39" s="14"/>
      <c r="AH39" s="14"/>
      <c r="AI39" s="14"/>
      <c r="AJ39" s="14"/>
      <c r="AK39" s="14"/>
      <c r="AL39" s="14"/>
      <c r="AM39" s="14"/>
      <c r="AN39" s="14"/>
      <c r="AO39" s="14"/>
    </row>
    <row r="40" spans="1:41" x14ac:dyDescent="0.55000000000000004">
      <c r="A40" s="3">
        <v>3</v>
      </c>
      <c r="B40" s="1">
        <v>20</v>
      </c>
      <c r="C40" s="1">
        <v>0</v>
      </c>
      <c r="D40" s="1">
        <v>25</v>
      </c>
      <c r="E40">
        <v>413.42142080000002</v>
      </c>
      <c r="F40" s="1">
        <v>27.002944326200002</v>
      </c>
      <c r="G40" s="1">
        <v>330.42599782399998</v>
      </c>
      <c r="H40" s="1">
        <v>8.1740112209456269E-4</v>
      </c>
      <c r="I40" s="2">
        <v>7.01053259944214E+16</v>
      </c>
      <c r="J40">
        <v>7656366481963040</v>
      </c>
      <c r="K40" s="4">
        <f t="shared" si="0"/>
        <v>6.244895951245836E+16</v>
      </c>
      <c r="L40">
        <v>9.4902604594486801E+22</v>
      </c>
      <c r="M40">
        <v>2.55846845025325E+21</v>
      </c>
      <c r="N40">
        <v>8.6756088492360498E+21</v>
      </c>
      <c r="O40">
        <v>307.97974372046599</v>
      </c>
      <c r="P40" s="14">
        <f t="shared" si="1"/>
        <v>1.3680590970706905E+23</v>
      </c>
      <c r="Q40">
        <f t="shared" si="2"/>
        <v>15.769026944906098</v>
      </c>
      <c r="R40" s="38">
        <f t="shared" si="3"/>
        <v>4.9443024837277517E-4</v>
      </c>
      <c r="S40" s="14">
        <f t="shared" si="4"/>
        <v>8.466643196593758E-4</v>
      </c>
      <c r="T40" s="14">
        <f t="shared" si="5"/>
        <v>-3.5223407128660063E-4</v>
      </c>
      <c r="U40" s="31">
        <f t="shared" si="6"/>
        <v>-41.602564689192171</v>
      </c>
      <c r="V40">
        <f t="shared" si="7"/>
        <v>6.1087020298161138E-45</v>
      </c>
      <c r="W40" s="14">
        <f t="shared" si="8"/>
        <v>2.8244076776728369E+22</v>
      </c>
      <c r="X40" s="14">
        <f t="shared" si="9"/>
        <v>6.1429717145185352E+22</v>
      </c>
      <c r="Y40" s="14">
        <f t="shared" si="10"/>
        <v>2.0602290597508074E+23</v>
      </c>
      <c r="Z40">
        <f t="shared" si="11"/>
        <v>23.747371458917556</v>
      </c>
      <c r="AA40" s="14">
        <f t="shared" si="12"/>
        <v>7.4458739969532589E-4</v>
      </c>
      <c r="AB40">
        <f t="shared" si="13"/>
        <v>10.939013761880663</v>
      </c>
      <c r="AC40" s="31">
        <f t="shared" si="14"/>
        <v>0.29490361941324056</v>
      </c>
      <c r="AD40" s="14">
        <f t="shared" si="15"/>
        <v>0.29761118672573461</v>
      </c>
      <c r="AG40" s="14"/>
      <c r="AH40" s="14"/>
      <c r="AI40" s="14"/>
      <c r="AJ40" s="14"/>
      <c r="AK40" s="14"/>
      <c r="AL40" s="14"/>
      <c r="AM40" s="14"/>
      <c r="AN40" s="14"/>
      <c r="AO40" s="14"/>
    </row>
    <row r="41" spans="1:41" x14ac:dyDescent="0.55000000000000004">
      <c r="A41" s="3">
        <v>5</v>
      </c>
      <c r="B41" s="1">
        <v>20</v>
      </c>
      <c r="C41" s="1">
        <v>0</v>
      </c>
      <c r="D41" s="1">
        <v>25</v>
      </c>
      <c r="E41">
        <v>449.51934999999997</v>
      </c>
      <c r="F41" s="1">
        <v>27.130821469099999</v>
      </c>
      <c r="G41" s="1">
        <v>340.53341799999998</v>
      </c>
      <c r="H41" s="1">
        <v>8.0899211451308155E-4</v>
      </c>
      <c r="I41" s="2">
        <v>1.0745938403712301E+17</v>
      </c>
      <c r="J41">
        <v>6802440879088720</v>
      </c>
      <c r="K41" s="4">
        <f t="shared" si="0"/>
        <v>1.0065694315803429E+17</v>
      </c>
      <c r="L41">
        <v>1.9084792634149539E+23</v>
      </c>
      <c r="M41">
        <v>1.87287181838622E+21</v>
      </c>
      <c r="N41">
        <v>9.9080716481734692E+21</v>
      </c>
      <c r="O41">
        <v>312.65998249859501</v>
      </c>
      <c r="P41" s="14">
        <f t="shared" si="1"/>
        <v>7.6093324829764142E+22</v>
      </c>
      <c r="Q41">
        <f t="shared" si="2"/>
        <v>7.6799328397864155</v>
      </c>
      <c r="R41" s="38">
        <f t="shared" si="3"/>
        <v>2.389915171385056E-4</v>
      </c>
      <c r="S41" s="14">
        <f t="shared" si="4"/>
        <v>8.4428292790832181E-4</v>
      </c>
      <c r="T41" s="14">
        <f t="shared" si="5"/>
        <v>-6.0529141076981615E-4</v>
      </c>
      <c r="U41" s="31">
        <f t="shared" si="6"/>
        <v>-71.692958694474868</v>
      </c>
      <c r="V41">
        <f t="shared" si="7"/>
        <v>5.8067663486862745E-45</v>
      </c>
      <c r="W41" s="14">
        <f t="shared" si="8"/>
        <v>5.5609084423514286E+22</v>
      </c>
      <c r="X41" s="14">
        <f t="shared" si="9"/>
        <v>9.7551312388949541E+22</v>
      </c>
      <c r="Y41" s="14">
        <f t="shared" si="10"/>
        <v>2.1320503856613146E+23</v>
      </c>
      <c r="Z41">
        <f t="shared" si="11"/>
        <v>21.5183182093193</v>
      </c>
      <c r="AA41" s="14">
        <f t="shared" si="12"/>
        <v>6.6962766763691819E-4</v>
      </c>
      <c r="AB41">
        <f t="shared" si="13"/>
        <v>19.261863773126606</v>
      </c>
      <c r="AC41" s="31">
        <f t="shared" si="14"/>
        <v>0.18902485618697354</v>
      </c>
      <c r="AD41" s="14">
        <f t="shared" si="15"/>
        <v>0.29137903402738413</v>
      </c>
      <c r="AG41" s="14"/>
      <c r="AH41" s="14"/>
      <c r="AI41" s="14"/>
      <c r="AJ41" s="14"/>
      <c r="AK41" s="14"/>
      <c r="AL41" s="14"/>
      <c r="AM41" s="14"/>
      <c r="AN41" s="14"/>
      <c r="AO41" s="14"/>
    </row>
    <row r="42" spans="1:41" x14ac:dyDescent="0.55000000000000004">
      <c r="A42" s="21">
        <v>0.4</v>
      </c>
      <c r="B42" s="20">
        <v>40</v>
      </c>
      <c r="C42" s="20">
        <v>0</v>
      </c>
      <c r="D42" s="20">
        <v>25</v>
      </c>
      <c r="E42" s="20">
        <v>346.61859939200002</v>
      </c>
      <c r="F42" s="20">
        <v>43.502591255299997</v>
      </c>
      <c r="G42" s="20">
        <v>311.72120782975998</v>
      </c>
      <c r="H42" s="20">
        <v>1.3557923065426586E-3</v>
      </c>
      <c r="I42" s="22">
        <v>1.1148870268012E+16</v>
      </c>
      <c r="J42" s="20">
        <v>1709001179365870</v>
      </c>
      <c r="K42" s="23">
        <f t="shared" si="0"/>
        <v>9439869088646130</v>
      </c>
      <c r="L42">
        <v>3.9141299396497491E+21</v>
      </c>
      <c r="M42">
        <v>7.2154379099906695E+21</v>
      </c>
      <c r="N42">
        <v>3.3750541104884299E+21</v>
      </c>
      <c r="O42">
        <v>302.09008993786199</v>
      </c>
      <c r="P42" s="14">
        <f t="shared" si="1"/>
        <v>1.3569403158345786E+23</v>
      </c>
      <c r="Q42">
        <f t="shared" si="2"/>
        <v>40.204994391577486</v>
      </c>
      <c r="R42" s="38">
        <f t="shared" si="3"/>
        <v>1.2728375538207828E-3</v>
      </c>
      <c r="S42" s="14">
        <f t="shared" si="4"/>
        <v>1.3772351588702424E-3</v>
      </c>
      <c r="T42" s="14">
        <f t="shared" si="5"/>
        <v>-1.0439760504945953E-4</v>
      </c>
      <c r="U42" s="31">
        <f t="shared" si="6"/>
        <v>-7.5802308979025605</v>
      </c>
      <c r="V42">
        <f t="shared" si="7"/>
        <v>6.7308861760612035E-45</v>
      </c>
      <c r="W42" s="14">
        <f t="shared" si="8"/>
        <v>5.9602982521538911E+20</v>
      </c>
      <c r="X42" s="14">
        <f t="shared" si="9"/>
        <v>7.7738161575235703E+21</v>
      </c>
      <c r="Y42" s="14">
        <f t="shared" si="10"/>
        <v>1.4622756960788289E+23</v>
      </c>
      <c r="Z42">
        <f t="shared" si="11"/>
        <v>43.325992656965489</v>
      </c>
      <c r="AA42" s="14">
        <f t="shared" si="12"/>
        <v>1.3716442781522148E-3</v>
      </c>
      <c r="AB42">
        <f t="shared" si="13"/>
        <v>1.1597236107966593</v>
      </c>
      <c r="AC42" s="31">
        <f t="shared" si="14"/>
        <v>2.1378732529258526</v>
      </c>
      <c r="AD42" s="14">
        <f t="shared" si="15"/>
        <v>0.15227645336391774</v>
      </c>
      <c r="AG42" s="14"/>
      <c r="AH42" s="14"/>
      <c r="AI42" s="14"/>
      <c r="AJ42" s="14"/>
      <c r="AK42" s="14"/>
      <c r="AL42" s="14"/>
      <c r="AM42" s="14"/>
      <c r="AN42" s="14"/>
      <c r="AO42" s="14"/>
    </row>
    <row r="43" spans="1:41" x14ac:dyDescent="0.55000000000000004">
      <c r="A43" s="21">
        <v>0.6</v>
      </c>
      <c r="B43" s="20">
        <v>40</v>
      </c>
      <c r="C43" s="20">
        <v>0</v>
      </c>
      <c r="D43" s="20">
        <v>25</v>
      </c>
      <c r="E43" s="20">
        <v>358.87287996800001</v>
      </c>
      <c r="F43" s="20">
        <v>30.560926016500002</v>
      </c>
      <c r="G43" s="20">
        <v>315.15240639103996</v>
      </c>
      <c r="H43" s="20">
        <v>9.4725609714048343E-4</v>
      </c>
      <c r="I43" s="22">
        <v>1.61522617595652E+16</v>
      </c>
      <c r="J43" s="20">
        <v>3084852444284590</v>
      </c>
      <c r="K43" s="23">
        <f t="shared" si="0"/>
        <v>1.306740931528061E+16</v>
      </c>
      <c r="L43">
        <v>1.0092235899786423E+22</v>
      </c>
      <c r="M43">
        <v>8.3923283482769904E+21</v>
      </c>
      <c r="N43">
        <v>5.5963705581935704E+21</v>
      </c>
      <c r="O43">
        <v>303.28085786411799</v>
      </c>
      <c r="P43" s="14">
        <f t="shared" si="1"/>
        <v>1.5254570234180915E+23</v>
      </c>
      <c r="Q43">
        <f t="shared" si="2"/>
        <v>27.257970278338529</v>
      </c>
      <c r="R43" s="38">
        <f t="shared" si="3"/>
        <v>8.6125593431151087E-4</v>
      </c>
      <c r="S43" s="14">
        <f t="shared" si="4"/>
        <v>9.6561771184710578E-4</v>
      </c>
      <c r="T43" s="14">
        <f t="shared" si="5"/>
        <v>-1.0436177753559491E-4</v>
      </c>
      <c r="U43" s="31">
        <f t="shared" si="6"/>
        <v>-10.807773744742514</v>
      </c>
      <c r="V43">
        <f t="shared" si="7"/>
        <v>6.6108411245774566E-45</v>
      </c>
      <c r="W43" s="14">
        <f t="shared" si="8"/>
        <v>2.1855691494262469E+21</v>
      </c>
      <c r="X43" s="14">
        <f t="shared" si="9"/>
        <v>1.0555891201371628E+22</v>
      </c>
      <c r="Y43" s="14">
        <f t="shared" si="10"/>
        <v>1.6884469744044629E+23</v>
      </c>
      <c r="Z43">
        <f t="shared" si="11"/>
        <v>30.170392700898454</v>
      </c>
      <c r="AA43" s="14">
        <f t="shared" si="12"/>
        <v>9.532782334423078E-4</v>
      </c>
      <c r="AB43">
        <f t="shared" si="13"/>
        <v>1.8033537620218012</v>
      </c>
      <c r="AC43" s="31">
        <f t="shared" si="14"/>
        <v>1.4996019761396779</v>
      </c>
      <c r="AD43" s="14">
        <f t="shared" si="15"/>
        <v>0.21655945928419085</v>
      </c>
      <c r="AG43" s="14"/>
      <c r="AH43" s="14"/>
      <c r="AI43" s="14"/>
      <c r="AJ43" s="14"/>
      <c r="AK43" s="14"/>
      <c r="AL43" s="14"/>
      <c r="AM43" s="14"/>
      <c r="AN43" s="14"/>
      <c r="AO43" s="14"/>
    </row>
    <row r="44" spans="1:41" x14ac:dyDescent="0.55000000000000004">
      <c r="A44" s="3">
        <v>0.8</v>
      </c>
      <c r="B44" s="1">
        <v>40</v>
      </c>
      <c r="C44" s="1">
        <v>0</v>
      </c>
      <c r="D44" s="1">
        <v>25</v>
      </c>
      <c r="E44">
        <v>370.77639609599998</v>
      </c>
      <c r="F44" s="1">
        <v>30.560098412599999</v>
      </c>
      <c r="G44" s="1">
        <v>318.48539090687996</v>
      </c>
      <c r="H44" s="1">
        <v>9.4226097409873776E-4</v>
      </c>
      <c r="I44" s="2">
        <v>2.08449396336485E+16</v>
      </c>
      <c r="J44">
        <v>4346233526694470</v>
      </c>
      <c r="K44" s="4">
        <f t="shared" si="0"/>
        <v>1.649870610695403E+16</v>
      </c>
      <c r="L44">
        <v>1.723052926744625E+22</v>
      </c>
      <c r="M44">
        <v>7.71378417130199E+21</v>
      </c>
      <c r="N44">
        <v>6.7529343526033299E+21</v>
      </c>
      <c r="O44">
        <v>304.54499213713001</v>
      </c>
      <c r="P44" s="14">
        <f t="shared" si="1"/>
        <v>1.8142602495063678E+23</v>
      </c>
      <c r="Q44">
        <f t="shared" si="2"/>
        <v>26.866250355402176</v>
      </c>
      <c r="R44" s="38">
        <f t="shared" si="3"/>
        <v>8.4711532751571362E-4</v>
      </c>
      <c r="S44" s="14">
        <f t="shared" si="4"/>
        <v>9.6358544393957942E-4</v>
      </c>
      <c r="T44" s="14">
        <f t="shared" si="5"/>
        <v>-1.164701164238658E-4</v>
      </c>
      <c r="U44" s="31">
        <f t="shared" si="6"/>
        <v>-12.087160215671434</v>
      </c>
      <c r="V44">
        <f t="shared" si="7"/>
        <v>6.4966582532253189E-45</v>
      </c>
      <c r="W44" s="14">
        <f t="shared" si="8"/>
        <v>4.1749172790858665E+21</v>
      </c>
      <c r="X44" s="14">
        <f t="shared" si="9"/>
        <v>1.4092005281045169E+22</v>
      </c>
      <c r="Y44" s="14">
        <f t="shared" si="10"/>
        <v>2.0219542111029916E+23</v>
      </c>
      <c r="Z44">
        <f t="shared" si="11"/>
        <v>29.941860908562013</v>
      </c>
      <c r="AA44" s="14">
        <f t="shared" si="12"/>
        <v>9.4409189873741726E-4</v>
      </c>
      <c r="AB44">
        <f t="shared" si="13"/>
        <v>2.551561790439099</v>
      </c>
      <c r="AC44" s="31">
        <f t="shared" si="14"/>
        <v>1.1422862667587228</v>
      </c>
      <c r="AD44" s="14">
        <f t="shared" si="15"/>
        <v>0.24229768072032265</v>
      </c>
      <c r="AG44" s="14"/>
      <c r="AH44" s="14"/>
      <c r="AI44" s="14"/>
      <c r="AJ44" s="14"/>
      <c r="AK44" s="14"/>
      <c r="AL44" s="14"/>
      <c r="AM44" s="14"/>
      <c r="AN44" s="14"/>
      <c r="AO44" s="14"/>
    </row>
    <row r="45" spans="1:41" x14ac:dyDescent="0.55000000000000004">
      <c r="A45" s="3">
        <v>1</v>
      </c>
      <c r="B45" s="1">
        <v>40</v>
      </c>
      <c r="C45" s="1">
        <v>0</v>
      </c>
      <c r="D45" s="1">
        <v>25</v>
      </c>
      <c r="E45">
        <v>382.33543400000002</v>
      </c>
      <c r="F45" s="1">
        <v>30.682168728499999</v>
      </c>
      <c r="G45" s="1">
        <v>321.72192151999997</v>
      </c>
      <c r="H45" s="1">
        <v>9.4125422920537786E-4</v>
      </c>
      <c r="I45" s="2">
        <v>2.52684256640299E+16</v>
      </c>
      <c r="J45">
        <v>5244235608585890</v>
      </c>
      <c r="K45" s="4">
        <f t="shared" si="0"/>
        <v>2.0024190055444008E+16</v>
      </c>
      <c r="L45">
        <v>2.5817404454298198E+22</v>
      </c>
      <c r="M45">
        <v>7.1638310816272498E+21</v>
      </c>
      <c r="N45">
        <v>7.7240369871254203E+21</v>
      </c>
      <c r="O45">
        <v>305.74250207125402</v>
      </c>
      <c r="P45" s="14">
        <f t="shared" si="1"/>
        <v>2.0400897056823148E+23</v>
      </c>
      <c r="Q45">
        <f t="shared" si="2"/>
        <v>26.412220825492902</v>
      </c>
      <c r="R45" s="38">
        <f t="shared" si="3"/>
        <v>8.3116687289983341E-4</v>
      </c>
      <c r="S45" s="14">
        <f t="shared" si="4"/>
        <v>9.655379759371857E-4</v>
      </c>
      <c r="T45" s="14">
        <f t="shared" si="5"/>
        <v>-1.343711030373523E-4</v>
      </c>
      <c r="U45" s="31">
        <f t="shared" si="6"/>
        <v>-13.916708237905082</v>
      </c>
      <c r="V45">
        <f t="shared" si="7"/>
        <v>6.3881863495698543E-45</v>
      </c>
      <c r="W45" s="14">
        <f t="shared" si="8"/>
        <v>6.686587099000178E+21</v>
      </c>
      <c r="X45" s="14">
        <f t="shared" si="9"/>
        <v>1.7544388676904481E+22</v>
      </c>
      <c r="Y45" s="14">
        <f t="shared" si="10"/>
        <v>2.3030361900515673E+23</v>
      </c>
      <c r="Z45">
        <f t="shared" si="11"/>
        <v>29.816483192536676</v>
      </c>
      <c r="AA45" s="14">
        <f t="shared" si="12"/>
        <v>9.3829569500234031E-4</v>
      </c>
      <c r="AB45">
        <f t="shared" si="13"/>
        <v>3.3424755082518591</v>
      </c>
      <c r="AC45" s="31">
        <f t="shared" si="14"/>
        <v>0.92747239475523835</v>
      </c>
      <c r="AD45" s="14">
        <f t="shared" si="15"/>
        <v>0.25899532661529673</v>
      </c>
      <c r="AG45" s="14"/>
      <c r="AH45" s="14"/>
      <c r="AI45" s="14"/>
      <c r="AJ45" s="14"/>
      <c r="AK45" s="14"/>
      <c r="AL45" s="14"/>
      <c r="AM45" s="14"/>
      <c r="AN45" s="14"/>
      <c r="AO45" s="14"/>
    </row>
    <row r="46" spans="1:41" x14ac:dyDescent="0.55000000000000004">
      <c r="A46" s="3">
        <v>1.5</v>
      </c>
      <c r="B46" s="1">
        <v>40</v>
      </c>
      <c r="C46" s="1">
        <v>0</v>
      </c>
      <c r="D46" s="1">
        <v>25</v>
      </c>
      <c r="E46">
        <v>409.76718987499999</v>
      </c>
      <c r="F46" s="1">
        <v>35.342414248899999</v>
      </c>
      <c r="G46" s="1">
        <v>329.402813165</v>
      </c>
      <c r="H46" s="1">
        <v>1.0715039458140205E-3</v>
      </c>
      <c r="I46" s="2">
        <v>3.53652564119423E+16</v>
      </c>
      <c r="J46">
        <v>6878028831950130</v>
      </c>
      <c r="K46" s="4">
        <f t="shared" si="0"/>
        <v>2.8487227579992168E+16</v>
      </c>
      <c r="L46">
        <v>4.6144600337973531E+22</v>
      </c>
      <c r="M46">
        <v>5.6346461400241201E+21</v>
      </c>
      <c r="N46">
        <v>8.8903599425453996E+21</v>
      </c>
      <c r="O46">
        <v>308.53930622630799</v>
      </c>
      <c r="P46" s="14">
        <f t="shared" si="1"/>
        <v>2.6242753743326869E+23</v>
      </c>
      <c r="Q46">
        <f t="shared" si="2"/>
        <v>29.518212887804971</v>
      </c>
      <c r="R46" s="38">
        <f t="shared" si="3"/>
        <v>9.2468971020040014E-4</v>
      </c>
      <c r="S46" s="14">
        <f t="shared" si="4"/>
        <v>1.1071390708446115E-3</v>
      </c>
      <c r="T46" s="14">
        <f t="shared" si="5"/>
        <v>-1.8244936064421133E-4</v>
      </c>
      <c r="U46" s="31">
        <f t="shared" si="6"/>
        <v>-16.479353447893843</v>
      </c>
      <c r="V46">
        <f t="shared" si="7"/>
        <v>6.1406191610287219E-45</v>
      </c>
      <c r="W46" s="14">
        <f t="shared" si="8"/>
        <v>1.284946728407515E+22</v>
      </c>
      <c r="X46" s="14">
        <f t="shared" si="9"/>
        <v>2.6474896469396902E+22</v>
      </c>
      <c r="Y46" s="14">
        <f t="shared" si="10"/>
        <v>3.013573166271912E+23</v>
      </c>
      <c r="Z46">
        <f t="shared" si="11"/>
        <v>33.897088371532185</v>
      </c>
      <c r="AA46" s="14">
        <f t="shared" si="12"/>
        <v>1.0618626859981383E-3</v>
      </c>
      <c r="AB46">
        <f t="shared" si="13"/>
        <v>5.1904085589544611</v>
      </c>
      <c r="AC46" s="31">
        <f t="shared" si="14"/>
        <v>0.63379280214056932</v>
      </c>
      <c r="AD46" s="14">
        <f t="shared" si="15"/>
        <v>0.27846090745098523</v>
      </c>
      <c r="AG46" s="14"/>
      <c r="AH46" s="14"/>
      <c r="AI46" s="14"/>
      <c r="AJ46" s="14"/>
      <c r="AK46" s="14"/>
      <c r="AL46" s="14"/>
      <c r="AM46" s="14"/>
      <c r="AN46" s="14"/>
      <c r="AO46" s="14"/>
    </row>
    <row r="47" spans="1:41" x14ac:dyDescent="0.55000000000000004">
      <c r="A47" s="3">
        <v>2</v>
      </c>
      <c r="B47" s="1">
        <v>40</v>
      </c>
      <c r="C47" s="1">
        <v>0</v>
      </c>
      <c r="D47" s="1">
        <v>25</v>
      </c>
      <c r="E47">
        <v>435.183468</v>
      </c>
      <c r="F47" s="1">
        <v>40.955368686900002</v>
      </c>
      <c r="G47" s="1">
        <v>336.51937104000001</v>
      </c>
      <c r="H47" s="1">
        <v>1.2284769699164365E-3</v>
      </c>
      <c r="I47" s="2">
        <v>4.43997311623686E+16</v>
      </c>
      <c r="J47">
        <v>8028494640971820</v>
      </c>
      <c r="K47" s="4">
        <f t="shared" si="0"/>
        <v>3.6371236521396784E+16</v>
      </c>
      <c r="L47">
        <v>6.4723834829681178E+22</v>
      </c>
      <c r="M47">
        <v>4.5667582131302601E+21</v>
      </c>
      <c r="N47">
        <v>9.3947487884094902E+21</v>
      </c>
      <c r="O47">
        <v>311.02850834950499</v>
      </c>
      <c r="P47" s="14">
        <f t="shared" si="1"/>
        <v>3.1547480730730632E+23</v>
      </c>
      <c r="Q47">
        <f t="shared" si="2"/>
        <v>33.579908778030827</v>
      </c>
      <c r="R47" s="38">
        <f t="shared" si="3"/>
        <v>1.0477088848730614E-3</v>
      </c>
      <c r="S47" s="14">
        <f t="shared" si="4"/>
        <v>1.2778266891716481E-3</v>
      </c>
      <c r="T47" s="14">
        <f t="shared" si="5"/>
        <v>-2.3011780429858667E-4</v>
      </c>
      <c r="U47" s="31">
        <f t="shared" si="6"/>
        <v>-18.008530127646704</v>
      </c>
      <c r="V47">
        <f t="shared" si="7"/>
        <v>5.9237928101834331E-45</v>
      </c>
      <c r="W47" s="14">
        <f t="shared" si="8"/>
        <v>1.8302063889937376E+22</v>
      </c>
      <c r="X47" s="14">
        <f t="shared" si="9"/>
        <v>3.5004982373959114E+22</v>
      </c>
      <c r="Y47" s="14">
        <f t="shared" si="10"/>
        <v>3.6646333646018039E+23</v>
      </c>
      <c r="Z47">
        <f t="shared" si="11"/>
        <v>39.007252318688323</v>
      </c>
      <c r="AA47" s="14">
        <f t="shared" si="12"/>
        <v>1.2170445458598905E-3</v>
      </c>
      <c r="AB47">
        <f t="shared" si="13"/>
        <v>6.8893630141055402</v>
      </c>
      <c r="AC47" s="31">
        <f t="shared" si="14"/>
        <v>0.48609689476363338</v>
      </c>
      <c r="AD47" s="14">
        <f t="shared" si="15"/>
        <v>0.28277162405624923</v>
      </c>
      <c r="AG47" s="14"/>
      <c r="AH47" s="14"/>
      <c r="AI47" s="14"/>
      <c r="AJ47" s="14"/>
      <c r="AK47" s="14"/>
      <c r="AL47" s="14"/>
      <c r="AM47" s="14"/>
      <c r="AN47" s="14"/>
      <c r="AO47" s="14"/>
    </row>
    <row r="48" spans="1:41" x14ac:dyDescent="0.55000000000000004">
      <c r="A48" s="3">
        <v>3</v>
      </c>
      <c r="B48" s="1">
        <v>40</v>
      </c>
      <c r="C48" s="1">
        <v>0</v>
      </c>
      <c r="D48" s="1">
        <v>25</v>
      </c>
      <c r="E48">
        <v>480.36248000000001</v>
      </c>
      <c r="F48" s="1">
        <v>48.558728664599997</v>
      </c>
      <c r="G48" s="1">
        <v>349.16949439999996</v>
      </c>
      <c r="H48" s="1">
        <v>1.4299155017606926E-3</v>
      </c>
      <c r="I48" s="2">
        <v>6.0335777012103104E+16</v>
      </c>
      <c r="J48">
        <v>9269730507983120</v>
      </c>
      <c r="K48" s="4">
        <f t="shared" si="0"/>
        <v>5.1066046504119984E+16</v>
      </c>
      <c r="L48">
        <v>1.043562763267947E+23</v>
      </c>
      <c r="M48">
        <v>3.4683888486857399E+21</v>
      </c>
      <c r="N48">
        <v>1.0215077729902101E+22</v>
      </c>
      <c r="O48">
        <v>315.48388222636402</v>
      </c>
      <c r="P48" s="14">
        <f t="shared" si="1"/>
        <v>3.8820652259863379E+23</v>
      </c>
      <c r="Q48">
        <f t="shared" si="2"/>
        <v>38.003286207236165</v>
      </c>
      <c r="R48" s="38">
        <f t="shared" si="3"/>
        <v>1.1773179832391294E-3</v>
      </c>
      <c r="S48" s="14">
        <f t="shared" si="4"/>
        <v>1.5043189735833287E-3</v>
      </c>
      <c r="T48" s="14">
        <f t="shared" si="5"/>
        <v>-3.2700099034419926E-4</v>
      </c>
      <c r="U48" s="31">
        <f t="shared" si="6"/>
        <v>-21.737476963763477</v>
      </c>
      <c r="V48">
        <f t="shared" si="7"/>
        <v>5.5674885797969922E-45</v>
      </c>
      <c r="W48" s="14">
        <f t="shared" si="8"/>
        <v>2.9117883750547133E+22</v>
      </c>
      <c r="X48" s="14">
        <f t="shared" si="9"/>
        <v>5.0120699282201E+22</v>
      </c>
      <c r="Y48" s="14">
        <f t="shared" si="10"/>
        <v>4.6691330402356711E+23</v>
      </c>
      <c r="Z48">
        <f t="shared" si="11"/>
        <v>45.708247785212095</v>
      </c>
      <c r="AA48" s="14">
        <f t="shared" si="12"/>
        <v>1.4160128628464192E-3</v>
      </c>
      <c r="AB48">
        <f t="shared" si="13"/>
        <v>10.215906240372272</v>
      </c>
      <c r="AC48" s="31">
        <f t="shared" si="14"/>
        <v>0.33953621699156472</v>
      </c>
      <c r="AD48" s="14">
        <f t="shared" si="15"/>
        <v>0.2790237901874118</v>
      </c>
      <c r="AG48" s="14"/>
      <c r="AH48" s="14"/>
      <c r="AI48" s="14"/>
      <c r="AJ48" s="14"/>
      <c r="AK48" s="14"/>
      <c r="AL48" s="14"/>
      <c r="AM48" s="14"/>
      <c r="AN48" s="14"/>
      <c r="AO48" s="14"/>
    </row>
    <row r="49" spans="1:41" x14ac:dyDescent="0.55000000000000004">
      <c r="A49" s="3">
        <v>5</v>
      </c>
      <c r="B49" s="1">
        <v>40</v>
      </c>
      <c r="C49" s="1">
        <v>0</v>
      </c>
      <c r="D49" s="1">
        <v>25</v>
      </c>
      <c r="E49">
        <v>550.85654999999997</v>
      </c>
      <c r="F49" s="1">
        <v>57.332852820900001</v>
      </c>
      <c r="G49" s="1">
        <v>368.90783399999998</v>
      </c>
      <c r="H49" s="1">
        <v>1.6425016973940236E-3</v>
      </c>
      <c r="I49" s="2">
        <v>8.7690837957301408E+16</v>
      </c>
      <c r="J49">
        <v>9828289860418290</v>
      </c>
      <c r="K49" s="4">
        <f t="shared" si="0"/>
        <v>7.786254809688312E+16</v>
      </c>
      <c r="L49">
        <v>1.8944122680225653E+23</v>
      </c>
      <c r="M49">
        <v>2.5002157745818598E+21</v>
      </c>
      <c r="N49">
        <v>1.1358765096564999E+22</v>
      </c>
      <c r="O49">
        <v>323.04703259212698</v>
      </c>
      <c r="P49" s="14">
        <f t="shared" si="1"/>
        <v>4.5928896493169865E+23</v>
      </c>
      <c r="Q49">
        <f t="shared" si="2"/>
        <v>40.434762144222184</v>
      </c>
      <c r="R49" s="38">
        <f t="shared" si="3"/>
        <v>1.2378933454764887E-3</v>
      </c>
      <c r="S49" s="14">
        <f t="shared" si="4"/>
        <v>1.7552213298802945E-3</v>
      </c>
      <c r="T49" s="14">
        <f t="shared" si="5"/>
        <v>-5.173279844038058E-4</v>
      </c>
      <c r="U49" s="31">
        <f t="shared" si="6"/>
        <v>-29.47366099061065</v>
      </c>
      <c r="V49">
        <f t="shared" si="7"/>
        <v>5.0799415064439824E-45</v>
      </c>
      <c r="W49" s="14">
        <f t="shared" si="8"/>
        <v>5.0029712166339744E+22</v>
      </c>
      <c r="X49" s="14">
        <f t="shared" si="9"/>
        <v>7.633207286073641E+22</v>
      </c>
      <c r="Y49" s="14">
        <f t="shared" si="10"/>
        <v>6.0120069534219731E+23</v>
      </c>
      <c r="Z49">
        <f t="shared" si="11"/>
        <v>52.928350065449123</v>
      </c>
      <c r="AA49" s="14">
        <f t="shared" si="12"/>
        <v>1.620379318650989E-3</v>
      </c>
      <c r="AB49">
        <f t="shared" si="13"/>
        <v>16.677977332196559</v>
      </c>
      <c r="AC49" s="31">
        <f t="shared" si="14"/>
        <v>0.22011334448125433</v>
      </c>
      <c r="AD49" s="14">
        <f t="shared" si="15"/>
        <v>0.26409094266773303</v>
      </c>
      <c r="AG49" s="14"/>
      <c r="AH49" s="14"/>
      <c r="AI49" s="14"/>
      <c r="AJ49" s="14"/>
      <c r="AK49" s="14"/>
      <c r="AL49" s="14"/>
      <c r="AM49" s="14"/>
      <c r="AN49" s="14"/>
      <c r="AO49" s="14"/>
    </row>
    <row r="50" spans="1:41" s="42" customFormat="1" ht="14.7" thickBot="1" x14ac:dyDescent="0.6">
      <c r="A50" s="5">
        <v>7.5</v>
      </c>
      <c r="B50" s="6">
        <v>40</v>
      </c>
      <c r="C50" s="6">
        <v>0</v>
      </c>
      <c r="D50" s="6">
        <v>25</v>
      </c>
      <c r="E50" s="7">
        <v>609.83255937499996</v>
      </c>
      <c r="F50" s="6">
        <v>67.784936770300007</v>
      </c>
      <c r="G50" s="6">
        <v>385.42111662499997</v>
      </c>
      <c r="H50" s="6">
        <v>1.8998821230127516E-3</v>
      </c>
      <c r="I50" s="8">
        <v>1.1881557909914099E+17</v>
      </c>
      <c r="J50" s="7">
        <v>7053227885895830</v>
      </c>
      <c r="K50" s="9">
        <f t="shared" si="0"/>
        <v>1.1176235121324517E+17</v>
      </c>
      <c r="L50" s="7">
        <v>2.8027749114234409E+23</v>
      </c>
      <c r="M50" s="7">
        <v>1.8567904423869801E+21</v>
      </c>
      <c r="N50" s="7">
        <v>1.17758460811475E+22</v>
      </c>
      <c r="O50" s="7">
        <v>331.08010313535499</v>
      </c>
      <c r="P50" s="15">
        <f t="shared" si="1"/>
        <v>5.1609070044263741E+23</v>
      </c>
      <c r="Q50" s="7">
        <f t="shared" si="2"/>
        <v>43.826209759048311</v>
      </c>
      <c r="R50" s="39">
        <f t="shared" si="3"/>
        <v>1.3253439066320133E-3</v>
      </c>
      <c r="S50" s="15">
        <f t="shared" si="4"/>
        <v>2.0498773086670011E-3</v>
      </c>
      <c r="T50" s="15">
        <f t="shared" si="5"/>
        <v>-7.2453340203498784E-4</v>
      </c>
      <c r="U50" s="32">
        <f t="shared" si="6"/>
        <v>-35.345208172782741</v>
      </c>
      <c r="V50" s="7">
        <f t="shared" si="7"/>
        <v>4.7276819002811351E-45</v>
      </c>
      <c r="W50" s="15">
        <f t="shared" si="8"/>
        <v>7.0174205727281389E+22</v>
      </c>
      <c r="X50" s="15">
        <f t="shared" si="9"/>
        <v>1.0703973301799351E+23</v>
      </c>
      <c r="Y50" s="15">
        <f t="shared" si="10"/>
        <v>7.2805077630008705E+23</v>
      </c>
      <c r="Z50" s="7">
        <f t="shared" si="11"/>
        <v>61.825772117186332</v>
      </c>
      <c r="AA50" s="15">
        <f t="shared" si="12"/>
        <v>1.8696668226349416E-3</v>
      </c>
      <c r="AB50" s="7">
        <f t="shared" si="13"/>
        <v>23.801049131497514</v>
      </c>
      <c r="AC50" s="32">
        <f t="shared" si="14"/>
        <v>0.15767787975418618</v>
      </c>
      <c r="AD50" s="14">
        <f t="shared" si="15"/>
        <v>0.25037403268192565</v>
      </c>
      <c r="AG50" s="43"/>
      <c r="AH50" s="43"/>
      <c r="AI50" s="43"/>
      <c r="AJ50" s="43"/>
      <c r="AK50" s="43"/>
      <c r="AL50" s="43"/>
      <c r="AM50" s="43"/>
      <c r="AN50" s="43"/>
      <c r="AO50" s="43"/>
    </row>
    <row r="51" spans="1:41" x14ac:dyDescent="0.55000000000000004">
      <c r="A51" s="16">
        <v>0.4</v>
      </c>
      <c r="B51" s="17">
        <v>20</v>
      </c>
      <c r="C51" s="17">
        <v>0</v>
      </c>
      <c r="D51" s="17">
        <v>50</v>
      </c>
      <c r="E51" s="17">
        <v>338.796105958</v>
      </c>
      <c r="F51" s="17">
        <v>26.1587734063</v>
      </c>
      <c r="G51" s="17">
        <v>327.53090966823999</v>
      </c>
      <c r="H51" s="17">
        <v>7.953393020616778E-4</v>
      </c>
      <c r="I51" s="18">
        <v>1.14062875255595E+16</v>
      </c>
      <c r="J51" s="17">
        <v>1220640072063260</v>
      </c>
      <c r="K51" s="19">
        <f t="shared" si="0"/>
        <v>1.018564745349624E+16</v>
      </c>
      <c r="L51" s="26">
        <v>2.2365330981313865E+21</v>
      </c>
      <c r="M51" s="26">
        <v>5.7937491543138805E+21</v>
      </c>
      <c r="N51" s="26">
        <v>2.7318441693674498E+21</v>
      </c>
      <c r="O51" s="26">
        <v>325.10517958084699</v>
      </c>
      <c r="P51" s="25">
        <f t="shared" si="1"/>
        <v>6.3431410355359694E+22</v>
      </c>
      <c r="Q51" s="26">
        <f t="shared" si="2"/>
        <v>23.219263773031038</v>
      </c>
      <c r="R51" s="37">
        <f t="shared" si="3"/>
        <v>7.0859439780483497E-4</v>
      </c>
      <c r="S51" s="25">
        <f t="shared" si="4"/>
        <v>7.9830094831342708E-4</v>
      </c>
      <c r="T51" s="25">
        <f t="shared" si="5"/>
        <v>-8.9706550508592106E-5</v>
      </c>
      <c r="U51" s="30">
        <f t="shared" si="6"/>
        <v>-11.237184510191979</v>
      </c>
      <c r="V51" s="26">
        <f t="shared" si="7"/>
        <v>6.80875494159487E-45</v>
      </c>
      <c r="W51" s="25">
        <f t="shared" si="8"/>
        <v>4.4077927278886833E+20</v>
      </c>
      <c r="X51" s="25">
        <f t="shared" si="9"/>
        <v>8.6744433561920497E+21</v>
      </c>
      <c r="Y51" s="25">
        <f t="shared" si="10"/>
        <v>7.1020913335016087E+22</v>
      </c>
      <c r="Z51" s="26">
        <f t="shared" si="11"/>
        <v>25.997424791422407</v>
      </c>
      <c r="AA51" s="25">
        <f t="shared" si="12"/>
        <v>7.9337698837596228E-4</v>
      </c>
      <c r="AB51" s="26">
        <f t="shared" si="13"/>
        <v>0.81868985178947784</v>
      </c>
      <c r="AC51" s="30">
        <f t="shared" si="14"/>
        <v>2.1208197814794851</v>
      </c>
      <c r="AD51" s="14">
        <f t="shared" si="15"/>
        <v>0.19708148882622728</v>
      </c>
      <c r="AG51" s="14"/>
      <c r="AH51" s="14"/>
      <c r="AI51" s="14"/>
      <c r="AJ51" s="14"/>
      <c r="AK51" s="14"/>
      <c r="AL51" s="14"/>
      <c r="AM51" s="14"/>
      <c r="AN51" s="14"/>
      <c r="AO51" s="14"/>
    </row>
    <row r="52" spans="1:41" x14ac:dyDescent="0.55000000000000004">
      <c r="A52" s="21">
        <v>0.6</v>
      </c>
      <c r="B52" s="20">
        <v>20</v>
      </c>
      <c r="C52" s="20">
        <v>0</v>
      </c>
      <c r="D52" s="20">
        <v>50</v>
      </c>
      <c r="E52" s="20">
        <v>349.11744650999998</v>
      </c>
      <c r="F52" s="20">
        <v>19.0833434332</v>
      </c>
      <c r="G52" s="20">
        <v>330.42088502279995</v>
      </c>
      <c r="H52" s="20">
        <v>5.7767282082666683E-4</v>
      </c>
      <c r="I52" s="22">
        <v>1.66036064757158E+16</v>
      </c>
      <c r="J52" s="20">
        <v>2320289585330090</v>
      </c>
      <c r="K52" s="23">
        <f t="shared" si="0"/>
        <v>1.428331689038571E+16</v>
      </c>
      <c r="L52">
        <v>6.1629182017016955E+21</v>
      </c>
      <c r="M52">
        <v>6.4857780939619503E+21</v>
      </c>
      <c r="N52">
        <v>4.4541123622420401E+21</v>
      </c>
      <c r="O52">
        <v>325.73148954357998</v>
      </c>
      <c r="P52" s="14">
        <f t="shared" si="1"/>
        <v>7.2350659603062923E+22</v>
      </c>
      <c r="Q52">
        <f t="shared" si="2"/>
        <v>16.243564086166025</v>
      </c>
      <c r="R52" s="38">
        <f t="shared" si="3"/>
        <v>4.952365245873418E-4</v>
      </c>
      <c r="S52" s="14">
        <f t="shared" si="4"/>
        <v>5.818161968168962E-4</v>
      </c>
      <c r="T52" s="14">
        <f t="shared" si="5"/>
        <v>-8.6579672229554396E-5</v>
      </c>
      <c r="U52" s="31">
        <f t="shared" si="6"/>
        <v>-14.880931934042041</v>
      </c>
      <c r="V52">
        <f t="shared" si="7"/>
        <v>6.7062097773659834E-45</v>
      </c>
      <c r="W52" s="14">
        <f t="shared" si="8"/>
        <v>1.6164328457846005E+21</v>
      </c>
      <c r="X52" s="14">
        <f t="shared" si="9"/>
        <v>1.2149494113473762E+22</v>
      </c>
      <c r="Y52" s="14">
        <f t="shared" si="10"/>
        <v>8.3382923052941968E+22</v>
      </c>
      <c r="Z52">
        <f t="shared" si="11"/>
        <v>18.720435469878897</v>
      </c>
      <c r="AA52" s="14">
        <f t="shared" si="12"/>
        <v>5.7075179755409653E-4</v>
      </c>
      <c r="AB52">
        <f t="shared" si="13"/>
        <v>1.3836467741463765</v>
      </c>
      <c r="AC52" s="31">
        <f t="shared" si="14"/>
        <v>1.456132572887596</v>
      </c>
      <c r="AD52" s="14">
        <f t="shared" si="15"/>
        <v>0.26228367680399745</v>
      </c>
      <c r="AG52" s="14"/>
      <c r="AH52" s="14"/>
      <c r="AI52" s="14"/>
      <c r="AJ52" s="14"/>
      <c r="AK52" s="14"/>
      <c r="AL52" s="14"/>
      <c r="AM52" s="14"/>
      <c r="AN52" s="14"/>
      <c r="AO52" s="14"/>
    </row>
    <row r="53" spans="1:41" x14ac:dyDescent="0.55000000000000004">
      <c r="A53" s="3">
        <v>0.8</v>
      </c>
      <c r="B53" s="1">
        <v>20</v>
      </c>
      <c r="C53" s="1">
        <v>0</v>
      </c>
      <c r="D53" s="1">
        <v>50</v>
      </c>
      <c r="E53">
        <v>358.73714686699998</v>
      </c>
      <c r="F53" s="1">
        <v>17.1048392173</v>
      </c>
      <c r="G53" s="1">
        <v>333.11440112276</v>
      </c>
      <c r="H53" s="1">
        <v>5.1568382046206674E-4</v>
      </c>
      <c r="I53" s="2">
        <v>2.15444975846451E+16</v>
      </c>
      <c r="J53">
        <v>3408466217288640</v>
      </c>
      <c r="K53" s="4">
        <f t="shared" si="0"/>
        <v>1.813603136735646E+16</v>
      </c>
      <c r="L53">
        <v>1.2139961174433116E+22</v>
      </c>
      <c r="M53">
        <v>6.3903038009019099E+21</v>
      </c>
      <c r="N53">
        <v>5.7719768977928796E+21</v>
      </c>
      <c r="O53">
        <v>326.390842269242</v>
      </c>
      <c r="P53" s="14">
        <f t="shared" si="1"/>
        <v>8.0198471827382205E+22</v>
      </c>
      <c r="Q53">
        <f t="shared" si="2"/>
        <v>13.894454750511725</v>
      </c>
      <c r="R53" s="38">
        <f t="shared" si="3"/>
        <v>4.2318838550464997E-4</v>
      </c>
      <c r="S53" s="14">
        <f t="shared" si="4"/>
        <v>5.2096821520968397E-4</v>
      </c>
      <c r="T53" s="14">
        <f t="shared" si="5"/>
        <v>-9.7779829705033994E-5</v>
      </c>
      <c r="U53" s="31">
        <f t="shared" si="6"/>
        <v>-18.768866669855989</v>
      </c>
      <c r="V53">
        <f t="shared" si="7"/>
        <v>6.6121572043973772E-45</v>
      </c>
      <c r="W53" s="14">
        <f t="shared" si="8"/>
        <v>3.4745090276839061E+21</v>
      </c>
      <c r="X53" s="14">
        <f t="shared" si="9"/>
        <v>1.577252068685222E+22</v>
      </c>
      <c r="Y53" s="14">
        <f t="shared" si="10"/>
        <v>9.5254227775033331E+22</v>
      </c>
      <c r="Z53">
        <f t="shared" si="11"/>
        <v>16.502877516966009</v>
      </c>
      <c r="AA53" s="14">
        <f t="shared" si="12"/>
        <v>5.0263405207236526E-4</v>
      </c>
      <c r="AB53">
        <f t="shared" si="13"/>
        <v>2.1032587949330259</v>
      </c>
      <c r="AC53" s="31">
        <f t="shared" si="14"/>
        <v>1.1071256718552476</v>
      </c>
      <c r="AD53" s="14">
        <f t="shared" si="15"/>
        <v>0.28620429487050242</v>
      </c>
      <c r="AG53" s="14"/>
      <c r="AH53" s="14"/>
      <c r="AI53" s="14"/>
      <c r="AJ53" s="14"/>
      <c r="AK53" s="14"/>
      <c r="AL53" s="14"/>
      <c r="AM53" s="14"/>
      <c r="AN53" s="14"/>
      <c r="AO53" s="14"/>
    </row>
    <row r="54" spans="1:41" x14ac:dyDescent="0.55000000000000004">
      <c r="A54" s="3">
        <v>1</v>
      </c>
      <c r="B54" s="1">
        <v>20</v>
      </c>
      <c r="C54" s="1">
        <v>0</v>
      </c>
      <c r="D54" s="1">
        <v>50</v>
      </c>
      <c r="E54">
        <v>367.69063310000001</v>
      </c>
      <c r="F54" s="1">
        <v>17.835529174000001</v>
      </c>
      <c r="G54" s="1">
        <v>335.621377268</v>
      </c>
      <c r="H54" s="1">
        <v>5.3570093605758578E-4</v>
      </c>
      <c r="I54" s="2">
        <v>2.62748452722377E+16</v>
      </c>
      <c r="J54">
        <v>4306966471087070</v>
      </c>
      <c r="K54" s="4">
        <f t="shared" si="0"/>
        <v>2.1967878801150632E+16</v>
      </c>
      <c r="L54">
        <v>1.8141605520752853E+22</v>
      </c>
      <c r="M54">
        <v>5.7218589755684296E+21</v>
      </c>
      <c r="N54">
        <v>6.4496729720487999E+21</v>
      </c>
      <c r="O54">
        <v>327.04604972938898</v>
      </c>
      <c r="P54" s="14">
        <f t="shared" si="1"/>
        <v>9.1169865959414381E+22</v>
      </c>
      <c r="Q54">
        <f t="shared" si="2"/>
        <v>14.135579641715292</v>
      </c>
      <c r="R54" s="38">
        <f t="shared" si="3"/>
        <v>4.3010092991395524E-4</v>
      </c>
      <c r="S54" s="14">
        <f t="shared" si="4"/>
        <v>5.4267867874387534E-4</v>
      </c>
      <c r="T54" s="14">
        <f t="shared" si="5"/>
        <v>-1.125777488299201E-4</v>
      </c>
      <c r="U54" s="31">
        <f t="shared" si="6"/>
        <v>-20.744826218435737</v>
      </c>
      <c r="V54">
        <f t="shared" si="7"/>
        <v>6.5260205853818021E-45</v>
      </c>
      <c r="W54" s="14">
        <f t="shared" si="8"/>
        <v>5.3819641280761074E+21</v>
      </c>
      <c r="X54" s="14">
        <f t="shared" si="9"/>
        <v>1.9825172300188904E+22</v>
      </c>
      <c r="Y54" s="14">
        <f t="shared" si="10"/>
        <v>1.0965136632765956E+23</v>
      </c>
      <c r="Z54">
        <f t="shared" si="11"/>
        <v>17.001073822325562</v>
      </c>
      <c r="AA54" s="14">
        <f t="shared" si="12"/>
        <v>5.1728884459319733E-4</v>
      </c>
      <c r="AB54">
        <f t="shared" si="13"/>
        <v>2.8127946330571856</v>
      </c>
      <c r="AC54" s="31">
        <f t="shared" si="14"/>
        <v>0.88715489922752266</v>
      </c>
      <c r="AD54" s="14">
        <f t="shared" si="15"/>
        <v>0.2966641580823417</v>
      </c>
      <c r="AG54" s="14"/>
      <c r="AH54" s="14"/>
      <c r="AI54" s="14"/>
      <c r="AJ54" s="14"/>
      <c r="AK54" s="14"/>
      <c r="AL54" s="14"/>
      <c r="AM54" s="14"/>
      <c r="AN54" s="14"/>
      <c r="AO54" s="14"/>
    </row>
    <row r="55" spans="1:41" x14ac:dyDescent="0.55000000000000004">
      <c r="A55" s="3">
        <v>1.5</v>
      </c>
      <c r="B55" s="1">
        <v>20</v>
      </c>
      <c r="C55" s="1">
        <v>0</v>
      </c>
      <c r="D55" s="1">
        <v>50</v>
      </c>
      <c r="E55">
        <v>387.39214546199997</v>
      </c>
      <c r="F55" s="1">
        <v>20.7965656354</v>
      </c>
      <c r="G55" s="1">
        <v>341.13780072935998</v>
      </c>
      <c r="H55" s="1">
        <v>6.1956647813587128E-4</v>
      </c>
      <c r="I55" s="2">
        <v>3.7407887353599504E+16</v>
      </c>
      <c r="J55">
        <v>6103084201586190</v>
      </c>
      <c r="K55" s="4">
        <f t="shared" si="0"/>
        <v>3.1304803152013312E+16</v>
      </c>
      <c r="L55">
        <v>3.3563968813311073E+22</v>
      </c>
      <c r="M55">
        <v>4.3711685136566599E+21</v>
      </c>
      <c r="N55">
        <v>7.3448086003696502E+21</v>
      </c>
      <c r="O55">
        <v>328.59443420458803</v>
      </c>
      <c r="P55" s="14">
        <f t="shared" si="1"/>
        <v>1.1481165681007011E+23</v>
      </c>
      <c r="Q55">
        <f t="shared" si="2"/>
        <v>15.63167443250895</v>
      </c>
      <c r="R55" s="38">
        <f t="shared" si="3"/>
        <v>4.7450043331791208E-4</v>
      </c>
      <c r="S55" s="14">
        <f t="shared" si="4"/>
        <v>6.3128102162871415E-4</v>
      </c>
      <c r="T55" s="14">
        <f t="shared" si="5"/>
        <v>-1.5678058831080207E-4</v>
      </c>
      <c r="U55" s="31">
        <f t="shared" si="6"/>
        <v>-24.835308355430342</v>
      </c>
      <c r="V55">
        <f t="shared" si="7"/>
        <v>6.3414989820171856E-45</v>
      </c>
      <c r="W55" s="14">
        <f t="shared" si="8"/>
        <v>1.0284574948712541E+22</v>
      </c>
      <c r="X55" s="14">
        <f t="shared" si="9"/>
        <v>3.0063078753229854E+22</v>
      </c>
      <c r="Y55" s="14">
        <f t="shared" si="10"/>
        <v>1.4246221918832531E+23</v>
      </c>
      <c r="Z55">
        <f t="shared" si="11"/>
        <v>19.39631472236805</v>
      </c>
      <c r="AA55" s="14">
        <f t="shared" si="12"/>
        <v>5.8877631953450471E-4</v>
      </c>
      <c r="AB55">
        <f t="shared" si="13"/>
        <v>4.5697540452751708</v>
      </c>
      <c r="AC55" s="31">
        <f t="shared" si="14"/>
        <v>0.59513715761587949</v>
      </c>
      <c r="AD55" s="14">
        <f t="shared" si="15"/>
        <v>0.30641712861542764</v>
      </c>
      <c r="AG55" s="14"/>
      <c r="AH55" s="14"/>
      <c r="AI55" s="14"/>
      <c r="AJ55" s="14"/>
      <c r="AK55" s="14"/>
      <c r="AL55" s="14"/>
      <c r="AM55" s="14"/>
      <c r="AN55" s="14"/>
      <c r="AO55" s="14"/>
    </row>
    <row r="56" spans="1:41" x14ac:dyDescent="0.55000000000000004">
      <c r="A56" s="3">
        <v>2</v>
      </c>
      <c r="B56" s="1">
        <v>20</v>
      </c>
      <c r="C56" s="1">
        <v>0</v>
      </c>
      <c r="D56" s="1">
        <v>50</v>
      </c>
      <c r="E56">
        <v>403.70476480000002</v>
      </c>
      <c r="F56" s="1">
        <v>23.464523275200001</v>
      </c>
      <c r="G56" s="1">
        <v>345.70533414400001</v>
      </c>
      <c r="H56" s="1">
        <v>6.9441630319070225E-4</v>
      </c>
      <c r="I56" s="2">
        <v>4.7861780861267696E+16</v>
      </c>
      <c r="J56">
        <v>7272537590556860</v>
      </c>
      <c r="K56" s="4">
        <f t="shared" si="0"/>
        <v>4.0589243270710832E+16</v>
      </c>
      <c r="L56">
        <v>4.9658304420477393E+22</v>
      </c>
      <c r="M56">
        <v>3.5428126352307E+21</v>
      </c>
      <c r="N56">
        <v>7.8472647715574105E+21</v>
      </c>
      <c r="O56">
        <v>329.99589581961698</v>
      </c>
      <c r="P56" s="14">
        <f t="shared" si="1"/>
        <v>1.309312098231578E+23</v>
      </c>
      <c r="Q56">
        <f t="shared" si="2"/>
        <v>16.684948658508496</v>
      </c>
      <c r="R56" s="38">
        <f t="shared" si="3"/>
        <v>5.0539602168145109E-4</v>
      </c>
      <c r="S56" s="14">
        <f t="shared" si="4"/>
        <v>7.107529640428624E-4</v>
      </c>
      <c r="T56" s="14">
        <f t="shared" si="5"/>
        <v>-2.0535694236141131E-4</v>
      </c>
      <c r="U56" s="31">
        <f t="shared" si="6"/>
        <v>-28.89287175016651</v>
      </c>
      <c r="V56">
        <f t="shared" si="7"/>
        <v>6.1941223038787839E-45</v>
      </c>
      <c r="W56" s="14">
        <f t="shared" si="8"/>
        <v>1.5262791023012587E+22</v>
      </c>
      <c r="X56" s="14">
        <f t="shared" si="9"/>
        <v>4.0014516089710281E+22</v>
      </c>
      <c r="Y56" s="14">
        <f t="shared" si="10"/>
        <v>1.688695358558533E+23</v>
      </c>
      <c r="Z56">
        <f t="shared" si="11"/>
        <v>21.519540982983621</v>
      </c>
      <c r="AA56" s="14">
        <f t="shared" si="12"/>
        <v>6.5183840980323905E-4</v>
      </c>
      <c r="AB56">
        <f t="shared" si="13"/>
        <v>6.3281035961045999</v>
      </c>
      <c r="AC56" s="31">
        <f t="shared" si="14"/>
        <v>0.4514710205869063</v>
      </c>
      <c r="AD56" s="14">
        <f t="shared" si="15"/>
        <v>0.30735626600892824</v>
      </c>
      <c r="AG56" s="14"/>
      <c r="AH56" s="14"/>
      <c r="AI56" s="14"/>
      <c r="AJ56" s="14"/>
      <c r="AK56" s="14"/>
      <c r="AL56" s="14"/>
      <c r="AM56" s="14"/>
      <c r="AN56" s="14"/>
      <c r="AO56" s="14"/>
    </row>
    <row r="57" spans="1:41" x14ac:dyDescent="0.55000000000000004">
      <c r="A57" s="3">
        <v>3</v>
      </c>
      <c r="B57" s="1">
        <v>20</v>
      </c>
      <c r="C57" s="1">
        <v>0</v>
      </c>
      <c r="D57" s="1">
        <v>50</v>
      </c>
      <c r="E57">
        <v>428.37745369999999</v>
      </c>
      <c r="F57" s="1">
        <v>25.482020371200001</v>
      </c>
      <c r="G57" s="1">
        <v>352.61368703599999</v>
      </c>
      <c r="H57" s="1">
        <v>7.4669886170119365E-4</v>
      </c>
      <c r="I57" s="2">
        <v>6.76577238786198E+16</v>
      </c>
      <c r="J57">
        <v>8388613975167280</v>
      </c>
      <c r="K57" s="4">
        <f t="shared" si="0"/>
        <v>5.926910990345252E+16</v>
      </c>
      <c r="L57">
        <v>8.9210048991330916E+22</v>
      </c>
      <c r="M57">
        <v>2.7377869203175301E+21</v>
      </c>
      <c r="N57">
        <v>8.8175529017154701E+21</v>
      </c>
      <c r="O57">
        <v>332.57485546079897</v>
      </c>
      <c r="P57" s="14">
        <f t="shared" si="1"/>
        <v>1.3274122675399884E+23</v>
      </c>
      <c r="Q57">
        <f t="shared" si="2"/>
        <v>15.054202479258594</v>
      </c>
      <c r="R57" s="38">
        <f t="shared" si="3"/>
        <v>4.5422837567203931E-4</v>
      </c>
      <c r="S57" s="14">
        <f t="shared" si="4"/>
        <v>7.6886548709566944E-4</v>
      </c>
      <c r="T57" s="14">
        <f t="shared" si="5"/>
        <v>-3.1463711142363013E-4</v>
      </c>
      <c r="U57" s="31">
        <f t="shared" si="6"/>
        <v>-40.922257105355023</v>
      </c>
      <c r="V57">
        <f t="shared" si="7"/>
        <v>5.9806752373627488E-45</v>
      </c>
      <c r="W57" s="14">
        <f t="shared" si="8"/>
        <v>2.7360264648989021E+22</v>
      </c>
      <c r="X57" s="14">
        <f t="shared" si="9"/>
        <v>5.8840170976904326E+22</v>
      </c>
      <c r="Y57" s="14">
        <f t="shared" si="10"/>
        <v>1.9732879801665827E+23</v>
      </c>
      <c r="Z57">
        <f t="shared" si="11"/>
        <v>22.379088644681406</v>
      </c>
      <c r="AA57" s="14">
        <f t="shared" si="12"/>
        <v>6.7524115595626313E-4</v>
      </c>
      <c r="AB57">
        <f t="shared" si="13"/>
        <v>10.117325065775896</v>
      </c>
      <c r="AC57" s="31">
        <f t="shared" si="14"/>
        <v>0.31049282616551005</v>
      </c>
      <c r="AD57" s="14">
        <f t="shared" si="15"/>
        <v>0.30669487303664394</v>
      </c>
      <c r="AG57" s="14"/>
      <c r="AH57" s="14"/>
      <c r="AI57" s="14"/>
      <c r="AJ57" s="14"/>
      <c r="AK57" s="14"/>
      <c r="AL57" s="14"/>
      <c r="AM57" s="14"/>
      <c r="AN57" s="14"/>
      <c r="AO57" s="14"/>
    </row>
    <row r="58" spans="1:41" x14ac:dyDescent="0.55000000000000004">
      <c r="A58" s="3">
        <v>5</v>
      </c>
      <c r="B58" s="1">
        <v>20</v>
      </c>
      <c r="C58" s="1">
        <v>0</v>
      </c>
      <c r="D58" s="1">
        <v>50</v>
      </c>
      <c r="E58">
        <v>461.41153750000001</v>
      </c>
      <c r="F58" s="1">
        <v>26.816070752400002</v>
      </c>
      <c r="G58" s="1">
        <v>361.86323049999999</v>
      </c>
      <c r="H58" s="1">
        <v>7.7568274095447289E-4</v>
      </c>
      <c r="I58" s="2">
        <v>1.0468978024583501E+17</v>
      </c>
      <c r="J58">
        <v>7842303756337620</v>
      </c>
      <c r="K58" s="4">
        <f t="shared" si="0"/>
        <v>9.6847476489497392E+16</v>
      </c>
      <c r="L58">
        <v>1.7737368979822226E+23</v>
      </c>
      <c r="M58">
        <v>1.9619008891088601E+21</v>
      </c>
      <c r="N58">
        <v>9.9449490371625594E+21</v>
      </c>
      <c r="O58">
        <v>337.12417118408501</v>
      </c>
      <c r="P58" s="14">
        <f t="shared" si="1"/>
        <v>8.7348866322232324E+22</v>
      </c>
      <c r="Q58">
        <f t="shared" si="2"/>
        <v>8.7832392097560952</v>
      </c>
      <c r="R58" s="38">
        <f t="shared" si="3"/>
        <v>2.6322126902715451E-4</v>
      </c>
      <c r="S58" s="14">
        <f t="shared" si="4"/>
        <v>8.0363975125808979E-4</v>
      </c>
      <c r="T58" s="14">
        <f t="shared" si="5"/>
        <v>-5.4041848223093528E-4</v>
      </c>
      <c r="U58" s="31">
        <f t="shared" si="6"/>
        <v>-67.24636024847149</v>
      </c>
      <c r="V58">
        <f t="shared" si="7"/>
        <v>5.7125154661831319E-45</v>
      </c>
      <c r="W58" s="14">
        <f t="shared" si="8"/>
        <v>5.3528865523618177E+22</v>
      </c>
      <c r="X58" s="14">
        <f t="shared" si="9"/>
        <v>9.474483120867245E+22</v>
      </c>
      <c r="Y58" s="14">
        <f t="shared" si="10"/>
        <v>2.1315559148594527E+23</v>
      </c>
      <c r="Z58">
        <f t="shared" si="11"/>
        <v>21.433552921128062</v>
      </c>
      <c r="AA58" s="14">
        <f t="shared" si="12"/>
        <v>6.4233329696785876E-4</v>
      </c>
      <c r="AB58">
        <f t="shared" si="13"/>
        <v>17.835555429736981</v>
      </c>
      <c r="AC58" s="31">
        <f t="shared" si="14"/>
        <v>0.19727611290692137</v>
      </c>
      <c r="AD58" s="14">
        <f t="shared" si="15"/>
        <v>0.3017858262096923</v>
      </c>
      <c r="AG58" s="14"/>
      <c r="AH58" s="14"/>
      <c r="AI58" s="14"/>
      <c r="AJ58" s="14"/>
      <c r="AK58" s="14"/>
      <c r="AL58" s="14"/>
      <c r="AM58" s="14"/>
      <c r="AN58" s="14"/>
      <c r="AO58" s="14"/>
    </row>
    <row r="59" spans="1:41" x14ac:dyDescent="0.55000000000000004">
      <c r="A59" s="21">
        <v>0.4</v>
      </c>
      <c r="B59" s="20">
        <v>40</v>
      </c>
      <c r="C59" s="20">
        <v>0</v>
      </c>
      <c r="D59" s="20">
        <v>50</v>
      </c>
      <c r="E59" s="20">
        <v>360.56003215700002</v>
      </c>
      <c r="F59" s="20">
        <v>55.058290439499999</v>
      </c>
      <c r="G59" s="20">
        <v>333.62480900395997</v>
      </c>
      <c r="H59" s="20">
        <v>1.6586500531438899E-3</v>
      </c>
      <c r="I59" s="22">
        <v>1.07177874762725E+16</v>
      </c>
      <c r="J59" s="20">
        <v>1349339213935900</v>
      </c>
      <c r="K59" s="23">
        <f t="shared" si="0"/>
        <v>9368448262336600</v>
      </c>
      <c r="L59">
        <v>3.0947656377917521E+21</v>
      </c>
      <c r="M59">
        <v>6.0535717457215504E+21</v>
      </c>
      <c r="N59">
        <v>2.7137732289751202E+21</v>
      </c>
      <c r="O59">
        <v>327.00677223437998</v>
      </c>
      <c r="P59" s="14">
        <f t="shared" si="1"/>
        <v>1.4026737724433859E+23</v>
      </c>
      <c r="Q59">
        <f t="shared" si="2"/>
        <v>51.687213856594703</v>
      </c>
      <c r="R59" s="38">
        <f t="shared" si="3"/>
        <v>1.5727727024853408E-3</v>
      </c>
      <c r="S59" s="14">
        <f t="shared" si="4"/>
        <v>1.6753500486408359E-3</v>
      </c>
      <c r="T59" s="14">
        <f t="shared" si="5"/>
        <v>-1.0257734615549507E-4</v>
      </c>
      <c r="U59" s="31">
        <f t="shared" si="6"/>
        <v>-6.1227411094602688</v>
      </c>
      <c r="V59">
        <f t="shared" si="7"/>
        <v>6.5945084351039102E-45</v>
      </c>
      <c r="W59" s="14">
        <f t="shared" si="8"/>
        <v>3.8872045008072625E+20</v>
      </c>
      <c r="X59" s="14">
        <f t="shared" si="9"/>
        <v>8.0040142472973795E+21</v>
      </c>
      <c r="Y59" s="14">
        <f t="shared" si="10"/>
        <v>1.4902699417777116E+23</v>
      </c>
      <c r="Z59">
        <f t="shared" si="11"/>
        <v>54.915050596933071</v>
      </c>
      <c r="AA59" s="14">
        <f t="shared" si="12"/>
        <v>1.6709914520462773E-3</v>
      </c>
      <c r="AB59">
        <f t="shared" si="13"/>
        <v>1.1403921317922783</v>
      </c>
      <c r="AC59" s="31">
        <f t="shared" si="14"/>
        <v>2.2306844511130115</v>
      </c>
      <c r="AD59" s="14">
        <f t="shared" si="15"/>
        <v>0.12560577942764511</v>
      </c>
      <c r="AG59" s="14"/>
      <c r="AH59" s="14"/>
      <c r="AI59" s="14"/>
      <c r="AJ59" s="14"/>
      <c r="AK59" s="14"/>
      <c r="AL59" s="14"/>
      <c r="AM59" s="14"/>
      <c r="AN59" s="14"/>
      <c r="AO59" s="14"/>
    </row>
    <row r="60" spans="1:41" x14ac:dyDescent="0.55000000000000004">
      <c r="A60" s="21">
        <v>0.6</v>
      </c>
      <c r="B60" s="20">
        <v>40</v>
      </c>
      <c r="C60" s="20">
        <v>0</v>
      </c>
      <c r="D60" s="20">
        <v>50</v>
      </c>
      <c r="E60" s="20">
        <v>372.73368405100001</v>
      </c>
      <c r="F60" s="20">
        <v>34.748683275200001</v>
      </c>
      <c r="G60" s="20">
        <v>337.03343153428</v>
      </c>
      <c r="H60" s="20">
        <v>1.0415091150123945E-3</v>
      </c>
      <c r="I60" s="22">
        <v>1.55516094833367E+16</v>
      </c>
      <c r="J60" s="20">
        <v>2608147961436060</v>
      </c>
      <c r="K60" s="23">
        <f t="shared" si="0"/>
        <v>1.294346152190064E+16</v>
      </c>
      <c r="L60">
        <v>7.883977685650964E+21</v>
      </c>
      <c r="M60">
        <v>7.7174780261054001E+21</v>
      </c>
      <c r="N60">
        <v>4.9069986189965305E+21</v>
      </c>
      <c r="O60">
        <v>328.08500234854898</v>
      </c>
      <c r="P60" s="14">
        <f t="shared" si="1"/>
        <v>1.5491028513159785E+23</v>
      </c>
      <c r="Q60">
        <f t="shared" si="2"/>
        <v>31.569253867708778</v>
      </c>
      <c r="R60" s="38">
        <f t="shared" si="3"/>
        <v>9.590303297893069E-4</v>
      </c>
      <c r="S60" s="14">
        <f t="shared" si="4"/>
        <v>1.0556170038356972E-3</v>
      </c>
      <c r="T60" s="14">
        <f t="shared" si="5"/>
        <v>-9.6586674046390277E-5</v>
      </c>
      <c r="U60" s="31">
        <f t="shared" si="6"/>
        <v>-9.1497838416236466</v>
      </c>
      <c r="V60">
        <f t="shared" si="7"/>
        <v>6.478121468743163E-45</v>
      </c>
      <c r="W60" s="14">
        <f t="shared" si="8"/>
        <v>1.6603924429693075E+21</v>
      </c>
      <c r="X60" s="14">
        <f t="shared" si="9"/>
        <v>1.0644610864340168E+22</v>
      </c>
      <c r="Y60" s="14">
        <f t="shared" si="10"/>
        <v>1.6885134840038493E+23</v>
      </c>
      <c r="Z60">
        <f t="shared" si="11"/>
        <v>34.41031096823798</v>
      </c>
      <c r="AA60" s="14">
        <f t="shared" si="12"/>
        <v>1.0453377205020707E-3</v>
      </c>
      <c r="AB60">
        <f t="shared" si="13"/>
        <v>1.6066802332345507</v>
      </c>
      <c r="AC60" s="31">
        <f t="shared" si="14"/>
        <v>1.5727491742566673</v>
      </c>
      <c r="AD60" s="14">
        <f t="shared" si="15"/>
        <v>0.21060339198971392</v>
      </c>
      <c r="AG60" s="14"/>
      <c r="AH60" s="14"/>
      <c r="AI60" s="14"/>
      <c r="AJ60" s="14"/>
      <c r="AK60" s="14"/>
      <c r="AL60" s="14"/>
      <c r="AM60" s="14"/>
      <c r="AN60" s="14"/>
      <c r="AO60" s="14"/>
    </row>
    <row r="61" spans="1:41" x14ac:dyDescent="0.55000000000000004">
      <c r="A61" s="3">
        <v>0.8</v>
      </c>
      <c r="B61" s="1">
        <v>40</v>
      </c>
      <c r="C61" s="1">
        <v>0</v>
      </c>
      <c r="D61" s="1">
        <v>50</v>
      </c>
      <c r="E61">
        <v>384.63056621999999</v>
      </c>
      <c r="F61" s="1">
        <v>30.512759574099999</v>
      </c>
      <c r="G61" s="1">
        <v>340.36455854159999</v>
      </c>
      <c r="H61" s="1">
        <v>9.1006106592522685E-4</v>
      </c>
      <c r="I61" s="2">
        <v>2.00941169865107E+16</v>
      </c>
      <c r="J61">
        <v>3849264203818180</v>
      </c>
      <c r="K61" s="4">
        <f t="shared" si="0"/>
        <v>1.624485278269252E+16</v>
      </c>
      <c r="L61">
        <v>1.4860807833143243E+22</v>
      </c>
      <c r="M61">
        <v>7.8245290906613501E+21</v>
      </c>
      <c r="N61">
        <v>6.4656509842823997E+21</v>
      </c>
      <c r="O61">
        <v>329.235912818298</v>
      </c>
      <c r="P61" s="14">
        <f t="shared" si="1"/>
        <v>1.7459951704964726E+23</v>
      </c>
      <c r="Q61">
        <f t="shared" si="2"/>
        <v>27.004166707124767</v>
      </c>
      <c r="R61" s="38">
        <f t="shared" si="3"/>
        <v>8.1891418365970139E-4</v>
      </c>
      <c r="S61" s="14">
        <f t="shared" si="4"/>
        <v>9.2531392909954869E-4</v>
      </c>
      <c r="T61" s="14">
        <f t="shared" si="5"/>
        <v>-1.063997454398473E-4</v>
      </c>
      <c r="U61" s="31">
        <f t="shared" si="6"/>
        <v>-11.498772696893059</v>
      </c>
      <c r="V61">
        <f t="shared" si="7"/>
        <v>6.3669376530466778E-45</v>
      </c>
      <c r="W61" s="14">
        <f t="shared" si="8"/>
        <v>3.6274554519170203E+21</v>
      </c>
      <c r="X61" s="14">
        <f t="shared" si="9"/>
        <v>1.3628466002228299E+22</v>
      </c>
      <c r="Y61" s="14">
        <f t="shared" si="10"/>
        <v>1.9365739852153484E+23</v>
      </c>
      <c r="Z61">
        <f t="shared" si="11"/>
        <v>29.951724736195022</v>
      </c>
      <c r="AA61" s="14">
        <f t="shared" si="12"/>
        <v>9.0830028112179459E-4</v>
      </c>
      <c r="AB61">
        <f t="shared" si="13"/>
        <v>2.2984240673164935</v>
      </c>
      <c r="AC61" s="31">
        <f t="shared" si="14"/>
        <v>1.2101687996587349</v>
      </c>
      <c r="AD61" s="14">
        <f t="shared" si="15"/>
        <v>0.24409544169105704</v>
      </c>
      <c r="AG61" s="14"/>
      <c r="AH61" s="14"/>
      <c r="AI61" s="14"/>
      <c r="AJ61" s="14"/>
      <c r="AK61" s="14"/>
      <c r="AL61" s="14"/>
      <c r="AM61" s="14"/>
      <c r="AN61" s="14"/>
      <c r="AO61" s="14"/>
    </row>
    <row r="62" spans="1:41" x14ac:dyDescent="0.55000000000000004">
      <c r="A62" s="3">
        <v>1</v>
      </c>
      <c r="B62" s="1">
        <v>40</v>
      </c>
      <c r="C62" s="1">
        <v>0</v>
      </c>
      <c r="D62" s="1">
        <v>50</v>
      </c>
      <c r="E62">
        <v>396.25210845999999</v>
      </c>
      <c r="F62" s="1">
        <v>30.501256142399999</v>
      </c>
      <c r="G62" s="1">
        <v>343.61859036879997</v>
      </c>
      <c r="H62" s="1">
        <v>9.0540025626254872E-4</v>
      </c>
      <c r="I62" s="2">
        <v>2.43809793979401E+16</v>
      </c>
      <c r="J62">
        <v>5106386675873050</v>
      </c>
      <c r="K62" s="4">
        <f t="shared" si="0"/>
        <v>1.9274592722067048E+16</v>
      </c>
      <c r="L62">
        <v>2.2497610455827423E+22</v>
      </c>
      <c r="M62">
        <v>7.2992313811959305E+21</v>
      </c>
      <c r="N62">
        <v>7.4470286600089696E+21</v>
      </c>
      <c r="O62">
        <v>330.38540606842503</v>
      </c>
      <c r="P62" s="14">
        <f t="shared" si="1"/>
        <v>1.9734688682170403E+23</v>
      </c>
      <c r="Q62">
        <f t="shared" si="2"/>
        <v>26.500084239163694</v>
      </c>
      <c r="R62" s="38">
        <f t="shared" si="3"/>
        <v>8.0222841470120002E-4</v>
      </c>
      <c r="S62" s="14">
        <f t="shared" si="4"/>
        <v>9.2335458788281191E-4</v>
      </c>
      <c r="T62" s="14">
        <f t="shared" si="5"/>
        <v>-1.2112617318161189E-4</v>
      </c>
      <c r="U62" s="31">
        <f t="shared" si="6"/>
        <v>-13.118056136954474</v>
      </c>
      <c r="V62">
        <f t="shared" si="7"/>
        <v>6.2608378794885659E-45</v>
      </c>
      <c r="W62" s="14">
        <f t="shared" si="8"/>
        <v>5.8797221088484749E+21</v>
      </c>
      <c r="X62" s="14">
        <f t="shared" si="9"/>
        <v>1.6933950737931129E+22</v>
      </c>
      <c r="Y62" s="14">
        <f t="shared" si="10"/>
        <v>2.2126400654987893E+23</v>
      </c>
      <c r="Z62">
        <f t="shared" si="11"/>
        <v>29.711716800296621</v>
      </c>
      <c r="AA62" s="14">
        <f t="shared" si="12"/>
        <v>8.994531206631812E-4</v>
      </c>
      <c r="AB62">
        <f t="shared" si="13"/>
        <v>3.0210183796714869</v>
      </c>
      <c r="AC62" s="31">
        <f t="shared" si="14"/>
        <v>0.98015352356481178</v>
      </c>
      <c r="AD62" s="14">
        <f t="shared" si="15"/>
        <v>0.26134873836458866</v>
      </c>
      <c r="AG62" s="14"/>
      <c r="AH62" s="14"/>
      <c r="AI62" s="14"/>
      <c r="AJ62" s="14"/>
      <c r="AK62" s="14"/>
      <c r="AL62" s="14"/>
      <c r="AM62" s="14"/>
      <c r="AN62" s="14"/>
      <c r="AO62" s="14"/>
    </row>
    <row r="63" spans="1:41" x14ac:dyDescent="0.55000000000000004">
      <c r="A63" s="3">
        <v>1.5</v>
      </c>
      <c r="B63" s="1">
        <v>40</v>
      </c>
      <c r="C63" s="1">
        <v>0</v>
      </c>
      <c r="D63" s="1">
        <v>50</v>
      </c>
      <c r="E63">
        <v>424.110734928</v>
      </c>
      <c r="F63" s="1">
        <v>33.777515422199997</v>
      </c>
      <c r="G63" s="1">
        <v>351.41900577984001</v>
      </c>
      <c r="H63" s="1">
        <v>9.9146249804336439E-4</v>
      </c>
      <c r="I63" s="2">
        <v>3.41691934338981E+16</v>
      </c>
      <c r="J63">
        <v>7008195461282040</v>
      </c>
      <c r="K63" s="4">
        <f t="shared" si="0"/>
        <v>2.716099797261606E+16</v>
      </c>
      <c r="L63">
        <v>4.2393722155748188E+22</v>
      </c>
      <c r="M63">
        <v>5.9067424939305599E+21</v>
      </c>
      <c r="N63">
        <v>8.8442627720235398E+21</v>
      </c>
      <c r="O63">
        <v>333.09278078165403</v>
      </c>
      <c r="P63" s="14">
        <f t="shared" si="1"/>
        <v>2.5043675753033566E+23</v>
      </c>
      <c r="Q63">
        <f t="shared" si="2"/>
        <v>28.316295431940961</v>
      </c>
      <c r="R63" s="38">
        <f t="shared" si="3"/>
        <v>8.5371917953050013E-4</v>
      </c>
      <c r="S63" s="14">
        <f t="shared" si="4"/>
        <v>1.0183716588961572E-3</v>
      </c>
      <c r="T63" s="14">
        <f t="shared" si="5"/>
        <v>-1.6465247936565703E-4</v>
      </c>
      <c r="U63" s="31">
        <f t="shared" si="6"/>
        <v>-16.168211077685395</v>
      </c>
      <c r="V63">
        <f t="shared" si="7"/>
        <v>6.0167736037812545E-45</v>
      </c>
      <c r="W63" s="14">
        <f t="shared" si="8"/>
        <v>1.1918873493048448E+22</v>
      </c>
      <c r="X63" s="14">
        <f t="shared" si="9"/>
        <v>2.5324930661874559E+22</v>
      </c>
      <c r="Y63" s="14">
        <f t="shared" si="10"/>
        <v>2.8681834868696596E+23</v>
      </c>
      <c r="Z63">
        <f t="shared" si="11"/>
        <v>32.429876415956244</v>
      </c>
      <c r="AA63" s="14">
        <f t="shared" si="12"/>
        <v>9.7774115800740259E-4</v>
      </c>
      <c r="AB63">
        <f t="shared" si="13"/>
        <v>4.7933585024010581</v>
      </c>
      <c r="AC63" s="31">
        <f t="shared" si="14"/>
        <v>0.66786148785797728</v>
      </c>
      <c r="AD63" s="14">
        <f t="shared" si="15"/>
        <v>0.28114713422096532</v>
      </c>
      <c r="AG63" s="14"/>
      <c r="AH63" s="14"/>
      <c r="AI63" s="14"/>
      <c r="AJ63" s="14"/>
      <c r="AK63" s="14"/>
      <c r="AL63" s="14"/>
      <c r="AM63" s="14"/>
      <c r="AN63" s="14"/>
      <c r="AO63" s="14"/>
    </row>
    <row r="64" spans="1:41" x14ac:dyDescent="0.55000000000000004">
      <c r="A64" s="3">
        <v>2</v>
      </c>
      <c r="B64" s="1">
        <v>40</v>
      </c>
      <c r="C64" s="1">
        <v>0</v>
      </c>
      <c r="D64" s="1">
        <v>50</v>
      </c>
      <c r="E64">
        <v>450.27976367999997</v>
      </c>
      <c r="F64" s="1">
        <v>36.213940753400003</v>
      </c>
      <c r="G64" s="1">
        <v>358.74633383039998</v>
      </c>
      <c r="H64" s="1">
        <v>1.0520666759383382E-3</v>
      </c>
      <c r="I64" s="2">
        <v>4.29111644449534E+16</v>
      </c>
      <c r="J64">
        <v>8284903213344930</v>
      </c>
      <c r="K64" s="4">
        <f t="shared" si="0"/>
        <v>3.4626261231608472E+16</v>
      </c>
      <c r="L64">
        <v>6.4730356049426564E+22</v>
      </c>
      <c r="M64">
        <v>5.0411967146330004E+21</v>
      </c>
      <c r="N64">
        <v>9.836760826116439E+21</v>
      </c>
      <c r="O64">
        <v>335.53424340517802</v>
      </c>
      <c r="P64" s="14">
        <f t="shared" si="1"/>
        <v>2.8645632099828725E+23</v>
      </c>
      <c r="Q64">
        <f t="shared" si="2"/>
        <v>29.12100091299876</v>
      </c>
      <c r="R64" s="38">
        <f t="shared" si="3"/>
        <v>8.7478048683891274E-4</v>
      </c>
      <c r="S64" s="14">
        <f t="shared" si="4"/>
        <v>1.0878488969956422E-3</v>
      </c>
      <c r="T64" s="14">
        <f t="shared" si="5"/>
        <v>-2.130684101567295E-4</v>
      </c>
      <c r="U64" s="31">
        <f t="shared" si="6"/>
        <v>-19.586213742107883</v>
      </c>
      <c r="V64">
        <f t="shared" si="7"/>
        <v>5.8006635785256501E-45</v>
      </c>
      <c r="W64" s="14">
        <f t="shared" si="8"/>
        <v>1.8564101071346355E+22</v>
      </c>
      <c r="X64" s="14">
        <f t="shared" si="9"/>
        <v>3.3074403618836957E+22</v>
      </c>
      <c r="Y64" s="14">
        <f t="shared" si="10"/>
        <v>3.3766377269100046E+23</v>
      </c>
      <c r="Z64">
        <f t="shared" si="11"/>
        <v>34.326723873829344</v>
      </c>
      <c r="AA64" s="14">
        <f t="shared" si="12"/>
        <v>1.0311578338823371E-3</v>
      </c>
      <c r="AB64">
        <f t="shared" si="13"/>
        <v>6.5804543989286115</v>
      </c>
      <c r="AC64" s="31">
        <f t="shared" si="14"/>
        <v>0.51248544147263453</v>
      </c>
      <c r="AD64" s="14">
        <f t="shared" si="15"/>
        <v>0.28679127080918954</v>
      </c>
      <c r="AG64" s="14"/>
      <c r="AH64" s="14"/>
      <c r="AI64" s="14"/>
      <c r="AJ64" s="14"/>
      <c r="AK64" s="14"/>
      <c r="AL64" s="14"/>
      <c r="AM64" s="14"/>
      <c r="AN64" s="14"/>
      <c r="AO64" s="14"/>
    </row>
    <row r="65" spans="1:41" x14ac:dyDescent="0.55000000000000004">
      <c r="A65" s="3">
        <v>3</v>
      </c>
      <c r="B65" s="1">
        <v>40</v>
      </c>
      <c r="C65" s="1">
        <v>0</v>
      </c>
      <c r="D65" s="1">
        <v>50</v>
      </c>
      <c r="E65">
        <v>497.63839042000001</v>
      </c>
      <c r="F65" s="1">
        <v>43.347678243899999</v>
      </c>
      <c r="G65" s="1">
        <v>372.0067493176</v>
      </c>
      <c r="H65" s="1">
        <v>1.236663791043697E-3</v>
      </c>
      <c r="I65" s="2">
        <v>5.82411727796956E+16</v>
      </c>
      <c r="J65">
        <v>9743116972818000</v>
      </c>
      <c r="K65" s="4">
        <f t="shared" si="0"/>
        <v>4.84980558068776E+16</v>
      </c>
      <c r="L65">
        <v>1.0475559255926824E+23</v>
      </c>
      <c r="M65">
        <v>3.78924104822254E+21</v>
      </c>
      <c r="N65">
        <v>1.0665626991910701E+22</v>
      </c>
      <c r="O65">
        <v>339.93398082477597</v>
      </c>
      <c r="P65" s="14">
        <f t="shared" si="1"/>
        <v>3.5378533350730935E+23</v>
      </c>
      <c r="Q65">
        <f t="shared" si="2"/>
        <v>33.170608139177972</v>
      </c>
      <c r="R65" s="38">
        <f t="shared" si="3"/>
        <v>9.8995933981313173E-4</v>
      </c>
      <c r="S65" s="14">
        <f t="shared" si="4"/>
        <v>1.2936886401572843E-3</v>
      </c>
      <c r="T65" s="14">
        <f t="shared" si="5"/>
        <v>-3.0372930034415252E-4</v>
      </c>
      <c r="U65" s="31">
        <f t="shared" si="6"/>
        <v>-23.477774397649938</v>
      </c>
      <c r="V65">
        <f t="shared" si="7"/>
        <v>5.4406430576277267E-45</v>
      </c>
      <c r="W65" s="14">
        <f t="shared" si="8"/>
        <v>2.9444677067943371E+22</v>
      </c>
      <c r="X65" s="14">
        <f t="shared" si="9"/>
        <v>4.7575545787784897E+22</v>
      </c>
      <c r="Y65" s="14">
        <f t="shared" si="10"/>
        <v>4.3288549004685671E+23</v>
      </c>
      <c r="Z65">
        <f t="shared" si="11"/>
        <v>40.586970683971686</v>
      </c>
      <c r="AA65" s="14">
        <f t="shared" si="12"/>
        <v>1.2112967761921552E-3</v>
      </c>
      <c r="AB65">
        <f t="shared" si="13"/>
        <v>9.8217941278763714</v>
      </c>
      <c r="AC65" s="31">
        <f t="shared" si="14"/>
        <v>0.35527597684566259</v>
      </c>
      <c r="AD65" s="14">
        <f t="shared" si="15"/>
        <v>0.28107976241253435</v>
      </c>
      <c r="AG65" s="14"/>
      <c r="AH65" s="14"/>
      <c r="AI65" s="14"/>
      <c r="AJ65" s="14"/>
      <c r="AK65" s="14"/>
      <c r="AL65" s="14"/>
      <c r="AM65" s="14"/>
      <c r="AN65" s="14"/>
      <c r="AO65" s="14"/>
    </row>
    <row r="66" spans="1:41" x14ac:dyDescent="0.55000000000000004">
      <c r="A66" s="3">
        <v>5</v>
      </c>
      <c r="B66" s="1">
        <v>40</v>
      </c>
      <c r="C66" s="1">
        <v>0</v>
      </c>
      <c r="D66" s="1">
        <v>50</v>
      </c>
      <c r="E66">
        <v>573.06345750000003</v>
      </c>
      <c r="F66" s="1">
        <v>53.324865127899997</v>
      </c>
      <c r="G66" s="1">
        <v>393.12576810000002</v>
      </c>
      <c r="H66" s="1">
        <v>1.479875647704872E-3</v>
      </c>
      <c r="I66" s="2">
        <v>8.42927110978248E+16</v>
      </c>
      <c r="J66" s="14">
        <v>1.09042204654276E+16</v>
      </c>
      <c r="K66" s="4">
        <f t="shared" si="0"/>
        <v>7.33884906323972E+16</v>
      </c>
      <c r="L66">
        <v>1.8574132037974315E+23</v>
      </c>
      <c r="M66">
        <v>2.6524365491608601E+21</v>
      </c>
      <c r="N66">
        <v>1.16215945178088E+22</v>
      </c>
      <c r="O66">
        <v>347.38802462125602</v>
      </c>
      <c r="P66" s="14">
        <f t="shared" si="1"/>
        <v>4.3132620330439228E+23</v>
      </c>
      <c r="Q66">
        <f t="shared" si="2"/>
        <v>37.114201725368481</v>
      </c>
      <c r="R66" s="38">
        <f t="shared" si="3"/>
        <v>1.0957056876212282E-3</v>
      </c>
      <c r="S66" s="14">
        <f t="shared" si="4"/>
        <v>1.5742857261116217E-3</v>
      </c>
      <c r="T66" s="14">
        <f t="shared" si="5"/>
        <v>-4.7858003849039353E-4</v>
      </c>
      <c r="U66" s="31">
        <f t="shared" si="6"/>
        <v>-30.399820728379055</v>
      </c>
      <c r="V66">
        <f t="shared" si="7"/>
        <v>4.9418351286721162E-45</v>
      </c>
      <c r="W66" s="14">
        <f t="shared" si="8"/>
        <v>4.8504443100234959E+22</v>
      </c>
      <c r="X66" s="14">
        <f t="shared" si="9"/>
        <v>7.2671116580015997E+22</v>
      </c>
      <c r="Y66" s="14">
        <f t="shared" si="10"/>
        <v>5.7121551713306136E+23</v>
      </c>
      <c r="Z66">
        <f t="shared" si="11"/>
        <v>49.151217266936747</v>
      </c>
      <c r="AA66" s="14">
        <f t="shared" si="12"/>
        <v>1.4510690196544869E-3</v>
      </c>
      <c r="AB66">
        <f t="shared" si="13"/>
        <v>15.982429957878436</v>
      </c>
      <c r="AC66" s="31">
        <f t="shared" si="14"/>
        <v>0.22823344465308062</v>
      </c>
      <c r="AD66" s="14">
        <f t="shared" si="15"/>
        <v>0.26113975609233814</v>
      </c>
      <c r="AG66" s="14"/>
      <c r="AH66" s="14"/>
      <c r="AI66" s="14"/>
      <c r="AJ66" s="14"/>
      <c r="AK66" s="14"/>
      <c r="AL66" s="14"/>
      <c r="AM66" s="14"/>
      <c r="AN66" s="14"/>
      <c r="AO66" s="14"/>
    </row>
    <row r="67" spans="1:41" s="42" customFormat="1" ht="14.7" thickBot="1" x14ac:dyDescent="0.6">
      <c r="A67" s="5">
        <v>7.5</v>
      </c>
      <c r="B67" s="6">
        <v>40</v>
      </c>
      <c r="C67" s="6">
        <v>0</v>
      </c>
      <c r="D67" s="6">
        <v>50</v>
      </c>
      <c r="E67" s="7">
        <v>633.01504093799997</v>
      </c>
      <c r="F67" s="6">
        <v>60.2387642789</v>
      </c>
      <c r="G67" s="6">
        <v>409.91221146264002</v>
      </c>
      <c r="H67" s="6">
        <v>1.6371626937330599E-3</v>
      </c>
      <c r="I67" s="8">
        <v>1.1446427653336899E+17</v>
      </c>
      <c r="J67" s="7">
        <v>9500750822102000</v>
      </c>
      <c r="K67" s="9">
        <f t="shared" ref="K67" si="16">I67-J67</f>
        <v>1.0496352571126699E+17</v>
      </c>
      <c r="L67" s="7">
        <v>2.8900384326211161E+23</v>
      </c>
      <c r="M67" s="7">
        <v>2.0199819704835199E+21</v>
      </c>
      <c r="N67" s="7">
        <v>1.2391203958794901E+22</v>
      </c>
      <c r="O67" s="7">
        <v>355.41797183308603</v>
      </c>
      <c r="P67" s="15">
        <f t="shared" ref="P67" si="17">F67*N67-L67-M67</f>
        <v>4.5540698917302347E+23</v>
      </c>
      <c r="Q67" s="7">
        <f t="shared" ref="Q67" si="18">P67/N67</f>
        <v>36.752440738398903</v>
      </c>
      <c r="R67" s="39">
        <f t="shared" ref="R67" si="19">Q67*2*0.01/SQRT(8*1.38E-23*O67/(2.66E-26*PI()))</f>
        <v>1.0726985843260064E-3</v>
      </c>
      <c r="S67" s="15">
        <f t="shared" ref="S67" si="20">F67*2*0.01/SQRT(8*1.38E-23*O67/(2.66E-26*PI()))</f>
        <v>1.7581971663724416E-3</v>
      </c>
      <c r="T67" s="15">
        <f t="shared" ref="T67" si="21">R67-S67</f>
        <v>-6.8549858204643523E-4</v>
      </c>
      <c r="U67" s="32">
        <f t="shared" ref="U67" si="22">T67/S67*100</f>
        <v>-38.988720671230169</v>
      </c>
      <c r="V67" s="7">
        <f t="shared" ref="V67" si="23">3.81E-42/E67*EXP(-170/E67)</f>
        <v>4.60127880015844E-45</v>
      </c>
      <c r="W67" s="15">
        <f t="shared" ref="W67" si="24">N67*N67*X67*V67</f>
        <v>7.2113528792012252E+22</v>
      </c>
      <c r="X67" s="15">
        <f t="shared" ref="X67" si="25">I67*1000000-N67</f>
        <v>1.020730725745741E+23</v>
      </c>
      <c r="Y67" s="15">
        <f t="shared" ref="Y67" si="26">F67*N67-W67</f>
        <v>6.7431728561360639E+23</v>
      </c>
      <c r="Z67" s="7">
        <f t="shared" ref="Z67" si="27">Y67/N67</f>
        <v>54.419028841422339</v>
      </c>
      <c r="AA67" s="15">
        <f t="shared" ref="AA67" si="28">Z67*2*0.01/SQRT(8*1.38E-23*O67/(2.66E-26*PI()))</f>
        <v>1.5883357411307791E-3</v>
      </c>
      <c r="AB67" s="7">
        <f t="shared" ref="AB67" si="29">L67/N67</f>
        <v>23.323306130957956</v>
      </c>
      <c r="AC67" s="32">
        <f t="shared" ref="AC67" si="30">M67/N67</f>
        <v>0.16301740954314597</v>
      </c>
      <c r="AD67" s="14">
        <f t="shared" ref="AD67" si="31">W67/L67</f>
        <v>0.24952446298995751</v>
      </c>
      <c r="AG67" s="43"/>
      <c r="AH67" s="43"/>
      <c r="AI67" s="43"/>
      <c r="AJ67" s="43"/>
      <c r="AK67" s="43"/>
      <c r="AL67" s="43"/>
      <c r="AM67" s="43"/>
      <c r="AN67" s="43"/>
      <c r="AO67" s="43"/>
    </row>
    <row r="68" spans="1:41" x14ac:dyDescent="0.55000000000000004">
      <c r="S68" t="s">
        <v>16</v>
      </c>
      <c r="T68" s="14">
        <f>MIN(T2:T67)</f>
        <v>-8.4023084396805318E-4</v>
      </c>
      <c r="U68" s="14">
        <f>MIN(U2:U67)</f>
        <v>-71.692958694474868</v>
      </c>
      <c r="AC68" t="s">
        <v>16</v>
      </c>
      <c r="AD68" s="14">
        <f>MAX(AD2:AD67)</f>
        <v>0.30735626600892824</v>
      </c>
      <c r="AN68" s="14"/>
      <c r="AO68" s="14"/>
    </row>
    <row r="69" spans="1:41" x14ac:dyDescent="0.55000000000000004">
      <c r="S69" t="s">
        <v>48</v>
      </c>
      <c r="T69" s="14">
        <f>AVERAGE(T2:T67)</f>
        <v>-2.5621775777251129E-4</v>
      </c>
      <c r="U69" s="14">
        <f>AVERAGE(U2:U67)</f>
        <v>-23.661604029643954</v>
      </c>
      <c r="AC69" t="s">
        <v>48</v>
      </c>
      <c r="AD69" s="14">
        <f>AVERAGE(AD2:AD67)</f>
        <v>0.2637926624522372</v>
      </c>
      <c r="AN69" s="14"/>
      <c r="AO69" s="1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751FD-46EC-4FF1-A415-7A9399018399}">
  <dimension ref="A1:AM18"/>
  <sheetViews>
    <sheetView workbookViewId="0">
      <selection sqref="A1:XFD1048576"/>
    </sheetView>
  </sheetViews>
  <sheetFormatPr defaultColWidth="8.89453125" defaultRowHeight="14.4" x14ac:dyDescent="0.55000000000000004"/>
  <cols>
    <col min="1" max="1" width="10.68359375" bestFit="1" customWidth="1"/>
    <col min="2" max="2" width="6.68359375" bestFit="1" customWidth="1"/>
    <col min="3" max="3" width="7.41796875" bestFit="1" customWidth="1"/>
    <col min="4" max="4" width="11.68359375" bestFit="1" customWidth="1"/>
    <col min="5" max="5" width="10.05078125" style="40" bestFit="1" customWidth="1"/>
    <col min="6" max="6" width="11.62890625" style="40" bestFit="1" customWidth="1"/>
    <col min="7" max="9" width="8.68359375" style="40" bestFit="1" customWidth="1"/>
    <col min="11" max="11" width="10.68359375" bestFit="1" customWidth="1"/>
    <col min="12" max="12" width="6.68359375" bestFit="1" customWidth="1"/>
    <col min="13" max="13" width="7.41796875" bestFit="1" customWidth="1"/>
    <col min="14" max="14" width="11.68359375" bestFit="1" customWidth="1"/>
    <col min="15" max="15" width="10.05078125" style="40" bestFit="1" customWidth="1"/>
    <col min="16" max="16" width="11.62890625" style="40" bestFit="1" customWidth="1"/>
    <col min="17" max="19" width="8.68359375" style="40" bestFit="1" customWidth="1"/>
    <col min="21" max="21" width="10.68359375" bestFit="1" customWidth="1"/>
    <col min="22" max="22" width="6.68359375" bestFit="1" customWidth="1"/>
    <col min="23" max="23" width="7.41796875" bestFit="1" customWidth="1"/>
    <col min="24" max="24" width="11.68359375" bestFit="1" customWidth="1"/>
    <col min="25" max="25" width="10.05078125" style="40" bestFit="1" customWidth="1"/>
    <col min="26" max="26" width="11.62890625" style="40" bestFit="1" customWidth="1"/>
    <col min="27" max="29" width="8.68359375" style="40" bestFit="1" customWidth="1"/>
    <col min="31" max="31" width="10.68359375" bestFit="1" customWidth="1"/>
    <col min="32" max="32" width="6.68359375" bestFit="1" customWidth="1"/>
    <col min="33" max="33" width="7.41796875" bestFit="1" customWidth="1"/>
    <col min="34" max="34" width="9.20703125" bestFit="1" customWidth="1"/>
    <col min="35" max="35" width="10.05078125" style="40" bestFit="1" customWidth="1"/>
    <col min="36" max="36" width="11.62890625" style="40" bestFit="1" customWidth="1"/>
    <col min="37" max="39" width="8.68359375" style="40" bestFit="1" customWidth="1"/>
  </cols>
  <sheetData>
    <row r="1" spans="1:39" x14ac:dyDescent="0.55000000000000004">
      <c r="A1" t="s">
        <v>49</v>
      </c>
      <c r="B1" t="s">
        <v>50</v>
      </c>
      <c r="C1" t="s">
        <v>0</v>
      </c>
      <c r="D1" t="s">
        <v>6</v>
      </c>
      <c r="E1" s="40" t="s">
        <v>51</v>
      </c>
      <c r="F1" s="40" t="s">
        <v>52</v>
      </c>
      <c r="G1" s="40" t="s">
        <v>59</v>
      </c>
      <c r="H1" s="40" t="s">
        <v>65</v>
      </c>
      <c r="I1" s="40" t="s">
        <v>60</v>
      </c>
      <c r="K1" t="s">
        <v>49</v>
      </c>
      <c r="L1" t="s">
        <v>50</v>
      </c>
      <c r="M1" t="s">
        <v>0</v>
      </c>
      <c r="N1" t="s">
        <v>6</v>
      </c>
      <c r="O1" s="40" t="s">
        <v>51</v>
      </c>
      <c r="P1" s="40" t="s">
        <v>52</v>
      </c>
      <c r="Q1" s="40" t="s">
        <v>59</v>
      </c>
      <c r="R1" s="40" t="s">
        <v>65</v>
      </c>
      <c r="S1" s="40" t="s">
        <v>60</v>
      </c>
      <c r="U1" t="s">
        <v>49</v>
      </c>
      <c r="V1" t="s">
        <v>50</v>
      </c>
      <c r="W1" t="s">
        <v>0</v>
      </c>
      <c r="X1" t="s">
        <v>6</v>
      </c>
      <c r="Y1" s="40" t="s">
        <v>51</v>
      </c>
      <c r="Z1" s="40" t="s">
        <v>52</v>
      </c>
      <c r="AA1" s="40" t="s">
        <v>59</v>
      </c>
      <c r="AB1" s="40" t="s">
        <v>65</v>
      </c>
      <c r="AC1" s="40" t="s">
        <v>60</v>
      </c>
      <c r="AE1" t="s">
        <v>49</v>
      </c>
      <c r="AF1" t="s">
        <v>50</v>
      </c>
      <c r="AG1" t="s">
        <v>0</v>
      </c>
      <c r="AH1" t="s">
        <v>6</v>
      </c>
      <c r="AI1" s="40" t="s">
        <v>51</v>
      </c>
      <c r="AJ1" s="40" t="s">
        <v>52</v>
      </c>
      <c r="AK1" s="40" t="s">
        <v>59</v>
      </c>
      <c r="AL1" s="40" t="s">
        <v>65</v>
      </c>
      <c r="AM1" s="40" t="s">
        <v>60</v>
      </c>
    </row>
    <row r="2" spans="1:39" x14ac:dyDescent="0.55000000000000004">
      <c r="A2">
        <v>5</v>
      </c>
      <c r="B2">
        <v>20</v>
      </c>
      <c r="C2">
        <v>0.4</v>
      </c>
      <c r="D2">
        <v>280.39373716888502</v>
      </c>
      <c r="E2" s="40">
        <v>4.9860709060120718E-4</v>
      </c>
      <c r="F2" s="40">
        <v>4.94564027978702E-4</v>
      </c>
      <c r="G2" s="40">
        <v>4.050259206499869E-4</v>
      </c>
      <c r="H2" s="40">
        <v>4.962487980125584E-4</v>
      </c>
      <c r="I2" s="40">
        <v>5.0445323640637048E-4</v>
      </c>
      <c r="K2">
        <v>-20</v>
      </c>
      <c r="L2">
        <v>20</v>
      </c>
      <c r="M2">
        <v>0.4</v>
      </c>
      <c r="N2">
        <v>255.60085765884199</v>
      </c>
      <c r="O2" s="40">
        <v>5.6390642115703056E-4</v>
      </c>
      <c r="P2" s="40">
        <v>5.5985739127353319E-4</v>
      </c>
      <c r="Q2" s="40">
        <v>4.6810760878157072E-4</v>
      </c>
      <c r="R2" s="40">
        <v>5.6179296701306704E-4</v>
      </c>
      <c r="S2" s="40">
        <v>5.7177577197909811E-4</v>
      </c>
      <c r="U2">
        <v>25</v>
      </c>
      <c r="V2">
        <v>20</v>
      </c>
      <c r="W2">
        <v>0.4</v>
      </c>
      <c r="X2">
        <v>300.25630627670699</v>
      </c>
      <c r="Y2" s="40">
        <v>6.6290358170417133E-4</v>
      </c>
      <c r="Z2" s="40">
        <v>6.5993492858472977E-4</v>
      </c>
      <c r="AA2" s="40">
        <v>5.7552661282585769E-4</v>
      </c>
      <c r="AB2" s="40">
        <v>6.6227910882817053E-4</v>
      </c>
      <c r="AC2" s="40">
        <v>6.6862250944594833E-4</v>
      </c>
      <c r="AE2">
        <v>50</v>
      </c>
      <c r="AF2">
        <v>20</v>
      </c>
      <c r="AG2">
        <v>0.4</v>
      </c>
      <c r="AH2">
        <v>327.53090966823999</v>
      </c>
      <c r="AI2" s="40">
        <v>7.953393020616778E-4</v>
      </c>
      <c r="AJ2" s="40">
        <v>7.9304531228586192E-4</v>
      </c>
      <c r="AK2" s="40">
        <v>7.0859439780483497E-4</v>
      </c>
      <c r="AL2" s="40">
        <v>7.9337698837596228E-4</v>
      </c>
      <c r="AM2" s="40">
        <v>7.9830094831342708E-4</v>
      </c>
    </row>
    <row r="3" spans="1:39" x14ac:dyDescent="0.55000000000000004">
      <c r="A3">
        <v>5</v>
      </c>
      <c r="B3">
        <v>20</v>
      </c>
      <c r="C3">
        <v>0.6</v>
      </c>
      <c r="D3">
        <v>281.07490314523898</v>
      </c>
      <c r="E3" s="40">
        <v>5.5715741276078754E-4</v>
      </c>
      <c r="F3" s="40">
        <v>5.4754215792783914E-4</v>
      </c>
      <c r="G3" s="40">
        <v>4.6371464519728096E-4</v>
      </c>
      <c r="H3" s="40">
        <v>5.4988208096052389E-4</v>
      </c>
      <c r="I3" s="40">
        <v>5.6546451805845042E-4</v>
      </c>
      <c r="K3">
        <v>-20</v>
      </c>
      <c r="L3">
        <v>20</v>
      </c>
      <c r="M3">
        <v>0.6</v>
      </c>
      <c r="N3">
        <v>256.29378927801201</v>
      </c>
      <c r="O3" s="40">
        <v>6.8345950607206466E-4</v>
      </c>
      <c r="P3" s="40">
        <v>6.7399726484818707E-4</v>
      </c>
      <c r="Q3" s="40">
        <v>5.8646313120517982E-4</v>
      </c>
      <c r="R3" s="40">
        <v>6.7779938908495271E-4</v>
      </c>
      <c r="S3" s="40">
        <v>6.9569833009234454E-4</v>
      </c>
      <c r="U3">
        <v>25</v>
      </c>
      <c r="V3">
        <v>20</v>
      </c>
      <c r="W3">
        <v>0.6</v>
      </c>
      <c r="X3">
        <v>300.92015357015401</v>
      </c>
      <c r="Y3" s="40">
        <v>5.5767590498236974E-4</v>
      </c>
      <c r="Z3" s="40">
        <v>5.5010283561967514E-4</v>
      </c>
      <c r="AA3" s="40">
        <v>4.7018833211115289E-4</v>
      </c>
      <c r="AB3" s="40">
        <v>5.5107633753314776E-4</v>
      </c>
      <c r="AC3" s="40">
        <v>5.6436577753820011E-4</v>
      </c>
      <c r="AE3">
        <v>50</v>
      </c>
      <c r="AF3">
        <v>20</v>
      </c>
      <c r="AG3">
        <v>0.6</v>
      </c>
      <c r="AH3">
        <v>330.42088502279995</v>
      </c>
      <c r="AI3" s="40">
        <v>5.7767282082666683E-4</v>
      </c>
      <c r="AJ3" s="40">
        <v>5.7161055148569496E-4</v>
      </c>
      <c r="AK3" s="40">
        <v>4.952365245873418E-4</v>
      </c>
      <c r="AL3" s="40">
        <v>5.7075179755409653E-4</v>
      </c>
      <c r="AM3" s="40">
        <v>5.818161968168962E-4</v>
      </c>
    </row>
    <row r="4" spans="1:39" x14ac:dyDescent="0.55000000000000004">
      <c r="A4">
        <v>5</v>
      </c>
      <c r="B4">
        <v>20</v>
      </c>
      <c r="C4">
        <v>0.8</v>
      </c>
      <c r="D4">
        <v>281.79962333880098</v>
      </c>
      <c r="E4" s="40">
        <v>6.0285760426607483E-4</v>
      </c>
      <c r="F4" s="40">
        <v>5.863778050943676E-4</v>
      </c>
      <c r="G4" s="40">
        <v>4.9678876182125665E-4</v>
      </c>
      <c r="H4" s="40">
        <v>5.8990091027627544E-4</v>
      </c>
      <c r="I4" s="40">
        <v>6.1366029912651178E-4</v>
      </c>
      <c r="K4">
        <v>-20</v>
      </c>
      <c r="L4">
        <v>20</v>
      </c>
      <c r="M4">
        <v>0.8</v>
      </c>
      <c r="N4">
        <v>257.03926055087499</v>
      </c>
      <c r="O4" s="40">
        <v>7.4083298665609165E-4</v>
      </c>
      <c r="P4" s="40">
        <v>7.2589105669788737E-4</v>
      </c>
      <c r="Q4" s="40">
        <v>6.291330941868013E-4</v>
      </c>
      <c r="R4" s="40">
        <v>7.3020417938235752E-4</v>
      </c>
      <c r="S4" s="40">
        <v>7.5688692195716341E-4</v>
      </c>
      <c r="U4">
        <v>25</v>
      </c>
      <c r="V4">
        <v>20</v>
      </c>
      <c r="W4">
        <v>0.8</v>
      </c>
      <c r="X4">
        <v>301.61424838449602</v>
      </c>
      <c r="Y4" s="40">
        <v>5.708030093579538E-4</v>
      </c>
      <c r="Z4" s="40">
        <v>5.5743505979719606E-4</v>
      </c>
      <c r="AA4" s="40">
        <v>4.7251771402377336E-4</v>
      </c>
      <c r="AB4" s="40">
        <v>5.5861724293740876E-4</v>
      </c>
      <c r="AC4" s="40">
        <v>5.7939249500691217E-4</v>
      </c>
      <c r="AE4">
        <v>50</v>
      </c>
      <c r="AF4">
        <v>20</v>
      </c>
      <c r="AG4">
        <v>0.8</v>
      </c>
      <c r="AH4">
        <v>333.11440112276</v>
      </c>
      <c r="AI4" s="40">
        <v>5.1568382046206674E-4</v>
      </c>
      <c r="AJ4" s="40">
        <v>5.0446665658929527E-4</v>
      </c>
      <c r="AK4" s="40">
        <v>4.2318838550464997E-4</v>
      </c>
      <c r="AL4" s="40">
        <v>5.0263405207236526E-4</v>
      </c>
      <c r="AM4" s="40">
        <v>5.2096821520968397E-4</v>
      </c>
    </row>
    <row r="5" spans="1:39" x14ac:dyDescent="0.55000000000000004">
      <c r="A5">
        <v>5</v>
      </c>
      <c r="B5">
        <v>20</v>
      </c>
      <c r="C5">
        <v>1</v>
      </c>
      <c r="D5">
        <v>282.506196242329</v>
      </c>
      <c r="E5" s="40">
        <v>6.2569215289728041E-4</v>
      </c>
      <c r="F5" s="40">
        <v>6.0144187821935464E-4</v>
      </c>
      <c r="G5" s="40">
        <v>5.003749572327187E-4</v>
      </c>
      <c r="H5" s="40">
        <v>6.0600595428165008E-4</v>
      </c>
      <c r="I5" s="40">
        <v>6.3865891531469693E-4</v>
      </c>
      <c r="K5">
        <v>-20</v>
      </c>
      <c r="L5">
        <v>20</v>
      </c>
      <c r="M5">
        <v>1.5</v>
      </c>
      <c r="N5">
        <v>259.487475698205</v>
      </c>
      <c r="O5" s="40">
        <v>8.896257927700046E-4</v>
      </c>
      <c r="P5" s="40">
        <v>8.5003128180059686E-4</v>
      </c>
      <c r="Q5" s="40">
        <v>7.0228822026856101E-4</v>
      </c>
      <c r="R5" s="40">
        <v>8.6153145859429949E-4</v>
      </c>
      <c r="S5" s="40">
        <v>9.1892491317865682E-4</v>
      </c>
      <c r="U5">
        <v>25</v>
      </c>
      <c r="V5">
        <v>20</v>
      </c>
      <c r="W5">
        <v>1</v>
      </c>
      <c r="X5">
        <v>302.30766599408003</v>
      </c>
      <c r="Y5" s="40">
        <v>5.9676377936638799E-4</v>
      </c>
      <c r="Z5" s="40">
        <v>5.7657008360989656E-4</v>
      </c>
      <c r="AA5" s="40">
        <v>4.8271313899971615E-4</v>
      </c>
      <c r="AB5" s="40">
        <v>5.7884295067362661E-4</v>
      </c>
      <c r="AC5" s="40">
        <v>6.0741396185828194E-4</v>
      </c>
      <c r="AE5">
        <v>50</v>
      </c>
      <c r="AF5">
        <v>20</v>
      </c>
      <c r="AG5">
        <v>1</v>
      </c>
      <c r="AH5">
        <v>335.621377268</v>
      </c>
      <c r="AI5" s="40">
        <v>5.3570093605758578E-4</v>
      </c>
      <c r="AJ5" s="40">
        <v>5.1865924610568757E-4</v>
      </c>
      <c r="AK5" s="40">
        <v>4.3010092991395524E-4</v>
      </c>
      <c r="AL5" s="40">
        <v>5.1728884459319733E-4</v>
      </c>
      <c r="AM5" s="40">
        <v>5.4267867874387534E-4</v>
      </c>
    </row>
    <row r="6" spans="1:39" x14ac:dyDescent="0.55000000000000004">
      <c r="A6">
        <v>5</v>
      </c>
      <c r="B6">
        <v>20</v>
      </c>
      <c r="C6">
        <v>1.5</v>
      </c>
      <c r="D6">
        <v>284.163858738974</v>
      </c>
      <c r="E6" s="40">
        <v>7.457775938824624E-4</v>
      </c>
      <c r="F6" s="40">
        <v>7.0045409211146633E-4</v>
      </c>
      <c r="G6" s="40">
        <v>5.7130528592171754E-4</v>
      </c>
      <c r="H6" s="40">
        <v>7.1308343507620043E-4</v>
      </c>
      <c r="I6" s="40">
        <v>7.6588436290109111E-4</v>
      </c>
      <c r="K6">
        <v>-20</v>
      </c>
      <c r="L6">
        <v>20</v>
      </c>
      <c r="M6">
        <v>2</v>
      </c>
      <c r="N6">
        <v>261.017400221662</v>
      </c>
      <c r="O6" s="40">
        <v>8.9021203943422448E-4</v>
      </c>
      <c r="P6" s="40">
        <v>8.317504777964565E-4</v>
      </c>
      <c r="Q6" s="40">
        <v>6.3163794526339121E-4</v>
      </c>
      <c r="R6" s="40">
        <v>8.4414350661004764E-4</v>
      </c>
      <c r="S6" s="40">
        <v>9.2517835290825765E-4</v>
      </c>
      <c r="U6">
        <v>25</v>
      </c>
      <c r="V6">
        <v>20</v>
      </c>
      <c r="W6">
        <v>1.5</v>
      </c>
      <c r="X6">
        <v>303.91908030561001</v>
      </c>
      <c r="Y6" s="40">
        <v>6.9434470005996817E-4</v>
      </c>
      <c r="Z6" s="40">
        <v>6.5605985444911223E-4</v>
      </c>
      <c r="AA6" s="40">
        <v>5.3572150724242934E-4</v>
      </c>
      <c r="AB6" s="40">
        <v>6.6383251897814827E-4</v>
      </c>
      <c r="AC6" s="40">
        <v>7.1095816784908492E-4</v>
      </c>
      <c r="AE6">
        <v>50</v>
      </c>
      <c r="AF6">
        <v>20</v>
      </c>
      <c r="AG6">
        <v>1.5</v>
      </c>
      <c r="AH6">
        <v>341.13780072935998</v>
      </c>
      <c r="AI6" s="40">
        <v>6.1956647813587128E-4</v>
      </c>
      <c r="AJ6" s="40">
        <v>5.8570933853795061E-4</v>
      </c>
      <c r="AK6" s="40">
        <v>4.7450043331791208E-4</v>
      </c>
      <c r="AL6" s="40">
        <v>5.8877631953450471E-4</v>
      </c>
      <c r="AM6" s="40">
        <v>6.3128102162871415E-4</v>
      </c>
    </row>
    <row r="7" spans="1:39" x14ac:dyDescent="0.55000000000000004">
      <c r="A7">
        <v>5</v>
      </c>
      <c r="B7">
        <v>20</v>
      </c>
      <c r="C7">
        <v>2</v>
      </c>
      <c r="D7">
        <v>285.65670540652798</v>
      </c>
      <c r="E7" s="40">
        <v>7.8185670552577175E-4</v>
      </c>
      <c r="F7" s="40">
        <v>7.1408138550034821E-4</v>
      </c>
      <c r="G7" s="40">
        <v>5.4616929541292806E-4</v>
      </c>
      <c r="H7" s="40">
        <v>7.3279192295764629E-4</v>
      </c>
      <c r="I7" s="40">
        <v>8.0700491415609419E-4</v>
      </c>
      <c r="K7">
        <v>-20</v>
      </c>
      <c r="L7">
        <v>20</v>
      </c>
      <c r="M7">
        <v>3</v>
      </c>
      <c r="N7">
        <v>263.68384860243901</v>
      </c>
      <c r="O7" s="40">
        <v>9.3774170515891278E-4</v>
      </c>
      <c r="P7" s="40">
        <v>8.5334692313927135E-4</v>
      </c>
      <c r="Q7" s="40">
        <v>5.4041123896006406E-4</v>
      </c>
      <c r="R7" s="40">
        <v>8.60691993172459E-4</v>
      </c>
      <c r="S7" s="40">
        <v>9.8335443700192236E-4</v>
      </c>
      <c r="U7">
        <v>25</v>
      </c>
      <c r="V7">
        <v>20</v>
      </c>
      <c r="W7">
        <v>2</v>
      </c>
      <c r="X7">
        <v>305.36765950537301</v>
      </c>
      <c r="Y7" s="40">
        <v>7.561692940839718E-4</v>
      </c>
      <c r="Z7" s="40">
        <v>6.9926511115855731E-4</v>
      </c>
      <c r="AA7" s="40">
        <v>5.4610901008441044E-4</v>
      </c>
      <c r="AB7" s="40">
        <v>7.1242744356237104E-4</v>
      </c>
      <c r="AC7" s="40">
        <v>7.7798235577359101E-4</v>
      </c>
      <c r="AE7">
        <v>50</v>
      </c>
      <c r="AF7">
        <v>20</v>
      </c>
      <c r="AG7">
        <v>2</v>
      </c>
      <c r="AH7">
        <v>345.70533414400001</v>
      </c>
      <c r="AI7" s="40">
        <v>6.9441630319070225E-4</v>
      </c>
      <c r="AJ7" s="40">
        <v>6.4280059046077187E-4</v>
      </c>
      <c r="AK7" s="40">
        <v>5.0539602168145109E-4</v>
      </c>
      <c r="AL7" s="40">
        <v>6.5183840980323905E-4</v>
      </c>
      <c r="AM7" s="40">
        <v>7.107529640428624E-4</v>
      </c>
    </row>
    <row r="8" spans="1:39" x14ac:dyDescent="0.55000000000000004">
      <c r="A8">
        <v>5</v>
      </c>
      <c r="B8">
        <v>20</v>
      </c>
      <c r="C8">
        <v>3</v>
      </c>
      <c r="D8">
        <v>288.28125647925498</v>
      </c>
      <c r="E8" s="40">
        <v>8.506211591526073E-4</v>
      </c>
      <c r="F8" s="40">
        <v>7.4053440381198986E-4</v>
      </c>
      <c r="G8" s="40">
        <v>4.8999242392204251E-4</v>
      </c>
      <c r="H8" s="40">
        <v>7.7053872805312991E-4</v>
      </c>
      <c r="I8" s="40">
        <v>8.845785544449946E-4</v>
      </c>
      <c r="K8">
        <v>-20</v>
      </c>
      <c r="L8">
        <v>40</v>
      </c>
      <c r="M8">
        <v>0.4</v>
      </c>
      <c r="N8">
        <v>257.77184654392801</v>
      </c>
      <c r="O8" s="40">
        <v>8.4251059629979739E-4</v>
      </c>
      <c r="P8" s="40">
        <v>8.3871687714885982E-4</v>
      </c>
      <c r="Q8" s="40">
        <v>7.4569996089194626E-4</v>
      </c>
      <c r="R8" s="40">
        <v>8.5329868660314549E-4</v>
      </c>
      <c r="S8" s="40">
        <v>8.6242124216614937E-4</v>
      </c>
      <c r="U8">
        <v>25</v>
      </c>
      <c r="V8">
        <v>20</v>
      </c>
      <c r="W8">
        <v>3</v>
      </c>
      <c r="X8">
        <v>307.99345730757</v>
      </c>
      <c r="Y8" s="40">
        <v>8.1740112209456269E-4</v>
      </c>
      <c r="Z8" s="40">
        <v>7.2994196992514357E-4</v>
      </c>
      <c r="AA8" s="40">
        <v>4.9443024837277517E-4</v>
      </c>
      <c r="AB8" s="40">
        <v>7.4458739969532589E-4</v>
      </c>
      <c r="AC8" s="40">
        <v>8.466643196593758E-4</v>
      </c>
      <c r="AE8">
        <v>50</v>
      </c>
      <c r="AF8">
        <v>20</v>
      </c>
      <c r="AG8">
        <v>3</v>
      </c>
      <c r="AH8">
        <v>352.61368703599999</v>
      </c>
      <c r="AI8" s="40">
        <v>7.4669886170119365E-4</v>
      </c>
      <c r="AJ8" s="40">
        <v>6.6148738521526549E-4</v>
      </c>
      <c r="AK8" s="40">
        <v>4.5422837567203931E-4</v>
      </c>
      <c r="AL8" s="40">
        <v>6.7524115595626313E-4</v>
      </c>
      <c r="AM8" s="40">
        <v>7.6886548709566944E-4</v>
      </c>
    </row>
    <row r="9" spans="1:39" x14ac:dyDescent="0.55000000000000004">
      <c r="A9">
        <v>5</v>
      </c>
      <c r="B9">
        <v>20</v>
      </c>
      <c r="C9">
        <v>5</v>
      </c>
      <c r="D9">
        <v>292.82932455803899</v>
      </c>
      <c r="E9" s="40">
        <v>8.9480070313323779E-4</v>
      </c>
      <c r="F9" s="40">
        <v>7.3667591457920577E-4</v>
      </c>
      <c r="G9" s="40">
        <v>2.7685420746292053E-4</v>
      </c>
      <c r="H9" s="40">
        <v>7.5201735402352459E-4</v>
      </c>
      <c r="I9" s="40">
        <v>9.3906482254658096E-4</v>
      </c>
      <c r="K9">
        <v>-20</v>
      </c>
      <c r="L9">
        <v>40</v>
      </c>
      <c r="M9">
        <v>0.6</v>
      </c>
      <c r="N9">
        <v>258.927337923896</v>
      </c>
      <c r="O9" s="40">
        <v>9.0744525168039462E-4</v>
      </c>
      <c r="P9" s="40">
        <v>8.9811296977721725E-4</v>
      </c>
      <c r="Q9" s="40">
        <v>8.0891666645688308E-4</v>
      </c>
      <c r="R9" s="40">
        <v>9.1513285848365562E-4</v>
      </c>
      <c r="S9" s="40">
        <v>9.3266514411747994E-4</v>
      </c>
      <c r="U9">
        <v>25</v>
      </c>
      <c r="V9">
        <v>20</v>
      </c>
      <c r="W9">
        <v>5</v>
      </c>
      <c r="X9">
        <v>312.48084092093399</v>
      </c>
      <c r="Y9" s="40">
        <v>8.0899211451308155E-4</v>
      </c>
      <c r="Z9" s="40">
        <v>6.8743804870667244E-4</v>
      </c>
      <c r="AA9" s="40">
        <v>2.389915171385056E-4</v>
      </c>
      <c r="AB9" s="40">
        <v>6.6962766763691819E-4</v>
      </c>
      <c r="AC9" s="40">
        <v>8.4428292790832181E-4</v>
      </c>
      <c r="AE9">
        <v>50</v>
      </c>
      <c r="AF9">
        <v>20</v>
      </c>
      <c r="AG9">
        <v>5</v>
      </c>
      <c r="AH9">
        <v>361.86323049999999</v>
      </c>
      <c r="AI9" s="40">
        <v>7.7568274095447289E-4</v>
      </c>
      <c r="AJ9" s="40">
        <v>6.4891888739840168E-4</v>
      </c>
      <c r="AK9" s="40">
        <v>2.6322126902715451E-4</v>
      </c>
      <c r="AL9" s="40">
        <v>6.4233329696785876E-4</v>
      </c>
      <c r="AM9" s="40">
        <v>8.0363975125808979E-4</v>
      </c>
    </row>
    <row r="10" spans="1:39" x14ac:dyDescent="0.55000000000000004">
      <c r="A10">
        <v>5</v>
      </c>
      <c r="B10">
        <v>40</v>
      </c>
      <c r="C10">
        <v>0.4</v>
      </c>
      <c r="D10">
        <v>282.39678056467301</v>
      </c>
      <c r="E10" s="40">
        <v>8.5819124534731528E-4</v>
      </c>
      <c r="F10" s="40">
        <v>8.5428636211227636E-4</v>
      </c>
      <c r="G10" s="40">
        <v>7.6499336759642243E-4</v>
      </c>
      <c r="H10" s="40">
        <v>8.6798344591147096E-4</v>
      </c>
      <c r="I10" s="40">
        <v>8.7535097491531352E-4</v>
      </c>
      <c r="K10">
        <v>-20</v>
      </c>
      <c r="L10">
        <v>40</v>
      </c>
      <c r="M10">
        <v>0.8</v>
      </c>
      <c r="N10">
        <v>260.19297593006797</v>
      </c>
      <c r="O10" s="40">
        <v>9.6518083370723308E-4</v>
      </c>
      <c r="P10" s="40">
        <v>9.5073080395606405E-4</v>
      </c>
      <c r="Q10" s="40">
        <v>8.5330391248999201E-4</v>
      </c>
      <c r="R10" s="40">
        <v>9.6916325377112097E-4</v>
      </c>
      <c r="S10" s="40">
        <v>9.9590760188771987E-4</v>
      </c>
      <c r="U10">
        <v>25</v>
      </c>
      <c r="V10">
        <v>40</v>
      </c>
      <c r="W10">
        <v>0.4</v>
      </c>
      <c r="X10">
        <v>302.13434853884701</v>
      </c>
      <c r="Y10" s="40">
        <v>1.3557923065426586E-3</v>
      </c>
      <c r="Z10" s="40">
        <v>1.3526696800681144E-3</v>
      </c>
      <c r="AA10" s="40">
        <v>1.2728375538207828E-3</v>
      </c>
      <c r="AB10" s="40">
        <v>1.3716442781522148E-3</v>
      </c>
      <c r="AC10" s="40">
        <v>1.3772351588702424E-3</v>
      </c>
      <c r="AE10">
        <v>50</v>
      </c>
      <c r="AF10">
        <v>40</v>
      </c>
      <c r="AG10">
        <v>0.4</v>
      </c>
      <c r="AH10">
        <v>333.62480900395997</v>
      </c>
      <c r="AI10" s="40">
        <v>1.6586500531438899E-3</v>
      </c>
      <c r="AJ10" s="40">
        <v>1.6563596480559393E-3</v>
      </c>
      <c r="AK10" s="40">
        <v>1.5727727024853408E-3</v>
      </c>
      <c r="AL10" s="40">
        <v>1.6709914520462773E-3</v>
      </c>
      <c r="AM10" s="40">
        <v>1.6753500486408359E-3</v>
      </c>
    </row>
    <row r="11" spans="1:39" x14ac:dyDescent="0.55000000000000004">
      <c r="A11">
        <v>5</v>
      </c>
      <c r="B11">
        <v>40</v>
      </c>
      <c r="C11">
        <v>0.6</v>
      </c>
      <c r="D11">
        <v>283.54177751965699</v>
      </c>
      <c r="E11" s="40">
        <v>8.1018527476472524E-4</v>
      </c>
      <c r="F11" s="40">
        <v>8.0074196652437843E-4</v>
      </c>
      <c r="G11" s="40">
        <v>7.148181250271632E-4</v>
      </c>
      <c r="H11" s="40">
        <v>8.1440863812090429E-4</v>
      </c>
      <c r="I11" s="40">
        <v>8.2918516770718491E-4</v>
      </c>
      <c r="K11">
        <v>-20</v>
      </c>
      <c r="L11">
        <v>40</v>
      </c>
      <c r="M11">
        <v>1</v>
      </c>
      <c r="N11">
        <v>261.48857573055699</v>
      </c>
      <c r="O11" s="40">
        <v>1.0471314594205547E-3</v>
      </c>
      <c r="P11" s="40">
        <v>1.0249368659245278E-3</v>
      </c>
      <c r="Q11" s="40">
        <v>9.1992301262764265E-4</v>
      </c>
      <c r="R11" s="40">
        <v>1.0486405408159526E-3</v>
      </c>
      <c r="S11" s="40">
        <v>1.0844822613667762E-3</v>
      </c>
      <c r="U11">
        <v>25</v>
      </c>
      <c r="V11">
        <v>40</v>
      </c>
      <c r="W11">
        <v>0.6</v>
      </c>
      <c r="X11">
        <v>303.256365885636</v>
      </c>
      <c r="Y11" s="40">
        <v>9.4725609714048343E-4</v>
      </c>
      <c r="Z11" s="40">
        <v>9.3953493226657297E-4</v>
      </c>
      <c r="AA11" s="40">
        <v>8.6125593431151087E-4</v>
      </c>
      <c r="AB11" s="40">
        <v>9.532782334423078E-4</v>
      </c>
      <c r="AC11" s="40">
        <v>9.6561771184710578E-4</v>
      </c>
      <c r="AE11">
        <v>50</v>
      </c>
      <c r="AF11">
        <v>40</v>
      </c>
      <c r="AG11">
        <v>0.6</v>
      </c>
      <c r="AH11">
        <v>337.03343153428</v>
      </c>
      <c r="AI11" s="40">
        <v>1.0415091150123945E-3</v>
      </c>
      <c r="AJ11" s="40">
        <v>1.0354540013685406E-3</v>
      </c>
      <c r="AK11" s="40">
        <v>9.590303297893069E-4</v>
      </c>
      <c r="AL11" s="40">
        <v>1.0453377205020707E-3</v>
      </c>
      <c r="AM11" s="40">
        <v>1.0556170038356972E-3</v>
      </c>
    </row>
    <row r="12" spans="1:39" x14ac:dyDescent="0.55000000000000004">
      <c r="A12">
        <v>5</v>
      </c>
      <c r="B12">
        <v>40</v>
      </c>
      <c r="C12">
        <v>0.8</v>
      </c>
      <c r="D12">
        <v>284.78684317517502</v>
      </c>
      <c r="E12" s="40">
        <v>8.6603137381102214E-4</v>
      </c>
      <c r="F12" s="40">
        <v>8.4974308261024051E-4</v>
      </c>
      <c r="G12" s="40">
        <v>7.5966389174039544E-4</v>
      </c>
      <c r="H12" s="40">
        <v>8.6624007109689367E-4</v>
      </c>
      <c r="I12" s="40">
        <v>8.8918999422619635E-4</v>
      </c>
      <c r="K12">
        <v>-20</v>
      </c>
      <c r="L12">
        <v>40</v>
      </c>
      <c r="M12">
        <v>1.5</v>
      </c>
      <c r="N12">
        <v>264.43527985606602</v>
      </c>
      <c r="O12" s="40">
        <v>1.192506947678111E-3</v>
      </c>
      <c r="P12" s="40">
        <v>1.1538670865976867E-3</v>
      </c>
      <c r="Q12" s="40">
        <v>1.0201617515575897E-3</v>
      </c>
      <c r="R12" s="40">
        <v>1.1876874094084459E-3</v>
      </c>
      <c r="S12" s="40">
        <v>1.2455251863904195E-3</v>
      </c>
      <c r="U12">
        <v>25</v>
      </c>
      <c r="V12">
        <v>40</v>
      </c>
      <c r="W12">
        <v>0.8</v>
      </c>
      <c r="X12">
        <v>304.47278606149303</v>
      </c>
      <c r="Y12" s="40">
        <v>9.4226097409873776E-4</v>
      </c>
      <c r="Z12" s="40">
        <v>9.2866469140566151E-4</v>
      </c>
      <c r="AA12" s="40">
        <v>8.4711532751571362E-4</v>
      </c>
      <c r="AB12" s="40">
        <v>9.4409189873741726E-4</v>
      </c>
      <c r="AC12" s="40">
        <v>9.6358544393957942E-4</v>
      </c>
      <c r="AE12">
        <v>50</v>
      </c>
      <c r="AF12">
        <v>40</v>
      </c>
      <c r="AG12">
        <v>0.8</v>
      </c>
      <c r="AH12">
        <v>340.36455854159999</v>
      </c>
      <c r="AI12" s="40">
        <v>9.1006106592522685E-4</v>
      </c>
      <c r="AJ12" s="40">
        <v>8.9895474993260558E-4</v>
      </c>
      <c r="AK12" s="40">
        <v>8.1891418365970139E-4</v>
      </c>
      <c r="AL12" s="40">
        <v>9.0830028112179459E-4</v>
      </c>
      <c r="AM12" s="40">
        <v>9.2531392909954869E-4</v>
      </c>
    </row>
    <row r="13" spans="1:39" x14ac:dyDescent="0.55000000000000004">
      <c r="A13">
        <v>5</v>
      </c>
      <c r="B13">
        <v>40</v>
      </c>
      <c r="C13">
        <v>1</v>
      </c>
      <c r="D13">
        <v>286.06449862763799</v>
      </c>
      <c r="E13" s="40">
        <v>1.0103540008555758E-3</v>
      </c>
      <c r="F13" s="40">
        <v>9.8623018513969139E-4</v>
      </c>
      <c r="G13" s="40">
        <v>8.9487893197804638E-4</v>
      </c>
      <c r="H13" s="40">
        <v>1.0101340285309233E-3</v>
      </c>
      <c r="I13" s="40">
        <v>1.0405679012703345E-3</v>
      </c>
      <c r="K13">
        <v>-20</v>
      </c>
      <c r="L13">
        <v>40</v>
      </c>
      <c r="M13">
        <v>2</v>
      </c>
      <c r="N13">
        <v>267.08095962255902</v>
      </c>
      <c r="O13" s="40">
        <v>1.3521985573194592E-3</v>
      </c>
      <c r="P13" s="40">
        <v>1.2970443027670059E-3</v>
      </c>
      <c r="Q13" s="40">
        <v>1.1385027467719212E-3</v>
      </c>
      <c r="R13" s="40">
        <v>1.3456417168893117E-3</v>
      </c>
      <c r="S13" s="40">
        <v>1.4224896182281242E-3</v>
      </c>
      <c r="U13">
        <v>25</v>
      </c>
      <c r="V13">
        <v>40</v>
      </c>
      <c r="W13">
        <v>1</v>
      </c>
      <c r="X13">
        <v>305.71063670786998</v>
      </c>
      <c r="Y13" s="40">
        <v>9.4125422920537786E-4</v>
      </c>
      <c r="Z13" s="40">
        <v>9.2153727786039316E-4</v>
      </c>
      <c r="AA13" s="40">
        <v>8.3116687289983341E-4</v>
      </c>
      <c r="AB13" s="40">
        <v>9.3829569500234031E-4</v>
      </c>
      <c r="AC13" s="40">
        <v>9.655379759371857E-4</v>
      </c>
      <c r="AE13">
        <v>50</v>
      </c>
      <c r="AF13">
        <v>40</v>
      </c>
      <c r="AG13">
        <v>1</v>
      </c>
      <c r="AH13">
        <v>343.61859036879997</v>
      </c>
      <c r="AI13" s="40">
        <v>9.0540025626254872E-4</v>
      </c>
      <c r="AJ13" s="40">
        <v>8.8808491276136077E-4</v>
      </c>
      <c r="AK13" s="40">
        <v>8.0222841470120002E-4</v>
      </c>
      <c r="AL13" s="40">
        <v>8.994531206631812E-4</v>
      </c>
      <c r="AM13" s="40">
        <v>9.2335458788281191E-4</v>
      </c>
    </row>
    <row r="14" spans="1:39" x14ac:dyDescent="0.55000000000000004">
      <c r="A14">
        <v>5</v>
      </c>
      <c r="B14">
        <v>40</v>
      </c>
      <c r="C14">
        <v>1.5</v>
      </c>
      <c r="D14">
        <v>288.94401883986598</v>
      </c>
      <c r="E14" s="40">
        <v>1.1163950605231955E-3</v>
      </c>
      <c r="F14" s="40">
        <v>1.0728466555318741E-3</v>
      </c>
      <c r="G14" s="40">
        <v>9.5768791092934219E-4</v>
      </c>
      <c r="H14" s="40">
        <v>1.1074796735040693E-3</v>
      </c>
      <c r="I14" s="40">
        <v>1.1582572028470831E-3</v>
      </c>
      <c r="K14">
        <v>-20</v>
      </c>
      <c r="L14">
        <v>40</v>
      </c>
      <c r="M14">
        <v>3</v>
      </c>
      <c r="N14">
        <v>271.68129196328402</v>
      </c>
      <c r="O14" s="40">
        <v>1.5660843409534065E-3</v>
      </c>
      <c r="P14" s="40">
        <v>1.4824470105709803E-3</v>
      </c>
      <c r="Q14" s="40">
        <v>1.2664013287271381E-3</v>
      </c>
      <c r="R14" s="40">
        <v>1.5550487661028243E-3</v>
      </c>
      <c r="S14" s="40">
        <v>1.6657879228726619E-3</v>
      </c>
      <c r="U14">
        <v>25</v>
      </c>
      <c r="V14">
        <v>40</v>
      </c>
      <c r="W14">
        <v>1.5</v>
      </c>
      <c r="X14">
        <v>308.556978898284</v>
      </c>
      <c r="Y14" s="40">
        <v>1.0715039458140205E-3</v>
      </c>
      <c r="Z14" s="40">
        <v>1.0355540333305867E-3</v>
      </c>
      <c r="AA14" s="40">
        <v>9.2468971020040014E-4</v>
      </c>
      <c r="AB14" s="40">
        <v>1.0618626859981383E-3</v>
      </c>
      <c r="AC14" s="40">
        <v>1.1071390708446115E-3</v>
      </c>
      <c r="AE14">
        <v>50</v>
      </c>
      <c r="AF14">
        <v>40</v>
      </c>
      <c r="AG14">
        <v>1.5</v>
      </c>
      <c r="AH14">
        <v>351.41900577984001</v>
      </c>
      <c r="AI14" s="40">
        <v>9.9146249804336439E-4</v>
      </c>
      <c r="AJ14" s="40">
        <v>9.5872613108054813E-4</v>
      </c>
      <c r="AK14" s="40">
        <v>8.5371917953050013E-4</v>
      </c>
      <c r="AL14" s="40">
        <v>9.7774115800740259E-4</v>
      </c>
      <c r="AM14" s="40">
        <v>1.0183716588961572E-3</v>
      </c>
    </row>
    <row r="15" spans="1:39" x14ac:dyDescent="0.55000000000000004">
      <c r="A15">
        <v>5</v>
      </c>
      <c r="B15">
        <v>40</v>
      </c>
      <c r="C15">
        <v>2</v>
      </c>
      <c r="D15">
        <v>291.54135503384998</v>
      </c>
      <c r="E15" s="40">
        <v>1.2895540248746157E-3</v>
      </c>
      <c r="F15" s="40">
        <v>1.2256153594666819E-3</v>
      </c>
      <c r="G15" s="40">
        <v>1.0945659269381901E-3</v>
      </c>
      <c r="H15" s="40">
        <v>1.2790434854451367E-3</v>
      </c>
      <c r="I15" s="40">
        <v>1.346789897436505E-3</v>
      </c>
      <c r="K15">
        <v>-20</v>
      </c>
      <c r="L15">
        <v>40</v>
      </c>
      <c r="M15">
        <v>5</v>
      </c>
      <c r="N15">
        <v>279.51677138312402</v>
      </c>
      <c r="O15" s="40">
        <v>1.911089418392033E-3</v>
      </c>
      <c r="P15" s="40">
        <v>1.7851006973194951E-3</v>
      </c>
      <c r="Q15" s="40">
        <v>1.4499024530093046E-3</v>
      </c>
      <c r="R15" s="40">
        <v>1.8921764186852173E-3</v>
      </c>
      <c r="S15" s="40">
        <v>2.0584317461705992E-3</v>
      </c>
      <c r="U15">
        <v>25</v>
      </c>
      <c r="V15">
        <v>40</v>
      </c>
      <c r="W15">
        <v>2</v>
      </c>
      <c r="X15">
        <v>311.14579552981598</v>
      </c>
      <c r="Y15" s="40">
        <v>1.2284769699164365E-3</v>
      </c>
      <c r="Z15" s="40">
        <v>1.17602140544346E-3</v>
      </c>
      <c r="AA15" s="40">
        <v>1.0477088848730614E-3</v>
      </c>
      <c r="AB15" s="40">
        <v>1.2170445458598905E-3</v>
      </c>
      <c r="AC15" s="40">
        <v>1.2778266891716481E-3</v>
      </c>
      <c r="AE15">
        <v>50</v>
      </c>
      <c r="AF15">
        <v>40</v>
      </c>
      <c r="AG15">
        <v>2</v>
      </c>
      <c r="AH15">
        <v>358.74633383039998</v>
      </c>
      <c r="AI15" s="40">
        <v>1.0520666759383382E-3</v>
      </c>
      <c r="AJ15" s="40">
        <v>1.003758645822136E-3</v>
      </c>
      <c r="AK15" s="40">
        <v>8.7478048683891274E-4</v>
      </c>
      <c r="AL15" s="40">
        <v>1.0311578338823371E-3</v>
      </c>
      <c r="AM15" s="40">
        <v>1.0878488969956422E-3</v>
      </c>
    </row>
    <row r="16" spans="1:39" x14ac:dyDescent="0.55000000000000004">
      <c r="A16">
        <v>5</v>
      </c>
      <c r="B16">
        <v>40</v>
      </c>
      <c r="C16">
        <v>3</v>
      </c>
      <c r="D16">
        <v>296.111965608361</v>
      </c>
      <c r="E16" s="40">
        <v>1.3823519102416659E-3</v>
      </c>
      <c r="F16" s="40">
        <v>1.2822106188189626E-3</v>
      </c>
      <c r="G16" s="40">
        <v>1.0923921094123628E-3</v>
      </c>
      <c r="H16" s="40">
        <v>1.3571432363289437E-3</v>
      </c>
      <c r="I16" s="40">
        <v>1.4593884356814662E-3</v>
      </c>
      <c r="K16">
        <v>-20</v>
      </c>
      <c r="L16">
        <v>40</v>
      </c>
      <c r="M16">
        <v>7.5</v>
      </c>
      <c r="N16">
        <v>287.90322765643498</v>
      </c>
      <c r="O16" s="40">
        <v>2.2550762008952865E-3</v>
      </c>
      <c r="P16" s="40">
        <v>2.1042542256674199E-3</v>
      </c>
      <c r="Q16" s="40">
        <v>1.6121290104434067E-3</v>
      </c>
      <c r="R16" s="40">
        <v>2.2337403886402408E-3</v>
      </c>
      <c r="S16" s="40">
        <v>2.4523598544114599E-3</v>
      </c>
      <c r="U16">
        <v>25</v>
      </c>
      <c r="V16">
        <v>40</v>
      </c>
      <c r="W16">
        <v>3</v>
      </c>
      <c r="X16">
        <v>315.68794202610502</v>
      </c>
      <c r="Y16" s="40">
        <v>1.4299155017606926E-3</v>
      </c>
      <c r="Z16" s="40">
        <v>1.3479732642692991E-3</v>
      </c>
      <c r="AA16" s="40">
        <v>1.1773179832391294E-3</v>
      </c>
      <c r="AB16" s="40">
        <v>1.4160128628464192E-3</v>
      </c>
      <c r="AC16" s="40">
        <v>1.5043189735833287E-3</v>
      </c>
      <c r="AE16">
        <v>50</v>
      </c>
      <c r="AF16">
        <v>40</v>
      </c>
      <c r="AG16">
        <v>3</v>
      </c>
      <c r="AH16">
        <v>372.0067493176</v>
      </c>
      <c r="AI16" s="40">
        <v>1.236663791043697E-3</v>
      </c>
      <c r="AJ16" s="40">
        <v>1.1600266333505796E-3</v>
      </c>
      <c r="AK16" s="40">
        <v>9.8995933981313173E-4</v>
      </c>
      <c r="AL16" s="40">
        <v>1.2112967761921552E-3</v>
      </c>
      <c r="AM16" s="40">
        <v>1.2936886401572843E-3</v>
      </c>
    </row>
    <row r="17" spans="1:39" x14ac:dyDescent="0.55000000000000004">
      <c r="A17">
        <v>5</v>
      </c>
      <c r="B17">
        <v>40</v>
      </c>
      <c r="C17">
        <v>5</v>
      </c>
      <c r="D17">
        <v>303.88253468568399</v>
      </c>
      <c r="E17" s="40">
        <v>1.7197957244497817E-3</v>
      </c>
      <c r="F17" s="40">
        <v>1.5668319733857039E-3</v>
      </c>
      <c r="G17" s="40">
        <v>1.2804897247537435E-3</v>
      </c>
      <c r="H17" s="40">
        <v>1.690560256773214E-3</v>
      </c>
      <c r="I17" s="40">
        <v>1.8418863481586549E-3</v>
      </c>
      <c r="U17">
        <v>25</v>
      </c>
      <c r="V17">
        <v>40</v>
      </c>
      <c r="W17">
        <v>5</v>
      </c>
      <c r="X17">
        <v>323.44139798642601</v>
      </c>
      <c r="Y17" s="40">
        <v>1.6425016973940236E-3</v>
      </c>
      <c r="Z17" s="40">
        <v>1.5173012224702178E-3</v>
      </c>
      <c r="AA17" s="40">
        <v>1.2378933454764887E-3</v>
      </c>
      <c r="AB17" s="40">
        <v>1.620379318650989E-3</v>
      </c>
      <c r="AC17" s="40">
        <v>1.7552213298802945E-3</v>
      </c>
      <c r="AE17">
        <v>50</v>
      </c>
      <c r="AF17">
        <v>40</v>
      </c>
      <c r="AG17">
        <v>5</v>
      </c>
      <c r="AH17">
        <v>393.12576810000002</v>
      </c>
      <c r="AI17" s="40">
        <v>1.479875647704872E-3</v>
      </c>
      <c r="AJ17" s="40">
        <v>1.357433668654253E-3</v>
      </c>
      <c r="AK17" s="40">
        <v>1.0957056876212282E-3</v>
      </c>
      <c r="AL17" s="40">
        <v>1.4510690196544869E-3</v>
      </c>
      <c r="AM17" s="40">
        <v>1.5742857261116217E-3</v>
      </c>
    </row>
    <row r="18" spans="1:39" x14ac:dyDescent="0.55000000000000004">
      <c r="A18">
        <v>5</v>
      </c>
      <c r="B18">
        <v>40</v>
      </c>
      <c r="C18">
        <v>7.5</v>
      </c>
      <c r="D18">
        <v>312.22124577244301</v>
      </c>
      <c r="E18" s="40">
        <v>2.2166874732281339E-3</v>
      </c>
      <c r="F18" s="40">
        <v>2.0284112471464547E-3</v>
      </c>
      <c r="G18" s="40">
        <v>1.6362005302388526E-3</v>
      </c>
      <c r="H18" s="40">
        <v>2.2045397359885771E-3</v>
      </c>
      <c r="I18" s="40">
        <v>2.3974250080963906E-3</v>
      </c>
      <c r="U18">
        <v>25</v>
      </c>
      <c r="V18">
        <v>40</v>
      </c>
      <c r="W18">
        <v>7.5</v>
      </c>
      <c r="X18">
        <v>331.736152954555</v>
      </c>
      <c r="Y18" s="40">
        <v>1.8998821230127516E-3</v>
      </c>
      <c r="Z18" s="40">
        <v>1.7767047322740652E-3</v>
      </c>
      <c r="AA18" s="40">
        <v>1.3253439066320133E-3</v>
      </c>
      <c r="AB18" s="40">
        <v>1.8696668226349416E-3</v>
      </c>
      <c r="AC18" s="40">
        <v>2.0498773086670011E-3</v>
      </c>
      <c r="AE18">
        <v>50</v>
      </c>
      <c r="AF18">
        <v>40</v>
      </c>
      <c r="AG18">
        <v>7.5</v>
      </c>
      <c r="AH18">
        <v>409.91221146264002</v>
      </c>
      <c r="AI18" s="40">
        <v>1.6371626937330599E-3</v>
      </c>
      <c r="AJ18" s="40">
        <v>1.4912960981354753E-3</v>
      </c>
      <c r="AK18" s="40">
        <v>1.0726985843260064E-3</v>
      </c>
      <c r="AL18" s="40">
        <v>1.5883357411307791E-3</v>
      </c>
      <c r="AM18" s="40">
        <v>1.7581971663724416E-3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206039-B71D-4FE4-88CC-CC98B3EA5856}">
  <dimension ref="A1:AO70"/>
  <sheetViews>
    <sheetView tabSelected="1" topLeftCell="V39" workbookViewId="0">
      <selection activeCell="AI68" sqref="AI68"/>
    </sheetView>
  </sheetViews>
  <sheetFormatPr defaultRowHeight="14.4" x14ac:dyDescent="0.55000000000000004"/>
  <cols>
    <col min="1" max="1" width="7.89453125" bestFit="1" customWidth="1"/>
    <col min="2" max="2" width="12" bestFit="1" customWidth="1"/>
    <col min="3" max="3" width="15.1015625" bestFit="1" customWidth="1"/>
    <col min="4" max="4" width="9.20703125" bestFit="1" customWidth="1"/>
    <col min="5" max="5" width="12" bestFit="1" customWidth="1"/>
    <col min="6" max="6" width="17.20703125" bestFit="1" customWidth="1"/>
    <col min="7" max="7" width="12" bestFit="1" customWidth="1"/>
    <col min="8" max="8" width="12.89453125" bestFit="1" customWidth="1"/>
    <col min="9" max="9" width="8.41796875" bestFit="1" customWidth="1"/>
    <col min="10" max="10" width="13.1015625" bestFit="1" customWidth="1"/>
    <col min="11" max="11" width="13.41796875" bestFit="1" customWidth="1"/>
    <col min="12" max="12" width="12" bestFit="1" customWidth="1"/>
    <col min="13" max="13" width="14.41796875" bestFit="1" customWidth="1"/>
    <col min="14" max="14" width="12" bestFit="1" customWidth="1"/>
    <col min="15" max="15" width="12" customWidth="1"/>
    <col min="16" max="16" width="13.26171875" style="47" bestFit="1" customWidth="1"/>
    <col min="17" max="17" width="12" customWidth="1"/>
    <col min="18" max="18" width="12" style="14" bestFit="1" customWidth="1"/>
    <col min="19" max="19" width="8.41796875" style="14" bestFit="1" customWidth="1"/>
    <col min="20" max="20" width="12" bestFit="1" customWidth="1"/>
    <col min="21" max="21" width="12.26171875" bestFit="1" customWidth="1"/>
    <col min="22" max="22" width="12.68359375" style="47" bestFit="1" customWidth="1"/>
    <col min="23" max="23" width="14.20703125" bestFit="1" customWidth="1"/>
    <col min="24" max="24" width="12.1015625" bestFit="1" customWidth="1"/>
    <col min="25" max="25" width="14" bestFit="1" customWidth="1"/>
    <col min="26" max="26" width="12" bestFit="1" customWidth="1"/>
    <col min="27" max="27" width="12" style="14" bestFit="1" customWidth="1"/>
    <col min="28" max="28" width="8" bestFit="1" customWidth="1"/>
    <col min="29" max="30" width="12" bestFit="1" customWidth="1"/>
    <col min="31" max="31" width="12" style="47" bestFit="1" customWidth="1"/>
    <col min="32" max="32" width="13.20703125" bestFit="1" customWidth="1"/>
    <col min="33" max="33" width="12.20703125" bestFit="1" customWidth="1"/>
    <col min="34" max="34" width="13.41796875" bestFit="1" customWidth="1"/>
    <col min="35" max="35" width="13.1015625" bestFit="1" customWidth="1"/>
    <col min="36" max="36" width="11.89453125" bestFit="1" customWidth="1"/>
    <col min="37" max="37" width="14.68359375" bestFit="1" customWidth="1"/>
    <col min="38" max="38" width="12.68359375" bestFit="1" customWidth="1"/>
    <col min="39" max="39" width="8.1015625" bestFit="1" customWidth="1"/>
    <col min="40" max="40" width="8.7890625" bestFit="1" customWidth="1"/>
    <col min="41" max="41" width="10.1015625" bestFit="1" customWidth="1"/>
    <col min="42" max="42" width="4.41796875" bestFit="1" customWidth="1"/>
  </cols>
  <sheetData>
    <row r="1" spans="1:41" s="44" customFormat="1" ht="14.7" thickBot="1" x14ac:dyDescent="0.6">
      <c r="A1" s="48" t="s">
        <v>0</v>
      </c>
      <c r="B1" s="49" t="s">
        <v>1</v>
      </c>
      <c r="C1" s="49" t="s">
        <v>2</v>
      </c>
      <c r="D1" s="49" t="s">
        <v>3</v>
      </c>
      <c r="E1" s="49" t="s">
        <v>4</v>
      </c>
      <c r="F1" s="49" t="s">
        <v>5</v>
      </c>
      <c r="G1" s="49" t="s">
        <v>6</v>
      </c>
      <c r="H1" s="49" t="s">
        <v>7</v>
      </c>
      <c r="I1" s="49" t="s">
        <v>39</v>
      </c>
      <c r="J1" s="49" t="s">
        <v>37</v>
      </c>
      <c r="K1" s="50" t="s">
        <v>38</v>
      </c>
      <c r="L1" s="48" t="s">
        <v>41</v>
      </c>
      <c r="M1" s="49" t="s">
        <v>54</v>
      </c>
      <c r="N1" s="49" t="s">
        <v>55</v>
      </c>
      <c r="O1" s="49" t="s">
        <v>56</v>
      </c>
      <c r="P1" s="53" t="s">
        <v>57</v>
      </c>
      <c r="Q1" s="49" t="s">
        <v>58</v>
      </c>
      <c r="R1" s="51" t="s">
        <v>59</v>
      </c>
      <c r="S1" s="52" t="s">
        <v>60</v>
      </c>
      <c r="T1" s="49" t="s">
        <v>61</v>
      </c>
      <c r="U1" s="50" t="s">
        <v>47</v>
      </c>
      <c r="V1" s="41" t="s">
        <v>19</v>
      </c>
      <c r="W1" s="41" t="s">
        <v>20</v>
      </c>
      <c r="X1" s="45" t="s">
        <v>62</v>
      </c>
      <c r="Y1" s="45" t="s">
        <v>63</v>
      </c>
      <c r="Z1" s="45" t="s">
        <v>64</v>
      </c>
      <c r="AA1" s="46" t="s">
        <v>65</v>
      </c>
      <c r="AB1" s="48" t="s">
        <v>66</v>
      </c>
      <c r="AC1" s="49" t="s">
        <v>67</v>
      </c>
      <c r="AD1" s="44" t="s">
        <v>68</v>
      </c>
      <c r="AE1" s="76" t="s">
        <v>76</v>
      </c>
      <c r="AF1" s="44" t="s">
        <v>77</v>
      </c>
      <c r="AG1" s="44" t="s">
        <v>78</v>
      </c>
      <c r="AH1" s="44" t="s">
        <v>79</v>
      </c>
      <c r="AI1" s="44" t="s">
        <v>80</v>
      </c>
    </row>
    <row r="2" spans="1:41" x14ac:dyDescent="0.55000000000000004">
      <c r="A2" s="16">
        <v>0.4</v>
      </c>
      <c r="B2" s="17">
        <v>20</v>
      </c>
      <c r="C2" s="17">
        <v>0</v>
      </c>
      <c r="D2" s="17">
        <v>-20</v>
      </c>
      <c r="E2" s="17">
        <v>286.65477618599999</v>
      </c>
      <c r="F2" s="17">
        <v>16.6049052461</v>
      </c>
      <c r="G2" s="17">
        <v>262.53133733208</v>
      </c>
      <c r="H2" s="17">
        <v>5.6390642115703056E-4</v>
      </c>
      <c r="I2" s="18">
        <v>1.34810445111836E+16</v>
      </c>
      <c r="J2" s="17">
        <v>1493906152913230</v>
      </c>
      <c r="K2" s="19">
        <f>I2-J2</f>
        <v>1.198713835827037E+16</v>
      </c>
      <c r="L2" s="24">
        <v>5.3257155524389503E+21</v>
      </c>
      <c r="M2" s="26">
        <v>7.7481795968395096E+21</v>
      </c>
      <c r="N2" s="26">
        <v>4.3338147262026702E+21</v>
      </c>
      <c r="O2" s="30">
        <v>255.351682617232</v>
      </c>
      <c r="P2" s="25">
        <f>F2*N2-L2-M2</f>
        <v>5.8888687733469688E+22</v>
      </c>
      <c r="Q2" s="26">
        <f>P2/N2</f>
        <v>13.588187648498883</v>
      </c>
      <c r="R2" s="37">
        <f>Q2*2*0.01/SQRT(8*1.38E-23*O2/(2.66E-26*PI()))</f>
        <v>4.6790036864851833E-4</v>
      </c>
      <c r="S2" s="25">
        <f>F2*2*0.01/SQRT(8*1.38E-23*O2/(2.66E-26*PI()))</f>
        <v>5.7177906921841877E-4</v>
      </c>
      <c r="T2" s="25">
        <f>R2-S2</f>
        <v>-1.0387870056990044E-4</v>
      </c>
      <c r="U2" s="30">
        <f>T2/S2*100</f>
        <v>-18.167629100501216</v>
      </c>
      <c r="V2" s="26">
        <f>3.81E-42/E2*EXP(-170/E2)</f>
        <v>7.3452804572428169E-45</v>
      </c>
      <c r="W2" s="25">
        <f>N2*N2*X2*V2</f>
        <v>1.2619398463076979E+21</v>
      </c>
      <c r="X2" s="25">
        <f>I2*1000000-N2</f>
        <v>9.1472297849809294E+21</v>
      </c>
      <c r="Y2" s="25">
        <f>F2*N2-W2</f>
        <v>7.0700643036440453E+22</v>
      </c>
      <c r="Z2" s="26">
        <f>Y2/N2</f>
        <v>16.313720706373857</v>
      </c>
      <c r="AA2" s="25">
        <f>Z2*2*0.01/SQRT(8*1.38E-23*O2/(2.66E-26*PI()))</f>
        <v>5.6175231973518928E-4</v>
      </c>
      <c r="AB2" s="26">
        <f>L2/N2</f>
        <v>1.2288747648207363</v>
      </c>
      <c r="AC2" s="30">
        <f>M2/N2</f>
        <v>1.7878428327803801</v>
      </c>
      <c r="AD2" s="14">
        <f>W2/L2</f>
        <v>0.23695216800112115</v>
      </c>
      <c r="AE2" s="55">
        <f>L2+M2+P2</f>
        <v>7.1962582882748144E+22</v>
      </c>
      <c r="AF2" s="14">
        <f>P2/AE2</f>
        <v>0.81832370899498785</v>
      </c>
      <c r="AG2" s="14">
        <f>L2/AE2</f>
        <v>7.4006731541534254E-2</v>
      </c>
      <c r="AH2" s="14">
        <f>M2/AE2</f>
        <v>0.10766955946347792</v>
      </c>
      <c r="AI2" s="14">
        <f>AG2+AH2</f>
        <v>0.18167629100501217</v>
      </c>
      <c r="AJ2" s="14"/>
      <c r="AK2" s="14"/>
      <c r="AL2" s="14"/>
      <c r="AM2" s="14"/>
      <c r="AN2" s="14"/>
      <c r="AO2" s="14"/>
    </row>
    <row r="3" spans="1:41" x14ac:dyDescent="0.55000000000000004">
      <c r="A3" s="21">
        <v>0.6</v>
      </c>
      <c r="B3" s="20">
        <v>20</v>
      </c>
      <c r="C3" s="20">
        <v>0</v>
      </c>
      <c r="D3" s="20">
        <v>-20</v>
      </c>
      <c r="E3" s="20">
        <v>297.22283450600003</v>
      </c>
      <c r="F3" s="20">
        <v>20.238390924699999</v>
      </c>
      <c r="G3" s="20">
        <v>265.49039366168</v>
      </c>
      <c r="H3" s="20">
        <v>6.8345950607206466E-4</v>
      </c>
      <c r="I3" s="22">
        <v>1.9502568519941E+16</v>
      </c>
      <c r="J3" s="20">
        <v>2482489172052840</v>
      </c>
      <c r="K3" s="23">
        <f t="shared" ref="K3:K66" si="0">I3-J3</f>
        <v>1.702007934788816E+16</v>
      </c>
      <c r="L3" s="28">
        <v>9.9492805036122088E+21</v>
      </c>
      <c r="M3">
        <v>5.8947612937551505E+21</v>
      </c>
      <c r="N3">
        <v>4.9756024499399096E+21</v>
      </c>
      <c r="O3" s="31">
        <v>256.22995391428799</v>
      </c>
      <c r="P3" s="14">
        <f t="shared" ref="P3:P66" si="1">F3*N3-L3-M3</f>
        <v>8.4854145670411587E+22</v>
      </c>
      <c r="Q3">
        <f t="shared" ref="Q3:Q66" si="2">P3/N3</f>
        <v>17.05404451503885</v>
      </c>
      <c r="R3" s="38">
        <f t="shared" ref="R3:R66" si="3">Q3*2*0.01/SQRT(8*1.38E-23*O3/(2.66E-26*PI()))</f>
        <v>5.8623758239253099E-4</v>
      </c>
      <c r="S3" s="14">
        <f t="shared" ref="S3:S66" si="4">F3*2*0.01/SQRT(8*1.38E-23*O3/(2.66E-26*PI()))</f>
        <v>6.9570038689347477E-4</v>
      </c>
      <c r="T3" s="14">
        <f t="shared" ref="T3:T66" si="5">R3-S3</f>
        <v>-1.0946280450094379E-4</v>
      </c>
      <c r="U3" s="31">
        <f t="shared" ref="U3:U66" si="6">T3/S3*100</f>
        <v>-15.734187670892394</v>
      </c>
      <c r="V3">
        <f t="shared" ref="V3:V66" si="7">3.81E-42/E3*EXP(-170/E3)</f>
        <v>7.2350761665380346E-45</v>
      </c>
      <c r="W3" s="14">
        <f t="shared" ref="W3:W66" si="8">N3*N3*X3*V3</f>
        <v>2.6020124823236824E+21</v>
      </c>
      <c r="X3" s="14">
        <f t="shared" ref="X3:X66" si="9">I3*1000000-N3</f>
        <v>1.452696607000109E+22</v>
      </c>
      <c r="Y3" s="14">
        <f t="shared" ref="Y3:Y66" si="10">F3*N3-W3</f>
        <v>9.809617498545527E+22</v>
      </c>
      <c r="Z3">
        <f t="shared" ref="Z3:Z66" si="11">Y3/N3</f>
        <v>19.715436667702416</v>
      </c>
      <c r="AA3" s="14">
        <f t="shared" ref="AA3:AA66" si="12">Z3*2*0.01/SQRT(8*1.38E-23*O3/(2.66E-26*PI()))</f>
        <v>6.7772368705234338E-4</v>
      </c>
      <c r="AB3">
        <f t="shared" ref="AB3:AB66" si="13">L3/N3</f>
        <v>1.9996132335155448</v>
      </c>
      <c r="AC3" s="31">
        <f t="shared" ref="AC3:AC66" si="14">M3/N3</f>
        <v>1.1847331761456026</v>
      </c>
      <c r="AD3" s="14">
        <f t="shared" ref="AD3:AD66" si="15">W3/L3</f>
        <v>0.26152770357404131</v>
      </c>
      <c r="AE3" s="55">
        <f t="shared" ref="AE3:AE66" si="16">L3+M3+P3</f>
        <v>1.0069818746777894E+23</v>
      </c>
      <c r="AF3" s="14">
        <f t="shared" ref="AF3:AF66" si="17">P3/AE3</f>
        <v>0.84265812329107637</v>
      </c>
      <c r="AG3" s="14">
        <f t="shared" ref="AG3:AG66" si="18">L3/AE3</f>
        <v>9.8802975046554289E-2</v>
      </c>
      <c r="AH3" s="14">
        <f t="shared" ref="AH3:AH66" si="19">M3/AE3</f>
        <v>5.85389016623694E-2</v>
      </c>
      <c r="AI3" s="14">
        <f t="shared" ref="AI3:AI66" si="20">AG3+AH3</f>
        <v>0.15734187670892369</v>
      </c>
      <c r="AJ3" s="14"/>
      <c r="AK3" s="14"/>
      <c r="AL3" s="14"/>
      <c r="AM3" s="14"/>
      <c r="AN3" s="14"/>
      <c r="AO3" s="14"/>
    </row>
    <row r="4" spans="1:41" x14ac:dyDescent="0.55000000000000004">
      <c r="A4" s="3">
        <v>0.8</v>
      </c>
      <c r="B4" s="1">
        <v>20</v>
      </c>
      <c r="C4" s="1">
        <v>0</v>
      </c>
      <c r="D4" s="1">
        <v>-20</v>
      </c>
      <c r="E4">
        <v>307.19459972499999</v>
      </c>
      <c r="F4" s="1">
        <v>22.052369495200001</v>
      </c>
      <c r="G4" s="1">
        <v>268.28248792299996</v>
      </c>
      <c r="H4" s="1">
        <v>7.4083298665609165E-4</v>
      </c>
      <c r="I4" s="2">
        <v>2.51593341846723E+16</v>
      </c>
      <c r="J4">
        <v>3044362383817350</v>
      </c>
      <c r="K4" s="4">
        <f t="shared" si="0"/>
        <v>2.2114971800854952E+16</v>
      </c>
      <c r="L4" s="28">
        <v>1.5829755368466832E+22</v>
      </c>
      <c r="M4">
        <v>5.0042219775403397E+21</v>
      </c>
      <c r="N4">
        <v>5.5875154684865203E+21</v>
      </c>
      <c r="O4" s="31">
        <v>257.02182630304901</v>
      </c>
      <c r="P4" s="14">
        <f t="shared" si="1"/>
        <v>1.0238397832520312E+23</v>
      </c>
      <c r="Q4">
        <f t="shared" si="2"/>
        <v>18.323703782592958</v>
      </c>
      <c r="R4" s="38">
        <f t="shared" si="3"/>
        <v>6.2891140927677752E-4</v>
      </c>
      <c r="S4" s="14">
        <f t="shared" si="4"/>
        <v>7.5688774178360322E-4</v>
      </c>
      <c r="T4" s="14">
        <f t="shared" si="5"/>
        <v>-1.279763325068257E-4</v>
      </c>
      <c r="U4" s="31">
        <f t="shared" si="6"/>
        <v>-16.908231622994705</v>
      </c>
      <c r="V4">
        <f t="shared" si="7"/>
        <v>7.1314023720699229E-45</v>
      </c>
      <c r="W4" s="14">
        <f t="shared" si="8"/>
        <v>4.3575622755891093E+21</v>
      </c>
      <c r="X4" s="14">
        <f t="shared" si="9"/>
        <v>1.9571818716185777E+22</v>
      </c>
      <c r="Y4" s="14">
        <f t="shared" si="10"/>
        <v>1.1886039339562117E+23</v>
      </c>
      <c r="Z4">
        <f t="shared" si="11"/>
        <v>21.272494736881089</v>
      </c>
      <c r="AA4" s="14">
        <f t="shared" si="12"/>
        <v>7.3012065696641314E-4</v>
      </c>
      <c r="AB4">
        <f t="shared" si="13"/>
        <v>2.8330579946930521</v>
      </c>
      <c r="AC4" s="31">
        <f t="shared" si="14"/>
        <v>0.89560771791399152</v>
      </c>
      <c r="AD4" s="14">
        <f t="shared" si="15"/>
        <v>0.27527666563119824</v>
      </c>
      <c r="AE4" s="55">
        <f t="shared" si="16"/>
        <v>1.2321795567121029E+23</v>
      </c>
      <c r="AF4" s="14">
        <f t="shared" si="17"/>
        <v>0.83091768377005293</v>
      </c>
      <c r="AG4" s="14">
        <f t="shared" si="18"/>
        <v>0.12846955041768668</v>
      </c>
      <c r="AH4" s="14">
        <f t="shared" si="19"/>
        <v>4.0612765812260344E-2</v>
      </c>
      <c r="AI4" s="14">
        <f t="shared" si="20"/>
        <v>0.16908231622994702</v>
      </c>
      <c r="AJ4" s="14"/>
      <c r="AK4" s="14"/>
      <c r="AL4" s="14"/>
      <c r="AM4" s="14"/>
      <c r="AN4" s="14"/>
      <c r="AO4" s="14"/>
    </row>
    <row r="5" spans="1:41" x14ac:dyDescent="0.55000000000000004">
      <c r="A5" s="3">
        <v>1.5</v>
      </c>
      <c r="B5" s="1">
        <v>20</v>
      </c>
      <c r="C5" s="1">
        <v>0</v>
      </c>
      <c r="D5" s="1">
        <v>-20</v>
      </c>
      <c r="E5" s="1">
        <v>337.77707816249898</v>
      </c>
      <c r="F5" s="1">
        <v>26.900784832700001</v>
      </c>
      <c r="G5" s="1">
        <v>276.84558188535999</v>
      </c>
      <c r="H5" s="1">
        <v>8.896257927700046E-4</v>
      </c>
      <c r="I5" s="2">
        <v>4.29026203257012E+16</v>
      </c>
      <c r="J5" s="1">
        <v>4814831897137840</v>
      </c>
      <c r="K5" s="4">
        <f t="shared" si="0"/>
        <v>3.808778842856336E+16</v>
      </c>
      <c r="L5" s="28">
        <v>3.9755108245622938E+22</v>
      </c>
      <c r="M5">
        <v>3.3806048729803103E+21</v>
      </c>
      <c r="N5">
        <v>6.8116110165756797E+21</v>
      </c>
      <c r="O5" s="31">
        <v>259.47258076990198</v>
      </c>
      <c r="P5" s="14">
        <f t="shared" si="1"/>
        <v>1.4010196920234803E+23</v>
      </c>
      <c r="Q5">
        <f t="shared" si="2"/>
        <v>20.568110665952243</v>
      </c>
      <c r="R5" s="38">
        <f t="shared" si="3"/>
        <v>7.0260280332757295E-4</v>
      </c>
      <c r="S5" s="14">
        <f t="shared" si="4"/>
        <v>9.1892576533313954E-4</v>
      </c>
      <c r="T5" s="14">
        <f t="shared" si="5"/>
        <v>-2.1632296200556659E-4</v>
      </c>
      <c r="U5" s="31">
        <f t="shared" si="6"/>
        <v>-23.54085282690302</v>
      </c>
      <c r="V5">
        <f t="shared" si="7"/>
        <v>6.818965718487138E-45</v>
      </c>
      <c r="W5" s="14">
        <f t="shared" si="8"/>
        <v>1.1418714462040753E+22</v>
      </c>
      <c r="X5" s="14">
        <f t="shared" si="9"/>
        <v>3.6091009309125519E+22</v>
      </c>
      <c r="Y5" s="14">
        <f t="shared" si="10"/>
        <v>1.7181896785891054E+23</v>
      </c>
      <c r="Z5">
        <f t="shared" si="11"/>
        <v>25.224424507036378</v>
      </c>
      <c r="AA5" s="14">
        <f t="shared" si="12"/>
        <v>8.6166161096683214E-4</v>
      </c>
      <c r="AB5">
        <f t="shared" si="13"/>
        <v>5.8363738253521928</v>
      </c>
      <c r="AC5" s="31">
        <f t="shared" si="14"/>
        <v>0.49630034139556628</v>
      </c>
      <c r="AD5" s="14">
        <f t="shared" si="15"/>
        <v>0.28722634564321581</v>
      </c>
      <c r="AE5" s="55">
        <f t="shared" si="16"/>
        <v>1.8323768232095128E+23</v>
      </c>
      <c r="AF5" s="14">
        <f t="shared" si="17"/>
        <v>0.76459147173096975</v>
      </c>
      <c r="AG5" s="14">
        <f t="shared" si="18"/>
        <v>0.21695923972662781</v>
      </c>
      <c r="AH5" s="14">
        <f t="shared" si="19"/>
        <v>1.8449288542402471E-2</v>
      </c>
      <c r="AI5" s="14">
        <f t="shared" si="20"/>
        <v>0.23540852826903028</v>
      </c>
      <c r="AJ5" s="14"/>
      <c r="AK5" s="14"/>
      <c r="AL5" s="14"/>
      <c r="AM5" s="14"/>
      <c r="AN5" s="14"/>
      <c r="AO5" s="14"/>
    </row>
    <row r="6" spans="1:41" x14ac:dyDescent="0.55000000000000004">
      <c r="A6" s="3">
        <v>2</v>
      </c>
      <c r="B6" s="1">
        <v>20</v>
      </c>
      <c r="C6" s="1">
        <v>0</v>
      </c>
      <c r="D6" s="1">
        <v>-20</v>
      </c>
      <c r="E6">
        <v>355.96575919999998</v>
      </c>
      <c r="F6" s="1">
        <v>27.164979081399999</v>
      </c>
      <c r="G6" s="1">
        <v>281.93841257599996</v>
      </c>
      <c r="H6" s="1">
        <v>8.9021203943422448E-4</v>
      </c>
      <c r="I6" s="2">
        <v>5.42805831351074E+16</v>
      </c>
      <c r="J6">
        <v>5660345640080320</v>
      </c>
      <c r="K6" s="4">
        <f t="shared" si="0"/>
        <v>4.862023749502708E+16</v>
      </c>
      <c r="L6" s="28">
        <v>6.2820681528719817E+22</v>
      </c>
      <c r="M6">
        <v>2.9368867112684602E+21</v>
      </c>
      <c r="N6">
        <v>7.6520547417075797E+21</v>
      </c>
      <c r="O6" s="31">
        <v>261.027665424492</v>
      </c>
      <c r="P6" s="14">
        <f t="shared" si="1"/>
        <v>1.4211033874822579E+23</v>
      </c>
      <c r="Q6">
        <f t="shared" si="2"/>
        <v>18.571526674221548</v>
      </c>
      <c r="R6" s="38">
        <f t="shared" si="3"/>
        <v>6.3250731201718589E-4</v>
      </c>
      <c r="S6" s="14">
        <f t="shared" si="4"/>
        <v>9.2518230736674781E-4</v>
      </c>
      <c r="T6" s="14">
        <f t="shared" si="5"/>
        <v>-2.9267499534956192E-4</v>
      </c>
      <c r="U6" s="31">
        <f t="shared" si="6"/>
        <v>-31.634305262772799</v>
      </c>
      <c r="V6">
        <f t="shared" si="7"/>
        <v>6.6390965998577482E-45</v>
      </c>
      <c r="W6" s="14">
        <f t="shared" si="8"/>
        <v>1.8126620126433528E+22</v>
      </c>
      <c r="X6" s="14">
        <f t="shared" si="9"/>
        <v>4.662852839339982E+22</v>
      </c>
      <c r="Y6" s="14">
        <f t="shared" si="10"/>
        <v>1.8974128686178055E+23</v>
      </c>
      <c r="Z6">
        <f t="shared" si="11"/>
        <v>24.796122514335174</v>
      </c>
      <c r="AA6" s="14">
        <f t="shared" si="12"/>
        <v>8.4450401278861862E-4</v>
      </c>
      <c r="AB6">
        <f t="shared" si="13"/>
        <v>8.209648734779071</v>
      </c>
      <c r="AC6" s="31">
        <f t="shared" si="14"/>
        <v>0.38380367239938024</v>
      </c>
      <c r="AD6" s="14">
        <f t="shared" si="15"/>
        <v>0.28854542302516339</v>
      </c>
      <c r="AE6" s="55">
        <f t="shared" si="16"/>
        <v>2.0786790698821407E+23</v>
      </c>
      <c r="AF6" s="14">
        <f t="shared" si="17"/>
        <v>0.68365694737227201</v>
      </c>
      <c r="AG6" s="14">
        <f t="shared" si="18"/>
        <v>0.30221443241972745</v>
      </c>
      <c r="AH6" s="14">
        <f t="shared" si="19"/>
        <v>1.4128620208000551E-2</v>
      </c>
      <c r="AI6" s="14">
        <f t="shared" si="20"/>
        <v>0.31634305262772799</v>
      </c>
      <c r="AJ6" s="14"/>
      <c r="AK6" s="14"/>
      <c r="AL6" s="14"/>
      <c r="AM6" s="14"/>
      <c r="AN6" s="14"/>
      <c r="AO6" s="14"/>
    </row>
    <row r="7" spans="1:41" x14ac:dyDescent="0.55000000000000004">
      <c r="A7" s="3">
        <v>3</v>
      </c>
      <c r="B7" s="1">
        <v>20</v>
      </c>
      <c r="C7" s="1">
        <v>0</v>
      </c>
      <c r="D7" s="1">
        <v>-20</v>
      </c>
      <c r="E7">
        <v>384.99900930000001</v>
      </c>
      <c r="F7" s="1">
        <v>29.0249660377</v>
      </c>
      <c r="G7" s="1">
        <v>290.06772260399998</v>
      </c>
      <c r="H7" s="1">
        <v>9.3774170515891278E-4</v>
      </c>
      <c r="I7" s="2">
        <v>7.5280826127208608E+16</v>
      </c>
      <c r="J7">
        <v>5873229898881040</v>
      </c>
      <c r="K7" s="4">
        <f t="shared" si="0"/>
        <v>6.9407596228327568E+16</v>
      </c>
      <c r="L7" s="28">
        <v>1.0741659258707139E+23</v>
      </c>
      <c r="M7">
        <v>2.26678939832518E+21</v>
      </c>
      <c r="N7">
        <v>8.4380251142022203E+21</v>
      </c>
      <c r="O7" s="31">
        <v>263.76982749256098</v>
      </c>
      <c r="P7" s="14">
        <f t="shared" si="1"/>
        <v>1.3523001037958253E+23</v>
      </c>
      <c r="Q7">
        <f t="shared" si="2"/>
        <v>16.026263082812353</v>
      </c>
      <c r="R7" s="38">
        <f t="shared" si="3"/>
        <v>5.4297636241210838E-4</v>
      </c>
      <c r="S7" s="14">
        <f t="shared" si="4"/>
        <v>9.8337774669300681E-4</v>
      </c>
      <c r="T7" s="14">
        <f t="shared" si="5"/>
        <v>-4.4040138428089843E-4</v>
      </c>
      <c r="U7" s="31">
        <f t="shared" si="6"/>
        <v>-44.784558707162205</v>
      </c>
      <c r="V7">
        <f t="shared" si="7"/>
        <v>6.3635355646373521E-45</v>
      </c>
      <c r="W7" s="14">
        <f t="shared" si="8"/>
        <v>3.0285499676172954E+22</v>
      </c>
      <c r="X7" s="14">
        <f t="shared" si="9"/>
        <v>6.6842801013006382E+22</v>
      </c>
      <c r="Y7" s="14">
        <f t="shared" si="10"/>
        <v>2.1462789268880616E+23</v>
      </c>
      <c r="Z7">
        <f t="shared" si="11"/>
        <v>25.43579685814888</v>
      </c>
      <c r="AA7" s="14">
        <f t="shared" si="12"/>
        <v>8.6177522368910203E-4</v>
      </c>
      <c r="AB7">
        <f t="shared" si="13"/>
        <v>12.730063152606197</v>
      </c>
      <c r="AC7" s="31">
        <f t="shared" si="14"/>
        <v>0.26863980228144835</v>
      </c>
      <c r="AD7" s="14">
        <f t="shared" si="15"/>
        <v>0.28194433417373271</v>
      </c>
      <c r="AE7" s="55">
        <f t="shared" si="16"/>
        <v>2.4491339236497911E+23</v>
      </c>
      <c r="AF7" s="14">
        <f t="shared" si="17"/>
        <v>0.55215441292837797</v>
      </c>
      <c r="AG7" s="14">
        <f t="shared" si="18"/>
        <v>0.43859011363084288</v>
      </c>
      <c r="AH7" s="14">
        <f t="shared" si="19"/>
        <v>9.25547344077912E-3</v>
      </c>
      <c r="AI7" s="14">
        <f t="shared" si="20"/>
        <v>0.44784558707162198</v>
      </c>
      <c r="AJ7" s="14"/>
      <c r="AK7" s="14"/>
      <c r="AL7" s="14"/>
      <c r="AM7" s="14"/>
      <c r="AN7" s="14"/>
      <c r="AO7" s="14"/>
    </row>
    <row r="8" spans="1:41" x14ac:dyDescent="0.55000000000000004">
      <c r="A8" s="21">
        <v>0.4</v>
      </c>
      <c r="B8" s="20">
        <v>40</v>
      </c>
      <c r="C8" s="20">
        <v>0</v>
      </c>
      <c r="D8" s="20">
        <v>-20</v>
      </c>
      <c r="E8" s="20">
        <v>311.66909797800002</v>
      </c>
      <c r="F8" s="20">
        <v>25.137496426599999</v>
      </c>
      <c r="G8" s="20">
        <v>269.53534743384</v>
      </c>
      <c r="H8" s="20">
        <v>8.4251059629979739E-4</v>
      </c>
      <c r="I8" s="22">
        <v>1.23990662602655E+16</v>
      </c>
      <c r="J8" s="20">
        <v>1587477743283150</v>
      </c>
      <c r="K8" s="23">
        <f t="shared" si="0"/>
        <v>1.081158851698235E+16</v>
      </c>
      <c r="L8" s="28">
        <v>7.4283926942490076E+21</v>
      </c>
      <c r="M8">
        <v>1.0578081030972599E+22</v>
      </c>
      <c r="N8">
        <v>5.2846668120375595E+21</v>
      </c>
      <c r="O8" s="31">
        <v>257.22790795372498</v>
      </c>
      <c r="P8" s="14">
        <f t="shared" si="1"/>
        <v>1.1483681937814414E+23</v>
      </c>
      <c r="Q8">
        <f t="shared" si="2"/>
        <v>21.730191034289177</v>
      </c>
      <c r="R8" s="38">
        <f t="shared" si="3"/>
        <v>7.4553101462961264E-4</v>
      </c>
      <c r="S8" s="14">
        <f t="shared" si="4"/>
        <v>8.6243067014916334E-4</v>
      </c>
      <c r="T8" s="14">
        <f t="shared" si="5"/>
        <v>-1.168996555195507E-4</v>
      </c>
      <c r="U8" s="31">
        <f t="shared" si="6"/>
        <v>-13.554672806259557</v>
      </c>
      <c r="V8">
        <f t="shared" si="7"/>
        <v>7.0850868838282774E-45</v>
      </c>
      <c r="W8" s="14">
        <f t="shared" si="8"/>
        <v>1.4077276733402571E+21</v>
      </c>
      <c r="X8" s="14">
        <f t="shared" si="9"/>
        <v>7.1143994482279412E+21</v>
      </c>
      <c r="Y8" s="14">
        <f t="shared" si="10"/>
        <v>1.314355654300255E+23</v>
      </c>
      <c r="Z8">
        <f t="shared" si="11"/>
        <v>24.871116780841877</v>
      </c>
      <c r="AA8" s="14">
        <f t="shared" si="12"/>
        <v>8.5329157481100668E-4</v>
      </c>
      <c r="AB8">
        <f t="shared" si="13"/>
        <v>1.405650149471753</v>
      </c>
      <c r="AC8" s="31">
        <f t="shared" si="14"/>
        <v>2.001655242839067</v>
      </c>
      <c r="AD8" s="14">
        <f t="shared" si="15"/>
        <v>0.18950636177730706</v>
      </c>
      <c r="AE8" s="55">
        <f t="shared" si="16"/>
        <v>1.3284329310336575E+23</v>
      </c>
      <c r="AF8" s="14">
        <f t="shared" si="17"/>
        <v>0.86445327193740429</v>
      </c>
      <c r="AG8" s="14">
        <f t="shared" si="18"/>
        <v>5.5918462428275952E-2</v>
      </c>
      <c r="AH8" s="14">
        <f t="shared" si="19"/>
        <v>7.9628265634319711E-2</v>
      </c>
      <c r="AI8" s="14">
        <f t="shared" si="20"/>
        <v>0.13554672806259566</v>
      </c>
      <c r="AJ8" s="14"/>
      <c r="AK8" s="14"/>
      <c r="AL8" s="14"/>
      <c r="AM8" s="14"/>
      <c r="AN8" s="14"/>
      <c r="AO8" s="14"/>
    </row>
    <row r="9" spans="1:41" x14ac:dyDescent="0.55000000000000004">
      <c r="A9" s="21">
        <v>0.6</v>
      </c>
      <c r="B9" s="20">
        <v>40</v>
      </c>
      <c r="C9" s="20">
        <v>0</v>
      </c>
      <c r="D9" s="20">
        <v>-20</v>
      </c>
      <c r="E9" s="20">
        <v>325.28166517400001</v>
      </c>
      <c r="F9" s="20">
        <v>27.2656759292</v>
      </c>
      <c r="G9" s="20">
        <v>273.34686624872</v>
      </c>
      <c r="H9" s="20">
        <v>9.0744525168039462E-4</v>
      </c>
      <c r="I9" s="22">
        <v>1.78202749071157E+16</v>
      </c>
      <c r="J9" s="20">
        <v>2856276725248740</v>
      </c>
      <c r="K9" s="23">
        <f t="shared" si="0"/>
        <v>1.496399818186696E+16</v>
      </c>
      <c r="L9" s="28">
        <v>1.4940079444655788E+22</v>
      </c>
      <c r="M9">
        <v>8.8986000252394799E+21</v>
      </c>
      <c r="N9">
        <v>6.5788159752718999E+21</v>
      </c>
      <c r="O9" s="31">
        <v>258.76031555862698</v>
      </c>
      <c r="P9" s="14">
        <f t="shared" si="1"/>
        <v>1.5553718490971219E+23</v>
      </c>
      <c r="Q9">
        <f t="shared" si="2"/>
        <v>23.642124281076867</v>
      </c>
      <c r="R9" s="38">
        <f t="shared" si="3"/>
        <v>8.0872128494678501E-4</v>
      </c>
      <c r="S9" s="14">
        <f t="shared" si="4"/>
        <v>9.3267137124620884E-4</v>
      </c>
      <c r="T9" s="14">
        <f t="shared" si="5"/>
        <v>-1.2395008629942383E-4</v>
      </c>
      <c r="U9" s="31">
        <f t="shared" si="6"/>
        <v>-13.289792109068948</v>
      </c>
      <c r="V9">
        <f t="shared" si="7"/>
        <v>6.9453266876703505E-45</v>
      </c>
      <c r="W9" s="14">
        <f t="shared" si="8"/>
        <v>3.3791761662290349E+21</v>
      </c>
      <c r="X9" s="14">
        <f t="shared" si="9"/>
        <v>1.1241458931843801E+22</v>
      </c>
      <c r="Y9" s="14">
        <f t="shared" si="10"/>
        <v>1.7599668821337844E+23</v>
      </c>
      <c r="Z9">
        <f t="shared" si="11"/>
        <v>26.752030893538493</v>
      </c>
      <c r="AA9" s="14">
        <f t="shared" si="12"/>
        <v>9.1510122110622359E-4</v>
      </c>
      <c r="AB9">
        <f t="shared" si="13"/>
        <v>2.2709374302019931</v>
      </c>
      <c r="AC9" s="31">
        <f t="shared" si="14"/>
        <v>1.3526142179211365</v>
      </c>
      <c r="AD9" s="14">
        <f t="shared" si="15"/>
        <v>0.22618194091583624</v>
      </c>
      <c r="AE9" s="55">
        <f t="shared" si="16"/>
        <v>1.7937586437960744E+23</v>
      </c>
      <c r="AF9" s="14">
        <f t="shared" si="17"/>
        <v>0.86710207890931068</v>
      </c>
      <c r="AG9" s="14">
        <f t="shared" si="18"/>
        <v>8.3289240145700827E-2</v>
      </c>
      <c r="AH9" s="14">
        <f t="shared" si="19"/>
        <v>4.9608680944988541E-2</v>
      </c>
      <c r="AI9" s="14">
        <f t="shared" si="20"/>
        <v>0.13289792109068937</v>
      </c>
      <c r="AJ9" s="14"/>
      <c r="AK9" s="14"/>
      <c r="AL9" s="14"/>
      <c r="AM9" s="14"/>
      <c r="AN9" s="14"/>
      <c r="AO9" s="14"/>
    </row>
    <row r="10" spans="1:41" x14ac:dyDescent="0.55000000000000004">
      <c r="A10" s="3">
        <v>0.8</v>
      </c>
      <c r="B10" s="1">
        <v>40</v>
      </c>
      <c r="C10" s="1">
        <v>0</v>
      </c>
      <c r="D10" s="1">
        <v>-20</v>
      </c>
      <c r="E10">
        <v>338.27561182099998</v>
      </c>
      <c r="F10" s="1">
        <v>29.192798877400001</v>
      </c>
      <c r="G10" s="1">
        <v>276.98517130988</v>
      </c>
      <c r="H10" s="1">
        <v>9.6518083370723308E-4</v>
      </c>
      <c r="I10" s="2">
        <v>2.284767604913E+16</v>
      </c>
      <c r="J10">
        <v>3452182949254420</v>
      </c>
      <c r="K10" s="4">
        <f t="shared" si="0"/>
        <v>1.939549309987558E+16</v>
      </c>
      <c r="L10" s="28">
        <v>2.3714848622419198E+22</v>
      </c>
      <c r="M10">
        <v>7.7434705155842795E+21</v>
      </c>
      <c r="N10">
        <v>7.5163573433245599E+21</v>
      </c>
      <c r="O10" s="31">
        <v>260.15547946889399</v>
      </c>
      <c r="P10" s="14">
        <f t="shared" si="1"/>
        <v>1.8796518907633899E+23</v>
      </c>
      <c r="Q10">
        <f t="shared" si="2"/>
        <v>25.007484409090125</v>
      </c>
      <c r="R10" s="38">
        <f t="shared" si="3"/>
        <v>8.5312905224653424E-4</v>
      </c>
      <c r="S10" s="14">
        <f t="shared" si="4"/>
        <v>9.9591084138183033E-4</v>
      </c>
      <c r="T10" s="14">
        <f t="shared" si="5"/>
        <v>-1.4278178913529609E-4</v>
      </c>
      <c r="U10" s="31">
        <f t="shared" si="6"/>
        <v>-14.336804380720041</v>
      </c>
      <c r="V10">
        <f t="shared" si="7"/>
        <v>6.8139684807682644E-45</v>
      </c>
      <c r="W10" s="14">
        <f t="shared" si="8"/>
        <v>5.9019356570049315E+21</v>
      </c>
      <c r="X10" s="14">
        <f t="shared" si="9"/>
        <v>1.533131870580544E+22</v>
      </c>
      <c r="Y10" s="14">
        <f t="shared" si="10"/>
        <v>2.1352157255733755E+23</v>
      </c>
      <c r="Z10">
        <f t="shared" si="11"/>
        <v>28.407586654587504</v>
      </c>
      <c r="AA10" s="14">
        <f t="shared" si="12"/>
        <v>9.6912336654022191E-4</v>
      </c>
      <c r="AB10">
        <f t="shared" si="13"/>
        <v>3.1550986121596347</v>
      </c>
      <c r="AC10" s="31">
        <f t="shared" si="14"/>
        <v>1.0302158561502432</v>
      </c>
      <c r="AD10" s="14">
        <f t="shared" si="15"/>
        <v>0.24887089734258078</v>
      </c>
      <c r="AE10" s="55">
        <f t="shared" si="16"/>
        <v>2.1942350821434247E+23</v>
      </c>
      <c r="AF10" s="14">
        <f t="shared" si="17"/>
        <v>0.85663195619279942</v>
      </c>
      <c r="AG10" s="14">
        <f t="shared" si="18"/>
        <v>0.10807797585322305</v>
      </c>
      <c r="AH10" s="14">
        <f t="shared" si="19"/>
        <v>3.5290067953977468E-2</v>
      </c>
      <c r="AI10" s="14">
        <f t="shared" si="20"/>
        <v>0.14336804380720053</v>
      </c>
      <c r="AJ10" s="14"/>
      <c r="AK10" s="14"/>
      <c r="AL10" s="14"/>
      <c r="AM10" s="14"/>
      <c r="AN10" s="14"/>
      <c r="AO10" s="14"/>
    </row>
    <row r="11" spans="1:41" x14ac:dyDescent="0.55000000000000004">
      <c r="A11" s="3">
        <v>1</v>
      </c>
      <c r="B11" s="1">
        <v>40</v>
      </c>
      <c r="C11" s="1">
        <v>0</v>
      </c>
      <c r="D11" s="1">
        <v>-20</v>
      </c>
      <c r="E11">
        <v>350.67248840000002</v>
      </c>
      <c r="F11" s="1">
        <v>31.869304916899999</v>
      </c>
      <c r="G11" s="1">
        <v>280.45629675200001</v>
      </c>
      <c r="H11" s="1">
        <v>1.0471314594205547E-3</v>
      </c>
      <c r="I11" s="2">
        <v>2.75499641755005E+16</v>
      </c>
      <c r="J11">
        <v>4514247569367830</v>
      </c>
      <c r="K11" s="4">
        <f t="shared" si="0"/>
        <v>2.3035716606132672E+16</v>
      </c>
      <c r="L11" s="28">
        <v>3.2399717002842798E+22</v>
      </c>
      <c r="M11">
        <v>6.7654275340202704E+21</v>
      </c>
      <c r="N11">
        <v>8.0958286102289795E+21</v>
      </c>
      <c r="O11" s="31">
        <v>261.47012229273003</v>
      </c>
      <c r="P11" s="14">
        <f t="shared" si="1"/>
        <v>2.1884328599748704E+23</v>
      </c>
      <c r="Q11">
        <f t="shared" si="2"/>
        <v>27.03161054088784</v>
      </c>
      <c r="R11" s="38">
        <f t="shared" si="3"/>
        <v>9.1986077583081083E-4</v>
      </c>
      <c r="S11" s="14">
        <f t="shared" si="4"/>
        <v>1.0844830537087731E-3</v>
      </c>
      <c r="T11" s="14">
        <f t="shared" si="5"/>
        <v>-1.646222778779623E-4</v>
      </c>
      <c r="U11" s="31">
        <f t="shared" si="6"/>
        <v>-15.179792557843871</v>
      </c>
      <c r="V11">
        <f t="shared" si="7"/>
        <v>6.6909036216501693E-45</v>
      </c>
      <c r="W11" s="14">
        <f t="shared" si="8"/>
        <v>8.531380719806586E+21</v>
      </c>
      <c r="X11" s="14">
        <f t="shared" si="9"/>
        <v>1.9454135565271519E+22</v>
      </c>
      <c r="Y11" s="14">
        <f t="shared" si="10"/>
        <v>2.4947704981454352E+23</v>
      </c>
      <c r="Z11">
        <f t="shared" si="11"/>
        <v>30.815505345472896</v>
      </c>
      <c r="AA11" s="14">
        <f t="shared" si="12"/>
        <v>1.0486232261976865E-3</v>
      </c>
      <c r="AB11">
        <f t="shared" si="13"/>
        <v>4.0020260510340044</v>
      </c>
      <c r="AC11" s="31">
        <f t="shared" si="14"/>
        <v>0.83566832497815435</v>
      </c>
      <c r="AD11" s="14">
        <f t="shared" si="15"/>
        <v>0.26331651968003394</v>
      </c>
      <c r="AE11" s="55">
        <f t="shared" si="16"/>
        <v>2.5800843053435011E+23</v>
      </c>
      <c r="AF11" s="14">
        <f t="shared" si="17"/>
        <v>0.84820207442156126</v>
      </c>
      <c r="AG11" s="14">
        <f t="shared" si="18"/>
        <v>0.12557619507138254</v>
      </c>
      <c r="AH11" s="14">
        <f t="shared" si="19"/>
        <v>2.6221730507056246E-2</v>
      </c>
      <c r="AI11" s="14">
        <f t="shared" si="20"/>
        <v>0.1517979255784388</v>
      </c>
      <c r="AJ11" s="14"/>
      <c r="AK11" s="14"/>
      <c r="AL11" s="14"/>
      <c r="AM11" s="14"/>
      <c r="AN11" s="14"/>
      <c r="AO11" s="14"/>
    </row>
    <row r="12" spans="1:41" x14ac:dyDescent="0.55000000000000004">
      <c r="A12" s="3">
        <v>1.5</v>
      </c>
      <c r="B12" s="1">
        <v>40</v>
      </c>
      <c r="C12" s="1">
        <v>0</v>
      </c>
      <c r="D12" s="1">
        <v>-20</v>
      </c>
      <c r="E12">
        <v>379.19392334999998</v>
      </c>
      <c r="F12" s="1">
        <v>36.806894655199997</v>
      </c>
      <c r="G12" s="1">
        <v>288.44229853799999</v>
      </c>
      <c r="H12" s="1">
        <v>1.192506947678111E-3</v>
      </c>
      <c r="I12" s="2">
        <v>3.82166507603936E+16</v>
      </c>
      <c r="J12">
        <v>5712700240414110</v>
      </c>
      <c r="K12" s="4">
        <f t="shared" si="0"/>
        <v>3.2503950519979488E+16</v>
      </c>
      <c r="L12" s="28">
        <v>5.5373385438876567E+22</v>
      </c>
      <c r="M12">
        <v>5.2723461744913998E+21</v>
      </c>
      <c r="N12">
        <v>9.1274663125847103E+21</v>
      </c>
      <c r="O12" s="31">
        <v>264.40901924557602</v>
      </c>
      <c r="P12" s="14">
        <f t="shared" si="1"/>
        <v>2.7530795942282419E+23</v>
      </c>
      <c r="Q12">
        <f t="shared" si="2"/>
        <v>30.162582911233187</v>
      </c>
      <c r="R12" s="38">
        <f t="shared" si="3"/>
        <v>1.0206847115988493E-3</v>
      </c>
      <c r="S12" s="14">
        <f t="shared" si="4"/>
        <v>1.2455244554670027E-3</v>
      </c>
      <c r="T12" s="14">
        <f t="shared" si="5"/>
        <v>-2.2483974386815339E-4</v>
      </c>
      <c r="U12" s="31">
        <f t="shared" si="6"/>
        <v>-18.051812863349273</v>
      </c>
      <c r="V12">
        <f t="shared" si="7"/>
        <v>6.4174272802273793E-45</v>
      </c>
      <c r="W12" s="14">
        <f t="shared" si="8"/>
        <v>1.5552241053376017E+22</v>
      </c>
      <c r="X12" s="14">
        <f t="shared" si="9"/>
        <v>2.9089184447808888E+22</v>
      </c>
      <c r="Y12" s="14">
        <f t="shared" si="10"/>
        <v>3.2040144998281616E+23</v>
      </c>
      <c r="Z12">
        <f t="shared" si="11"/>
        <v>35.103000001331701</v>
      </c>
      <c r="AA12" s="14">
        <f t="shared" si="12"/>
        <v>1.1878656260326478E-3</v>
      </c>
      <c r="AB12">
        <f t="shared" si="13"/>
        <v>6.066676506110924</v>
      </c>
      <c r="AC12" s="31">
        <f t="shared" si="14"/>
        <v>0.57763523785587989</v>
      </c>
      <c r="AD12" s="14">
        <f t="shared" si="15"/>
        <v>0.28086130060700776</v>
      </c>
      <c r="AE12" s="55">
        <f t="shared" si="16"/>
        <v>3.3595369103619217E+23</v>
      </c>
      <c r="AF12" s="14">
        <f t="shared" si="17"/>
        <v>0.81948187136650741</v>
      </c>
      <c r="AG12" s="14">
        <f t="shared" si="18"/>
        <v>0.16482445919283326</v>
      </c>
      <c r="AH12" s="14">
        <f t="shared" si="19"/>
        <v>1.5693669440659343E-2</v>
      </c>
      <c r="AI12" s="14">
        <f t="shared" si="20"/>
        <v>0.18051812863349259</v>
      </c>
      <c r="AJ12" s="14"/>
      <c r="AK12" s="14"/>
      <c r="AL12" s="14"/>
      <c r="AM12" s="14"/>
      <c r="AN12" s="14"/>
      <c r="AO12" s="14"/>
    </row>
    <row r="13" spans="1:41" x14ac:dyDescent="0.55000000000000004">
      <c r="A13" s="3">
        <v>2</v>
      </c>
      <c r="B13" s="1">
        <v>40</v>
      </c>
      <c r="C13" s="1">
        <v>0</v>
      </c>
      <c r="D13" s="1">
        <v>-20</v>
      </c>
      <c r="E13">
        <v>404.45508719999998</v>
      </c>
      <c r="F13" s="1">
        <v>42.244418027599998</v>
      </c>
      <c r="G13" s="1">
        <v>295.51542441599997</v>
      </c>
      <c r="H13" s="1">
        <v>1.3521985573194592E-3</v>
      </c>
      <c r="I13" s="2">
        <v>4.77729903690212E+16</v>
      </c>
      <c r="J13">
        <v>6578688205484830</v>
      </c>
      <c r="K13" s="4">
        <f t="shared" si="0"/>
        <v>4.1194302163536368E+16</v>
      </c>
      <c r="L13" s="28">
        <v>7.6091911507457979E+22</v>
      </c>
      <c r="M13">
        <v>4.2855010862317898E+21</v>
      </c>
      <c r="N13">
        <v>9.5837554692065791E+21</v>
      </c>
      <c r="O13" s="31">
        <v>267.02911928363602</v>
      </c>
      <c r="P13" s="14">
        <f t="shared" si="1"/>
        <v>3.2448275972177071E+23</v>
      </c>
      <c r="Q13">
        <f t="shared" si="2"/>
        <v>33.857579188488415</v>
      </c>
      <c r="R13" s="38">
        <f t="shared" si="3"/>
        <v>1.1400865044909278E-3</v>
      </c>
      <c r="S13" s="14">
        <f t="shared" si="4"/>
        <v>1.4224965882887221E-3</v>
      </c>
      <c r="T13" s="14">
        <f t="shared" si="5"/>
        <v>-2.8241008379779431E-4</v>
      </c>
      <c r="U13" s="31">
        <f t="shared" si="6"/>
        <v>-19.853129077626576</v>
      </c>
      <c r="V13">
        <f t="shared" si="7"/>
        <v>6.1874630787952004E-45</v>
      </c>
      <c r="W13" s="14">
        <f t="shared" si="8"/>
        <v>2.1703262653808504E+22</v>
      </c>
      <c r="X13" s="14">
        <f t="shared" si="9"/>
        <v>3.8189234899814623E+22</v>
      </c>
      <c r="Y13" s="14">
        <f t="shared" si="10"/>
        <v>3.8315690966165201E+23</v>
      </c>
      <c r="Z13">
        <f t="shared" si="11"/>
        <v>39.979829503451725</v>
      </c>
      <c r="AA13" s="14">
        <f t="shared" si="12"/>
        <v>1.346241082830603E-3</v>
      </c>
      <c r="AB13">
        <f t="shared" si="13"/>
        <v>7.9396758141365105</v>
      </c>
      <c r="AC13" s="31">
        <f t="shared" si="14"/>
        <v>0.44716302497507049</v>
      </c>
      <c r="AD13" s="14">
        <f t="shared" si="15"/>
        <v>0.28522430602471205</v>
      </c>
      <c r="AE13" s="55">
        <f t="shared" si="16"/>
        <v>4.0486017231546049E+23</v>
      </c>
      <c r="AF13" s="14">
        <f t="shared" si="17"/>
        <v>0.80146870922373414</v>
      </c>
      <c r="AG13" s="14">
        <f t="shared" si="18"/>
        <v>0.18794615205609405</v>
      </c>
      <c r="AH13" s="14">
        <f t="shared" si="19"/>
        <v>1.0585138720171755E-2</v>
      </c>
      <c r="AI13" s="14">
        <f t="shared" si="20"/>
        <v>0.1985312907762658</v>
      </c>
      <c r="AJ13" s="14"/>
      <c r="AK13" s="14"/>
      <c r="AL13" s="14"/>
      <c r="AM13" s="14"/>
      <c r="AN13" s="14"/>
      <c r="AO13" s="14"/>
    </row>
    <row r="14" spans="1:41" x14ac:dyDescent="0.55000000000000004">
      <c r="A14" s="3">
        <v>3</v>
      </c>
      <c r="B14" s="1">
        <v>40</v>
      </c>
      <c r="C14" s="1">
        <v>0</v>
      </c>
      <c r="D14" s="1">
        <v>-20</v>
      </c>
      <c r="E14">
        <v>446.54350679999999</v>
      </c>
      <c r="F14" s="1">
        <v>49.892508751500003</v>
      </c>
      <c r="G14" s="1">
        <v>307.300181904</v>
      </c>
      <c r="H14" s="1">
        <v>1.5660843409534065E-3</v>
      </c>
      <c r="I14" s="2">
        <v>6.49053071803862E+16</v>
      </c>
      <c r="J14">
        <v>7414702177590710</v>
      </c>
      <c r="K14" s="4">
        <f t="shared" si="0"/>
        <v>5.7490605002795488E+16</v>
      </c>
      <c r="L14" s="28">
        <v>1.1776822072171143E+23</v>
      </c>
      <c r="M14">
        <v>3.2265147616581402E+21</v>
      </c>
      <c r="N14">
        <v>1.02325675657169E+22</v>
      </c>
      <c r="O14" s="31">
        <v>271.595251096342</v>
      </c>
      <c r="P14" s="14">
        <f t="shared" si="1"/>
        <v>3.8953373133947591E+23</v>
      </c>
      <c r="Q14">
        <f t="shared" si="2"/>
        <v>38.068034131000132</v>
      </c>
      <c r="R14" s="38">
        <f t="shared" si="3"/>
        <v>1.2710439789307573E-3</v>
      </c>
      <c r="S14" s="14">
        <f t="shared" si="4"/>
        <v>1.6658483762024023E-3</v>
      </c>
      <c r="T14" s="14">
        <f t="shared" si="5"/>
        <v>-3.9480439727164495E-4</v>
      </c>
      <c r="U14" s="31">
        <f t="shared" si="6"/>
        <v>-23.699899877542986</v>
      </c>
      <c r="V14">
        <f t="shared" si="7"/>
        <v>5.8307500559714339E-45</v>
      </c>
      <c r="W14" s="14">
        <f t="shared" si="8"/>
        <v>3.3378322287819001E+22</v>
      </c>
      <c r="X14" s="14">
        <f t="shared" si="9"/>
        <v>5.4672739614669299E+22</v>
      </c>
      <c r="Y14" s="14">
        <f t="shared" si="10"/>
        <v>4.7715014453502649E+23</v>
      </c>
      <c r="Z14">
        <f t="shared" si="11"/>
        <v>46.63053935100961</v>
      </c>
      <c r="AA14" s="14">
        <f t="shared" si="12"/>
        <v>1.5569353035787396E-3</v>
      </c>
      <c r="AB14">
        <f t="shared" si="13"/>
        <v>11.509156422898295</v>
      </c>
      <c r="AC14" s="31">
        <f t="shared" si="14"/>
        <v>0.31531819760157026</v>
      </c>
      <c r="AD14" s="14">
        <f t="shared" si="15"/>
        <v>0.28342384798945564</v>
      </c>
      <c r="AE14" s="55">
        <f t="shared" si="16"/>
        <v>5.105284668228455E+23</v>
      </c>
      <c r="AF14" s="14">
        <f t="shared" si="17"/>
        <v>0.76300100122457026</v>
      </c>
      <c r="AG14" s="14">
        <f t="shared" si="18"/>
        <v>0.23067904803548842</v>
      </c>
      <c r="AH14" s="14">
        <f t="shared" si="19"/>
        <v>6.3199507399413005E-3</v>
      </c>
      <c r="AI14" s="14">
        <f t="shared" si="20"/>
        <v>0.23699899877542971</v>
      </c>
      <c r="AJ14" s="14"/>
      <c r="AK14" s="14"/>
      <c r="AL14" s="14"/>
      <c r="AM14" s="14"/>
      <c r="AN14" s="14"/>
      <c r="AO14" s="14"/>
    </row>
    <row r="15" spans="1:41" x14ac:dyDescent="0.55000000000000004">
      <c r="A15" s="3">
        <v>5</v>
      </c>
      <c r="B15" s="1">
        <v>40</v>
      </c>
      <c r="C15" s="1">
        <v>0</v>
      </c>
      <c r="D15" s="1">
        <v>-20</v>
      </c>
      <c r="E15">
        <v>506.41305</v>
      </c>
      <c r="F15" s="1">
        <v>62.522301515700001</v>
      </c>
      <c r="G15" s="1">
        <v>324.06365399999999</v>
      </c>
      <c r="H15" s="1">
        <v>1.911089418392033E-3</v>
      </c>
      <c r="I15" s="2">
        <v>9.5386705504070496E+16</v>
      </c>
      <c r="J15">
        <v>7707210802968410</v>
      </c>
      <c r="K15" s="4">
        <f>I15-J15</f>
        <v>8.767949470110208E+16</v>
      </c>
      <c r="L15" s="28">
        <v>1.9146736366941927E+23</v>
      </c>
      <c r="M15">
        <v>2.2086968236789101E+21</v>
      </c>
      <c r="N15">
        <v>1.07166578965245E+22</v>
      </c>
      <c r="O15" s="31">
        <v>279.25422354835598</v>
      </c>
      <c r="P15" s="14">
        <f t="shared" si="1"/>
        <v>4.7635405575401398E+23</v>
      </c>
      <c r="Q15">
        <f t="shared" si="2"/>
        <v>44.449870505663853</v>
      </c>
      <c r="R15" s="38">
        <f t="shared" si="3"/>
        <v>1.4636318062323937E-3</v>
      </c>
      <c r="S15" s="14">
        <f t="shared" si="4"/>
        <v>2.0587153135928722E-3</v>
      </c>
      <c r="T15" s="14">
        <f t="shared" si="5"/>
        <v>-5.9508350736047844E-4</v>
      </c>
      <c r="U15" s="31">
        <f t="shared" si="6"/>
        <v>-28.905575405758171</v>
      </c>
      <c r="V15">
        <f t="shared" si="7"/>
        <v>5.3781125032647545E-45</v>
      </c>
      <c r="W15" s="14">
        <f t="shared" si="8"/>
        <v>5.2297198048461332E+22</v>
      </c>
      <c r="X15" s="14">
        <f t="shared" si="9"/>
        <v>8.4670047607545997E+22</v>
      </c>
      <c r="Y15" s="14">
        <f t="shared" si="10"/>
        <v>6.177329181986508E+23</v>
      </c>
      <c r="Z15">
        <f t="shared" si="11"/>
        <v>57.642310145869885</v>
      </c>
      <c r="AA15" s="14">
        <f t="shared" si="12"/>
        <v>1.8980284431527696E-3</v>
      </c>
      <c r="AB15">
        <f t="shared" si="13"/>
        <v>17.866331604325421</v>
      </c>
      <c r="AC15" s="31">
        <f t="shared" si="14"/>
        <v>0.20609940571073082</v>
      </c>
      <c r="AD15" s="14">
        <f t="shared" si="15"/>
        <v>0.27313896763500545</v>
      </c>
      <c r="AE15" s="55">
        <f t="shared" si="16"/>
        <v>6.7003011624711218E+23</v>
      </c>
      <c r="AF15" s="14">
        <f t="shared" si="17"/>
        <v>0.71094424594241823</v>
      </c>
      <c r="AG15" s="14">
        <f t="shared" si="18"/>
        <v>0.28575933980675677</v>
      </c>
      <c r="AH15" s="14">
        <f t="shared" si="19"/>
        <v>3.2964142508249972E-3</v>
      </c>
      <c r="AI15" s="14">
        <f t="shared" si="20"/>
        <v>0.28905575405758177</v>
      </c>
      <c r="AJ15" s="14"/>
      <c r="AK15" s="14"/>
      <c r="AL15" s="14"/>
      <c r="AM15" s="14"/>
      <c r="AN15" s="14"/>
      <c r="AO15" s="14"/>
    </row>
    <row r="16" spans="1:41" s="42" customFormat="1" ht="14.7" thickBot="1" x14ac:dyDescent="0.6">
      <c r="A16" s="5">
        <v>7.5</v>
      </c>
      <c r="B16" s="6">
        <v>40</v>
      </c>
      <c r="C16" s="6">
        <v>0</v>
      </c>
      <c r="D16" s="6">
        <v>-20</v>
      </c>
      <c r="E16" s="7">
        <v>563.45371875000001</v>
      </c>
      <c r="F16" s="6">
        <v>75.572161692799995</v>
      </c>
      <c r="G16" s="6">
        <v>340.03504125000001</v>
      </c>
      <c r="H16" s="6">
        <v>2.2550762008952865E-3</v>
      </c>
      <c r="I16" s="8">
        <v>1.28595492911816E+17</v>
      </c>
      <c r="J16" s="7">
        <v>6975278527583900</v>
      </c>
      <c r="K16" s="9">
        <f t="shared" si="0"/>
        <v>1.216202143842321E+17</v>
      </c>
      <c r="L16" s="29">
        <v>2.6908911480829016E+23</v>
      </c>
      <c r="M16" s="7">
        <v>1.609304601573E+21</v>
      </c>
      <c r="N16" s="7">
        <v>1.0822129412123E+22</v>
      </c>
      <c r="O16" s="32">
        <v>287.35230553457302</v>
      </c>
      <c r="P16" s="15">
        <f t="shared" si="1"/>
        <v>5.4715329438350275E+23</v>
      </c>
      <c r="Q16" s="7">
        <f t="shared" si="2"/>
        <v>50.558746208539986</v>
      </c>
      <c r="R16" s="39">
        <f t="shared" si="3"/>
        <v>1.6411571383821157E-3</v>
      </c>
      <c r="S16" s="15">
        <f t="shared" si="4"/>
        <v>2.4531026167764567E-3</v>
      </c>
      <c r="T16" s="15">
        <f t="shared" si="5"/>
        <v>-8.1194547839434097E-4</v>
      </c>
      <c r="U16" s="32">
        <f t="shared" si="6"/>
        <v>-33.098716410864718</v>
      </c>
      <c r="V16" s="7">
        <f t="shared" si="7"/>
        <v>5.0007534846049058E-45</v>
      </c>
      <c r="W16" s="15">
        <f t="shared" si="8"/>
        <v>6.8977582682804884E+22</v>
      </c>
      <c r="X16" s="15">
        <f t="shared" si="9"/>
        <v>1.1777336349969301E+23</v>
      </c>
      <c r="Y16" s="15">
        <f t="shared" si="10"/>
        <v>7.4887413111056104E+23</v>
      </c>
      <c r="Z16" s="7">
        <f t="shared" si="11"/>
        <v>69.198408427057686</v>
      </c>
      <c r="AA16" s="15">
        <f t="shared" si="12"/>
        <v>2.2462080346360388E-3</v>
      </c>
      <c r="AB16" s="7">
        <f t="shared" si="13"/>
        <v>24.864710498365994</v>
      </c>
      <c r="AC16" s="32">
        <f t="shared" si="14"/>
        <v>0.14870498589401909</v>
      </c>
      <c r="AD16" s="14">
        <f t="shared" si="15"/>
        <v>0.2563373205636626</v>
      </c>
      <c r="AE16" s="55">
        <f t="shared" si="16"/>
        <v>8.1785171379336591E+23</v>
      </c>
      <c r="AF16" s="14">
        <f t="shared" si="17"/>
        <v>0.66901283589135285</v>
      </c>
      <c r="AG16" s="14">
        <f t="shared" si="18"/>
        <v>0.32901944236345609</v>
      </c>
      <c r="AH16" s="14">
        <f t="shared" si="19"/>
        <v>1.9677217451910829E-3</v>
      </c>
      <c r="AI16" s="14">
        <f t="shared" si="20"/>
        <v>0.3309871641086472</v>
      </c>
      <c r="AJ16" s="43"/>
      <c r="AK16" s="43"/>
      <c r="AL16" s="43"/>
      <c r="AM16" s="43"/>
      <c r="AN16" s="43"/>
      <c r="AO16" s="43"/>
    </row>
    <row r="17" spans="1:41" x14ac:dyDescent="0.55000000000000004">
      <c r="A17" s="16">
        <v>0.4</v>
      </c>
      <c r="B17" s="17">
        <v>20</v>
      </c>
      <c r="C17" s="17">
        <v>0</v>
      </c>
      <c r="D17" s="17">
        <v>5</v>
      </c>
      <c r="E17" s="17">
        <v>309.05030825</v>
      </c>
      <c r="F17" s="17">
        <v>15.345759574300001</v>
      </c>
      <c r="G17" s="17">
        <v>286.80208630999999</v>
      </c>
      <c r="H17" s="17">
        <v>4.9860709060120718E-4</v>
      </c>
      <c r="I17" s="18">
        <v>1.25041318320912E+16</v>
      </c>
      <c r="J17" s="17">
        <v>1806879187939660</v>
      </c>
      <c r="K17" s="19">
        <f t="shared" si="0"/>
        <v>1.069725264415154E+16</v>
      </c>
      <c r="L17">
        <v>4.615767142824602E+21</v>
      </c>
      <c r="M17">
        <v>8.3851208577614799E+21</v>
      </c>
      <c r="N17">
        <v>4.2895441554870601E+21</v>
      </c>
      <c r="O17">
        <v>280.189737476679</v>
      </c>
      <c r="P17" s="54">
        <f t="shared" si="1"/>
        <v>5.2825425292862087E+22</v>
      </c>
      <c r="Q17" s="26">
        <f t="shared" si="2"/>
        <v>12.314927502328969</v>
      </c>
      <c r="R17" s="37">
        <f t="shared" si="3"/>
        <v>4.0482466109487516E-4</v>
      </c>
      <c r="S17" s="25">
        <f t="shared" si="4"/>
        <v>5.0445623149097463E-4</v>
      </c>
      <c r="T17" s="25">
        <f t="shared" si="5"/>
        <v>-9.9631570396099475E-5</v>
      </c>
      <c r="U17" s="30">
        <f t="shared" si="6"/>
        <v>-19.750290347614037</v>
      </c>
      <c r="V17" s="26">
        <f t="shared" si="7"/>
        <v>7.1121752509983738E-45</v>
      </c>
      <c r="W17" s="25">
        <f t="shared" si="8"/>
        <v>1.075005049613713E+21</v>
      </c>
      <c r="X17" s="25">
        <f t="shared" si="9"/>
        <v>8.2145876766041404E+21</v>
      </c>
      <c r="Y17" s="25">
        <f t="shared" si="10"/>
        <v>6.4751308243834451E+22</v>
      </c>
      <c r="Z17" s="26">
        <f t="shared" si="11"/>
        <v>15.095149017409335</v>
      </c>
      <c r="AA17" s="25">
        <f t="shared" si="12"/>
        <v>4.9621799105140443E-4</v>
      </c>
      <c r="AB17" s="26">
        <f t="shared" si="13"/>
        <v>1.0760507353491739</v>
      </c>
      <c r="AC17" s="30">
        <f t="shared" si="14"/>
        <v>1.9547813366218594</v>
      </c>
      <c r="AD17" s="14">
        <f t="shared" si="15"/>
        <v>0.23289845790528063</v>
      </c>
      <c r="AE17" s="55">
        <f t="shared" si="16"/>
        <v>6.5826313293448171E+22</v>
      </c>
      <c r="AF17" s="14">
        <f t="shared" si="17"/>
        <v>0.80249709652385937</v>
      </c>
      <c r="AG17" s="14">
        <f t="shared" si="18"/>
        <v>7.0120395809619471E-2</v>
      </c>
      <c r="AH17" s="14">
        <f t="shared" si="19"/>
        <v>0.12738250766652107</v>
      </c>
      <c r="AI17" s="14">
        <f t="shared" si="20"/>
        <v>0.19750290347614052</v>
      </c>
      <c r="AJ17" s="14"/>
      <c r="AK17" s="14"/>
      <c r="AL17" s="14"/>
      <c r="AM17" s="14"/>
      <c r="AN17" s="14"/>
      <c r="AO17" s="14"/>
    </row>
    <row r="18" spans="1:41" x14ac:dyDescent="0.55000000000000004">
      <c r="A18" s="21">
        <v>0.6</v>
      </c>
      <c r="B18" s="20">
        <v>20</v>
      </c>
      <c r="C18" s="20">
        <v>0</v>
      </c>
      <c r="D18" s="20">
        <v>5</v>
      </c>
      <c r="E18" s="20">
        <v>318.505582162</v>
      </c>
      <c r="F18" s="20">
        <v>17.2267419617</v>
      </c>
      <c r="G18" s="20">
        <v>289.44956300536001</v>
      </c>
      <c r="H18" s="20">
        <v>5.5715741276078754E-4</v>
      </c>
      <c r="I18" s="22">
        <v>1.81993943600542E+16</v>
      </c>
      <c r="J18" s="20">
        <v>3062236113357680</v>
      </c>
      <c r="K18" s="23">
        <f t="shared" si="0"/>
        <v>1.513715824669652E+16</v>
      </c>
      <c r="L18">
        <v>9.514503923374282E+21</v>
      </c>
      <c r="M18">
        <v>6.8003067891353303E+21</v>
      </c>
      <c r="N18">
        <v>5.2497491199025396E+21</v>
      </c>
      <c r="O18">
        <v>281.00577792552502</v>
      </c>
      <c r="P18" s="55">
        <f t="shared" si="1"/>
        <v>7.4121262739713121E+22</v>
      </c>
      <c r="Q18">
        <f t="shared" si="2"/>
        <v>14.119010460654007</v>
      </c>
      <c r="R18" s="38">
        <f t="shared" si="3"/>
        <v>4.6345529539693097E-4</v>
      </c>
      <c r="S18" s="14">
        <f t="shared" si="4"/>
        <v>5.6546631273028756E-4</v>
      </c>
      <c r="T18" s="14">
        <f t="shared" si="5"/>
        <v>-1.0201101733335659E-4</v>
      </c>
      <c r="U18" s="31">
        <f t="shared" si="6"/>
        <v>-18.040158190999637</v>
      </c>
      <c r="V18">
        <f t="shared" si="7"/>
        <v>7.0146572945131754E-45</v>
      </c>
      <c r="W18" s="14">
        <f t="shared" si="8"/>
        <v>2.5034644457714918E+21</v>
      </c>
      <c r="X18" s="14">
        <f t="shared" si="9"/>
        <v>1.2949645240151661E+22</v>
      </c>
      <c r="Y18" s="14">
        <f t="shared" si="10"/>
        <v>8.7932609006451231E+22</v>
      </c>
      <c r="Z18">
        <f t="shared" si="11"/>
        <v>16.749868802889324</v>
      </c>
      <c r="AA18" s="14">
        <f t="shared" si="12"/>
        <v>5.4981299259858536E-4</v>
      </c>
      <c r="AB18">
        <f t="shared" si="13"/>
        <v>1.812373068896465</v>
      </c>
      <c r="AC18" s="31">
        <f t="shared" si="14"/>
        <v>1.2953584321495304</v>
      </c>
      <c r="AD18" s="14">
        <f t="shared" si="15"/>
        <v>0.26312085905196075</v>
      </c>
      <c r="AE18" s="55">
        <f t="shared" si="16"/>
        <v>9.0436073452222724E+22</v>
      </c>
      <c r="AF18" s="14">
        <f t="shared" si="17"/>
        <v>0.81959841809000367</v>
      </c>
      <c r="AG18" s="14">
        <f t="shared" si="18"/>
        <v>0.10520695514717127</v>
      </c>
      <c r="AH18" s="14">
        <f t="shared" si="19"/>
        <v>7.5194626762825179E-2</v>
      </c>
      <c r="AI18" s="14">
        <f t="shared" si="20"/>
        <v>0.18040158190999644</v>
      </c>
      <c r="AJ18" s="14"/>
      <c r="AK18" s="14"/>
      <c r="AL18" s="14"/>
      <c r="AM18" s="14"/>
      <c r="AN18" s="14"/>
      <c r="AO18" s="14"/>
    </row>
    <row r="19" spans="1:41" x14ac:dyDescent="0.55000000000000004">
      <c r="A19" s="3">
        <v>0.8</v>
      </c>
      <c r="B19" s="1">
        <v>20</v>
      </c>
      <c r="C19" s="1">
        <v>0</v>
      </c>
      <c r="D19" s="1">
        <v>5</v>
      </c>
      <c r="E19">
        <v>327.44533735700003</v>
      </c>
      <c r="F19" s="1">
        <v>18.720169366</v>
      </c>
      <c r="G19" s="1">
        <v>291.95269445996001</v>
      </c>
      <c r="H19" s="1">
        <v>6.0285760426607483E-4</v>
      </c>
      <c r="I19" s="2">
        <v>2.3603364325146E+16</v>
      </c>
      <c r="J19">
        <v>4107218983346390</v>
      </c>
      <c r="K19" s="4">
        <f t="shared" si="0"/>
        <v>1.9496145341799608E+16</v>
      </c>
      <c r="L19">
        <v>1.5489826125334949E+22</v>
      </c>
      <c r="M19">
        <v>5.7983404308737305E+21</v>
      </c>
      <c r="N19">
        <v>5.9559334256625697E+21</v>
      </c>
      <c r="O19">
        <v>281.763292086533</v>
      </c>
      <c r="P19" s="55">
        <f t="shared" si="1"/>
        <v>9.0207915904815197E+22</v>
      </c>
      <c r="Q19">
        <f t="shared" si="2"/>
        <v>15.145890569584395</v>
      </c>
      <c r="R19" s="38">
        <f t="shared" si="3"/>
        <v>4.9649379117745502E-4</v>
      </c>
      <c r="S19" s="14">
        <f t="shared" si="4"/>
        <v>6.1366136360936586E-4</v>
      </c>
      <c r="T19" s="14">
        <f t="shared" si="5"/>
        <v>-1.1716757243191084E-4</v>
      </c>
      <c r="U19" s="31">
        <f t="shared" si="6"/>
        <v>-19.093196896537126</v>
      </c>
      <c r="V19">
        <f t="shared" si="7"/>
        <v>6.9233012296416042E-45</v>
      </c>
      <c r="W19" s="14">
        <f t="shared" si="8"/>
        <v>4.3340546906565289E+21</v>
      </c>
      <c r="X19" s="14">
        <f t="shared" si="9"/>
        <v>1.764743089948343E+22</v>
      </c>
      <c r="Y19" s="14">
        <f t="shared" si="10"/>
        <v>1.0716202777036734E+23</v>
      </c>
      <c r="Z19">
        <f t="shared" si="11"/>
        <v>17.992482472794947</v>
      </c>
      <c r="AA19" s="14">
        <f t="shared" si="12"/>
        <v>5.8980723481201025E-4</v>
      </c>
      <c r="AB19">
        <f t="shared" si="13"/>
        <v>2.6007386279022717</v>
      </c>
      <c r="AC19" s="31">
        <f t="shared" si="14"/>
        <v>0.97354016851333292</v>
      </c>
      <c r="AD19" s="14">
        <f t="shared" si="15"/>
        <v>0.27980008655925503</v>
      </c>
      <c r="AE19" s="55">
        <f t="shared" si="16"/>
        <v>1.1149608246102387E+23</v>
      </c>
      <c r="AF19" s="14">
        <f t="shared" si="17"/>
        <v>0.80906803103462877</v>
      </c>
      <c r="AG19" s="14">
        <f t="shared" si="18"/>
        <v>0.13892708858851421</v>
      </c>
      <c r="AH19" s="14">
        <f t="shared" si="19"/>
        <v>5.2004880376857E-2</v>
      </c>
      <c r="AI19" s="14">
        <f t="shared" si="20"/>
        <v>0.19093196896537121</v>
      </c>
      <c r="AJ19" s="14"/>
      <c r="AK19" s="14"/>
      <c r="AL19" s="14"/>
      <c r="AM19" s="14"/>
      <c r="AN19" s="14"/>
      <c r="AO19" s="14"/>
    </row>
    <row r="20" spans="1:41" x14ac:dyDescent="0.55000000000000004">
      <c r="A20" s="3">
        <v>1</v>
      </c>
      <c r="B20" s="1">
        <v>20</v>
      </c>
      <c r="C20" s="1">
        <v>0</v>
      </c>
      <c r="D20" s="1">
        <v>5</v>
      </c>
      <c r="E20">
        <v>335.8930249</v>
      </c>
      <c r="F20" s="1">
        <v>19.507784132299999</v>
      </c>
      <c r="G20" s="1">
        <v>294.31804697199999</v>
      </c>
      <c r="H20" s="1">
        <v>6.2569215289728041E-4</v>
      </c>
      <c r="I20" s="2">
        <v>2.87621765758007E+16</v>
      </c>
      <c r="J20">
        <v>4994599956972400</v>
      </c>
      <c r="K20" s="4">
        <f t="shared" si="0"/>
        <v>2.37675766188283E+16</v>
      </c>
      <c r="L20">
        <v>2.27706604177826E+22</v>
      </c>
      <c r="M20">
        <v>5.1825311932972395E+21</v>
      </c>
      <c r="N20">
        <v>6.6033928795237898E+21</v>
      </c>
      <c r="O20">
        <v>282.48796153834701</v>
      </c>
      <c r="P20" s="55">
        <f t="shared" si="1"/>
        <v>1.0086437122343716E+23</v>
      </c>
      <c r="Q20">
        <f t="shared" si="2"/>
        <v>15.274628219714694</v>
      </c>
      <c r="R20" s="38">
        <f t="shared" si="3"/>
        <v>5.0007125323604275E-4</v>
      </c>
      <c r="S20" s="14">
        <f t="shared" si="4"/>
        <v>6.3865921438968165E-4</v>
      </c>
      <c r="T20" s="14">
        <f t="shared" si="5"/>
        <v>-1.385879611536389E-4</v>
      </c>
      <c r="U20" s="31">
        <f t="shared" si="6"/>
        <v>-21.699829585341057</v>
      </c>
      <c r="V20">
        <f t="shared" si="7"/>
        <v>6.8378832722830767E-45</v>
      </c>
      <c r="W20" s="14">
        <f t="shared" si="8"/>
        <v>6.6069630062546041E+21</v>
      </c>
      <c r="X20" s="14">
        <f t="shared" si="9"/>
        <v>2.215878369627691E+22</v>
      </c>
      <c r="Y20" s="14">
        <f t="shared" si="10"/>
        <v>1.2221059982826239E+23</v>
      </c>
      <c r="Z20">
        <f t="shared" si="11"/>
        <v>18.507243481941018</v>
      </c>
      <c r="AA20" s="14">
        <f t="shared" si="12"/>
        <v>6.0590282845730012E-4</v>
      </c>
      <c r="AB20">
        <f t="shared" si="13"/>
        <v>3.4483273724922952</v>
      </c>
      <c r="AC20" s="31">
        <f t="shared" si="14"/>
        <v>0.78482854009301095</v>
      </c>
      <c r="AD20" s="14">
        <f t="shared" si="15"/>
        <v>0.29015245430013697</v>
      </c>
      <c r="AE20" s="55">
        <f t="shared" si="16"/>
        <v>1.28817562834517E+23</v>
      </c>
      <c r="AF20" s="14">
        <f t="shared" si="17"/>
        <v>0.78300170414658932</v>
      </c>
      <c r="AG20" s="14">
        <f t="shared" si="18"/>
        <v>0.17676673829821241</v>
      </c>
      <c r="AH20" s="14">
        <f t="shared" si="19"/>
        <v>4.0231557555198263E-2</v>
      </c>
      <c r="AI20" s="14">
        <f t="shared" si="20"/>
        <v>0.21699829585341068</v>
      </c>
      <c r="AJ20" s="14"/>
      <c r="AK20" s="14"/>
      <c r="AL20" s="14"/>
      <c r="AM20" s="14"/>
      <c r="AN20" s="14"/>
      <c r="AO20" s="14"/>
    </row>
    <row r="21" spans="1:41" x14ac:dyDescent="0.55000000000000004">
      <c r="A21" s="3">
        <v>1.5</v>
      </c>
      <c r="B21" s="1">
        <v>20</v>
      </c>
      <c r="C21" s="1">
        <v>0</v>
      </c>
      <c r="D21" s="1">
        <v>5</v>
      </c>
      <c r="E21">
        <v>355.01334541199998</v>
      </c>
      <c r="F21" s="1">
        <v>23.462323039099999</v>
      </c>
      <c r="G21" s="1">
        <v>299.67173671536</v>
      </c>
      <c r="H21" s="1">
        <v>7.457775938824624E-4</v>
      </c>
      <c r="I21" s="2">
        <v>4.0819653476103296E+16</v>
      </c>
      <c r="J21">
        <v>6591246492720150</v>
      </c>
      <c r="K21" s="4">
        <f t="shared" si="0"/>
        <v>3.4228406983383144E+16</v>
      </c>
      <c r="L21">
        <v>3.9367928977695722E+22</v>
      </c>
      <c r="M21">
        <v>3.8526433079625898E+21</v>
      </c>
      <c r="N21">
        <v>7.2490958206868799E+21</v>
      </c>
      <c r="O21">
        <v>284.144100978685</v>
      </c>
      <c r="P21" s="55">
        <f t="shared" si="1"/>
        <v>1.2686005560068699E+23</v>
      </c>
      <c r="Q21">
        <f t="shared" si="2"/>
        <v>17.500121220451259</v>
      </c>
      <c r="R21" s="38">
        <f t="shared" si="3"/>
        <v>5.7125885951452319E-4</v>
      </c>
      <c r="S21" s="14">
        <f t="shared" si="4"/>
        <v>7.6588383200536345E-4</v>
      </c>
      <c r="T21" s="14">
        <f t="shared" si="5"/>
        <v>-1.9462497249084026E-4</v>
      </c>
      <c r="U21" s="31">
        <f t="shared" si="6"/>
        <v>-25.411813692585859</v>
      </c>
      <c r="V21">
        <f t="shared" si="7"/>
        <v>6.6483842064563362E-45</v>
      </c>
      <c r="W21" s="14">
        <f t="shared" si="8"/>
        <v>1.1728496580136505E+22</v>
      </c>
      <c r="X21" s="14">
        <f t="shared" si="9"/>
        <v>3.3570557655416415E+22</v>
      </c>
      <c r="Y21" s="14">
        <f t="shared" si="10"/>
        <v>1.5835213130620879E+23</v>
      </c>
      <c r="Z21">
        <f t="shared" si="11"/>
        <v>21.84439759429257</v>
      </c>
      <c r="AA21" s="14">
        <f t="shared" si="12"/>
        <v>7.1306966959258514E-4</v>
      </c>
      <c r="AB21">
        <f t="shared" si="13"/>
        <v>5.4307364603114676</v>
      </c>
      <c r="AC21" s="31">
        <f t="shared" si="14"/>
        <v>0.53146535833727426</v>
      </c>
      <c r="AD21" s="14">
        <f t="shared" si="15"/>
        <v>0.29792008075358489</v>
      </c>
      <c r="AE21" s="55">
        <f t="shared" si="16"/>
        <v>1.7008062788634529E+23</v>
      </c>
      <c r="AF21" s="14">
        <f t="shared" si="17"/>
        <v>0.74588186307414139</v>
      </c>
      <c r="AG21" s="14">
        <f t="shared" si="18"/>
        <v>0.23146627259632974</v>
      </c>
      <c r="AH21" s="14">
        <f t="shared" si="19"/>
        <v>2.265186432952894E-2</v>
      </c>
      <c r="AI21" s="14">
        <f t="shared" si="20"/>
        <v>0.25411813692585866</v>
      </c>
      <c r="AJ21" s="14"/>
      <c r="AK21" s="14"/>
      <c r="AL21" s="14"/>
      <c r="AM21" s="14"/>
      <c r="AN21" s="14"/>
      <c r="AO21" s="14"/>
    </row>
    <row r="22" spans="1:41" x14ac:dyDescent="0.55000000000000004">
      <c r="A22" s="3">
        <v>2</v>
      </c>
      <c r="B22" s="1">
        <v>20</v>
      </c>
      <c r="C22" s="1">
        <v>0</v>
      </c>
      <c r="D22" s="1">
        <v>5</v>
      </c>
      <c r="E22">
        <v>371.57123519999999</v>
      </c>
      <c r="F22" s="1">
        <v>24.7869218678</v>
      </c>
      <c r="G22" s="1">
        <v>304.307945856</v>
      </c>
      <c r="H22" s="1">
        <v>7.8185670552577175E-4</v>
      </c>
      <c r="I22" s="2">
        <v>5.20008740049726E+16</v>
      </c>
      <c r="J22">
        <v>7731132780833950</v>
      </c>
      <c r="K22" s="4">
        <f t="shared" si="0"/>
        <v>4.4269741224138648E+16</v>
      </c>
      <c r="L22">
        <v>6.0439688203594889E+22</v>
      </c>
      <c r="M22">
        <v>3.2462144830096901E+21</v>
      </c>
      <c r="N22">
        <v>7.9603707145446197E+21</v>
      </c>
      <c r="O22">
        <v>285.636832163566</v>
      </c>
      <c r="P22" s="55">
        <f t="shared" si="1"/>
        <v>1.3362718425353617E+23</v>
      </c>
      <c r="Q22">
        <f t="shared" si="2"/>
        <v>16.786552918871244</v>
      </c>
      <c r="R22" s="38">
        <f t="shared" si="3"/>
        <v>5.465320480146609E-4</v>
      </c>
      <c r="S22" s="14">
        <f t="shared" si="4"/>
        <v>8.0700589560343339E-4</v>
      </c>
      <c r="T22" s="14">
        <f t="shared" si="5"/>
        <v>-2.6047384758877249E-4</v>
      </c>
      <c r="U22" s="31">
        <f t="shared" si="6"/>
        <v>-32.276573071873891</v>
      </c>
      <c r="V22">
        <f t="shared" si="7"/>
        <v>6.4891223741931126E-45</v>
      </c>
      <c r="W22" s="14">
        <f t="shared" si="8"/>
        <v>1.8109431807988493E+22</v>
      </c>
      <c r="X22" s="14">
        <f t="shared" si="9"/>
        <v>4.4040503290427976E+22</v>
      </c>
      <c r="Y22" s="14">
        <f t="shared" si="10"/>
        <v>1.7920365513215225E+23</v>
      </c>
      <c r="Z22">
        <f t="shared" si="11"/>
        <v>22.511973569864548</v>
      </c>
      <c r="AA22" s="14">
        <f t="shared" si="12"/>
        <v>7.3293874444934563E-4</v>
      </c>
      <c r="AB22">
        <f t="shared" si="13"/>
        <v>7.5925720510935273</v>
      </c>
      <c r="AC22" s="31">
        <f t="shared" si="14"/>
        <v>0.4077968978352276</v>
      </c>
      <c r="AD22" s="14">
        <f t="shared" si="15"/>
        <v>0.29962814743493932</v>
      </c>
      <c r="AE22" s="55">
        <f t="shared" si="16"/>
        <v>1.9731308694014074E+23</v>
      </c>
      <c r="AF22" s="14">
        <f t="shared" si="17"/>
        <v>0.67723426928126118</v>
      </c>
      <c r="AG22" s="14">
        <f t="shared" si="18"/>
        <v>0.30631363150245883</v>
      </c>
      <c r="AH22" s="14">
        <f t="shared" si="19"/>
        <v>1.6452099216280068E-2</v>
      </c>
      <c r="AI22" s="14">
        <f t="shared" si="20"/>
        <v>0.32276573071873887</v>
      </c>
      <c r="AJ22" s="14"/>
      <c r="AK22" s="14"/>
      <c r="AL22" s="14"/>
      <c r="AM22" s="14"/>
      <c r="AN22" s="14"/>
      <c r="AO22" s="14"/>
    </row>
    <row r="23" spans="1:41" x14ac:dyDescent="0.55000000000000004">
      <c r="A23" s="3">
        <v>3</v>
      </c>
      <c r="B23" s="1">
        <v>20</v>
      </c>
      <c r="C23" s="1">
        <v>0</v>
      </c>
      <c r="D23" s="1">
        <v>5</v>
      </c>
      <c r="E23">
        <v>398.46541430000002</v>
      </c>
      <c r="F23" s="1">
        <v>27.2985579624</v>
      </c>
      <c r="G23" s="1">
        <v>311.83831600399998</v>
      </c>
      <c r="H23" s="1">
        <v>8.506211591526073E-4</v>
      </c>
      <c r="I23" s="2">
        <v>7.27366602925288E+16</v>
      </c>
      <c r="J23">
        <v>8914753436721460</v>
      </c>
      <c r="K23" s="4">
        <f t="shared" si="0"/>
        <v>6.3821906855807344E+16</v>
      </c>
      <c r="L23">
        <v>1.0381224630910446E+23</v>
      </c>
      <c r="M23">
        <v>2.48428098796452E+21</v>
      </c>
      <c r="N23">
        <v>8.7646130717135397E+21</v>
      </c>
      <c r="O23">
        <v>288.34814782293</v>
      </c>
      <c r="P23" s="55">
        <f t="shared" si="1"/>
        <v>1.3296477065911179E+23</v>
      </c>
      <c r="Q23">
        <f t="shared" si="2"/>
        <v>15.170637833201722</v>
      </c>
      <c r="R23" s="38">
        <f t="shared" si="3"/>
        <v>4.915938840837523E-4</v>
      </c>
      <c r="S23" s="14">
        <f t="shared" si="4"/>
        <v>8.8459063397135001E-4</v>
      </c>
      <c r="T23" s="14">
        <f t="shared" si="5"/>
        <v>-3.9299674988759771E-4</v>
      </c>
      <c r="U23" s="31">
        <f t="shared" si="6"/>
        <v>-44.42696257400415</v>
      </c>
      <c r="V23">
        <f t="shared" si="7"/>
        <v>6.2409161257345908E-45</v>
      </c>
      <c r="W23" s="14">
        <f t="shared" si="8"/>
        <v>3.0669316087926158E+22</v>
      </c>
      <c r="X23" s="14">
        <f t="shared" si="9"/>
        <v>6.3972047220815258E+22</v>
      </c>
      <c r="Y23" s="14">
        <f t="shared" si="10"/>
        <v>2.0859198186825461E+23</v>
      </c>
      <c r="Z23">
        <f t="shared" si="11"/>
        <v>23.799337193954816</v>
      </c>
      <c r="AA23" s="14">
        <f t="shared" si="12"/>
        <v>7.7120083798915581E-4</v>
      </c>
      <c r="AB23">
        <f t="shared" si="13"/>
        <v>11.844475672764466</v>
      </c>
      <c r="AC23" s="31">
        <f t="shared" si="14"/>
        <v>0.28344445643381111</v>
      </c>
      <c r="AD23" s="14">
        <f t="shared" si="15"/>
        <v>0.29543061804680765</v>
      </c>
      <c r="AE23" s="55">
        <f t="shared" si="16"/>
        <v>2.3926129795618077E+23</v>
      </c>
      <c r="AF23" s="14">
        <f t="shared" si="17"/>
        <v>0.55573037425995853</v>
      </c>
      <c r="AG23" s="14">
        <f t="shared" si="18"/>
        <v>0.43388649646177641</v>
      </c>
      <c r="AH23" s="14">
        <f t="shared" si="19"/>
        <v>1.0383129278265056E-2</v>
      </c>
      <c r="AI23" s="14">
        <f t="shared" si="20"/>
        <v>0.44426962574004147</v>
      </c>
      <c r="AJ23" s="14"/>
      <c r="AK23" s="14"/>
      <c r="AL23" s="14"/>
      <c r="AM23" s="14"/>
      <c r="AN23" s="14"/>
      <c r="AO23" s="14"/>
    </row>
    <row r="24" spans="1:41" x14ac:dyDescent="0.55000000000000004">
      <c r="A24" s="3">
        <v>5</v>
      </c>
      <c r="B24" s="1">
        <v>20</v>
      </c>
      <c r="C24" s="1">
        <v>0</v>
      </c>
      <c r="D24" s="1">
        <v>5</v>
      </c>
      <c r="E24">
        <v>437.62721249999998</v>
      </c>
      <c r="F24" s="1">
        <v>29.216911221499998</v>
      </c>
      <c r="G24" s="1">
        <v>322.80361949999997</v>
      </c>
      <c r="H24" s="1">
        <v>8.9480070313323779E-4</v>
      </c>
      <c r="I24" s="2">
        <v>1.1037949899828899E+17</v>
      </c>
      <c r="J24">
        <v>8275043317053740</v>
      </c>
      <c r="K24" s="4">
        <f t="shared" si="0"/>
        <v>1.0210445568123525E+17</v>
      </c>
      <c r="L24">
        <v>1.9680434165455203E+23</v>
      </c>
      <c r="M24">
        <v>1.76914257109592E+21</v>
      </c>
      <c r="N24">
        <v>9.6984445491479702E+21</v>
      </c>
      <c r="O24">
        <v>293.06341518115198</v>
      </c>
      <c r="P24" s="55">
        <f t="shared" si="1"/>
        <v>8.4785109153448869E+22</v>
      </c>
      <c r="Q24">
        <f t="shared" si="2"/>
        <v>8.7421347540619205</v>
      </c>
      <c r="R24" s="38">
        <f t="shared" si="3"/>
        <v>2.8099455670511784E-4</v>
      </c>
      <c r="S24" s="14">
        <f t="shared" si="4"/>
        <v>9.3910620780165847E-4</v>
      </c>
      <c r="T24" s="14">
        <f t="shared" si="5"/>
        <v>-6.5811165109654068E-4</v>
      </c>
      <c r="U24" s="31">
        <f t="shared" si="6"/>
        <v>-70.078511421738526</v>
      </c>
      <c r="V24">
        <f t="shared" si="7"/>
        <v>5.9035777014919965E-45</v>
      </c>
      <c r="W24" s="14">
        <f t="shared" si="8"/>
        <v>5.5907131916603236E+22</v>
      </c>
      <c r="X24" s="14">
        <f t="shared" si="9"/>
        <v>1.0068105444914103E+23</v>
      </c>
      <c r="Y24" s="14">
        <f t="shared" si="10"/>
        <v>2.2745146146249358E+23</v>
      </c>
      <c r="Z24">
        <f t="shared" si="11"/>
        <v>23.452364996248363</v>
      </c>
      <c r="AA24" s="14">
        <f t="shared" si="12"/>
        <v>7.5381895740573885E-4</v>
      </c>
      <c r="AB24">
        <f t="shared" si="13"/>
        <v>20.292361384057376</v>
      </c>
      <c r="AC24" s="31">
        <f t="shared" si="14"/>
        <v>0.18241508338069976</v>
      </c>
      <c r="AD24" s="14">
        <f t="shared" si="15"/>
        <v>0.28407468781728534</v>
      </c>
      <c r="AE24" s="55">
        <f t="shared" si="16"/>
        <v>2.8335859337909682E+23</v>
      </c>
      <c r="AF24" s="14">
        <f t="shared" si="17"/>
        <v>0.2992148857826149</v>
      </c>
      <c r="AG24" s="14">
        <f t="shared" si="18"/>
        <v>0.69454163823877224</v>
      </c>
      <c r="AH24" s="14">
        <f t="shared" si="19"/>
        <v>6.2434759786128601E-3</v>
      </c>
      <c r="AI24" s="14">
        <f t="shared" si="20"/>
        <v>0.7007851142173851</v>
      </c>
      <c r="AJ24" s="14"/>
      <c r="AK24" s="14"/>
      <c r="AL24" s="14"/>
      <c r="AM24" s="14"/>
      <c r="AN24" s="14"/>
      <c r="AO24" s="14"/>
    </row>
    <row r="25" spans="1:41" x14ac:dyDescent="0.55000000000000004">
      <c r="A25" s="21">
        <v>0.4</v>
      </c>
      <c r="B25" s="20">
        <v>40</v>
      </c>
      <c r="C25" s="20">
        <v>0</v>
      </c>
      <c r="D25" s="20">
        <v>5</v>
      </c>
      <c r="E25" s="20">
        <v>332.67671994900002</v>
      </c>
      <c r="F25" s="20">
        <v>26.715656992100001</v>
      </c>
      <c r="G25" s="20">
        <v>293.41748158572</v>
      </c>
      <c r="H25" s="20">
        <v>8.5819124534731528E-4</v>
      </c>
      <c r="I25" s="22">
        <v>1.16160992500352E+16</v>
      </c>
      <c r="J25" s="20">
        <v>1977615403478820</v>
      </c>
      <c r="K25" s="23">
        <f t="shared" si="0"/>
        <v>9638483846556380</v>
      </c>
      <c r="L25">
        <v>5.9809306390670386E+21</v>
      </c>
      <c r="M25">
        <v>1.0344501048613901E+22</v>
      </c>
      <c r="N25">
        <v>4.8407711672979203E+21</v>
      </c>
      <c r="O25">
        <v>282.020347277805</v>
      </c>
      <c r="P25" s="55">
        <f t="shared" si="1"/>
        <v>1.1299895039509784E+23</v>
      </c>
      <c r="Q25">
        <f t="shared" si="2"/>
        <v>23.343171261320528</v>
      </c>
      <c r="R25" s="38">
        <f t="shared" si="3"/>
        <v>7.6485806146885603E-4</v>
      </c>
      <c r="S25" s="14">
        <f t="shared" si="4"/>
        <v>8.7536030940675883E-4</v>
      </c>
      <c r="T25" s="14">
        <f t="shared" si="5"/>
        <v>-1.105022479379028E-4</v>
      </c>
      <c r="U25" s="31">
        <f t="shared" si="6"/>
        <v>-12.623630149828402</v>
      </c>
      <c r="V25">
        <f t="shared" si="7"/>
        <v>6.8702923459514666E-45</v>
      </c>
      <c r="W25" s="14">
        <f t="shared" si="8"/>
        <v>1.0907736898816288E+21</v>
      </c>
      <c r="X25" s="14">
        <f t="shared" si="9"/>
        <v>6.775328082737279E+21</v>
      </c>
      <c r="Y25" s="14">
        <f t="shared" si="10"/>
        <v>1.2823360839289714E+23</v>
      </c>
      <c r="Z25">
        <f t="shared" si="11"/>
        <v>26.490326429637062</v>
      </c>
      <c r="AA25" s="14">
        <f t="shared" si="12"/>
        <v>8.6797716958973378E-4</v>
      </c>
      <c r="AB25">
        <f t="shared" si="13"/>
        <v>1.2355326108929761</v>
      </c>
      <c r="AC25" s="31">
        <f t="shared" si="14"/>
        <v>2.1369531198864991</v>
      </c>
      <c r="AD25" s="14">
        <f t="shared" si="15"/>
        <v>0.18237524487523196</v>
      </c>
      <c r="AE25" s="55">
        <f t="shared" si="16"/>
        <v>1.2932438208277878E+23</v>
      </c>
      <c r="AF25" s="14">
        <f t="shared" si="17"/>
        <v>0.87376369850171598</v>
      </c>
      <c r="AG25" s="14">
        <f t="shared" si="18"/>
        <v>4.6247509887491489E-2</v>
      </c>
      <c r="AH25" s="14">
        <f t="shared" si="19"/>
        <v>7.9988791610792517E-2</v>
      </c>
      <c r="AI25" s="14">
        <f t="shared" si="20"/>
        <v>0.12623630149828402</v>
      </c>
      <c r="AJ25" s="14"/>
      <c r="AK25" s="14"/>
      <c r="AL25" s="14"/>
      <c r="AM25" s="14"/>
      <c r="AN25" s="14"/>
      <c r="AO25" s="14"/>
    </row>
    <row r="26" spans="1:41" x14ac:dyDescent="0.55000000000000004">
      <c r="A26" s="21">
        <v>0.6</v>
      </c>
      <c r="B26" s="20">
        <v>40</v>
      </c>
      <c r="C26" s="20">
        <v>0</v>
      </c>
      <c r="D26" s="20">
        <v>5</v>
      </c>
      <c r="E26" s="20">
        <v>345.01181124700003</v>
      </c>
      <c r="F26" s="20">
        <v>25.369227572700002</v>
      </c>
      <c r="G26" s="20">
        <v>296.87130714915997</v>
      </c>
      <c r="H26" s="20">
        <v>8.1018527476472524E-4</v>
      </c>
      <c r="I26" s="22">
        <v>1.68011891381275E+16</v>
      </c>
      <c r="J26" s="20">
        <v>3504424077338900</v>
      </c>
      <c r="K26" s="23">
        <f t="shared" si="0"/>
        <v>1.32967650607886E+16</v>
      </c>
      <c r="L26">
        <v>1.3431985197877306E+22</v>
      </c>
      <c r="M26">
        <v>9.5368048130730293E+21</v>
      </c>
      <c r="N26">
        <v>6.5522731263124497E+21</v>
      </c>
      <c r="O26">
        <v>283.41769540313101</v>
      </c>
      <c r="P26" s="55">
        <f t="shared" si="1"/>
        <v>1.432573180489567E+23</v>
      </c>
      <c r="Q26">
        <f t="shared" si="2"/>
        <v>21.86375862045</v>
      </c>
      <c r="R26" s="38">
        <f t="shared" si="3"/>
        <v>7.1461570521012786E-4</v>
      </c>
      <c r="S26" s="14">
        <f t="shared" si="4"/>
        <v>8.2919175825259348E-4</v>
      </c>
      <c r="T26" s="14">
        <f t="shared" si="5"/>
        <v>-1.1457605304246562E-4</v>
      </c>
      <c r="U26" s="31">
        <f t="shared" si="6"/>
        <v>-13.81779930904267</v>
      </c>
      <c r="V26">
        <f t="shared" si="7"/>
        <v>6.7468050174294356E-45</v>
      </c>
      <c r="W26" s="14">
        <f t="shared" si="8"/>
        <v>2.968657384149019E+21</v>
      </c>
      <c r="X26" s="14">
        <f t="shared" si="9"/>
        <v>1.024891601181505E+22</v>
      </c>
      <c r="Y26" s="14">
        <f t="shared" si="10"/>
        <v>1.6325745067575804E+23</v>
      </c>
      <c r="Z26">
        <f t="shared" si="11"/>
        <v>24.916154673124502</v>
      </c>
      <c r="AA26" s="14">
        <f t="shared" si="12"/>
        <v>8.1438309633574874E-4</v>
      </c>
      <c r="AB26">
        <f t="shared" si="13"/>
        <v>2.0499733358088332</v>
      </c>
      <c r="AC26" s="31">
        <f t="shared" si="14"/>
        <v>1.4554956164411668</v>
      </c>
      <c r="AD26" s="14">
        <f t="shared" si="15"/>
        <v>0.22101404523719728</v>
      </c>
      <c r="AE26" s="55">
        <f t="shared" si="16"/>
        <v>1.6622610805990705E+23</v>
      </c>
      <c r="AF26" s="14">
        <f t="shared" si="17"/>
        <v>0.86182200690957333</v>
      </c>
      <c r="AG26" s="14">
        <f t="shared" si="18"/>
        <v>8.0805508560884351E-2</v>
      </c>
      <c r="AH26" s="14">
        <f t="shared" si="19"/>
        <v>5.737248452954221E-2</v>
      </c>
      <c r="AI26" s="14">
        <f t="shared" si="20"/>
        <v>0.13817799309042655</v>
      </c>
      <c r="AJ26" s="14"/>
      <c r="AK26" s="14"/>
      <c r="AL26" s="14"/>
      <c r="AM26" s="14"/>
      <c r="AN26" s="14"/>
      <c r="AO26" s="14"/>
    </row>
    <row r="27" spans="1:41" x14ac:dyDescent="0.55000000000000004">
      <c r="A27" s="3">
        <v>0.8</v>
      </c>
      <c r="B27" s="1">
        <v>40</v>
      </c>
      <c r="C27" s="1">
        <v>0</v>
      </c>
      <c r="D27" s="1">
        <v>5</v>
      </c>
      <c r="E27">
        <v>356.92211574999999</v>
      </c>
      <c r="F27" s="1">
        <v>27.269817723199999</v>
      </c>
      <c r="G27" s="1">
        <v>300.20619240999997</v>
      </c>
      <c r="H27" s="1">
        <v>8.6603137381102214E-4</v>
      </c>
      <c r="I27" s="2">
        <v>2.16540563140888E+16</v>
      </c>
      <c r="J27">
        <v>4826112425498520</v>
      </c>
      <c r="K27" s="4">
        <f t="shared" si="0"/>
        <v>1.682794388859028E+16</v>
      </c>
      <c r="L27">
        <v>2.1670190725066373E+22</v>
      </c>
      <c r="M27">
        <v>8.3050059474770298E+21</v>
      </c>
      <c r="N27">
        <v>7.5334149601198195E+21</v>
      </c>
      <c r="O27">
        <v>284.769730262959</v>
      </c>
      <c r="P27" s="55">
        <f t="shared" si="1"/>
        <v>1.7545965612315207E+23</v>
      </c>
      <c r="Q27">
        <f t="shared" si="2"/>
        <v>23.290852429077049</v>
      </c>
      <c r="R27" s="38">
        <f t="shared" si="3"/>
        <v>7.5945087251876964E-4</v>
      </c>
      <c r="S27" s="14">
        <f t="shared" si="4"/>
        <v>8.8919402698447016E-4</v>
      </c>
      <c r="T27" s="14">
        <f t="shared" si="5"/>
        <v>-1.2974315446570052E-4</v>
      </c>
      <c r="U27" s="31">
        <f t="shared" si="6"/>
        <v>-14.591096040725709</v>
      </c>
      <c r="V27">
        <f t="shared" si="7"/>
        <v>6.6297857419397695E-45</v>
      </c>
      <c r="W27" s="14">
        <f t="shared" si="8"/>
        <v>5.3129740694833699E+21</v>
      </c>
      <c r="X27" s="14">
        <f t="shared" si="9"/>
        <v>1.4120641353968978E+22</v>
      </c>
      <c r="Y27" s="14">
        <f t="shared" si="10"/>
        <v>2.0012187872621209E+23</v>
      </c>
      <c r="Z27">
        <f t="shared" si="11"/>
        <v>26.56456332030184</v>
      </c>
      <c r="AA27" s="14">
        <f t="shared" si="12"/>
        <v>8.6619761355307323E-4</v>
      </c>
      <c r="AB27">
        <f t="shared" si="13"/>
        <v>2.8765428215203093</v>
      </c>
      <c r="AC27" s="31">
        <f t="shared" si="14"/>
        <v>1.1024224726026426</v>
      </c>
      <c r="AD27" s="14">
        <f t="shared" si="15"/>
        <v>0.24517431050284846</v>
      </c>
      <c r="AE27" s="55">
        <f t="shared" si="16"/>
        <v>2.0543485279569547E+23</v>
      </c>
      <c r="AF27" s="14">
        <f t="shared" si="17"/>
        <v>0.85408903959274296</v>
      </c>
      <c r="AG27" s="14">
        <f t="shared" si="18"/>
        <v>0.10548449024186432</v>
      </c>
      <c r="AH27" s="14">
        <f t="shared" si="19"/>
        <v>4.0426470165392726E-2</v>
      </c>
      <c r="AI27" s="14">
        <f t="shared" si="20"/>
        <v>0.14591096040725704</v>
      </c>
      <c r="AJ27" s="14"/>
      <c r="AK27" s="14"/>
      <c r="AL27" s="14"/>
      <c r="AM27" s="14"/>
      <c r="AN27" s="14"/>
      <c r="AO27" s="14"/>
    </row>
    <row r="28" spans="1:41" x14ac:dyDescent="0.55000000000000004">
      <c r="A28" s="3">
        <v>1</v>
      </c>
      <c r="B28" s="1">
        <v>40</v>
      </c>
      <c r="C28" s="1">
        <v>0</v>
      </c>
      <c r="D28" s="1">
        <v>5</v>
      </c>
      <c r="E28">
        <v>368.41877770000002</v>
      </c>
      <c r="F28" s="1">
        <v>31.984400629700001</v>
      </c>
      <c r="G28" s="1">
        <v>303.42525775600001</v>
      </c>
      <c r="H28" s="1">
        <v>1.0103540008555758E-3</v>
      </c>
      <c r="I28" s="2">
        <v>2.62229155448219E+16</v>
      </c>
      <c r="J28">
        <v>6010680559417230</v>
      </c>
      <c r="K28" s="4">
        <f t="shared" si="0"/>
        <v>2.0212234985404672E+16</v>
      </c>
      <c r="L28">
        <v>2.8038817691518754E+22</v>
      </c>
      <c r="M28">
        <v>6.8927209533936302E+21</v>
      </c>
      <c r="N28">
        <v>7.7948121258567905E+21</v>
      </c>
      <c r="O28">
        <v>286.05971602695797</v>
      </c>
      <c r="P28" s="55">
        <f t="shared" si="1"/>
        <v>2.1438085522173471E+23</v>
      </c>
      <c r="Q28">
        <f t="shared" si="2"/>
        <v>27.503017617396441</v>
      </c>
      <c r="R28" s="38">
        <f t="shared" si="3"/>
        <v>8.9477369716736059E-4</v>
      </c>
      <c r="S28" s="14">
        <f t="shared" si="4"/>
        <v>1.0405694677305707E-3</v>
      </c>
      <c r="T28" s="14">
        <f t="shared" si="5"/>
        <v>-1.4579577056321013E-4</v>
      </c>
      <c r="U28" s="31">
        <f t="shared" si="6"/>
        <v>-14.011152074371672</v>
      </c>
      <c r="V28">
        <f t="shared" si="7"/>
        <v>6.5190768168203991E-45</v>
      </c>
      <c r="W28" s="14">
        <f t="shared" si="8"/>
        <v>7.2992467231052136E+21</v>
      </c>
      <c r="X28" s="14">
        <f t="shared" si="9"/>
        <v>1.8428103418965108E+22</v>
      </c>
      <c r="Y28" s="14">
        <f t="shared" si="10"/>
        <v>2.4201314714354191E+23</v>
      </c>
      <c r="Z28">
        <f t="shared" si="11"/>
        <v>31.047976941065826</v>
      </c>
      <c r="AA28" s="14">
        <f t="shared" si="12"/>
        <v>1.0101041821517145E-3</v>
      </c>
      <c r="AB28">
        <f t="shared" si="13"/>
        <v>3.5971126999339682</v>
      </c>
      <c r="AC28" s="31">
        <f t="shared" si="14"/>
        <v>0.8842703123695872</v>
      </c>
      <c r="AD28" s="14">
        <f t="shared" si="15"/>
        <v>0.2603264803605862</v>
      </c>
      <c r="AE28" s="55">
        <f t="shared" si="16"/>
        <v>2.4931239386664709E+23</v>
      </c>
      <c r="AF28" s="14">
        <f t="shared" si="17"/>
        <v>0.85988847925628342</v>
      </c>
      <c r="AG28" s="14">
        <f t="shared" si="18"/>
        <v>0.1124645961504675</v>
      </c>
      <c r="AH28" s="14">
        <f t="shared" si="19"/>
        <v>2.7646924593249175E-2</v>
      </c>
      <c r="AI28" s="14">
        <f t="shared" si="20"/>
        <v>0.14011152074371669</v>
      </c>
      <c r="AJ28" s="14"/>
      <c r="AK28" s="14"/>
      <c r="AL28" s="14"/>
      <c r="AM28" s="14"/>
      <c r="AN28" s="14"/>
      <c r="AO28" s="14"/>
    </row>
    <row r="29" spans="1:41" x14ac:dyDescent="0.55000000000000004">
      <c r="A29" s="3">
        <v>1.5</v>
      </c>
      <c r="B29" s="1">
        <v>40</v>
      </c>
      <c r="C29" s="1">
        <v>0</v>
      </c>
      <c r="D29" s="1">
        <v>5</v>
      </c>
      <c r="E29">
        <v>395.42388048700002</v>
      </c>
      <c r="F29" s="1">
        <v>35.778949998000002</v>
      </c>
      <c r="G29" s="1">
        <v>310.98668653635997</v>
      </c>
      <c r="H29" s="1">
        <v>1.1163950605231955E-3</v>
      </c>
      <c r="I29" s="2">
        <v>3.66480692093368E+16</v>
      </c>
      <c r="J29">
        <v>7774749597977310</v>
      </c>
      <c r="K29" s="4">
        <f t="shared" si="0"/>
        <v>2.8873319611359488E+16</v>
      </c>
      <c r="L29">
        <v>5.047539649721934E+22</v>
      </c>
      <c r="M29">
        <v>5.5076156394259895E+21</v>
      </c>
      <c r="N29">
        <v>9.0491120867541401E+21</v>
      </c>
      <c r="O29">
        <v>288.91365373732299</v>
      </c>
      <c r="P29" s="55">
        <f t="shared" si="1"/>
        <v>2.6778471674162847E+23</v>
      </c>
      <c r="Q29">
        <f t="shared" si="2"/>
        <v>29.592374829084605</v>
      </c>
      <c r="R29" s="38">
        <f t="shared" si="3"/>
        <v>9.5798122937333185E-4</v>
      </c>
      <c r="S29" s="14">
        <f t="shared" si="4"/>
        <v>1.1582565678738151E-3</v>
      </c>
      <c r="T29" s="14">
        <f t="shared" si="5"/>
        <v>-2.0027533850048326E-4</v>
      </c>
      <c r="U29" s="31">
        <f t="shared" si="6"/>
        <v>-17.291103202473014</v>
      </c>
      <c r="V29">
        <f t="shared" si="7"/>
        <v>6.2683161913162652E-45</v>
      </c>
      <c r="W29" s="14">
        <f t="shared" si="8"/>
        <v>1.416626959155825E+22</v>
      </c>
      <c r="X29" s="14">
        <f t="shared" si="9"/>
        <v>2.7598957122582661E+22</v>
      </c>
      <c r="Y29" s="14">
        <f t="shared" si="10"/>
        <v>3.0960145928671556E+23</v>
      </c>
      <c r="Z29">
        <f t="shared" si="11"/>
        <v>34.213462748450461</v>
      </c>
      <c r="AA29" s="14">
        <f t="shared" si="12"/>
        <v>1.1075777221051487E-3</v>
      </c>
      <c r="AB29">
        <f t="shared" si="13"/>
        <v>5.5779391406924823</v>
      </c>
      <c r="AC29" s="31">
        <f t="shared" si="14"/>
        <v>0.6086360282229123</v>
      </c>
      <c r="AD29" s="14">
        <f t="shared" si="15"/>
        <v>0.28065692544562104</v>
      </c>
      <c r="AE29" s="55">
        <f t="shared" si="16"/>
        <v>3.2376772887827382E+23</v>
      </c>
      <c r="AF29" s="14">
        <f t="shared" si="17"/>
        <v>0.82708896797526987</v>
      </c>
      <c r="AG29" s="14">
        <f t="shared" si="18"/>
        <v>0.15590002336581374</v>
      </c>
      <c r="AH29" s="14">
        <f t="shared" si="19"/>
        <v>1.7011008658916325E-2</v>
      </c>
      <c r="AI29" s="14">
        <f t="shared" si="20"/>
        <v>0.17291103202473007</v>
      </c>
      <c r="AJ29" s="14"/>
      <c r="AK29" s="14"/>
      <c r="AL29" s="14"/>
      <c r="AM29" s="14"/>
      <c r="AN29" s="14"/>
      <c r="AO29" s="14"/>
    </row>
    <row r="30" spans="1:41" x14ac:dyDescent="0.55000000000000004">
      <c r="A30" s="3">
        <v>2</v>
      </c>
      <c r="B30" s="1">
        <v>40</v>
      </c>
      <c r="C30" s="1">
        <v>0</v>
      </c>
      <c r="D30" s="1">
        <v>5</v>
      </c>
      <c r="E30">
        <v>420.08749760000001</v>
      </c>
      <c r="F30" s="1">
        <v>41.784813498699997</v>
      </c>
      <c r="G30" s="1">
        <v>317.89249932799999</v>
      </c>
      <c r="H30" s="1">
        <v>1.2895540248746157E-3</v>
      </c>
      <c r="I30" s="2">
        <v>4.59952488371966E+16</v>
      </c>
      <c r="J30">
        <v>9131030583963720</v>
      </c>
      <c r="K30" s="4">
        <f t="shared" si="0"/>
        <v>3.686421825323288E+16</v>
      </c>
      <c r="L30">
        <v>6.9126500877466499E+22</v>
      </c>
      <c r="M30">
        <v>4.4192560103448898E+21</v>
      </c>
      <c r="N30">
        <v>9.4415960967301898E+21</v>
      </c>
      <c r="O30">
        <v>291.44576558274503</v>
      </c>
      <c r="P30" s="55">
        <f t="shared" si="1"/>
        <v>3.2096957514411348E+23</v>
      </c>
      <c r="Q30">
        <f t="shared" si="2"/>
        <v>33.995266462973518</v>
      </c>
      <c r="R30" s="38">
        <f t="shared" si="3"/>
        <v>1.0957230263575358E-3</v>
      </c>
      <c r="S30" s="14">
        <f t="shared" si="4"/>
        <v>1.3467928646021285E-3</v>
      </c>
      <c r="T30" s="14">
        <f t="shared" si="5"/>
        <v>-2.5106983824459269E-4</v>
      </c>
      <c r="U30" s="31">
        <f t="shared" si="6"/>
        <v>-18.642052897923847</v>
      </c>
      <c r="V30">
        <f t="shared" si="7"/>
        <v>6.0511228609940048E-45</v>
      </c>
      <c r="W30" s="14">
        <f t="shared" si="8"/>
        <v>1.9717760541030521E+22</v>
      </c>
      <c r="X30" s="14">
        <f t="shared" si="9"/>
        <v>3.6553652740466412E+22</v>
      </c>
      <c r="Y30" s="14">
        <f t="shared" si="10"/>
        <v>3.7479757149089431E+23</v>
      </c>
      <c r="Z30">
        <f t="shared" si="11"/>
        <v>39.696420780030408</v>
      </c>
      <c r="AA30" s="14">
        <f t="shared" si="12"/>
        <v>1.2794805523890142E-3</v>
      </c>
      <c r="AB30">
        <f t="shared" si="13"/>
        <v>7.321484648279581</v>
      </c>
      <c r="AC30" s="31">
        <f t="shared" si="14"/>
        <v>0.46806238744690265</v>
      </c>
      <c r="AD30" s="14">
        <f t="shared" si="15"/>
        <v>0.28524169878035899</v>
      </c>
      <c r="AE30" s="55">
        <f t="shared" si="16"/>
        <v>3.9451533203192486E+23</v>
      </c>
      <c r="AF30" s="14">
        <f t="shared" si="17"/>
        <v>0.81357947102076145</v>
      </c>
      <c r="AG30" s="14">
        <f t="shared" si="18"/>
        <v>0.17521879446721392</v>
      </c>
      <c r="AH30" s="14">
        <f t="shared" si="19"/>
        <v>1.1201734512024683E-2</v>
      </c>
      <c r="AI30" s="14">
        <f t="shared" si="20"/>
        <v>0.18642052897923861</v>
      </c>
      <c r="AJ30" s="14"/>
      <c r="AK30" s="14"/>
      <c r="AL30" s="14"/>
      <c r="AM30" s="14"/>
      <c r="AN30" s="14"/>
      <c r="AO30" s="14"/>
    </row>
    <row r="31" spans="1:41" x14ac:dyDescent="0.55000000000000004">
      <c r="A31" s="3">
        <v>3</v>
      </c>
      <c r="B31" s="1">
        <v>40</v>
      </c>
      <c r="C31" s="1">
        <v>0</v>
      </c>
      <c r="D31" s="1">
        <v>5</v>
      </c>
      <c r="E31">
        <v>463.08678989999999</v>
      </c>
      <c r="F31" s="1">
        <v>45.632033370000002</v>
      </c>
      <c r="G31" s="1">
        <v>329.932301172</v>
      </c>
      <c r="H31" s="1">
        <v>1.3823519102416659E-3</v>
      </c>
      <c r="I31" s="2">
        <v>6.258663410485E+16</v>
      </c>
      <c r="J31" s="14">
        <v>1.04939621830353E+16</v>
      </c>
      <c r="K31" s="4">
        <f t="shared" si="0"/>
        <v>5.2092671921814704E+16</v>
      </c>
      <c r="L31">
        <v>1.1789371681492125E+23</v>
      </c>
      <c r="M31">
        <v>3.5201935089298902E+21</v>
      </c>
      <c r="N31">
        <v>1.0675207551809799E+22</v>
      </c>
      <c r="O31">
        <v>296.00484825374599</v>
      </c>
      <c r="P31" s="55">
        <f t="shared" si="1"/>
        <v>3.6571751691200964E+23</v>
      </c>
      <c r="Q31">
        <f t="shared" si="2"/>
        <v>34.258586087163103</v>
      </c>
      <c r="R31" s="38">
        <f t="shared" si="3"/>
        <v>1.0956736978019928E-3</v>
      </c>
      <c r="S31" s="14">
        <f t="shared" si="4"/>
        <v>1.459424467008763E-3</v>
      </c>
      <c r="T31" s="14">
        <f t="shared" si="5"/>
        <v>-3.6375076920677025E-4</v>
      </c>
      <c r="U31" s="31">
        <f t="shared" si="6"/>
        <v>-24.924261407807833</v>
      </c>
      <c r="V31">
        <f t="shared" si="7"/>
        <v>5.6994413868694692E-45</v>
      </c>
      <c r="W31" s="14">
        <f t="shared" si="8"/>
        <v>3.3716921160369902E+22</v>
      </c>
      <c r="X31" s="14">
        <f t="shared" si="9"/>
        <v>5.1911426553040205E+22</v>
      </c>
      <c r="Y31" s="14">
        <f t="shared" si="10"/>
        <v>4.5341450607549088E+23</v>
      </c>
      <c r="Z31">
        <f t="shared" si="11"/>
        <v>42.473600993230541</v>
      </c>
      <c r="AA31" s="14">
        <f t="shared" si="12"/>
        <v>1.3584100447349482E-3</v>
      </c>
      <c r="AB31">
        <f t="shared" si="13"/>
        <v>11.043693178118525</v>
      </c>
      <c r="AC31" s="31">
        <f t="shared" si="14"/>
        <v>0.3297541047183763</v>
      </c>
      <c r="AD31" s="14">
        <f t="shared" si="15"/>
        <v>0.28599421641190048</v>
      </c>
      <c r="AE31" s="55">
        <f t="shared" si="16"/>
        <v>4.8713142723586079E+23</v>
      </c>
      <c r="AF31" s="14">
        <f t="shared" si="17"/>
        <v>0.75075738592192165</v>
      </c>
      <c r="AG31" s="14">
        <f t="shared" si="18"/>
        <v>0.24201624084056295</v>
      </c>
      <c r="AH31" s="14">
        <f t="shared" si="19"/>
        <v>7.2263732375153697E-3</v>
      </c>
      <c r="AI31" s="14">
        <f t="shared" si="20"/>
        <v>0.24924261407807832</v>
      </c>
      <c r="AJ31" s="14"/>
      <c r="AK31" s="14"/>
      <c r="AL31" s="14"/>
      <c r="AM31" s="14"/>
      <c r="AN31" s="14"/>
      <c r="AO31" s="14"/>
    </row>
    <row r="32" spans="1:41" x14ac:dyDescent="0.55000000000000004">
      <c r="A32" s="3">
        <v>5</v>
      </c>
      <c r="B32" s="1">
        <v>40</v>
      </c>
      <c r="C32" s="1">
        <v>0</v>
      </c>
      <c r="D32" s="1">
        <v>5</v>
      </c>
      <c r="E32">
        <v>528.64921249999998</v>
      </c>
      <c r="F32" s="1">
        <v>58.329199524499998</v>
      </c>
      <c r="G32" s="1">
        <v>348.28977950000001</v>
      </c>
      <c r="H32" s="1">
        <v>1.7197957244497817E-3</v>
      </c>
      <c r="I32" s="2">
        <v>9.1374528366989792E+16</v>
      </c>
      <c r="J32" s="14">
        <v>1.09607510232554E+16</v>
      </c>
      <c r="K32" s="4">
        <f t="shared" si="0"/>
        <v>8.04137773437344E+16</v>
      </c>
      <c r="L32">
        <v>1.9158082784042448E+23</v>
      </c>
      <c r="M32">
        <v>2.3770583710176499E+21</v>
      </c>
      <c r="N32">
        <v>1.11173229587634E+22</v>
      </c>
      <c r="O32">
        <v>303.58230780763199</v>
      </c>
      <c r="P32" s="55">
        <f t="shared" si="1"/>
        <v>4.5450666282857286E+23</v>
      </c>
      <c r="Q32">
        <f t="shared" si="2"/>
        <v>40.882743490895983</v>
      </c>
      <c r="R32" s="38">
        <f t="shared" si="3"/>
        <v>1.2911093213451618E-3</v>
      </c>
      <c r="S32" s="14">
        <f t="shared" si="4"/>
        <v>1.8420821789871824E-3</v>
      </c>
      <c r="T32" s="14">
        <f t="shared" si="5"/>
        <v>-5.509728576420206E-4</v>
      </c>
      <c r="U32" s="31">
        <f t="shared" si="6"/>
        <v>-29.910329947655089</v>
      </c>
      <c r="V32">
        <f t="shared" si="7"/>
        <v>5.2251581819387492E-45</v>
      </c>
      <c r="W32" s="14">
        <f t="shared" si="8"/>
        <v>5.1830323560385731E+22</v>
      </c>
      <c r="X32" s="14">
        <f t="shared" si="9"/>
        <v>8.0257205408226402E+22</v>
      </c>
      <c r="Y32" s="14">
        <f t="shared" si="10"/>
        <v>5.9663422547962926E+23</v>
      </c>
      <c r="Z32">
        <f t="shared" si="11"/>
        <v>53.667076839692164</v>
      </c>
      <c r="AA32" s="14">
        <f t="shared" si="12"/>
        <v>1.6948486632875684E-3</v>
      </c>
      <c r="AB32">
        <f t="shared" si="13"/>
        <v>17.232640317371366</v>
      </c>
      <c r="AC32" s="31">
        <f t="shared" si="14"/>
        <v>0.21381571623264731</v>
      </c>
      <c r="AD32" s="14">
        <f t="shared" si="15"/>
        <v>0.27054024217682854</v>
      </c>
      <c r="AE32" s="55">
        <f t="shared" si="16"/>
        <v>6.48464549040015E+23</v>
      </c>
      <c r="AF32" s="14">
        <f t="shared" si="17"/>
        <v>0.7008967005234491</v>
      </c>
      <c r="AG32" s="14">
        <f t="shared" si="18"/>
        <v>0.29543762742934854</v>
      </c>
      <c r="AH32" s="14">
        <f t="shared" si="19"/>
        <v>3.6656720472023336E-3</v>
      </c>
      <c r="AI32" s="14">
        <f t="shared" si="20"/>
        <v>0.29910329947655084</v>
      </c>
      <c r="AJ32" s="14"/>
      <c r="AK32" s="14"/>
      <c r="AL32" s="14"/>
      <c r="AM32" s="14"/>
      <c r="AN32" s="14"/>
      <c r="AO32" s="14"/>
    </row>
    <row r="33" spans="1:41" s="42" customFormat="1" ht="14.7" thickBot="1" x14ac:dyDescent="0.6">
      <c r="A33" s="3">
        <v>7.5</v>
      </c>
      <c r="B33" s="1">
        <v>40</v>
      </c>
      <c r="C33" s="1">
        <v>0</v>
      </c>
      <c r="D33" s="1">
        <v>5</v>
      </c>
      <c r="E33">
        <v>586.65006093700003</v>
      </c>
      <c r="F33" s="1">
        <v>76.914797567999997</v>
      </c>
      <c r="G33" s="1">
        <v>364.53001706236</v>
      </c>
      <c r="H33" s="1">
        <v>2.2166874732281339E-3</v>
      </c>
      <c r="I33" s="2">
        <v>1.23510783549328E+17</v>
      </c>
      <c r="J33" s="14">
        <v>1.00147976137336E+16</v>
      </c>
      <c r="K33" s="4">
        <f t="shared" si="0"/>
        <v>1.134959859355944E+17</v>
      </c>
      <c r="L33">
        <v>2.5084805998644934E+23</v>
      </c>
      <c r="M33">
        <v>1.6360876431851499E+21</v>
      </c>
      <c r="N33">
        <v>1.06917862571504E+22</v>
      </c>
      <c r="O33">
        <v>311.480951745619</v>
      </c>
      <c r="P33" s="55">
        <f t="shared" si="1"/>
        <v>5.6987242797941284E+23</v>
      </c>
      <c r="Q33">
        <f t="shared" si="2"/>
        <v>53.300020620810329</v>
      </c>
      <c r="R33" s="38">
        <f t="shared" si="3"/>
        <v>1.6617773841081545E-3</v>
      </c>
      <c r="S33" s="14">
        <f t="shared" si="4"/>
        <v>2.3980341773424266E-3</v>
      </c>
      <c r="T33" s="14">
        <f t="shared" si="5"/>
        <v>-7.3625679323427212E-4</v>
      </c>
      <c r="U33" s="31">
        <f t="shared" si="6"/>
        <v>-30.702514592607432</v>
      </c>
      <c r="V33">
        <f t="shared" si="7"/>
        <v>4.8606639547856378E-45</v>
      </c>
      <c r="W33" s="14">
        <f t="shared" si="8"/>
        <v>6.2687127324463504E+22</v>
      </c>
      <c r="X33" s="14">
        <f t="shared" si="9"/>
        <v>1.1281899729217761E+23</v>
      </c>
      <c r="Y33" s="14">
        <f t="shared" si="10"/>
        <v>7.5966944828458386E+23</v>
      </c>
      <c r="Z33">
        <f t="shared" si="11"/>
        <v>71.051686782134823</v>
      </c>
      <c r="AA33" s="14">
        <f t="shared" si="12"/>
        <v>2.215235281751245E-3</v>
      </c>
      <c r="AB33">
        <f t="shared" si="13"/>
        <v>23.461754093586414</v>
      </c>
      <c r="AC33" s="31">
        <f t="shared" si="14"/>
        <v>0.15302285360324849</v>
      </c>
      <c r="AD33" s="14">
        <f t="shared" si="15"/>
        <v>0.2499007858695412</v>
      </c>
      <c r="AE33" s="55">
        <f t="shared" si="16"/>
        <v>8.2235657560904732E+23</v>
      </c>
      <c r="AF33" s="14">
        <f t="shared" si="17"/>
        <v>0.69297485407392578</v>
      </c>
      <c r="AG33" s="14">
        <f t="shared" si="18"/>
        <v>0.30503563469492317</v>
      </c>
      <c r="AH33" s="14">
        <f t="shared" si="19"/>
        <v>1.9895112311510898E-3</v>
      </c>
      <c r="AI33" s="14">
        <f t="shared" si="20"/>
        <v>0.30702514592607427</v>
      </c>
      <c r="AJ33" s="43"/>
      <c r="AK33" s="43"/>
      <c r="AL33" s="43"/>
      <c r="AM33" s="43"/>
      <c r="AN33" s="43"/>
      <c r="AO33" s="43"/>
    </row>
    <row r="34" spans="1:41" x14ac:dyDescent="0.55000000000000004">
      <c r="A34" s="16">
        <v>0.4</v>
      </c>
      <c r="B34" s="17">
        <v>20</v>
      </c>
      <c r="C34" s="17">
        <v>0</v>
      </c>
      <c r="D34" s="17">
        <v>25</v>
      </c>
      <c r="E34" s="17">
        <v>323.92320517799999</v>
      </c>
      <c r="F34" s="17">
        <v>21.0523143295</v>
      </c>
      <c r="G34" s="17">
        <v>305.36649744983998</v>
      </c>
      <c r="H34" s="17">
        <v>6.6290358170417133E-4</v>
      </c>
      <c r="I34" s="18">
        <v>1.19300060487567E+16</v>
      </c>
      <c r="J34" s="17">
        <v>1432799284460730</v>
      </c>
      <c r="K34" s="19">
        <f t="shared" si="0"/>
        <v>1.049720676429597E+16</v>
      </c>
      <c r="L34" s="24">
        <v>3.1029375152672872E+21</v>
      </c>
      <c r="M34" s="26">
        <v>6.7943924109398895E+21</v>
      </c>
      <c r="N34" s="26">
        <v>3.3722730825532902E+21</v>
      </c>
      <c r="O34" s="30">
        <v>300.161901542176</v>
      </c>
      <c r="P34" s="25">
        <f t="shared" si="1"/>
        <v>6.1096823012616588E+22</v>
      </c>
      <c r="Q34" s="26">
        <f t="shared" si="2"/>
        <v>18.117400790791713</v>
      </c>
      <c r="R34" s="37">
        <f t="shared" si="3"/>
        <v>5.7541253895828553E-4</v>
      </c>
      <c r="S34" s="25">
        <f t="shared" si="4"/>
        <v>6.6862602307955744E-4</v>
      </c>
      <c r="T34" s="25">
        <f t="shared" si="5"/>
        <v>-9.321348412127191E-5</v>
      </c>
      <c r="U34" s="30">
        <f t="shared" si="6"/>
        <v>-13.941049391399588</v>
      </c>
      <c r="V34" s="26">
        <f t="shared" si="7"/>
        <v>6.9591841738151374E-45</v>
      </c>
      <c r="W34" s="25">
        <f t="shared" si="8"/>
        <v>6.7727108256423752E+20</v>
      </c>
      <c r="X34" s="25">
        <f t="shared" si="9"/>
        <v>8.5577329662034109E+21</v>
      </c>
      <c r="Y34" s="25">
        <f t="shared" si="10"/>
        <v>7.0316881856259531E+22</v>
      </c>
      <c r="Z34" s="26">
        <f t="shared" si="11"/>
        <v>20.85147914623203</v>
      </c>
      <c r="AA34" s="25">
        <f t="shared" si="12"/>
        <v>6.6224745453924503E-4</v>
      </c>
      <c r="AB34" s="26">
        <f t="shared" si="13"/>
        <v>0.92013233783484771</v>
      </c>
      <c r="AC34" s="30">
        <f t="shared" si="14"/>
        <v>2.0147812008734385</v>
      </c>
      <c r="AD34" s="14">
        <f t="shared" si="15"/>
        <v>0.21826771542510334</v>
      </c>
      <c r="AE34" s="55">
        <f t="shared" si="16"/>
        <v>7.0994152938823767E+22</v>
      </c>
      <c r="AF34" s="14">
        <f t="shared" si="17"/>
        <v>0.86058950608600415</v>
      </c>
      <c r="AG34" s="14">
        <f t="shared" si="18"/>
        <v>4.3706944682347482E-2</v>
      </c>
      <c r="AH34" s="14">
        <f t="shared" si="19"/>
        <v>9.5703549231648311E-2</v>
      </c>
      <c r="AI34" s="14">
        <f t="shared" si="20"/>
        <v>0.13941049391399579</v>
      </c>
      <c r="AJ34" s="14"/>
      <c r="AK34" s="14"/>
      <c r="AL34" s="14"/>
      <c r="AM34" s="14"/>
      <c r="AN34" s="14"/>
      <c r="AO34" s="14"/>
    </row>
    <row r="35" spans="1:41" x14ac:dyDescent="0.55000000000000004">
      <c r="A35" s="21">
        <v>0.6</v>
      </c>
      <c r="B35" s="20">
        <v>20</v>
      </c>
      <c r="C35" s="20">
        <v>0</v>
      </c>
      <c r="D35" s="20">
        <v>25</v>
      </c>
      <c r="E35" s="20">
        <v>333.811511494</v>
      </c>
      <c r="F35" s="20">
        <v>17.7906305084</v>
      </c>
      <c r="G35" s="20">
        <v>308.13522321831999</v>
      </c>
      <c r="H35" s="20">
        <v>5.5767590498236974E-4</v>
      </c>
      <c r="I35" s="22">
        <v>1.73649155168497E+16</v>
      </c>
      <c r="J35" s="20">
        <v>2625402810818380</v>
      </c>
      <c r="K35" s="23">
        <f t="shared" si="0"/>
        <v>1.473951270603132E+16</v>
      </c>
      <c r="L35" s="28">
        <v>7.9368152532418875E+21</v>
      </c>
      <c r="M35">
        <v>6.7603134615270699E+21</v>
      </c>
      <c r="N35">
        <v>4.9389703491300297E+21</v>
      </c>
      <c r="O35" s="31">
        <v>300.87103007402101</v>
      </c>
      <c r="P35" s="14">
        <f t="shared" si="1"/>
        <v>7.317026785854674E+22</v>
      </c>
      <c r="Q35">
        <f t="shared" si="2"/>
        <v>14.814882999132653</v>
      </c>
      <c r="R35" s="38">
        <f t="shared" si="3"/>
        <v>4.699690445002733E-4</v>
      </c>
      <c r="S35" s="14">
        <f t="shared" si="4"/>
        <v>5.6436798195299025E-4</v>
      </c>
      <c r="T35" s="14">
        <f t="shared" si="5"/>
        <v>-9.4398937452716948E-5</v>
      </c>
      <c r="U35" s="31">
        <f t="shared" si="6"/>
        <v>-16.72648705655666</v>
      </c>
      <c r="V35">
        <f t="shared" si="7"/>
        <v>6.8588414034737003E-45</v>
      </c>
      <c r="W35" s="14">
        <f t="shared" si="8"/>
        <v>2.0789930211617318E+21</v>
      </c>
      <c r="X35" s="14">
        <f t="shared" si="9"/>
        <v>1.2425945167719672E+22</v>
      </c>
      <c r="Y35" s="14">
        <f t="shared" si="10"/>
        <v>8.5788403552153976E+22</v>
      </c>
      <c r="Z35">
        <f t="shared" si="11"/>
        <v>17.369693982322669</v>
      </c>
      <c r="AA35" s="14">
        <f t="shared" si="12"/>
        <v>5.5101471166611672E-4</v>
      </c>
      <c r="AB35">
        <f t="shared" si="13"/>
        <v>1.6069777083476338</v>
      </c>
      <c r="AC35" s="31">
        <f t="shared" si="14"/>
        <v>1.3687698009197118</v>
      </c>
      <c r="AD35" s="14">
        <f t="shared" si="15"/>
        <v>0.26194297773436798</v>
      </c>
      <c r="AE35" s="55">
        <f t="shared" si="16"/>
        <v>8.7867396573315704E+22</v>
      </c>
      <c r="AF35" s="14">
        <f t="shared" si="17"/>
        <v>0.8327351294344334</v>
      </c>
      <c r="AG35" s="14">
        <f t="shared" si="18"/>
        <v>9.0327192596624681E-2</v>
      </c>
      <c r="AH35" s="14">
        <f t="shared" si="19"/>
        <v>7.6937677968941867E-2</v>
      </c>
      <c r="AI35" s="14">
        <f t="shared" si="20"/>
        <v>0.16726487056556655</v>
      </c>
      <c r="AJ35" s="14"/>
      <c r="AK35" s="14"/>
      <c r="AL35" s="14"/>
      <c r="AM35" s="14"/>
      <c r="AN35" s="14"/>
      <c r="AO35" s="14"/>
    </row>
    <row r="36" spans="1:41" x14ac:dyDescent="0.55000000000000004">
      <c r="A36" s="3">
        <v>0.8</v>
      </c>
      <c r="B36" s="1">
        <v>20</v>
      </c>
      <c r="C36" s="1">
        <v>0</v>
      </c>
      <c r="D36" s="1">
        <v>25</v>
      </c>
      <c r="E36">
        <v>343.09123838099998</v>
      </c>
      <c r="F36" s="1">
        <v>18.286016678999999</v>
      </c>
      <c r="G36" s="1">
        <v>310.73354674667996</v>
      </c>
      <c r="H36" s="1">
        <v>5.708030093579538E-4</v>
      </c>
      <c r="I36" s="2">
        <v>2.25269862054146E+16</v>
      </c>
      <c r="J36">
        <v>3647012060727530</v>
      </c>
      <c r="K36" s="4">
        <f t="shared" si="0"/>
        <v>1.8879974144687072E+16</v>
      </c>
      <c r="L36" s="28">
        <v>1.3701570406016193E+22</v>
      </c>
      <c r="M36">
        <v>6.0073077508167099E+21</v>
      </c>
      <c r="N36">
        <v>5.8280821405586901E+21</v>
      </c>
      <c r="O36" s="31">
        <v>301.58691872879803</v>
      </c>
      <c r="P36" s="14">
        <f t="shared" si="1"/>
        <v>8.6863529072005311E+22</v>
      </c>
      <c r="Q36">
        <f t="shared" si="2"/>
        <v>14.904307622486327</v>
      </c>
      <c r="R36" s="38">
        <f t="shared" si="3"/>
        <v>4.7224434851000116E-4</v>
      </c>
      <c r="S36" s="14">
        <f t="shared" si="4"/>
        <v>5.7939410888090668E-4</v>
      </c>
      <c r="T36" s="14">
        <f t="shared" si="5"/>
        <v>-1.0714976037090552E-4</v>
      </c>
      <c r="U36" s="31">
        <f t="shared" si="6"/>
        <v>-18.493415574739636</v>
      </c>
      <c r="V36">
        <f t="shared" si="7"/>
        <v>6.765884741669566E-45</v>
      </c>
      <c r="W36" s="14">
        <f t="shared" si="8"/>
        <v>3.837637003175204E+21</v>
      </c>
      <c r="X36" s="14">
        <f t="shared" si="9"/>
        <v>1.6698904064855909E+22</v>
      </c>
      <c r="Y36" s="14">
        <f t="shared" si="10"/>
        <v>1.0273477022566301E+23</v>
      </c>
      <c r="Z36">
        <f t="shared" si="11"/>
        <v>17.627543289191642</v>
      </c>
      <c r="AA36" s="14">
        <f t="shared" si="12"/>
        <v>5.5853031937403493E-4</v>
      </c>
      <c r="AB36">
        <f t="shared" si="13"/>
        <v>2.3509569830295387</v>
      </c>
      <c r="AC36" s="31">
        <f t="shared" si="14"/>
        <v>1.0307520734841322</v>
      </c>
      <c r="AD36" s="14">
        <f t="shared" si="15"/>
        <v>0.28008738337688244</v>
      </c>
      <c r="AE36" s="55">
        <f t="shared" si="16"/>
        <v>1.0657240722883822E+23</v>
      </c>
      <c r="AF36" s="14">
        <f t="shared" si="17"/>
        <v>0.81506584425260376</v>
      </c>
      <c r="AG36" s="14">
        <f t="shared" si="18"/>
        <v>0.12856583389915757</v>
      </c>
      <c r="AH36" s="14">
        <f t="shared" si="19"/>
        <v>5.6368321848238666E-2</v>
      </c>
      <c r="AI36" s="14">
        <f t="shared" si="20"/>
        <v>0.18493415574739624</v>
      </c>
      <c r="AJ36" s="14"/>
      <c r="AK36" s="14"/>
      <c r="AL36" s="14"/>
      <c r="AM36" s="14"/>
      <c r="AN36" s="14"/>
      <c r="AO36" s="14"/>
    </row>
    <row r="37" spans="1:41" x14ac:dyDescent="0.55000000000000004">
      <c r="A37" s="3">
        <v>1</v>
      </c>
      <c r="B37" s="1">
        <v>20</v>
      </c>
      <c r="C37" s="1">
        <v>0</v>
      </c>
      <c r="D37" s="1">
        <v>25</v>
      </c>
      <c r="E37">
        <v>351.7918244</v>
      </c>
      <c r="F37" s="1">
        <v>19.192480929199998</v>
      </c>
      <c r="G37" s="1">
        <v>313.16971083199996</v>
      </c>
      <c r="H37" s="1">
        <v>5.9676377936638799E-4</v>
      </c>
      <c r="I37" s="2">
        <v>2.7462305325688E+16</v>
      </c>
      <c r="J37">
        <v>4579518354540080</v>
      </c>
      <c r="K37" s="4">
        <f t="shared" si="0"/>
        <v>2.288278697114792E+16</v>
      </c>
      <c r="L37" s="28">
        <v>2.0156629000209822E+22</v>
      </c>
      <c r="M37">
        <v>5.3475061378931302E+21</v>
      </c>
      <c r="N37">
        <v>6.4570606704192096E+21</v>
      </c>
      <c r="O37" s="31">
        <v>302.28346512841199</v>
      </c>
      <c r="P37" s="14">
        <f t="shared" si="1"/>
        <v>9.8422878637605077E+22</v>
      </c>
      <c r="Q37">
        <f t="shared" si="2"/>
        <v>15.242675214203183</v>
      </c>
      <c r="R37" s="38">
        <f t="shared" si="3"/>
        <v>4.8240879118106639E-4</v>
      </c>
      <c r="S37" s="14">
        <f t="shared" si="4"/>
        <v>6.0741447250636305E-4</v>
      </c>
      <c r="T37" s="14">
        <f t="shared" si="5"/>
        <v>-1.2500568132529666E-4</v>
      </c>
      <c r="U37" s="31">
        <f t="shared" si="6"/>
        <v>-20.579964255624013</v>
      </c>
      <c r="V37">
        <f t="shared" si="7"/>
        <v>6.679910156241638E-45</v>
      </c>
      <c r="W37" s="14">
        <f t="shared" si="8"/>
        <v>5.8501647906075333E+21</v>
      </c>
      <c r="X37" s="14">
        <f t="shared" si="9"/>
        <v>2.1005244655268794E+22</v>
      </c>
      <c r="Y37" s="14">
        <f t="shared" si="10"/>
        <v>1.1807684898510049E+23</v>
      </c>
      <c r="Z37">
        <f t="shared" si="11"/>
        <v>18.286470425472189</v>
      </c>
      <c r="AA37" s="14">
        <f t="shared" si="12"/>
        <v>5.7874054055159568E-4</v>
      </c>
      <c r="AB37">
        <f t="shared" si="13"/>
        <v>3.1216415686707801</v>
      </c>
      <c r="AC37" s="31">
        <f t="shared" si="14"/>
        <v>0.82816414632603352</v>
      </c>
      <c r="AD37" s="14">
        <f t="shared" si="15"/>
        <v>0.29023527647140979</v>
      </c>
      <c r="AE37" s="55">
        <f t="shared" si="16"/>
        <v>1.2392701377570804E+23</v>
      </c>
      <c r="AF37" s="14">
        <f t="shared" si="17"/>
        <v>0.79420035744375983</v>
      </c>
      <c r="AG37" s="14">
        <f t="shared" si="18"/>
        <v>0.16264919476467599</v>
      </c>
      <c r="AH37" s="14">
        <f t="shared" si="19"/>
        <v>4.3150447791564066E-2</v>
      </c>
      <c r="AI37" s="14">
        <f t="shared" si="20"/>
        <v>0.20579964255624006</v>
      </c>
      <c r="AJ37" s="14"/>
      <c r="AK37" s="14"/>
      <c r="AL37" s="14"/>
      <c r="AM37" s="14"/>
      <c r="AN37" s="14"/>
      <c r="AO37" s="14"/>
    </row>
    <row r="38" spans="1:41" x14ac:dyDescent="0.55000000000000004">
      <c r="A38" s="3">
        <v>1.5</v>
      </c>
      <c r="B38" s="1">
        <v>20</v>
      </c>
      <c r="C38" s="1">
        <v>0</v>
      </c>
      <c r="D38" s="1">
        <v>25</v>
      </c>
      <c r="E38">
        <v>371.20273872500002</v>
      </c>
      <c r="F38" s="1">
        <v>22.523716164100001</v>
      </c>
      <c r="G38" s="1">
        <v>318.60476684299999</v>
      </c>
      <c r="H38" s="1">
        <v>6.9434470005996817E-4</v>
      </c>
      <c r="I38" s="2">
        <v>3.9039371823886896E+16</v>
      </c>
      <c r="J38">
        <v>6139495153845500</v>
      </c>
      <c r="K38" s="4">
        <f t="shared" si="0"/>
        <v>3.2899876670041396E+16</v>
      </c>
      <c r="L38" s="28">
        <v>3.6177448686152713E+22</v>
      </c>
      <c r="M38">
        <v>4.04499682697421E+21</v>
      </c>
      <c r="N38">
        <v>7.2391578507361795E+21</v>
      </c>
      <c r="O38" s="31">
        <v>303.88909096763899</v>
      </c>
      <c r="P38" s="14">
        <f t="shared" si="1"/>
        <v>1.2283029118397098E+23</v>
      </c>
      <c r="Q38">
        <f t="shared" si="2"/>
        <v>16.967483472056056</v>
      </c>
      <c r="R38" s="38">
        <f t="shared" si="3"/>
        <v>5.3557598283038668E-4</v>
      </c>
      <c r="S38" s="14">
        <f t="shared" si="4"/>
        <v>7.1095760555461786E-4</v>
      </c>
      <c r="T38" s="14">
        <f t="shared" si="5"/>
        <v>-1.7538162272423118E-4</v>
      </c>
      <c r="U38" s="31">
        <f t="shared" si="6"/>
        <v>-24.668365786370064</v>
      </c>
      <c r="V38">
        <f t="shared" si="7"/>
        <v>6.4926146951920194E-45</v>
      </c>
      <c r="W38" s="14">
        <f t="shared" si="8"/>
        <v>1.08199627535219E+22</v>
      </c>
      <c r="X38" s="14">
        <f t="shared" si="9"/>
        <v>3.1800213973150716E+22</v>
      </c>
      <c r="Y38" s="14">
        <f t="shared" si="10"/>
        <v>1.5223277394357601E+23</v>
      </c>
      <c r="Z38">
        <f t="shared" si="11"/>
        <v>21.029072315102901</v>
      </c>
      <c r="AA38" s="14">
        <f t="shared" si="12"/>
        <v>6.6377940439553852E-4</v>
      </c>
      <c r="AB38">
        <f t="shared" si="13"/>
        <v>4.9974664777441866</v>
      </c>
      <c r="AC38" s="31">
        <f t="shared" si="14"/>
        <v>0.55876621429975559</v>
      </c>
      <c r="AD38" s="14">
        <f t="shared" si="15"/>
        <v>0.29908031512634969</v>
      </c>
      <c r="AE38" s="55">
        <f t="shared" si="16"/>
        <v>1.6305273669709791E+23</v>
      </c>
      <c r="AF38" s="14">
        <f t="shared" si="17"/>
        <v>0.75331634213629961</v>
      </c>
      <c r="AG38" s="14">
        <f t="shared" si="18"/>
        <v>0.22187575271035986</v>
      </c>
      <c r="AH38" s="14">
        <f t="shared" si="19"/>
        <v>2.4807905153340519E-2</v>
      </c>
      <c r="AI38" s="14">
        <f t="shared" si="20"/>
        <v>0.24668365786370039</v>
      </c>
      <c r="AJ38" s="14"/>
      <c r="AK38" s="14"/>
      <c r="AL38" s="14"/>
      <c r="AM38" s="14"/>
      <c r="AN38" s="14"/>
      <c r="AO38" s="14"/>
    </row>
    <row r="39" spans="1:41" x14ac:dyDescent="0.55000000000000004">
      <c r="A39" s="3">
        <v>2</v>
      </c>
      <c r="B39" s="1">
        <v>20</v>
      </c>
      <c r="C39" s="1">
        <v>0</v>
      </c>
      <c r="D39" s="1">
        <v>25</v>
      </c>
      <c r="E39">
        <v>387.63799119999999</v>
      </c>
      <c r="F39" s="1">
        <v>24.7057453</v>
      </c>
      <c r="G39" s="1">
        <v>323.20663753599996</v>
      </c>
      <c r="H39" s="1">
        <v>7.561692940839718E-4</v>
      </c>
      <c r="I39" s="2">
        <v>4.9845550292149E+16</v>
      </c>
      <c r="J39">
        <v>7126282289783330</v>
      </c>
      <c r="K39" s="4">
        <f t="shared" si="0"/>
        <v>4.2719268002365672E+16</v>
      </c>
      <c r="L39" s="28">
        <v>5.4043598890264693E+22</v>
      </c>
      <c r="M39">
        <v>3.3246099249796502E+21</v>
      </c>
      <c r="N39">
        <v>7.7990478722752001E+21</v>
      </c>
      <c r="O39" s="31">
        <v>305.33591459293098</v>
      </c>
      <c r="P39" s="14">
        <f t="shared" si="1"/>
        <v>1.353130814996937E+23</v>
      </c>
      <c r="Q39">
        <f t="shared" si="2"/>
        <v>17.349948829102274</v>
      </c>
      <c r="R39" s="38">
        <f t="shared" si="3"/>
        <v>5.4634939521489099E-4</v>
      </c>
      <c r="S39" s="14">
        <f t="shared" si="4"/>
        <v>7.7798321689266626E-4</v>
      </c>
      <c r="T39" s="14">
        <f t="shared" si="5"/>
        <v>-2.3163382167777527E-4</v>
      </c>
      <c r="U39" s="31">
        <f t="shared" si="6"/>
        <v>-29.773627071666304</v>
      </c>
      <c r="V39">
        <f t="shared" si="7"/>
        <v>6.3392411613852788E-45</v>
      </c>
      <c r="W39" s="14">
        <f t="shared" si="8"/>
        <v>1.6212512410109133E+22</v>
      </c>
      <c r="X39" s="14">
        <f t="shared" si="9"/>
        <v>4.2046502419873797E+22</v>
      </c>
      <c r="Y39" s="14">
        <f t="shared" si="10"/>
        <v>1.7646877790482889E+23</v>
      </c>
      <c r="Z39">
        <f t="shared" si="11"/>
        <v>22.626964316010543</v>
      </c>
      <c r="AA39" s="14">
        <f t="shared" si="12"/>
        <v>7.1252246282509243E-4</v>
      </c>
      <c r="AB39">
        <f t="shared" si="13"/>
        <v>6.929512393735143</v>
      </c>
      <c r="AC39" s="31">
        <f t="shared" si="14"/>
        <v>0.42628407716258426</v>
      </c>
      <c r="AD39" s="14">
        <f t="shared" si="15"/>
        <v>0.29998950371585309</v>
      </c>
      <c r="AE39" s="55">
        <f t="shared" si="16"/>
        <v>1.9268129031493804E+23</v>
      </c>
      <c r="AF39" s="14">
        <f t="shared" si="17"/>
        <v>0.70226372928333691</v>
      </c>
      <c r="AG39" s="14">
        <f t="shared" si="18"/>
        <v>0.2804818194954492</v>
      </c>
      <c r="AH39" s="14">
        <f t="shared" si="19"/>
        <v>1.7254451221213888E-2</v>
      </c>
      <c r="AI39" s="14">
        <f t="shared" si="20"/>
        <v>0.29773627071666309</v>
      </c>
      <c r="AJ39" s="14"/>
      <c r="AK39" s="14"/>
      <c r="AL39" s="14"/>
      <c r="AM39" s="14"/>
      <c r="AN39" s="14"/>
      <c r="AO39" s="14"/>
    </row>
    <row r="40" spans="1:41" x14ac:dyDescent="0.55000000000000004">
      <c r="A40" s="3">
        <v>3</v>
      </c>
      <c r="B40" s="1">
        <v>20</v>
      </c>
      <c r="C40" s="1">
        <v>0</v>
      </c>
      <c r="D40" s="1">
        <v>25</v>
      </c>
      <c r="E40">
        <v>413.42142080000002</v>
      </c>
      <c r="F40" s="1">
        <v>27.002944326200002</v>
      </c>
      <c r="G40" s="1">
        <v>330.42599782399998</v>
      </c>
      <c r="H40" s="1">
        <v>8.1740112209456269E-4</v>
      </c>
      <c r="I40" s="2">
        <v>7.01053259944214E+16</v>
      </c>
      <c r="J40">
        <v>7656366481963040</v>
      </c>
      <c r="K40" s="4">
        <f t="shared" si="0"/>
        <v>6.244895951245836E+16</v>
      </c>
      <c r="L40" s="28">
        <v>9.3956032675643128E+22</v>
      </c>
      <c r="M40">
        <v>2.5415541302289498E+21</v>
      </c>
      <c r="N40">
        <v>8.6222858266286196E+21</v>
      </c>
      <c r="O40" s="31">
        <v>307.973423849997</v>
      </c>
      <c r="P40" s="14">
        <f t="shared" si="1"/>
        <v>1.3632951733516389E+23</v>
      </c>
      <c r="Q40">
        <f t="shared" si="2"/>
        <v>15.811296456228682</v>
      </c>
      <c r="R40" s="38">
        <f t="shared" si="3"/>
        <v>4.9576067518315205E-4</v>
      </c>
      <c r="S40" s="14">
        <f t="shared" si="4"/>
        <v>8.4667300674236105E-4</v>
      </c>
      <c r="T40" s="14">
        <f t="shared" si="5"/>
        <v>-3.5091233155920901E-4</v>
      </c>
      <c r="U40" s="31">
        <f t="shared" si="6"/>
        <v>-41.446028013739443</v>
      </c>
      <c r="V40">
        <f t="shared" si="7"/>
        <v>6.1087020298161138E-45</v>
      </c>
      <c r="W40" s="14">
        <f t="shared" si="8"/>
        <v>2.7922166128713212E+22</v>
      </c>
      <c r="X40" s="14">
        <f t="shared" si="9"/>
        <v>6.1483040167792782E+22</v>
      </c>
      <c r="Y40" s="14">
        <f t="shared" si="10"/>
        <v>2.0490493801232273E+23</v>
      </c>
      <c r="Z40">
        <f t="shared" si="11"/>
        <v>23.764572658853986</v>
      </c>
      <c r="AA40" s="14">
        <f t="shared" si="12"/>
        <v>7.4513438030891646E-4</v>
      </c>
      <c r="AB40">
        <f t="shared" si="13"/>
        <v>10.896882168470244</v>
      </c>
      <c r="AC40" s="31">
        <f t="shared" si="14"/>
        <v>0.29476570150107367</v>
      </c>
      <c r="AD40" s="14">
        <f t="shared" si="15"/>
        <v>0.29718332430134281</v>
      </c>
      <c r="AE40" s="55">
        <f t="shared" si="16"/>
        <v>2.3282710414103596E+23</v>
      </c>
      <c r="AF40" s="14">
        <f t="shared" si="17"/>
        <v>0.58553971986260556</v>
      </c>
      <c r="AG40" s="14">
        <f t="shared" si="18"/>
        <v>0.40354422232013365</v>
      </c>
      <c r="AH40" s="14">
        <f t="shared" si="19"/>
        <v>1.0916057817260799E-2</v>
      </c>
      <c r="AI40" s="14">
        <f t="shared" si="20"/>
        <v>0.41446028013739444</v>
      </c>
      <c r="AJ40" s="14"/>
      <c r="AK40" s="14"/>
      <c r="AL40" s="14"/>
      <c r="AM40" s="14"/>
      <c r="AN40" s="14"/>
      <c r="AO40" s="14"/>
    </row>
    <row r="41" spans="1:41" x14ac:dyDescent="0.55000000000000004">
      <c r="A41" s="3">
        <v>5</v>
      </c>
      <c r="B41" s="1">
        <v>20</v>
      </c>
      <c r="C41" s="1">
        <v>0</v>
      </c>
      <c r="D41" s="1">
        <v>25</v>
      </c>
      <c r="E41">
        <v>449.51934999999997</v>
      </c>
      <c r="F41" s="1">
        <v>27.130821469099999</v>
      </c>
      <c r="G41" s="1">
        <v>340.53341799999998</v>
      </c>
      <c r="H41" s="1">
        <v>8.0899211451308155E-4</v>
      </c>
      <c r="I41" s="2">
        <v>1.0745938403712301E+17</v>
      </c>
      <c r="J41">
        <v>6802440879088720</v>
      </c>
      <c r="K41" s="4">
        <f t="shared" si="0"/>
        <v>1.0065694315803429E+17</v>
      </c>
      <c r="L41" s="28">
        <v>1.8808589301700991E+23</v>
      </c>
      <c r="M41">
        <v>1.85471555196717E+21</v>
      </c>
      <c r="N41">
        <v>9.8190427385768098E+21</v>
      </c>
      <c r="O41" s="31">
        <v>312.63826702425803</v>
      </c>
      <c r="P41" s="14">
        <f t="shared" si="1"/>
        <v>7.645808696881307E+22</v>
      </c>
      <c r="Q41">
        <f t="shared" si="2"/>
        <v>7.7867149583152795</v>
      </c>
      <c r="R41" s="38">
        <f t="shared" si="3"/>
        <v>2.4232288082251069E-4</v>
      </c>
      <c r="S41" s="14">
        <f t="shared" si="4"/>
        <v>8.4431224883258892E-4</v>
      </c>
      <c r="T41" s="14">
        <f t="shared" si="5"/>
        <v>-6.0198936801007818E-4</v>
      </c>
      <c r="U41" s="31">
        <f t="shared" si="6"/>
        <v>-71.299376367266376</v>
      </c>
      <c r="V41">
        <f t="shared" si="7"/>
        <v>5.8067663486862745E-45</v>
      </c>
      <c r="W41" s="14">
        <f t="shared" si="8"/>
        <v>5.4664067105847899E+22</v>
      </c>
      <c r="X41" s="14">
        <f t="shared" si="9"/>
        <v>9.7640341298546213E+22</v>
      </c>
      <c r="Y41" s="14">
        <f t="shared" si="10"/>
        <v>2.1173462843194225E+23</v>
      </c>
      <c r="Z41">
        <f t="shared" si="11"/>
        <v>21.563673167454962</v>
      </c>
      <c r="AA41" s="14">
        <f t="shared" si="12"/>
        <v>6.7106237110589086E-4</v>
      </c>
      <c r="AB41">
        <f t="shared" si="13"/>
        <v>19.1552168601999</v>
      </c>
      <c r="AC41" s="31">
        <f t="shared" si="14"/>
        <v>0.18888965058481821</v>
      </c>
      <c r="AD41" s="14">
        <f t="shared" si="15"/>
        <v>0.29063353039934925</v>
      </c>
      <c r="AE41" s="55">
        <f t="shared" si="16"/>
        <v>2.6639869553779016E+23</v>
      </c>
      <c r="AF41" s="14">
        <f t="shared" si="17"/>
        <v>0.28700623632733613</v>
      </c>
      <c r="AG41" s="14">
        <f t="shared" si="18"/>
        <v>0.70603158411610489</v>
      </c>
      <c r="AH41" s="14">
        <f t="shared" si="19"/>
        <v>6.9621795565589324E-3</v>
      </c>
      <c r="AI41" s="14">
        <f t="shared" si="20"/>
        <v>0.71299376367266387</v>
      </c>
      <c r="AJ41" s="14"/>
      <c r="AK41" s="14"/>
      <c r="AL41" s="14"/>
      <c r="AM41" s="14"/>
      <c r="AN41" s="14"/>
      <c r="AO41" s="14"/>
    </row>
    <row r="42" spans="1:41" x14ac:dyDescent="0.55000000000000004">
      <c r="A42" s="21">
        <v>0.4</v>
      </c>
      <c r="B42" s="20">
        <v>40</v>
      </c>
      <c r="C42" s="20">
        <v>0</v>
      </c>
      <c r="D42" s="20">
        <v>25</v>
      </c>
      <c r="E42" s="20">
        <v>346.61859939200002</v>
      </c>
      <c r="F42" s="20">
        <v>43.502591255299997</v>
      </c>
      <c r="G42" s="20">
        <v>311.72120782975998</v>
      </c>
      <c r="H42" s="20">
        <v>1.3557923065426586E-3</v>
      </c>
      <c r="I42" s="22">
        <v>1.1148870268012E+16</v>
      </c>
      <c r="J42" s="20">
        <v>1709001179365870</v>
      </c>
      <c r="K42" s="23">
        <f t="shared" si="0"/>
        <v>9439869088646130</v>
      </c>
      <c r="L42" s="28">
        <v>3.9336845216855339E+21</v>
      </c>
      <c r="M42">
        <v>7.2703343263581303E+21</v>
      </c>
      <c r="N42">
        <v>3.39752902899187E+21</v>
      </c>
      <c r="O42" s="31">
        <v>302.08566905858999</v>
      </c>
      <c r="P42" s="14">
        <f t="shared" si="1"/>
        <v>1.3659729777820595E+23</v>
      </c>
      <c r="Q42">
        <f t="shared" si="2"/>
        <v>40.204894972961483</v>
      </c>
      <c r="R42" s="38">
        <f t="shared" si="3"/>
        <v>1.2728437199846716E-3</v>
      </c>
      <c r="S42" s="14">
        <f t="shared" si="4"/>
        <v>1.3772452364222655E-3</v>
      </c>
      <c r="T42" s="14">
        <f t="shared" si="5"/>
        <v>-1.0440151643759392E-4</v>
      </c>
      <c r="U42" s="31">
        <f t="shared" si="6"/>
        <v>-7.5804594328314865</v>
      </c>
      <c r="V42">
        <f t="shared" si="7"/>
        <v>6.7308861760612035E-45</v>
      </c>
      <c r="W42" s="14">
        <f t="shared" si="8"/>
        <v>6.0224812274876154E+20</v>
      </c>
      <c r="X42" s="14">
        <f t="shared" si="9"/>
        <v>7.7513412390201307E+21</v>
      </c>
      <c r="Y42" s="14">
        <f t="shared" si="10"/>
        <v>1.4719906850350086E+23</v>
      </c>
      <c r="Z42">
        <f t="shared" si="11"/>
        <v>43.325330629236277</v>
      </c>
      <c r="AA42" s="14">
        <f t="shared" si="12"/>
        <v>1.3716333557087976E-3</v>
      </c>
      <c r="AB42">
        <f t="shared" si="13"/>
        <v>1.1578074795295434</v>
      </c>
      <c r="AC42" s="31">
        <f t="shared" si="14"/>
        <v>2.1398888028089686</v>
      </c>
      <c r="AD42" s="14">
        <f t="shared" si="15"/>
        <v>0.15310025992900567</v>
      </c>
      <c r="AE42" s="55">
        <f t="shared" si="16"/>
        <v>1.4780131662624962E+23</v>
      </c>
      <c r="AF42" s="14">
        <f t="shared" si="17"/>
        <v>0.92419540567168512</v>
      </c>
      <c r="AG42" s="14">
        <f t="shared" si="18"/>
        <v>2.6614678485123243E-2</v>
      </c>
      <c r="AH42" s="14">
        <f t="shared" si="19"/>
        <v>4.9189915843191573E-2</v>
      </c>
      <c r="AI42" s="14">
        <f t="shared" si="20"/>
        <v>7.5804594328314823E-2</v>
      </c>
      <c r="AJ42" s="14"/>
      <c r="AK42" s="14"/>
      <c r="AL42" s="14"/>
      <c r="AM42" s="14"/>
      <c r="AN42" s="14"/>
      <c r="AO42" s="14"/>
    </row>
    <row r="43" spans="1:41" x14ac:dyDescent="0.55000000000000004">
      <c r="A43" s="21">
        <v>0.6</v>
      </c>
      <c r="B43" s="20">
        <v>40</v>
      </c>
      <c r="C43" s="20">
        <v>0</v>
      </c>
      <c r="D43" s="20">
        <v>25</v>
      </c>
      <c r="E43" s="20">
        <v>358.87287996800001</v>
      </c>
      <c r="F43" s="20">
        <v>30.560926016500002</v>
      </c>
      <c r="G43" s="20">
        <v>315.15240639103996</v>
      </c>
      <c r="H43" s="20">
        <v>9.4725609714048343E-4</v>
      </c>
      <c r="I43" s="22">
        <v>1.61522617595652E+16</v>
      </c>
      <c r="J43" s="20">
        <v>3084852444284590</v>
      </c>
      <c r="K43" s="23">
        <f t="shared" si="0"/>
        <v>1.306740931528061E+16</v>
      </c>
      <c r="L43" s="28">
        <v>1.016671585178883E+22</v>
      </c>
      <c r="M43">
        <v>8.4505817504330002E+21</v>
      </c>
      <c r="N43">
        <v>5.6296801362537496E+21</v>
      </c>
      <c r="O43" s="31">
        <v>303.27668065058202</v>
      </c>
      <c r="P43" s="14">
        <f t="shared" si="1"/>
        <v>1.5343094053838867E+23</v>
      </c>
      <c r="Q43">
        <f t="shared" si="2"/>
        <v>27.253935716583843</v>
      </c>
      <c r="R43" s="38">
        <f t="shared" si="3"/>
        <v>8.6113438676018264E-4</v>
      </c>
      <c r="S43" s="14">
        <f t="shared" si="4"/>
        <v>9.6562436184320622E-4</v>
      </c>
      <c r="T43" s="14">
        <f t="shared" si="5"/>
        <v>-1.0448997508302358E-4</v>
      </c>
      <c r="U43" s="31">
        <f t="shared" si="6"/>
        <v>-10.820975444692664</v>
      </c>
      <c r="V43">
        <f t="shared" si="7"/>
        <v>6.6108411245774566E-45</v>
      </c>
      <c r="W43" s="14">
        <f t="shared" si="8"/>
        <v>2.2046845743953312E+21</v>
      </c>
      <c r="X43" s="14">
        <f t="shared" si="9"/>
        <v>1.0522581623311451E+22</v>
      </c>
      <c r="Y43" s="14">
        <f t="shared" si="10"/>
        <v>1.6984355356621519E+23</v>
      </c>
      <c r="Z43">
        <f t="shared" si="11"/>
        <v>30.169307927898895</v>
      </c>
      <c r="AA43" s="14">
        <f t="shared" si="12"/>
        <v>9.5325052321385548E-4</v>
      </c>
      <c r="AB43">
        <f t="shared" si="13"/>
        <v>1.8059135875798149</v>
      </c>
      <c r="AC43" s="31">
        <f t="shared" si="14"/>
        <v>1.5010767123363442</v>
      </c>
      <c r="AD43" s="14">
        <f t="shared" si="15"/>
        <v>0.21685317132251886</v>
      </c>
      <c r="AE43" s="55">
        <f t="shared" si="16"/>
        <v>1.7204823814061051E+23</v>
      </c>
      <c r="AF43" s="14">
        <f t="shared" si="17"/>
        <v>0.89179024555307329</v>
      </c>
      <c r="AG43" s="14">
        <f t="shared" si="18"/>
        <v>5.9092240418526343E-2</v>
      </c>
      <c r="AH43" s="14">
        <f t="shared" si="19"/>
        <v>4.9117514028400346E-2</v>
      </c>
      <c r="AI43" s="14">
        <f t="shared" si="20"/>
        <v>0.10820975444692668</v>
      </c>
      <c r="AJ43" s="14"/>
      <c r="AK43" s="14"/>
      <c r="AL43" s="14"/>
      <c r="AM43" s="14"/>
      <c r="AN43" s="14"/>
      <c r="AO43" s="14"/>
    </row>
    <row r="44" spans="1:41" x14ac:dyDescent="0.55000000000000004">
      <c r="A44" s="3">
        <v>0.8</v>
      </c>
      <c r="B44" s="1">
        <v>40</v>
      </c>
      <c r="C44" s="1">
        <v>0</v>
      </c>
      <c r="D44" s="1">
        <v>25</v>
      </c>
      <c r="E44">
        <v>370.77639609599998</v>
      </c>
      <c r="F44" s="1">
        <v>30.560098412599999</v>
      </c>
      <c r="G44" s="1">
        <v>318.48539090687996</v>
      </c>
      <c r="H44" s="1">
        <v>9.4226097409873776E-4</v>
      </c>
      <c r="I44" s="2">
        <v>2.08449396336485E+16</v>
      </c>
      <c r="J44">
        <v>4346233526694470</v>
      </c>
      <c r="K44" s="4">
        <f t="shared" si="0"/>
        <v>1.649870610695403E+16</v>
      </c>
      <c r="L44" s="28">
        <v>1.7332958322617116E+22</v>
      </c>
      <c r="M44">
        <v>7.7521286745701E+21</v>
      </c>
      <c r="N44">
        <v>6.7819956346776296E+21</v>
      </c>
      <c r="O44" s="31">
        <v>304.54232983495302</v>
      </c>
      <c r="P44" s="14">
        <f t="shared" si="1"/>
        <v>1.8217336703238474E+23</v>
      </c>
      <c r="Q44">
        <f t="shared" si="2"/>
        <v>26.861321776867236</v>
      </c>
      <c r="R44" s="38">
        <f t="shared" si="3"/>
        <v>8.4696362735957407E-4</v>
      </c>
      <c r="S44" s="14">
        <f t="shared" si="4"/>
        <v>9.6358965575148083E-4</v>
      </c>
      <c r="T44" s="14">
        <f t="shared" si="5"/>
        <v>-1.1662602839190676E-4</v>
      </c>
      <c r="U44" s="31">
        <f t="shared" si="6"/>
        <v>-12.103287711297906</v>
      </c>
      <c r="V44">
        <f t="shared" si="7"/>
        <v>6.4966582532253189E-45</v>
      </c>
      <c r="W44" s="14">
        <f t="shared" si="8"/>
        <v>4.2022441483884938E+21</v>
      </c>
      <c r="X44" s="14">
        <f t="shared" si="9"/>
        <v>1.406294399897087E+22</v>
      </c>
      <c r="Y44" s="14">
        <f t="shared" si="10"/>
        <v>2.0305620988118346E+23</v>
      </c>
      <c r="Z44">
        <f t="shared" si="11"/>
        <v>29.940480769836913</v>
      </c>
      <c r="AA44" s="14">
        <f t="shared" si="12"/>
        <v>9.4405250822575631E-4</v>
      </c>
      <c r="AB44">
        <f t="shared" si="13"/>
        <v>2.5557312708947224</v>
      </c>
      <c r="AC44" s="31">
        <f t="shared" si="14"/>
        <v>1.1430453648380421</v>
      </c>
      <c r="AD44" s="14">
        <f t="shared" si="15"/>
        <v>0.24244240770516051</v>
      </c>
      <c r="AE44" s="55">
        <f t="shared" si="16"/>
        <v>2.0725845402957195E+23</v>
      </c>
      <c r="AF44" s="14">
        <f t="shared" si="17"/>
        <v>0.87896712288702095</v>
      </c>
      <c r="AG44" s="14">
        <f t="shared" si="18"/>
        <v>8.3629680650537053E-2</v>
      </c>
      <c r="AH44" s="14">
        <f t="shared" si="19"/>
        <v>3.7403196462442077E-2</v>
      </c>
      <c r="AI44" s="14">
        <f t="shared" si="20"/>
        <v>0.12103287711297914</v>
      </c>
      <c r="AJ44" s="14"/>
      <c r="AK44" s="14"/>
      <c r="AL44" s="14"/>
      <c r="AM44" s="14"/>
      <c r="AN44" s="14"/>
      <c r="AO44" s="14"/>
    </row>
    <row r="45" spans="1:41" x14ac:dyDescent="0.55000000000000004">
      <c r="A45" s="3">
        <v>1</v>
      </c>
      <c r="B45" s="1">
        <v>40</v>
      </c>
      <c r="C45" s="1">
        <v>0</v>
      </c>
      <c r="D45" s="1">
        <v>25</v>
      </c>
      <c r="E45">
        <v>382.33543400000002</v>
      </c>
      <c r="F45" s="1">
        <v>30.682168728499999</v>
      </c>
      <c r="G45" s="1">
        <v>321.72192151999997</v>
      </c>
      <c r="H45" s="1">
        <v>9.4125422920537786E-4</v>
      </c>
      <c r="I45" s="2">
        <v>2.52684256640299E+16</v>
      </c>
      <c r="J45">
        <v>5244235608585890</v>
      </c>
      <c r="K45" s="4">
        <f t="shared" si="0"/>
        <v>2.0024190055444008E+16</v>
      </c>
      <c r="L45" s="28">
        <v>2.5922576122497284E+22</v>
      </c>
      <c r="M45">
        <v>7.1865540607685595E+21</v>
      </c>
      <c r="N45">
        <v>7.7454534071489596E+21</v>
      </c>
      <c r="O45" s="31">
        <v>305.74101584445299</v>
      </c>
      <c r="P45" s="14">
        <f t="shared" si="1"/>
        <v>2.0453817813361372E+23</v>
      </c>
      <c r="Q45">
        <f t="shared" si="2"/>
        <v>26.407515142344987</v>
      </c>
      <c r="R45" s="38">
        <f t="shared" si="3"/>
        <v>8.310208094484137E-4</v>
      </c>
      <c r="S45" s="14">
        <f t="shared" si="4"/>
        <v>9.655403227055271E-4</v>
      </c>
      <c r="T45" s="14">
        <f t="shared" si="5"/>
        <v>-1.345195132571134E-4</v>
      </c>
      <c r="U45" s="31">
        <f t="shared" si="6"/>
        <v>-13.932045104048907</v>
      </c>
      <c r="V45">
        <f t="shared" si="7"/>
        <v>6.3881863495698543E-45</v>
      </c>
      <c r="W45" s="14">
        <f t="shared" si="8"/>
        <v>6.7155106375314629E+21</v>
      </c>
      <c r="X45" s="14">
        <f t="shared" si="9"/>
        <v>1.7522972256880942E+22</v>
      </c>
      <c r="Y45" s="14">
        <f t="shared" si="10"/>
        <v>2.3093179767934812E+23</v>
      </c>
      <c r="Z45">
        <f t="shared" si="11"/>
        <v>29.81514257980054</v>
      </c>
      <c r="AA45" s="14">
        <f t="shared" si="12"/>
        <v>9.3825578767747363E-4</v>
      </c>
      <c r="AB45">
        <f t="shared" si="13"/>
        <v>3.3468119630764366</v>
      </c>
      <c r="AC45" s="31">
        <f t="shared" si="14"/>
        <v>0.92784162307857376</v>
      </c>
      <c r="AD45" s="14">
        <f t="shared" si="15"/>
        <v>0.25906031120507772</v>
      </c>
      <c r="AE45" s="55">
        <f t="shared" si="16"/>
        <v>2.3764730831687956E+23</v>
      </c>
      <c r="AF45" s="14">
        <f t="shared" si="17"/>
        <v>0.86067954895951093</v>
      </c>
      <c r="AG45" s="14">
        <f t="shared" si="18"/>
        <v>0.10908003253263046</v>
      </c>
      <c r="AH45" s="14">
        <f t="shared" si="19"/>
        <v>3.0240418507858666E-2</v>
      </c>
      <c r="AI45" s="14">
        <f t="shared" si="20"/>
        <v>0.13932045104048912</v>
      </c>
      <c r="AJ45" s="14"/>
      <c r="AK45" s="14"/>
      <c r="AL45" s="14"/>
      <c r="AM45" s="14"/>
      <c r="AN45" s="14"/>
      <c r="AO45" s="14"/>
    </row>
    <row r="46" spans="1:41" x14ac:dyDescent="0.55000000000000004">
      <c r="A46" s="3">
        <v>1.5</v>
      </c>
      <c r="B46" s="1">
        <v>40</v>
      </c>
      <c r="C46" s="1">
        <v>0</v>
      </c>
      <c r="D46" s="1">
        <v>25</v>
      </c>
      <c r="E46">
        <v>409.76718987499999</v>
      </c>
      <c r="F46" s="1">
        <v>35.342414248899999</v>
      </c>
      <c r="G46" s="1">
        <v>329.402813165</v>
      </c>
      <c r="H46" s="1">
        <v>1.0715039458140205E-3</v>
      </c>
      <c r="I46" s="2">
        <v>3.53652564119423E+16</v>
      </c>
      <c r="J46">
        <v>6878028831950130</v>
      </c>
      <c r="K46" s="4">
        <f t="shared" si="0"/>
        <v>2.8487227579992168E+16</v>
      </c>
      <c r="L46" s="28">
        <v>4.6004988106947397E+22</v>
      </c>
      <c r="M46">
        <v>5.6222055434232005E+21</v>
      </c>
      <c r="N46">
        <v>8.8727956077185797E+21</v>
      </c>
      <c r="O46" s="31">
        <v>308.53973014084198</v>
      </c>
      <c r="P46" s="14">
        <f t="shared" si="1"/>
        <v>2.6195882426343983E+23</v>
      </c>
      <c r="Q46">
        <f t="shared" si="2"/>
        <v>29.523820433275603</v>
      </c>
      <c r="R46" s="38">
        <f t="shared" si="3"/>
        <v>9.2486473722849859E-4</v>
      </c>
      <c r="S46" s="14">
        <f t="shared" si="4"/>
        <v>1.1071383102739965E-3</v>
      </c>
      <c r="T46" s="14">
        <f t="shared" si="5"/>
        <v>-1.8227357304549793E-4</v>
      </c>
      <c r="U46" s="31">
        <f t="shared" si="6"/>
        <v>-16.463487113944105</v>
      </c>
      <c r="V46">
        <f t="shared" si="7"/>
        <v>6.1406191610287219E-45</v>
      </c>
      <c r="W46" s="14">
        <f t="shared" si="8"/>
        <v>1.2807236180287139E+22</v>
      </c>
      <c r="X46" s="14">
        <f t="shared" si="9"/>
        <v>2.6492460804223724E+22</v>
      </c>
      <c r="Y46" s="14">
        <f t="shared" si="10"/>
        <v>3.0077878173352329E+23</v>
      </c>
      <c r="Z46">
        <f t="shared" si="11"/>
        <v>33.898986861803877</v>
      </c>
      <c r="AA46" s="14">
        <f t="shared" si="12"/>
        <v>1.0619214287361839E-3</v>
      </c>
      <c r="AB46">
        <f t="shared" si="13"/>
        <v>5.1849484808290818</v>
      </c>
      <c r="AC46" s="31">
        <f t="shared" si="14"/>
        <v>0.6336453347953106</v>
      </c>
      <c r="AD46" s="14">
        <f t="shared" si="15"/>
        <v>0.27838799024388983</v>
      </c>
      <c r="AE46" s="55">
        <f t="shared" si="16"/>
        <v>3.1358601791381043E+23</v>
      </c>
      <c r="AF46" s="14">
        <f t="shared" si="17"/>
        <v>0.83536512886055903</v>
      </c>
      <c r="AG46" s="14">
        <f t="shared" si="18"/>
        <v>0.1467061204227286</v>
      </c>
      <c r="AH46" s="14">
        <f t="shared" si="19"/>
        <v>1.7928750716712349E-2</v>
      </c>
      <c r="AI46" s="14">
        <f t="shared" si="20"/>
        <v>0.16463487113944095</v>
      </c>
      <c r="AJ46" s="14"/>
      <c r="AK46" s="14"/>
      <c r="AL46" s="14"/>
      <c r="AM46" s="14"/>
      <c r="AN46" s="14"/>
      <c r="AO46" s="14"/>
    </row>
    <row r="47" spans="1:41" x14ac:dyDescent="0.55000000000000004">
      <c r="A47" s="3">
        <v>2</v>
      </c>
      <c r="B47" s="1">
        <v>40</v>
      </c>
      <c r="C47" s="1">
        <v>0</v>
      </c>
      <c r="D47" s="1">
        <v>25</v>
      </c>
      <c r="E47">
        <v>435.183468</v>
      </c>
      <c r="F47" s="1">
        <v>40.955368686900002</v>
      </c>
      <c r="G47" s="1">
        <v>336.51937104000001</v>
      </c>
      <c r="H47" s="1">
        <v>1.2284769699164365E-3</v>
      </c>
      <c r="I47" s="2">
        <v>4.43997311623686E+16</v>
      </c>
      <c r="J47">
        <v>8028494640971820</v>
      </c>
      <c r="K47" s="4">
        <f t="shared" si="0"/>
        <v>3.6371236521396784E+16</v>
      </c>
      <c r="L47" s="28">
        <v>6.3979181448192787E+22</v>
      </c>
      <c r="M47">
        <v>4.52960855503134E+21</v>
      </c>
      <c r="N47">
        <v>9.3249158739647005E+21</v>
      </c>
      <c r="O47" s="31">
        <v>311.02761225216398</v>
      </c>
      <c r="P47" s="14">
        <f t="shared" si="1"/>
        <v>3.1339657758932656E+23</v>
      </c>
      <c r="Q47">
        <f t="shared" si="2"/>
        <v>33.608515275117313</v>
      </c>
      <c r="R47" s="38">
        <f t="shared" si="3"/>
        <v>1.0486029315377101E-3</v>
      </c>
      <c r="S47" s="14">
        <f t="shared" si="4"/>
        <v>1.2778285299347005E-3</v>
      </c>
      <c r="T47" s="14">
        <f t="shared" si="5"/>
        <v>-2.2922559839699038E-4</v>
      </c>
      <c r="U47" s="31">
        <f t="shared" si="6"/>
        <v>-17.938682149216394</v>
      </c>
      <c r="V47">
        <f t="shared" si="7"/>
        <v>5.9237928101834331E-45</v>
      </c>
      <c r="W47" s="14">
        <f t="shared" si="8"/>
        <v>1.8066960614303551E+22</v>
      </c>
      <c r="X47" s="14">
        <f t="shared" si="9"/>
        <v>3.50748152884039E+22</v>
      </c>
      <c r="Y47" s="14">
        <f t="shared" si="10"/>
        <v>3.638384069782471E+23</v>
      </c>
      <c r="Z47">
        <f t="shared" si="11"/>
        <v>39.017875538597529</v>
      </c>
      <c r="AA47" s="14">
        <f t="shared" si="12"/>
        <v>1.2173777489789474E-3</v>
      </c>
      <c r="AB47">
        <f t="shared" si="13"/>
        <v>6.8611001228250847</v>
      </c>
      <c r="AC47" s="31">
        <f t="shared" si="14"/>
        <v>0.48575328895760578</v>
      </c>
      <c r="AD47" s="14">
        <f t="shared" si="15"/>
        <v>0.28238811759311572</v>
      </c>
      <c r="AE47" s="55">
        <f t="shared" si="16"/>
        <v>3.8190536759255071E+23</v>
      </c>
      <c r="AF47" s="14">
        <f t="shared" si="17"/>
        <v>0.82061317850783599</v>
      </c>
      <c r="AG47" s="14">
        <f t="shared" si="18"/>
        <v>0.1675262692732071</v>
      </c>
      <c r="AH47" s="14">
        <f t="shared" si="19"/>
        <v>1.1860552218956801E-2</v>
      </c>
      <c r="AI47" s="14">
        <f t="shared" si="20"/>
        <v>0.17938682149216389</v>
      </c>
      <c r="AJ47" s="14"/>
      <c r="AK47" s="14"/>
      <c r="AL47" s="14"/>
      <c r="AM47" s="14"/>
      <c r="AN47" s="14"/>
      <c r="AO47" s="14"/>
    </row>
    <row r="48" spans="1:41" x14ac:dyDescent="0.55000000000000004">
      <c r="A48" s="3">
        <v>3</v>
      </c>
      <c r="B48" s="1">
        <v>40</v>
      </c>
      <c r="C48" s="1">
        <v>0</v>
      </c>
      <c r="D48" s="1">
        <v>25</v>
      </c>
      <c r="E48">
        <v>480.36248000000001</v>
      </c>
      <c r="F48" s="1">
        <v>48.558728664599997</v>
      </c>
      <c r="G48" s="1">
        <v>349.16949439999996</v>
      </c>
      <c r="H48" s="1">
        <v>1.4299155017606926E-3</v>
      </c>
      <c r="I48" s="2">
        <v>6.0335777012103104E+16</v>
      </c>
      <c r="J48">
        <v>9269730507983120</v>
      </c>
      <c r="K48" s="4">
        <f t="shared" si="0"/>
        <v>5.1066046504119984E+16</v>
      </c>
      <c r="L48" s="28">
        <v>1.0161611608387444E+23</v>
      </c>
      <c r="M48">
        <v>3.4050594506962198E+21</v>
      </c>
      <c r="N48">
        <v>1.00431476684183E+22</v>
      </c>
      <c r="O48" s="31">
        <v>315.47200361441998</v>
      </c>
      <c r="P48" s="14">
        <f t="shared" si="1"/>
        <v>3.8266130703466364E+23</v>
      </c>
      <c r="Q48">
        <f t="shared" si="2"/>
        <v>38.101730619572692</v>
      </c>
      <c r="R48" s="38">
        <f t="shared" si="3"/>
        <v>1.1803899516749587E-3</v>
      </c>
      <c r="S48" s="14">
        <f t="shared" si="4"/>
        <v>1.5043472947226311E-3</v>
      </c>
      <c r="T48" s="14">
        <f t="shared" si="5"/>
        <v>-3.2395734304767245E-4</v>
      </c>
      <c r="U48" s="31">
        <f t="shared" si="6"/>
        <v>-21.534744283061521</v>
      </c>
      <c r="V48">
        <f t="shared" si="7"/>
        <v>5.5674885797969922E-45</v>
      </c>
      <c r="W48" s="14">
        <f t="shared" si="8"/>
        <v>2.8242515324507372E+22</v>
      </c>
      <c r="X48" s="14">
        <f t="shared" si="9"/>
        <v>5.0292629343684801E+22</v>
      </c>
      <c r="Y48" s="14">
        <f t="shared" si="10"/>
        <v>4.5943996724472698E+23</v>
      </c>
      <c r="Z48">
        <f t="shared" si="11"/>
        <v>45.746610765216836</v>
      </c>
      <c r="AA48" s="14">
        <f t="shared" si="12"/>
        <v>1.4172280049323659E-3</v>
      </c>
      <c r="AB48">
        <f t="shared" si="13"/>
        <v>10.117954991682206</v>
      </c>
      <c r="AC48" s="31">
        <f t="shared" si="14"/>
        <v>0.33904305334509577</v>
      </c>
      <c r="AD48" s="14">
        <f t="shared" si="15"/>
        <v>0.27793342643794672</v>
      </c>
      <c r="AE48" s="55">
        <f t="shared" si="16"/>
        <v>4.8768248256923429E+23</v>
      </c>
      <c r="AF48" s="14">
        <f t="shared" si="17"/>
        <v>0.78465255716938487</v>
      </c>
      <c r="AG48" s="14">
        <f t="shared" si="18"/>
        <v>0.20836531906689598</v>
      </c>
      <c r="AH48" s="14">
        <f t="shared" si="19"/>
        <v>6.9821237637191884E-3</v>
      </c>
      <c r="AI48" s="14">
        <f t="shared" si="20"/>
        <v>0.21534744283061516</v>
      </c>
      <c r="AJ48" s="14"/>
      <c r="AK48" s="14"/>
      <c r="AL48" s="14"/>
      <c r="AM48" s="14"/>
      <c r="AN48" s="14"/>
      <c r="AO48" s="14"/>
    </row>
    <row r="49" spans="1:41" x14ac:dyDescent="0.55000000000000004">
      <c r="A49" s="3">
        <v>5</v>
      </c>
      <c r="B49" s="1">
        <v>40</v>
      </c>
      <c r="C49" s="1">
        <v>0</v>
      </c>
      <c r="D49" s="1">
        <v>25</v>
      </c>
      <c r="E49">
        <v>550.85654999999997</v>
      </c>
      <c r="F49" s="1">
        <v>57.332852820900001</v>
      </c>
      <c r="G49" s="1">
        <v>368.90783399999998</v>
      </c>
      <c r="H49" s="1">
        <v>1.6425016973940236E-3</v>
      </c>
      <c r="I49" s="2">
        <v>8.7690837957301408E+16</v>
      </c>
      <c r="J49">
        <v>9828289860418290</v>
      </c>
      <c r="K49" s="4">
        <f t="shared" si="0"/>
        <v>7.786254809688312E+16</v>
      </c>
      <c r="L49" s="28">
        <v>1.803715556301245E+23</v>
      </c>
      <c r="M49">
        <v>2.4188264309150298E+21</v>
      </c>
      <c r="N49">
        <v>1.1014265811665399E+22</v>
      </c>
      <c r="O49" s="31">
        <v>322.98846377413901</v>
      </c>
      <c r="P49" s="14">
        <f t="shared" si="1"/>
        <v>4.4868889864944346E+23</v>
      </c>
      <c r="Q49">
        <f t="shared" si="2"/>
        <v>40.737068300478938</v>
      </c>
      <c r="R49" s="38">
        <f t="shared" si="3"/>
        <v>1.2472613922425784E-3</v>
      </c>
      <c r="S49" s="14">
        <f t="shared" si="4"/>
        <v>1.7553804633946585E-3</v>
      </c>
      <c r="T49" s="14">
        <f t="shared" si="5"/>
        <v>-5.0811907115208012E-4</v>
      </c>
      <c r="U49" s="31">
        <f t="shared" si="6"/>
        <v>-28.946378391921339</v>
      </c>
      <c r="V49">
        <f t="shared" si="7"/>
        <v>5.0799415064439824E-45</v>
      </c>
      <c r="W49" s="14">
        <f t="shared" si="8"/>
        <v>4.725333960585962E+22</v>
      </c>
      <c r="X49" s="14">
        <f t="shared" si="9"/>
        <v>7.6676572145635998E+22</v>
      </c>
      <c r="Y49" s="14">
        <f t="shared" si="10"/>
        <v>5.8422594110462336E+23</v>
      </c>
      <c r="Z49">
        <f t="shared" si="11"/>
        <v>53.04265859335441</v>
      </c>
      <c r="AA49" s="14">
        <f t="shared" si="12"/>
        <v>1.6240260520813466E-3</v>
      </c>
      <c r="AB49">
        <f t="shared" si="13"/>
        <v>16.3761760170242</v>
      </c>
      <c r="AC49" s="31">
        <f t="shared" si="14"/>
        <v>0.21960850339685908</v>
      </c>
      <c r="AD49" s="14">
        <f t="shared" si="15"/>
        <v>0.2619777793720357</v>
      </c>
      <c r="AE49" s="55">
        <f t="shared" si="16"/>
        <v>6.3147928071048299E+23</v>
      </c>
      <c r="AF49" s="14">
        <f t="shared" si="17"/>
        <v>0.71053621608078665</v>
      </c>
      <c r="AG49" s="14">
        <f t="shared" si="18"/>
        <v>0.28563337094320318</v>
      </c>
      <c r="AH49" s="14">
        <f t="shared" si="19"/>
        <v>3.8304129760102128E-3</v>
      </c>
      <c r="AI49" s="14">
        <f t="shared" si="20"/>
        <v>0.2894637839192134</v>
      </c>
      <c r="AJ49" s="14"/>
      <c r="AK49" s="14"/>
      <c r="AL49" s="14"/>
      <c r="AM49" s="14"/>
      <c r="AN49" s="14"/>
      <c r="AO49" s="14"/>
    </row>
    <row r="50" spans="1:41" s="42" customFormat="1" ht="14.7" thickBot="1" x14ac:dyDescent="0.6">
      <c r="A50" s="5">
        <v>7.5</v>
      </c>
      <c r="B50" s="6">
        <v>40</v>
      </c>
      <c r="C50" s="6">
        <v>0</v>
      </c>
      <c r="D50" s="6">
        <v>25</v>
      </c>
      <c r="E50" s="7">
        <v>609.83255937499996</v>
      </c>
      <c r="F50" s="6">
        <v>67.784936770300007</v>
      </c>
      <c r="G50" s="6">
        <v>385.42111662499997</v>
      </c>
      <c r="H50" s="6">
        <v>1.8998821230127516E-3</v>
      </c>
      <c r="I50" s="8">
        <v>1.1881557909914099E+17</v>
      </c>
      <c r="J50" s="7">
        <v>7053227885895830</v>
      </c>
      <c r="K50" s="9">
        <f t="shared" si="0"/>
        <v>1.1176235121324517E+17</v>
      </c>
      <c r="L50" s="29">
        <v>2.5930205625557577E+23</v>
      </c>
      <c r="M50" s="7">
        <v>1.7618925220399599E+21</v>
      </c>
      <c r="N50" s="7">
        <v>1.1210828077838E+22</v>
      </c>
      <c r="O50" s="32">
        <v>330.94132979321398</v>
      </c>
      <c r="P50" s="15">
        <f t="shared" si="1"/>
        <v>4.98861323621337E+23</v>
      </c>
      <c r="Q50" s="7">
        <f t="shared" si="2"/>
        <v>44.498169105590463</v>
      </c>
      <c r="R50" s="39">
        <f t="shared" si="3"/>
        <v>1.3459466688021055E-3</v>
      </c>
      <c r="S50" s="15">
        <f t="shared" si="4"/>
        <v>2.0503070502620856E-3</v>
      </c>
      <c r="T50" s="15">
        <f t="shared" si="5"/>
        <v>-7.0436038145998015E-4</v>
      </c>
      <c r="U50" s="32">
        <f t="shared" si="6"/>
        <v>-34.353897450137701</v>
      </c>
      <c r="V50" s="7">
        <f t="shared" si="7"/>
        <v>4.7276819002811351E-45</v>
      </c>
      <c r="W50" s="15">
        <f t="shared" si="8"/>
        <v>6.3937415873795474E+22</v>
      </c>
      <c r="X50" s="15">
        <f t="shared" si="9"/>
        <v>1.07604751021303E+23</v>
      </c>
      <c r="Y50" s="15">
        <f t="shared" si="10"/>
        <v>6.9598785652515728E+23</v>
      </c>
      <c r="Z50" s="7">
        <f t="shared" si="11"/>
        <v>62.081752720926396</v>
      </c>
      <c r="AA50" s="15">
        <f t="shared" si="12"/>
        <v>1.8778014904354604E-3</v>
      </c>
      <c r="AB50" s="7">
        <f t="shared" si="13"/>
        <v>23.129607773414538</v>
      </c>
      <c r="AC50" s="32">
        <f t="shared" si="14"/>
        <v>0.15715989129500055</v>
      </c>
      <c r="AD50" s="14">
        <f t="shared" si="15"/>
        <v>0.24657504378128367</v>
      </c>
      <c r="AE50" s="55">
        <f t="shared" si="16"/>
        <v>7.5992527239895274E+23</v>
      </c>
      <c r="AF50" s="14">
        <f t="shared" si="17"/>
        <v>0.65646102549862306</v>
      </c>
      <c r="AG50" s="14">
        <f t="shared" si="18"/>
        <v>0.3412204668980201</v>
      </c>
      <c r="AH50" s="14">
        <f t="shared" si="19"/>
        <v>2.3185076033568008E-3</v>
      </c>
      <c r="AI50" s="14">
        <f t="shared" si="20"/>
        <v>0.34353897450137688</v>
      </c>
      <c r="AJ50" s="43"/>
      <c r="AK50" s="43"/>
      <c r="AL50" s="43"/>
      <c r="AM50" s="43"/>
      <c r="AN50" s="43"/>
      <c r="AO50" s="43"/>
    </row>
    <row r="51" spans="1:41" x14ac:dyDescent="0.55000000000000004">
      <c r="A51" s="16">
        <v>0.4</v>
      </c>
      <c r="B51" s="17">
        <v>20</v>
      </c>
      <c r="C51" s="17">
        <v>0</v>
      </c>
      <c r="D51" s="17">
        <v>50</v>
      </c>
      <c r="E51" s="17">
        <v>338.796105958</v>
      </c>
      <c r="F51" s="17">
        <v>26.1587734063</v>
      </c>
      <c r="G51" s="17">
        <v>327.53090966823999</v>
      </c>
      <c r="H51" s="17">
        <v>7.953393020616778E-4</v>
      </c>
      <c r="I51" s="18">
        <v>1.14062875255595E+16</v>
      </c>
      <c r="J51" s="17">
        <v>1220640072063260</v>
      </c>
      <c r="K51" s="19">
        <f t="shared" si="0"/>
        <v>1.018564745349624E+16</v>
      </c>
      <c r="L51" s="24">
        <v>2.2557729806888448E+21</v>
      </c>
      <c r="M51" s="26">
        <v>5.8549910119078995E+21</v>
      </c>
      <c r="N51" s="26">
        <v>2.75749525432217E+21</v>
      </c>
      <c r="O51" s="30">
        <v>325.10214602524201</v>
      </c>
      <c r="P51" s="25">
        <f t="shared" si="1"/>
        <v>6.4021929534164503E+22</v>
      </c>
      <c r="Q51" s="26">
        <f t="shared" si="2"/>
        <v>23.217421474729598</v>
      </c>
      <c r="R51" s="37">
        <f t="shared" si="3"/>
        <v>7.0854148113260222E-4</v>
      </c>
      <c r="S51" s="25">
        <f t="shared" si="4"/>
        <v>7.9830467281155268E-4</v>
      </c>
      <c r="T51" s="25">
        <f t="shared" si="5"/>
        <v>-8.9763191678950464E-5</v>
      </c>
      <c r="U51" s="30">
        <f t="shared" si="6"/>
        <v>-11.244227265113341</v>
      </c>
      <c r="V51" s="26">
        <f t="shared" si="7"/>
        <v>6.80875494159487E-45</v>
      </c>
      <c r="W51" s="25">
        <f t="shared" si="8"/>
        <v>4.4776765342578619E+20</v>
      </c>
      <c r="X51" s="25">
        <f t="shared" si="9"/>
        <v>8.6487922712373289E+21</v>
      </c>
      <c r="Y51" s="25">
        <f t="shared" si="10"/>
        <v>7.1684925873335457E+22</v>
      </c>
      <c r="Z51" s="26">
        <f t="shared" si="11"/>
        <v>25.996391384889833</v>
      </c>
      <c r="AA51" s="25">
        <f t="shared" si="12"/>
        <v>7.9334915274725543E-4</v>
      </c>
      <c r="AB51" s="26">
        <f t="shared" si="13"/>
        <v>0.81805144620034698</v>
      </c>
      <c r="AC51" s="30">
        <f t="shared" si="14"/>
        <v>2.1233004853700597</v>
      </c>
      <c r="AD51" s="14">
        <f t="shared" si="15"/>
        <v>0.19849854451623564</v>
      </c>
      <c r="AE51" s="55">
        <f t="shared" si="16"/>
        <v>7.2132693526761248E+22</v>
      </c>
      <c r="AF51" s="14">
        <f t="shared" si="17"/>
        <v>0.8875577273488664</v>
      </c>
      <c r="AG51" s="14">
        <f t="shared" si="18"/>
        <v>3.1272546059186772E-2</v>
      </c>
      <c r="AH51" s="14">
        <f t="shared" si="19"/>
        <v>8.1169726591946781E-2</v>
      </c>
      <c r="AI51" s="14">
        <f t="shared" si="20"/>
        <v>0.11244227265113355</v>
      </c>
      <c r="AJ51" s="14"/>
      <c r="AK51" s="14"/>
      <c r="AL51" s="14"/>
      <c r="AM51" s="14"/>
      <c r="AN51" s="14"/>
      <c r="AO51" s="14"/>
    </row>
    <row r="52" spans="1:41" x14ac:dyDescent="0.55000000000000004">
      <c r="A52" s="21">
        <v>0.6</v>
      </c>
      <c r="B52" s="20">
        <v>20</v>
      </c>
      <c r="C52" s="20">
        <v>0</v>
      </c>
      <c r="D52" s="20">
        <v>50</v>
      </c>
      <c r="E52" s="20">
        <v>349.11744650999998</v>
      </c>
      <c r="F52" s="20">
        <v>19.0833434332</v>
      </c>
      <c r="G52" s="20">
        <v>330.42088502279995</v>
      </c>
      <c r="H52" s="20">
        <v>5.7767282082666683E-4</v>
      </c>
      <c r="I52" s="22">
        <v>1.66036064757158E+16</v>
      </c>
      <c r="J52" s="20">
        <v>2320289585330090</v>
      </c>
      <c r="K52" s="23">
        <f t="shared" si="0"/>
        <v>1.428331689038571E+16</v>
      </c>
      <c r="L52" s="28">
        <v>6.2332809959323143E+21</v>
      </c>
      <c r="M52">
        <v>6.5478188175459699E+21</v>
      </c>
      <c r="N52">
        <v>4.4916745474626499E+21</v>
      </c>
      <c r="O52" s="31">
        <v>325.729000903626</v>
      </c>
      <c r="P52" s="14">
        <f t="shared" si="1"/>
        <v>7.2935068165914654E+22</v>
      </c>
      <c r="Q52">
        <f t="shared" si="2"/>
        <v>16.237834552620409</v>
      </c>
      <c r="R52" s="38">
        <f t="shared" si="3"/>
        <v>4.9506373278728215E-4</v>
      </c>
      <c r="S52" s="14">
        <f t="shared" si="4"/>
        <v>5.8181841941338532E-4</v>
      </c>
      <c r="T52" s="14">
        <f t="shared" si="5"/>
        <v>-8.6754686626103173E-5</v>
      </c>
      <c r="U52" s="31">
        <f t="shared" si="6"/>
        <v>-14.910955674722883</v>
      </c>
      <c r="V52">
        <f t="shared" si="7"/>
        <v>6.7062097773659834E-45</v>
      </c>
      <c r="W52" s="14">
        <f t="shared" si="8"/>
        <v>1.6387289197990804E+21</v>
      </c>
      <c r="X52" s="14">
        <f t="shared" si="9"/>
        <v>1.211193192825315E+22</v>
      </c>
      <c r="Y52" s="14">
        <f t="shared" si="10"/>
        <v>8.4077439059593863E+22</v>
      </c>
      <c r="Z52">
        <f t="shared" si="11"/>
        <v>18.718506465943591</v>
      </c>
      <c r="AA52" s="14">
        <f t="shared" si="12"/>
        <v>5.7069516586110661E-4</v>
      </c>
      <c r="AB52">
        <f t="shared" si="13"/>
        <v>1.3877410150861218</v>
      </c>
      <c r="AC52" s="31">
        <f t="shared" si="14"/>
        <v>1.4577678654934689</v>
      </c>
      <c r="AD52" s="14">
        <f t="shared" si="15"/>
        <v>0.26289989507427541</v>
      </c>
      <c r="AE52" s="55">
        <f t="shared" si="16"/>
        <v>8.571616797939293E+22</v>
      </c>
      <c r="AF52" s="14">
        <f t="shared" si="17"/>
        <v>0.8508904432527713</v>
      </c>
      <c r="AG52" s="14">
        <f t="shared" si="18"/>
        <v>7.2720014705170449E-2</v>
      </c>
      <c r="AH52" s="14">
        <f t="shared" si="19"/>
        <v>7.638954204205832E-2</v>
      </c>
      <c r="AI52" s="14">
        <f t="shared" si="20"/>
        <v>0.14910955674722876</v>
      </c>
      <c r="AJ52" s="14"/>
      <c r="AK52" s="14"/>
      <c r="AL52" s="14"/>
      <c r="AM52" s="14"/>
      <c r="AN52" s="14"/>
      <c r="AO52" s="14"/>
    </row>
    <row r="53" spans="1:41" x14ac:dyDescent="0.55000000000000004">
      <c r="A53" s="3">
        <v>0.8</v>
      </c>
      <c r="B53" s="1">
        <v>20</v>
      </c>
      <c r="C53" s="1">
        <v>0</v>
      </c>
      <c r="D53" s="1">
        <v>50</v>
      </c>
      <c r="E53">
        <v>358.73714686699998</v>
      </c>
      <c r="F53" s="1">
        <v>17.1048392173</v>
      </c>
      <c r="G53" s="1">
        <v>333.11440112276</v>
      </c>
      <c r="H53" s="1">
        <v>5.1568382046206674E-4</v>
      </c>
      <c r="I53" s="2">
        <v>2.15444975846451E+16</v>
      </c>
      <c r="J53">
        <v>3408466217288640</v>
      </c>
      <c r="K53" s="4">
        <f t="shared" si="0"/>
        <v>1.813603136735646E+16</v>
      </c>
      <c r="L53" s="28">
        <v>1.2269130935330077E+22</v>
      </c>
      <c r="M53">
        <v>6.4412034518509504E+21</v>
      </c>
      <c r="N53">
        <v>5.8124580705928699E+21</v>
      </c>
      <c r="O53" s="31">
        <v>326.38797196092202</v>
      </c>
      <c r="P53" s="14">
        <f t="shared" si="1"/>
        <v>8.0710826367607797E+22</v>
      </c>
      <c r="Q53">
        <f t="shared" si="2"/>
        <v>13.885833736324107</v>
      </c>
      <c r="R53" s="38">
        <f t="shared" si="3"/>
        <v>4.2292767182210036E-4</v>
      </c>
      <c r="S53" s="14">
        <f t="shared" si="4"/>
        <v>5.2097050594378485E-4</v>
      </c>
      <c r="T53" s="14">
        <f t="shared" si="5"/>
        <v>-9.8042834121684491E-5</v>
      </c>
      <c r="U53" s="31">
        <f t="shared" si="6"/>
        <v>-18.81926769425672</v>
      </c>
      <c r="V53">
        <f t="shared" si="7"/>
        <v>6.6121572043973772E-45</v>
      </c>
      <c r="W53" s="14">
        <f t="shared" si="8"/>
        <v>3.5143730915790176E+21</v>
      </c>
      <c r="X53" s="14">
        <f t="shared" si="9"/>
        <v>1.573203951405223E+22</v>
      </c>
      <c r="Y53" s="14">
        <f t="shared" si="10"/>
        <v>9.5906787663209799E+22</v>
      </c>
      <c r="Z53">
        <f t="shared" si="11"/>
        <v>16.500211528137065</v>
      </c>
      <c r="AA53" s="14">
        <f t="shared" si="12"/>
        <v>5.0255506285606217E-4</v>
      </c>
      <c r="AB53">
        <f t="shared" si="13"/>
        <v>2.1108334522710162</v>
      </c>
      <c r="AC53" s="31">
        <f t="shared" si="14"/>
        <v>1.1081720287048795</v>
      </c>
      <c r="AD53" s="14">
        <f t="shared" si="15"/>
        <v>0.28644026297405151</v>
      </c>
      <c r="AE53" s="55">
        <f t="shared" si="16"/>
        <v>9.9421160754788822E+22</v>
      </c>
      <c r="AF53" s="14">
        <f t="shared" si="17"/>
        <v>0.81180732305743264</v>
      </c>
      <c r="AG53" s="14">
        <f t="shared" si="18"/>
        <v>0.12340562956804052</v>
      </c>
      <c r="AH53" s="14">
        <f t="shared" si="19"/>
        <v>6.4787047374526827E-2</v>
      </c>
      <c r="AI53" s="14">
        <f t="shared" si="20"/>
        <v>0.18819267694256736</v>
      </c>
      <c r="AJ53" s="14"/>
      <c r="AK53" s="14"/>
      <c r="AL53" s="14"/>
      <c r="AM53" s="14"/>
      <c r="AN53" s="14"/>
      <c r="AO53" s="14"/>
    </row>
    <row r="54" spans="1:41" x14ac:dyDescent="0.55000000000000004">
      <c r="A54" s="3">
        <v>1</v>
      </c>
      <c r="B54" s="1">
        <v>20</v>
      </c>
      <c r="C54" s="1">
        <v>0</v>
      </c>
      <c r="D54" s="1">
        <v>50</v>
      </c>
      <c r="E54">
        <v>367.69063310000001</v>
      </c>
      <c r="F54" s="1">
        <v>17.835529174000001</v>
      </c>
      <c r="G54" s="1">
        <v>335.621377268</v>
      </c>
      <c r="H54" s="1">
        <v>5.3570093605758578E-4</v>
      </c>
      <c r="I54" s="2">
        <v>2.62748452722377E+16</v>
      </c>
      <c r="J54">
        <v>4306966471087070</v>
      </c>
      <c r="K54" s="4">
        <f t="shared" si="0"/>
        <v>2.1967878801150632E+16</v>
      </c>
      <c r="L54" s="28">
        <v>1.8314378829083689E+22</v>
      </c>
      <c r="M54">
        <v>5.76119370518093E+21</v>
      </c>
      <c r="N54">
        <v>6.4888670940533904E+21</v>
      </c>
      <c r="O54" s="31">
        <v>327.04510455779399</v>
      </c>
      <c r="P54" s="14">
        <f t="shared" si="1"/>
        <v>9.1656805827933224E+22</v>
      </c>
      <c r="Q54">
        <f t="shared" si="2"/>
        <v>14.125240122721964</v>
      </c>
      <c r="R54" s="38">
        <f t="shared" si="3"/>
        <v>4.2978695213799717E-4</v>
      </c>
      <c r="S54" s="14">
        <f t="shared" si="4"/>
        <v>5.426794629233274E-4</v>
      </c>
      <c r="T54" s="14">
        <f t="shared" si="5"/>
        <v>-1.1289251078533023E-4</v>
      </c>
      <c r="U54" s="31">
        <f t="shared" si="6"/>
        <v>-20.802797691513209</v>
      </c>
      <c r="V54">
        <f t="shared" si="7"/>
        <v>6.5260205853818021E-45</v>
      </c>
      <c r="W54" s="14">
        <f t="shared" si="8"/>
        <v>5.4368045802882115E+21</v>
      </c>
      <c r="X54" s="14">
        <f t="shared" si="9"/>
        <v>1.9785978178184313E+22</v>
      </c>
      <c r="Y54" s="14">
        <f t="shared" si="10"/>
        <v>1.1029557378190963E+23</v>
      </c>
      <c r="Z54">
        <f t="shared" si="11"/>
        <v>16.997662640214667</v>
      </c>
      <c r="AA54" s="14">
        <f t="shared" si="12"/>
        <v>5.1718580046340495E-4</v>
      </c>
      <c r="AB54">
        <f t="shared" si="13"/>
        <v>2.8224308748545002</v>
      </c>
      <c r="AC54" s="31">
        <f t="shared" si="14"/>
        <v>0.88785817642353559</v>
      </c>
      <c r="AD54" s="14">
        <f t="shared" si="15"/>
        <v>0.29685989522366057</v>
      </c>
      <c r="AE54" s="55">
        <f t="shared" si="16"/>
        <v>1.1573237836219783E+23</v>
      </c>
      <c r="AF54" s="14">
        <f t="shared" si="17"/>
        <v>0.79197202308486803</v>
      </c>
      <c r="AG54" s="14">
        <f t="shared" si="18"/>
        <v>0.15824766662762885</v>
      </c>
      <c r="AH54" s="14">
        <f t="shared" si="19"/>
        <v>4.9780310287503203E-2</v>
      </c>
      <c r="AI54" s="14">
        <f t="shared" si="20"/>
        <v>0.20802797691513206</v>
      </c>
      <c r="AJ54" s="14"/>
      <c r="AK54" s="14"/>
      <c r="AL54" s="14"/>
      <c r="AM54" s="14"/>
      <c r="AN54" s="14"/>
      <c r="AO54" s="14"/>
    </row>
    <row r="55" spans="1:41" x14ac:dyDescent="0.55000000000000004">
      <c r="A55" s="3">
        <v>1.5</v>
      </c>
      <c r="B55" s="1">
        <v>20</v>
      </c>
      <c r="C55" s="1">
        <v>0</v>
      </c>
      <c r="D55" s="1">
        <v>50</v>
      </c>
      <c r="E55">
        <v>387.39214546199997</v>
      </c>
      <c r="F55" s="1">
        <v>20.7965656354</v>
      </c>
      <c r="G55" s="1">
        <v>341.13780072935998</v>
      </c>
      <c r="H55" s="1">
        <v>6.1956647813587128E-4</v>
      </c>
      <c r="I55" s="2">
        <v>3.7407887353599504E+16</v>
      </c>
      <c r="J55">
        <v>6103084201586190</v>
      </c>
      <c r="K55" s="4">
        <f t="shared" si="0"/>
        <v>3.1304803152013312E+16</v>
      </c>
      <c r="L55" s="28">
        <v>3.3718990662502275E+22</v>
      </c>
      <c r="M55">
        <v>4.3849381670594801E+21</v>
      </c>
      <c r="N55">
        <v>7.3658333119603697E+21</v>
      </c>
      <c r="O55" s="31">
        <v>328.59468233205001</v>
      </c>
      <c r="P55" s="14">
        <f t="shared" si="1"/>
        <v>1.1508010710203783E+23</v>
      </c>
      <c r="Q55">
        <f t="shared" si="2"/>
        <v>15.623501405492707</v>
      </c>
      <c r="R55" s="38">
        <f t="shared" si="3"/>
        <v>4.7425216152497264E-4</v>
      </c>
      <c r="S55" s="14">
        <f t="shared" si="4"/>
        <v>6.3128078328312338E-4</v>
      </c>
      <c r="T55" s="14">
        <f t="shared" si="5"/>
        <v>-1.5702862175815074E-4</v>
      </c>
      <c r="U55" s="31">
        <f t="shared" si="6"/>
        <v>-24.87460824349613</v>
      </c>
      <c r="V55">
        <f t="shared" si="7"/>
        <v>6.3414989820171856E-45</v>
      </c>
      <c r="W55" s="14">
        <f t="shared" si="8"/>
        <v>1.0336305176828279E+22</v>
      </c>
      <c r="X55" s="14">
        <f t="shared" si="9"/>
        <v>3.0042054041639137E+22</v>
      </c>
      <c r="Y55" s="14">
        <f t="shared" si="10"/>
        <v>1.4284773075477132E+23</v>
      </c>
      <c r="Z55">
        <f t="shared" si="11"/>
        <v>19.39328853978007</v>
      </c>
      <c r="AA55" s="14">
        <f t="shared" si="12"/>
        <v>5.886842373140958E-4</v>
      </c>
      <c r="AB55">
        <f t="shared" si="13"/>
        <v>4.5777564105001689</v>
      </c>
      <c r="AC55" s="31">
        <f t="shared" si="14"/>
        <v>0.59530781940712374</v>
      </c>
      <c r="AD55" s="14">
        <f t="shared" si="15"/>
        <v>0.30654254394165265</v>
      </c>
      <c r="AE55" s="55">
        <f t="shared" si="16"/>
        <v>1.531840359315996E+23</v>
      </c>
      <c r="AF55" s="14">
        <f t="shared" si="17"/>
        <v>0.75125391756503856</v>
      </c>
      <c r="AG55" s="14">
        <f t="shared" si="18"/>
        <v>0.22012078776641336</v>
      </c>
      <c r="AH55" s="14">
        <f t="shared" si="19"/>
        <v>2.862529466854798E-2</v>
      </c>
      <c r="AI55" s="14">
        <f t="shared" si="20"/>
        <v>0.24874608243496135</v>
      </c>
      <c r="AJ55" s="14"/>
      <c r="AK55" s="14"/>
      <c r="AL55" s="14"/>
      <c r="AM55" s="14"/>
      <c r="AN55" s="14"/>
      <c r="AO55" s="14"/>
    </row>
    <row r="56" spans="1:41" x14ac:dyDescent="0.55000000000000004">
      <c r="A56" s="3">
        <v>2</v>
      </c>
      <c r="B56" s="1">
        <v>20</v>
      </c>
      <c r="C56" s="1">
        <v>0</v>
      </c>
      <c r="D56" s="1">
        <v>50</v>
      </c>
      <c r="E56">
        <v>403.70476480000002</v>
      </c>
      <c r="F56" s="1">
        <v>23.464523275200001</v>
      </c>
      <c r="G56" s="1">
        <v>345.70533414400001</v>
      </c>
      <c r="H56" s="1">
        <v>6.9441630319070225E-4</v>
      </c>
      <c r="I56" s="2">
        <v>4.7861780861267696E+16</v>
      </c>
      <c r="J56">
        <v>7272537590556860</v>
      </c>
      <c r="K56" s="4">
        <f t="shared" si="0"/>
        <v>4.0589243270710832E+16</v>
      </c>
      <c r="L56" s="28">
        <v>4.9638838942099699E+22</v>
      </c>
      <c r="M56">
        <v>3.54185865758564E+21</v>
      </c>
      <c r="N56">
        <v>7.8453579647654696E+21</v>
      </c>
      <c r="O56" s="31">
        <v>329.995854725161</v>
      </c>
      <c r="P56" s="14">
        <f t="shared" si="1"/>
        <v>1.3090688696682972E+23</v>
      </c>
      <c r="Q56">
        <f t="shared" si="2"/>
        <v>16.685903633046408</v>
      </c>
      <c r="R56" s="38">
        <f t="shared" si="3"/>
        <v>5.0542497984147562E-4</v>
      </c>
      <c r="S56" s="14">
        <f t="shared" si="4"/>
        <v>7.1075300829797207E-4</v>
      </c>
      <c r="T56" s="14">
        <f t="shared" si="5"/>
        <v>-2.0532802845649645E-4</v>
      </c>
      <c r="U56" s="31">
        <f t="shared" si="6"/>
        <v>-28.888801884664815</v>
      </c>
      <c r="V56">
        <f t="shared" si="7"/>
        <v>6.1941223038787839E-45</v>
      </c>
      <c r="W56" s="14">
        <f t="shared" si="8"/>
        <v>1.5256101475777954E+22</v>
      </c>
      <c r="X56" s="14">
        <f t="shared" si="9"/>
        <v>4.0016422896502223E+22</v>
      </c>
      <c r="Y56" s="14">
        <f t="shared" si="10"/>
        <v>1.688314830907371E+23</v>
      </c>
      <c r="Z56">
        <f t="shared" si="11"/>
        <v>21.519920932732632</v>
      </c>
      <c r="AA56" s="14">
        <f t="shared" si="12"/>
        <v>6.5184995927192332E-4</v>
      </c>
      <c r="AB56">
        <f t="shared" si="13"/>
        <v>6.3271604896850118</v>
      </c>
      <c r="AC56" s="31">
        <f t="shared" si="14"/>
        <v>0.45145915246857965</v>
      </c>
      <c r="AD56" s="14">
        <f t="shared" si="15"/>
        <v>0.30734202896190116</v>
      </c>
      <c r="AE56" s="55">
        <f t="shared" si="16"/>
        <v>1.8408758456651506E+23</v>
      </c>
      <c r="AF56" s="14">
        <f t="shared" si="17"/>
        <v>0.71111198115335184</v>
      </c>
      <c r="AG56" s="14">
        <f t="shared" si="18"/>
        <v>0.26964794534616782</v>
      </c>
      <c r="AH56" s="14">
        <f t="shared" si="19"/>
        <v>1.9240073500480338E-2</v>
      </c>
      <c r="AI56" s="14">
        <f t="shared" si="20"/>
        <v>0.28888801884664816</v>
      </c>
      <c r="AJ56" s="14"/>
      <c r="AK56" s="14"/>
      <c r="AL56" s="14"/>
      <c r="AM56" s="14"/>
      <c r="AN56" s="14"/>
      <c r="AO56" s="14"/>
    </row>
    <row r="57" spans="1:41" x14ac:dyDescent="0.55000000000000004">
      <c r="A57" s="3">
        <v>3</v>
      </c>
      <c r="B57" s="1">
        <v>20</v>
      </c>
      <c r="C57" s="1">
        <v>0</v>
      </c>
      <c r="D57" s="1">
        <v>50</v>
      </c>
      <c r="E57">
        <v>428.37745369999999</v>
      </c>
      <c r="F57" s="1">
        <v>25.482020371200001</v>
      </c>
      <c r="G57" s="1">
        <v>352.61368703599999</v>
      </c>
      <c r="H57" s="1">
        <v>7.4669886170119365E-4</v>
      </c>
      <c r="I57" s="2">
        <v>6.76577238786198E+16</v>
      </c>
      <c r="J57">
        <v>8388613975167280</v>
      </c>
      <c r="K57" s="4">
        <f t="shared" si="0"/>
        <v>5.926910990345252E+16</v>
      </c>
      <c r="L57" s="28">
        <v>8.8604091888030366E+22</v>
      </c>
      <c r="M57">
        <v>2.7255691285245502E+21</v>
      </c>
      <c r="N57">
        <v>8.7810350261631703E+21</v>
      </c>
      <c r="O57" s="31">
        <v>332.57083429888002</v>
      </c>
      <c r="P57" s="14">
        <f t="shared" si="1"/>
        <v>1.3242885240035572E+23</v>
      </c>
      <c r="Q57">
        <f t="shared" si="2"/>
        <v>15.081234957585616</v>
      </c>
      <c r="R57" s="38">
        <f t="shared" si="3"/>
        <v>4.5504677390638946E-4</v>
      </c>
      <c r="S57" s="14">
        <f t="shared" si="4"/>
        <v>7.6887013531336192E-4</v>
      </c>
      <c r="T57" s="14">
        <f t="shared" si="5"/>
        <v>-3.1382336140697246E-4</v>
      </c>
      <c r="U57" s="31">
        <f t="shared" si="6"/>
        <v>-40.816172587984589</v>
      </c>
      <c r="V57">
        <f t="shared" si="7"/>
        <v>5.9806752373627488E-45</v>
      </c>
      <c r="W57" s="14">
        <f t="shared" si="8"/>
        <v>2.7150949179129227E+22</v>
      </c>
      <c r="X57" s="14">
        <f t="shared" si="9"/>
        <v>5.887668885245663E+22</v>
      </c>
      <c r="Y57" s="14">
        <f t="shared" si="10"/>
        <v>1.966075642377814E+23</v>
      </c>
      <c r="Z57">
        <f t="shared" si="11"/>
        <v>22.390021637766786</v>
      </c>
      <c r="AA57" s="14">
        <f t="shared" si="12"/>
        <v>6.7557511985020667E-4</v>
      </c>
      <c r="AB57">
        <f t="shared" si="13"/>
        <v>10.090392718402068</v>
      </c>
      <c r="AC57" s="31">
        <f t="shared" si="14"/>
        <v>0.3103926952123176</v>
      </c>
      <c r="AD57" s="14">
        <f t="shared" si="15"/>
        <v>0.30642996954858559</v>
      </c>
      <c r="AE57" s="55">
        <f t="shared" si="16"/>
        <v>2.2375851341691064E+23</v>
      </c>
      <c r="AF57" s="14">
        <f t="shared" si="17"/>
        <v>0.591838274120154</v>
      </c>
      <c r="AG57" s="14">
        <f t="shared" si="18"/>
        <v>0.39598087480560673</v>
      </c>
      <c r="AH57" s="14">
        <f t="shared" si="19"/>
        <v>1.2180851074239234E-2</v>
      </c>
      <c r="AI57" s="14">
        <f t="shared" si="20"/>
        <v>0.40816172587984595</v>
      </c>
      <c r="AJ57" s="14"/>
      <c r="AK57" s="14"/>
      <c r="AL57" s="14"/>
      <c r="AM57" s="14"/>
      <c r="AN57" s="14"/>
      <c r="AO57" s="14"/>
    </row>
    <row r="58" spans="1:41" x14ac:dyDescent="0.55000000000000004">
      <c r="A58" s="3">
        <v>5</v>
      </c>
      <c r="B58" s="1">
        <v>20</v>
      </c>
      <c r="C58" s="1">
        <v>0</v>
      </c>
      <c r="D58" s="1">
        <v>50</v>
      </c>
      <c r="E58">
        <v>461.41153750000001</v>
      </c>
      <c r="F58" s="1">
        <v>26.816070752400002</v>
      </c>
      <c r="G58" s="1">
        <v>361.86323049999999</v>
      </c>
      <c r="H58" s="1">
        <v>7.7568274095447289E-4</v>
      </c>
      <c r="I58" s="2">
        <v>1.0468978024583501E+17</v>
      </c>
      <c r="J58">
        <v>7842303756337620</v>
      </c>
      <c r="K58" s="4">
        <f t="shared" si="0"/>
        <v>9.6847476489497392E+16</v>
      </c>
      <c r="L58" s="28">
        <v>1.7512162358369557E+23</v>
      </c>
      <c r="M58">
        <v>1.94533039752802E+21</v>
      </c>
      <c r="N58">
        <v>9.8672027056454993E+21</v>
      </c>
      <c r="O58" s="31">
        <v>337.10647457303799</v>
      </c>
      <c r="P58" s="14">
        <f t="shared" si="1"/>
        <v>8.7532651901638861E+22</v>
      </c>
      <c r="Q58">
        <f t="shared" si="2"/>
        <v>8.8710706076360673</v>
      </c>
      <c r="R58" s="38">
        <f t="shared" si="3"/>
        <v>2.6586042990052309E-4</v>
      </c>
      <c r="S58" s="14">
        <f t="shared" si="4"/>
        <v>8.0366084476197271E-4</v>
      </c>
      <c r="T58" s="14">
        <f t="shared" si="5"/>
        <v>-5.3780041486144962E-4</v>
      </c>
      <c r="U58" s="31">
        <f t="shared" si="6"/>
        <v>-66.918827558500098</v>
      </c>
      <c r="V58">
        <f t="shared" si="7"/>
        <v>5.7125154661831319E-45</v>
      </c>
      <c r="W58" s="14">
        <f t="shared" si="8"/>
        <v>5.2738435927342955E+22</v>
      </c>
      <c r="X58" s="14">
        <f t="shared" si="9"/>
        <v>9.4822577540189508E+22</v>
      </c>
      <c r="Y58" s="14">
        <f t="shared" si="10"/>
        <v>2.1186116995551949E+23</v>
      </c>
      <c r="Z58">
        <f t="shared" si="11"/>
        <v>21.471249377931962</v>
      </c>
      <c r="AA58" s="14">
        <f t="shared" si="12"/>
        <v>6.4347989578672439E-4</v>
      </c>
      <c r="AB58">
        <f t="shared" si="13"/>
        <v>17.747848991031685</v>
      </c>
      <c r="AC58" s="31">
        <f t="shared" si="14"/>
        <v>0.19715115373225314</v>
      </c>
      <c r="AD58" s="14">
        <f t="shared" si="15"/>
        <v>0.30115319198224405</v>
      </c>
      <c r="AE58" s="55">
        <f t="shared" si="16"/>
        <v>2.6459960588286245E+23</v>
      </c>
      <c r="AF58" s="14">
        <f t="shared" si="17"/>
        <v>0.33081172441499906</v>
      </c>
      <c r="AG58" s="14">
        <f t="shared" si="18"/>
        <v>0.66183629790144682</v>
      </c>
      <c r="AH58" s="14">
        <f t="shared" si="19"/>
        <v>7.3519776835541187E-3</v>
      </c>
      <c r="AI58" s="14">
        <f t="shared" si="20"/>
        <v>0.66918827558500094</v>
      </c>
      <c r="AJ58" s="14"/>
      <c r="AK58" s="14"/>
      <c r="AL58" s="14"/>
      <c r="AM58" s="14"/>
      <c r="AN58" s="14"/>
      <c r="AO58" s="14"/>
    </row>
    <row r="59" spans="1:41" x14ac:dyDescent="0.55000000000000004">
      <c r="A59" s="21">
        <v>0.4</v>
      </c>
      <c r="B59" s="20">
        <v>40</v>
      </c>
      <c r="C59" s="20">
        <v>0</v>
      </c>
      <c r="D59" s="20">
        <v>50</v>
      </c>
      <c r="E59" s="20">
        <v>360.56003215700002</v>
      </c>
      <c r="F59" s="20">
        <v>55.058290439499999</v>
      </c>
      <c r="G59" s="20">
        <v>333.62480900395997</v>
      </c>
      <c r="H59" s="20">
        <v>1.6586500531438899E-3</v>
      </c>
      <c r="I59" s="22">
        <v>1.07177874762725E+16</v>
      </c>
      <c r="J59" s="20">
        <v>1349339213935900</v>
      </c>
      <c r="K59" s="23">
        <f t="shared" si="0"/>
        <v>9368448262336600</v>
      </c>
      <c r="L59" s="28">
        <v>3.1049600238391835E+21</v>
      </c>
      <c r="M59">
        <v>6.0956264989300904E+21</v>
      </c>
      <c r="N59">
        <v>2.73057219821731E+21</v>
      </c>
      <c r="O59" s="31">
        <v>327.00311743330201</v>
      </c>
      <c r="P59" s="14">
        <f t="shared" si="1"/>
        <v>1.4114005063270333E+23</v>
      </c>
      <c r="Q59">
        <f t="shared" si="2"/>
        <v>51.688818455285116</v>
      </c>
      <c r="R59" s="38">
        <f t="shared" si="3"/>
        <v>1.5728303176921078E-3</v>
      </c>
      <c r="S59" s="14">
        <f t="shared" si="4"/>
        <v>1.6753594110195541E-3</v>
      </c>
      <c r="T59" s="14">
        <f t="shared" si="5"/>
        <v>-1.0252909332744632E-4</v>
      </c>
      <c r="U59" s="31">
        <f t="shared" si="6"/>
        <v>-6.1198267460145388</v>
      </c>
      <c r="V59">
        <f t="shared" si="7"/>
        <v>6.5945084351039102E-45</v>
      </c>
      <c r="W59" s="14">
        <f t="shared" si="8"/>
        <v>3.9272192357712187E+20</v>
      </c>
      <c r="X59" s="14">
        <f t="shared" si="9"/>
        <v>7.9872152780551907E+21</v>
      </c>
      <c r="Y59" s="14">
        <f t="shared" si="10"/>
        <v>1.4994791523189549E+23</v>
      </c>
      <c r="Z59">
        <f t="shared" si="11"/>
        <v>54.914466400042805</v>
      </c>
      <c r="AA59" s="14">
        <f t="shared" si="12"/>
        <v>1.6709830136393952E-3</v>
      </c>
      <c r="AB59">
        <f t="shared" si="13"/>
        <v>1.1371096599702792</v>
      </c>
      <c r="AC59" s="31">
        <f t="shared" si="14"/>
        <v>2.2323623242446033</v>
      </c>
      <c r="AD59" s="14">
        <f t="shared" si="15"/>
        <v>0.12648211911325474</v>
      </c>
      <c r="AE59" s="55">
        <f t="shared" si="16"/>
        <v>1.5034063715547261E+23</v>
      </c>
      <c r="AF59" s="14">
        <f t="shared" si="17"/>
        <v>0.93880173253985466</v>
      </c>
      <c r="AG59" s="14">
        <f t="shared" si="18"/>
        <v>2.0652832677755872E-2</v>
      </c>
      <c r="AH59" s="14">
        <f t="shared" si="19"/>
        <v>4.054543478238945E-2</v>
      </c>
      <c r="AI59" s="14">
        <f t="shared" si="20"/>
        <v>6.1198267460145325E-2</v>
      </c>
      <c r="AJ59" s="14"/>
      <c r="AK59" s="14"/>
      <c r="AL59" s="14"/>
      <c r="AM59" s="14"/>
      <c r="AN59" s="14"/>
      <c r="AO59" s="14"/>
    </row>
    <row r="60" spans="1:41" x14ac:dyDescent="0.55000000000000004">
      <c r="A60" s="21">
        <v>0.6</v>
      </c>
      <c r="B60" s="20">
        <v>40</v>
      </c>
      <c r="C60" s="20">
        <v>0</v>
      </c>
      <c r="D60" s="20">
        <v>50</v>
      </c>
      <c r="E60" s="20">
        <v>372.73368405100001</v>
      </c>
      <c r="F60" s="20">
        <v>34.748683275200001</v>
      </c>
      <c r="G60" s="20">
        <v>337.03343153428</v>
      </c>
      <c r="H60" s="20">
        <v>1.0415091150123945E-3</v>
      </c>
      <c r="I60" s="22">
        <v>1.55516094833367E+16</v>
      </c>
      <c r="J60" s="20">
        <v>2608147961436060</v>
      </c>
      <c r="K60" s="23">
        <f t="shared" si="0"/>
        <v>1.294346152190064E+16</v>
      </c>
      <c r="L60" s="28">
        <v>7.9379823531888162E+21</v>
      </c>
      <c r="M60">
        <v>7.7738204215779504E+21</v>
      </c>
      <c r="N60">
        <v>4.9378308067280405E+21</v>
      </c>
      <c r="O60" s="31">
        <v>328.08182666728101</v>
      </c>
      <c r="P60" s="14">
        <f t="shared" si="1"/>
        <v>1.5587131599475123E+23</v>
      </c>
      <c r="Q60">
        <f t="shared" si="2"/>
        <v>31.566759189555217</v>
      </c>
      <c r="R60" s="38">
        <f t="shared" si="3"/>
        <v>9.5895918602095071E-4</v>
      </c>
      <c r="S60" s="14">
        <f t="shared" si="4"/>
        <v>1.0556221127670073E-3</v>
      </c>
      <c r="T60" s="14">
        <f t="shared" si="5"/>
        <v>-9.6662926746056595E-5</v>
      </c>
      <c r="U60" s="31">
        <f t="shared" si="6"/>
        <v>-9.1569630435916842</v>
      </c>
      <c r="V60">
        <f t="shared" si="7"/>
        <v>6.478121468743163E-45</v>
      </c>
      <c r="W60" s="14">
        <f t="shared" si="8"/>
        <v>1.6764535472127586E+21</v>
      </c>
      <c r="X60" s="14">
        <f t="shared" si="9"/>
        <v>1.0613778676608659E+22</v>
      </c>
      <c r="Y60" s="14">
        <f t="shared" si="10"/>
        <v>1.6990666522230524E+23</v>
      </c>
      <c r="Z60">
        <f t="shared" si="11"/>
        <v>34.409171126479052</v>
      </c>
      <c r="AA60" s="14">
        <f t="shared" si="12"/>
        <v>1.0453081526982336E-3</v>
      </c>
      <c r="AB60">
        <f t="shared" si="13"/>
        <v>1.6075849221834251</v>
      </c>
      <c r="AC60" s="31">
        <f t="shared" si="14"/>
        <v>1.5743391634613588</v>
      </c>
      <c r="AD60" s="14">
        <f t="shared" si="15"/>
        <v>0.21119391208262134</v>
      </c>
      <c r="AE60" s="55">
        <f t="shared" si="16"/>
        <v>1.71583118769518E+23</v>
      </c>
      <c r="AF60" s="14">
        <f t="shared" si="17"/>
        <v>0.9084303695640833</v>
      </c>
      <c r="AG60" s="14">
        <f t="shared" si="18"/>
        <v>4.6263189584819522E-2</v>
      </c>
      <c r="AH60" s="14">
        <f t="shared" si="19"/>
        <v>4.5306440851097182E-2</v>
      </c>
      <c r="AI60" s="14">
        <f t="shared" si="20"/>
        <v>9.1569630435916705E-2</v>
      </c>
      <c r="AJ60" s="14"/>
      <c r="AK60" s="14"/>
      <c r="AL60" s="14"/>
      <c r="AM60" s="14"/>
      <c r="AN60" s="14"/>
      <c r="AO60" s="14"/>
    </row>
    <row r="61" spans="1:41" x14ac:dyDescent="0.55000000000000004">
      <c r="A61" s="3">
        <v>0.8</v>
      </c>
      <c r="B61" s="1">
        <v>40</v>
      </c>
      <c r="C61" s="1">
        <v>0</v>
      </c>
      <c r="D61" s="1">
        <v>50</v>
      </c>
      <c r="E61">
        <v>384.63056621999999</v>
      </c>
      <c r="F61" s="1">
        <v>30.512759574099999</v>
      </c>
      <c r="G61" s="1">
        <v>340.36455854159999</v>
      </c>
      <c r="H61" s="1">
        <v>9.1006106592522685E-4</v>
      </c>
      <c r="I61" s="2">
        <v>2.00941169865107E+16</v>
      </c>
      <c r="J61">
        <v>3849264203818180</v>
      </c>
      <c r="K61" s="4">
        <f t="shared" si="0"/>
        <v>1.624485278269252E+16</v>
      </c>
      <c r="L61" s="28">
        <v>1.4959967298991881E+22</v>
      </c>
      <c r="M61">
        <v>7.8698754778496196E+21</v>
      </c>
      <c r="N61">
        <v>6.4979640531513697E+21</v>
      </c>
      <c r="O61" s="31">
        <v>329.23263888697801</v>
      </c>
      <c r="P61" s="14">
        <f t="shared" si="1"/>
        <v>1.7544097209811059E+23</v>
      </c>
      <c r="Q61">
        <f t="shared" si="2"/>
        <v>26.999375598734741</v>
      </c>
      <c r="R61" s="38">
        <f t="shared" si="3"/>
        <v>8.1877296198274851E-4</v>
      </c>
      <c r="S61" s="14">
        <f t="shared" si="4"/>
        <v>9.2531852980792979E-4</v>
      </c>
      <c r="T61" s="14">
        <f t="shared" si="5"/>
        <v>-1.0654556782518129E-4</v>
      </c>
      <c r="U61" s="31">
        <f t="shared" si="6"/>
        <v>-11.514474680118765</v>
      </c>
      <c r="V61">
        <f t="shared" si="7"/>
        <v>6.3669376530466778E-45</v>
      </c>
      <c r="W61" s="14">
        <f t="shared" si="8"/>
        <v>3.6551166960332088E+21</v>
      </c>
      <c r="X61" s="14">
        <f t="shared" si="9"/>
        <v>1.359615293335933E+22</v>
      </c>
      <c r="Y61" s="14">
        <f t="shared" si="10"/>
        <v>1.9461569817891888E+23</v>
      </c>
      <c r="Z61">
        <f t="shared" si="11"/>
        <v>29.95025774027398</v>
      </c>
      <c r="AA61" s="14">
        <f t="shared" si="12"/>
        <v>9.0826030966805198E-4</v>
      </c>
      <c r="AB61">
        <f t="shared" si="13"/>
        <v>2.3022545487515624</v>
      </c>
      <c r="AC61" s="31">
        <f t="shared" si="14"/>
        <v>1.2111294266136949</v>
      </c>
      <c r="AD61" s="14">
        <f t="shared" si="15"/>
        <v>0.24432651642758063</v>
      </c>
      <c r="AE61" s="55">
        <f t="shared" si="16"/>
        <v>1.9827081487495211E+23</v>
      </c>
      <c r="AF61" s="14">
        <f t="shared" si="17"/>
        <v>0.88485525319881231</v>
      </c>
      <c r="AG61" s="14">
        <f t="shared" si="18"/>
        <v>7.5452190522478146E-2</v>
      </c>
      <c r="AH61" s="14">
        <f t="shared" si="19"/>
        <v>3.9692556278709448E-2</v>
      </c>
      <c r="AI61" s="14">
        <f t="shared" si="20"/>
        <v>0.11514474680118759</v>
      </c>
      <c r="AJ61" s="14"/>
      <c r="AK61" s="14"/>
      <c r="AL61" s="14"/>
      <c r="AM61" s="14"/>
      <c r="AN61" s="14"/>
      <c r="AO61" s="14"/>
    </row>
    <row r="62" spans="1:41" x14ac:dyDescent="0.55000000000000004">
      <c r="A62" s="3">
        <v>1</v>
      </c>
      <c r="B62" s="1">
        <v>40</v>
      </c>
      <c r="C62" s="1">
        <v>0</v>
      </c>
      <c r="D62" s="1">
        <v>50</v>
      </c>
      <c r="E62">
        <v>396.25210845999999</v>
      </c>
      <c r="F62" s="1">
        <v>30.501256142399999</v>
      </c>
      <c r="G62" s="1">
        <v>343.61859036879997</v>
      </c>
      <c r="H62" s="1">
        <v>9.0540025626254872E-4</v>
      </c>
      <c r="I62" s="2">
        <v>2.43809793979401E+16</v>
      </c>
      <c r="J62">
        <v>5106386675873050</v>
      </c>
      <c r="K62" s="4">
        <f t="shared" si="0"/>
        <v>1.9274592722067048E+16</v>
      </c>
      <c r="L62" s="28">
        <v>2.26358177962417E+22</v>
      </c>
      <c r="M62">
        <v>7.3368787048692795E+21</v>
      </c>
      <c r="N62">
        <v>7.4791453709270998E+21</v>
      </c>
      <c r="O62" s="31">
        <v>330.39003579744298</v>
      </c>
      <c r="P62" s="14">
        <f t="shared" si="1"/>
        <v>1.9815063218378174E+23</v>
      </c>
      <c r="Q62">
        <f t="shared" si="2"/>
        <v>26.493753277484348</v>
      </c>
      <c r="R62" s="38">
        <f t="shared" si="3"/>
        <v>8.0203114010331299E-4</v>
      </c>
      <c r="S62" s="14">
        <f t="shared" si="4"/>
        <v>9.2334811841333312E-4</v>
      </c>
      <c r="T62" s="14">
        <f t="shared" si="5"/>
        <v>-1.2131697831002013E-4</v>
      </c>
      <c r="U62" s="31">
        <f t="shared" si="6"/>
        <v>-13.138812533510039</v>
      </c>
      <c r="V62">
        <f t="shared" si="7"/>
        <v>6.2608378794885659E-45</v>
      </c>
      <c r="W62" s="14">
        <f t="shared" si="8"/>
        <v>5.919298484038401E+21</v>
      </c>
      <c r="X62" s="14">
        <f t="shared" si="9"/>
        <v>1.6901834027012998E+22</v>
      </c>
      <c r="Y62" s="14">
        <f t="shared" si="10"/>
        <v>2.2220403020085432E+23</v>
      </c>
      <c r="Z62">
        <f t="shared" si="11"/>
        <v>29.709815651478685</v>
      </c>
      <c r="AA62" s="14">
        <f t="shared" si="12"/>
        <v>8.9938926620355595E-4</v>
      </c>
      <c r="AB62">
        <f t="shared" si="13"/>
        <v>3.0265246460152451</v>
      </c>
      <c r="AC62" s="31">
        <f t="shared" si="14"/>
        <v>0.9809782189004056</v>
      </c>
      <c r="AD62" s="14">
        <f t="shared" si="15"/>
        <v>0.26150141944600747</v>
      </c>
      <c r="AE62" s="55">
        <f t="shared" si="16"/>
        <v>2.2812332868489273E+23</v>
      </c>
      <c r="AF62" s="14">
        <f t="shared" si="17"/>
        <v>0.86861187466489964</v>
      </c>
      <c r="AG62" s="14">
        <f t="shared" si="18"/>
        <v>9.9226229630852911E-2</v>
      </c>
      <c r="AH62" s="14">
        <f t="shared" si="19"/>
        <v>3.2161895704247448E-2</v>
      </c>
      <c r="AI62" s="14">
        <f t="shared" si="20"/>
        <v>0.13138812533510036</v>
      </c>
      <c r="AJ62" s="14"/>
      <c r="AK62" s="14"/>
      <c r="AL62" s="14"/>
      <c r="AM62" s="14"/>
      <c r="AN62" s="14"/>
      <c r="AO62" s="14"/>
    </row>
    <row r="63" spans="1:41" x14ac:dyDescent="0.55000000000000004">
      <c r="A63" s="3">
        <v>1.5</v>
      </c>
      <c r="B63" s="1">
        <v>40</v>
      </c>
      <c r="C63" s="1">
        <v>0</v>
      </c>
      <c r="D63" s="1">
        <v>50</v>
      </c>
      <c r="E63">
        <v>424.110734928</v>
      </c>
      <c r="F63" s="1">
        <v>33.777515422199997</v>
      </c>
      <c r="G63" s="1">
        <v>351.41900577984001</v>
      </c>
      <c r="H63" s="1">
        <v>9.9146249804336439E-4</v>
      </c>
      <c r="I63" s="2">
        <v>3.41691934338981E+16</v>
      </c>
      <c r="J63">
        <v>7008195461282040</v>
      </c>
      <c r="K63" s="4">
        <f t="shared" si="0"/>
        <v>2.716099797261606E+16</v>
      </c>
      <c r="L63" s="28">
        <v>4.2362323154662257E+22</v>
      </c>
      <c r="M63">
        <v>5.9034849117988895E+21</v>
      </c>
      <c r="N63">
        <v>8.8399580802963504E+21</v>
      </c>
      <c r="O63" s="31">
        <v>333.09269133341598</v>
      </c>
      <c r="P63" s="14">
        <f t="shared" si="1"/>
        <v>2.5032601232235027E+23</v>
      </c>
      <c r="Q63">
        <f t="shared" si="2"/>
        <v>28.317556491620643</v>
      </c>
      <c r="R63" s="38">
        <f t="shared" si="3"/>
        <v>8.5375731435042733E-4</v>
      </c>
      <c r="S63" s="14">
        <f t="shared" si="4"/>
        <v>1.018371795632187E-3</v>
      </c>
      <c r="T63" s="14">
        <f t="shared" si="5"/>
        <v>-1.6461448128175966E-4</v>
      </c>
      <c r="U63" s="31">
        <f t="shared" si="6"/>
        <v>-16.164477648319977</v>
      </c>
      <c r="V63">
        <f t="shared" si="7"/>
        <v>6.0167736037812545E-45</v>
      </c>
      <c r="W63" s="14">
        <f t="shared" si="8"/>
        <v>1.1909297955268712E+22</v>
      </c>
      <c r="X63" s="14">
        <f t="shared" si="9"/>
        <v>2.5329235353601749E+22</v>
      </c>
      <c r="Y63" s="14">
        <f t="shared" si="10"/>
        <v>2.8668252243354272E+23</v>
      </c>
      <c r="Z63">
        <f t="shared" si="11"/>
        <v>32.430303382607441</v>
      </c>
      <c r="AA63" s="14">
        <f t="shared" si="12"/>
        <v>9.7775416207600599E-4</v>
      </c>
      <c r="AB63">
        <f t="shared" si="13"/>
        <v>4.7921407284820638</v>
      </c>
      <c r="AC63" s="31">
        <f t="shared" si="14"/>
        <v>0.6678182020972866</v>
      </c>
      <c r="AD63" s="14">
        <f t="shared" si="15"/>
        <v>0.28112948177531699</v>
      </c>
      <c r="AE63" s="55">
        <f t="shared" si="16"/>
        <v>2.9859182038881141E+23</v>
      </c>
      <c r="AF63" s="14">
        <f t="shared" si="17"/>
        <v>0.83835522351680025</v>
      </c>
      <c r="AG63" s="14">
        <f t="shared" si="18"/>
        <v>0.14187368930434915</v>
      </c>
      <c r="AH63" s="14">
        <f t="shared" si="19"/>
        <v>1.9771087178850597E-2</v>
      </c>
      <c r="AI63" s="14">
        <f t="shared" si="20"/>
        <v>0.16164477648319975</v>
      </c>
      <c r="AJ63" s="14"/>
      <c r="AK63" s="14"/>
      <c r="AL63" s="14"/>
      <c r="AM63" s="14"/>
      <c r="AN63" s="14"/>
      <c r="AO63" s="14"/>
    </row>
    <row r="64" spans="1:41" s="71" customFormat="1" x14ac:dyDescent="0.55000000000000004">
      <c r="A64" s="70">
        <v>2</v>
      </c>
      <c r="B64" s="71">
        <v>40</v>
      </c>
      <c r="C64" s="71">
        <v>0</v>
      </c>
      <c r="D64" s="71">
        <v>50</v>
      </c>
      <c r="E64" s="71">
        <v>450.27976367999997</v>
      </c>
      <c r="F64" s="71">
        <v>36.213940753400003</v>
      </c>
      <c r="G64" s="71">
        <v>358.74633383039998</v>
      </c>
      <c r="H64" s="71">
        <v>1.0520666759383382E-3</v>
      </c>
      <c r="I64" s="72">
        <v>4.29111644449534E+16</v>
      </c>
      <c r="J64" s="71">
        <v>8284903213344930</v>
      </c>
      <c r="K64" s="73">
        <f t="shared" si="0"/>
        <v>3.4626261231608472E+16</v>
      </c>
      <c r="L64" s="70">
        <v>6.4326252247535562E+22</v>
      </c>
      <c r="M64" s="71">
        <v>5.0189610878146498E+21</v>
      </c>
      <c r="N64" s="71">
        <v>9.7976791583629404E+21</v>
      </c>
      <c r="O64" s="74">
        <v>335.534096588887</v>
      </c>
      <c r="P64" s="72">
        <f t="shared" si="1"/>
        <v>2.8546735922642732E+23</v>
      </c>
      <c r="Q64" s="71">
        <f t="shared" si="2"/>
        <v>29.136222426998216</v>
      </c>
      <c r="R64" s="75">
        <f t="shared" si="3"/>
        <v>8.7523792508721924E-4</v>
      </c>
      <c r="S64" s="72">
        <f t="shared" si="4"/>
        <v>1.0878491349951846E-3</v>
      </c>
      <c r="T64" s="72">
        <f t="shared" si="5"/>
        <v>-2.1261120990796539E-4</v>
      </c>
      <c r="U64" s="74">
        <f t="shared" si="6"/>
        <v>-19.544181547646907</v>
      </c>
      <c r="V64" s="71">
        <f t="shared" si="7"/>
        <v>5.8006635785256501E-45</v>
      </c>
      <c r="W64" s="72">
        <f t="shared" si="8"/>
        <v>1.8438644856999362E+22</v>
      </c>
      <c r="X64" s="72">
        <f t="shared" si="9"/>
        <v>3.3113485286590458E+22</v>
      </c>
      <c r="Y64" s="72">
        <f t="shared" si="10"/>
        <v>3.3637392770477814E+23</v>
      </c>
      <c r="Z64" s="71">
        <f t="shared" si="11"/>
        <v>34.332000698110392</v>
      </c>
      <c r="AA64" s="72">
        <f t="shared" si="12"/>
        <v>1.0313165727092815E-3</v>
      </c>
      <c r="AB64" s="71">
        <f t="shared" si="13"/>
        <v>6.5654581261348026</v>
      </c>
      <c r="AC64" s="74">
        <f t="shared" si="14"/>
        <v>0.51226020026698349</v>
      </c>
      <c r="AD64" s="72">
        <f t="shared" si="15"/>
        <v>0.28664261033030686</v>
      </c>
      <c r="AE64" s="55">
        <f t="shared" si="16"/>
        <v>3.5481257256177753E+23</v>
      </c>
      <c r="AF64" s="14">
        <f t="shared" si="17"/>
        <v>0.80455818452353101</v>
      </c>
      <c r="AG64" s="14">
        <f t="shared" si="18"/>
        <v>0.18129642865554185</v>
      </c>
      <c r="AH64" s="14">
        <f t="shared" si="19"/>
        <v>1.4145386820927218E-2</v>
      </c>
      <c r="AI64" s="14">
        <f t="shared" si="20"/>
        <v>0.19544181547646908</v>
      </c>
      <c r="AJ64" s="72"/>
      <c r="AK64" s="72"/>
      <c r="AL64" s="72"/>
      <c r="AM64" s="72"/>
      <c r="AN64" s="72"/>
      <c r="AO64" s="72"/>
    </row>
    <row r="65" spans="1:41" x14ac:dyDescent="0.55000000000000004">
      <c r="A65" s="3">
        <v>3</v>
      </c>
      <c r="B65" s="1">
        <v>40</v>
      </c>
      <c r="C65" s="1">
        <v>0</v>
      </c>
      <c r="D65" s="1">
        <v>50</v>
      </c>
      <c r="E65">
        <v>497.63839042000001</v>
      </c>
      <c r="F65" s="1">
        <v>43.347678243899999</v>
      </c>
      <c r="G65" s="1">
        <v>372.0067493176</v>
      </c>
      <c r="H65" s="1">
        <v>1.236663791043697E-3</v>
      </c>
      <c r="I65" s="2">
        <v>5.82411727796956E+16</v>
      </c>
      <c r="J65">
        <v>9743116972818000</v>
      </c>
      <c r="K65" s="4">
        <f t="shared" si="0"/>
        <v>4.84980558068776E+16</v>
      </c>
      <c r="L65" s="28">
        <v>1.0277016079260971E+23</v>
      </c>
      <c r="M65">
        <v>3.73980562412922E+21</v>
      </c>
      <c r="N65">
        <v>1.0538175213239901E+22</v>
      </c>
      <c r="O65" s="31">
        <v>339.92532391686598</v>
      </c>
      <c r="P65" s="14">
        <f t="shared" si="1"/>
        <v>3.5029546200462646E+23</v>
      </c>
      <c r="Q65">
        <f t="shared" si="2"/>
        <v>33.240618505234565</v>
      </c>
      <c r="R65" s="38">
        <f t="shared" si="3"/>
        <v>9.9206139455235674E-4</v>
      </c>
      <c r="S65" s="14">
        <f t="shared" si="4"/>
        <v>1.293705113293193E-3</v>
      </c>
      <c r="T65" s="14">
        <f t="shared" si="5"/>
        <v>-3.0164371874083626E-4</v>
      </c>
      <c r="U65" s="31">
        <f t="shared" si="6"/>
        <v>-23.316265479772795</v>
      </c>
      <c r="V65">
        <f t="shared" si="7"/>
        <v>5.4406430576277267E-45</v>
      </c>
      <c r="W65" s="14">
        <f t="shared" si="8"/>
        <v>2.8822173926648535E+22</v>
      </c>
      <c r="X65" s="14">
        <f t="shared" si="9"/>
        <v>4.7702997566455701E+22</v>
      </c>
      <c r="Y65" s="14">
        <f t="shared" si="10"/>
        <v>4.279832544947169E+23</v>
      </c>
      <c r="Z65">
        <f t="shared" si="11"/>
        <v>40.612653123949713</v>
      </c>
      <c r="AA65" s="14">
        <f t="shared" si="12"/>
        <v>1.212078688856887E-3</v>
      </c>
      <c r="AB65">
        <f t="shared" si="13"/>
        <v>9.752178030167105</v>
      </c>
      <c r="AC65" s="31">
        <f t="shared" si="14"/>
        <v>0.35488170849831968</v>
      </c>
      <c r="AD65" s="14">
        <f t="shared" si="15"/>
        <v>0.28045274722116775</v>
      </c>
      <c r="AE65" s="55">
        <f t="shared" si="16"/>
        <v>4.5680542842136538E+23</v>
      </c>
      <c r="AF65" s="14">
        <f t="shared" si="17"/>
        <v>0.76683734520227231</v>
      </c>
      <c r="AG65" s="14">
        <f t="shared" si="18"/>
        <v>0.22497578706050905</v>
      </c>
      <c r="AH65" s="14">
        <f t="shared" si="19"/>
        <v>8.1868677372186512E-3</v>
      </c>
      <c r="AI65" s="14">
        <f t="shared" si="20"/>
        <v>0.23316265479772771</v>
      </c>
      <c r="AJ65" s="14"/>
      <c r="AK65" s="14"/>
      <c r="AL65" s="14"/>
      <c r="AM65" s="14"/>
      <c r="AN65" s="14"/>
      <c r="AO65" s="14"/>
    </row>
    <row r="66" spans="1:41" x14ac:dyDescent="0.55000000000000004">
      <c r="A66" s="3">
        <v>5</v>
      </c>
      <c r="B66" s="1">
        <v>40</v>
      </c>
      <c r="C66" s="1">
        <v>0</v>
      </c>
      <c r="D66" s="1">
        <v>50</v>
      </c>
      <c r="E66">
        <v>573.06345750000003</v>
      </c>
      <c r="F66" s="1">
        <v>53.324865127899997</v>
      </c>
      <c r="G66" s="1">
        <v>393.12576810000002</v>
      </c>
      <c r="H66" s="1">
        <v>1.479875647704872E-3</v>
      </c>
      <c r="I66" s="2">
        <v>8.42927110978248E+16</v>
      </c>
      <c r="J66" s="14">
        <v>1.09042204654276E+16</v>
      </c>
      <c r="K66" s="4">
        <f t="shared" si="0"/>
        <v>7.33884906323972E+16</v>
      </c>
      <c r="L66" s="28">
        <v>1.7831005036562863E+23</v>
      </c>
      <c r="M66">
        <v>2.5807810147802499E+21</v>
      </c>
      <c r="N66">
        <v>1.1329789806514899E+22</v>
      </c>
      <c r="O66" s="31">
        <v>347.33977419088802</v>
      </c>
      <c r="P66" s="14">
        <f t="shared" si="1"/>
        <v>4.2326868197945435E+23</v>
      </c>
      <c r="Q66">
        <f t="shared" si="2"/>
        <v>37.358917438703479</v>
      </c>
      <c r="R66" s="38">
        <f t="shared" si="3"/>
        <v>1.1030069219476191E-3</v>
      </c>
      <c r="S66" s="14">
        <f t="shared" si="4"/>
        <v>1.5743950676435378E-3</v>
      </c>
      <c r="T66" s="14">
        <f t="shared" si="5"/>
        <v>-4.7138814569591876E-4</v>
      </c>
      <c r="U66" s="31">
        <f t="shared" si="6"/>
        <v>-29.940905899906362</v>
      </c>
      <c r="V66">
        <f t="shared" si="7"/>
        <v>4.9418351286721162E-45</v>
      </c>
      <c r="W66" s="14">
        <f t="shared" si="8"/>
        <v>4.628435028815073E+22</v>
      </c>
      <c r="X66" s="14">
        <f t="shared" si="9"/>
        <v>7.29629212913099E+22</v>
      </c>
      <c r="Y66" s="14">
        <f t="shared" si="10"/>
        <v>5.5787516307171248E+23</v>
      </c>
      <c r="Z66">
        <f t="shared" si="11"/>
        <v>49.239674574626349</v>
      </c>
      <c r="AA66" s="14">
        <f t="shared" si="12"/>
        <v>1.4537814694275549E-3</v>
      </c>
      <c r="AB66">
        <f t="shared" si="13"/>
        <v>15.738160496419457</v>
      </c>
      <c r="AC66" s="31">
        <f t="shared" si="14"/>
        <v>0.2277871927770663</v>
      </c>
      <c r="AD66" s="14">
        <f t="shared" si="15"/>
        <v>0.25957230225241745</v>
      </c>
      <c r="AE66" s="55">
        <f t="shared" si="16"/>
        <v>6.0415951335986319E+23</v>
      </c>
      <c r="AF66" s="14">
        <f t="shared" si="17"/>
        <v>0.70059094100093644</v>
      </c>
      <c r="AG66" s="14">
        <f t="shared" si="18"/>
        <v>0.2951373708807587</v>
      </c>
      <c r="AH66" s="14">
        <f t="shared" si="19"/>
        <v>4.2716881183049856E-3</v>
      </c>
      <c r="AI66" s="14">
        <f t="shared" si="20"/>
        <v>0.29940905899906367</v>
      </c>
      <c r="AJ66" s="14"/>
      <c r="AK66" s="14"/>
      <c r="AL66" s="14"/>
      <c r="AM66" s="14"/>
      <c r="AN66" s="14"/>
      <c r="AO66" s="14"/>
    </row>
    <row r="67" spans="1:41" s="42" customFormat="1" ht="14.7" thickBot="1" x14ac:dyDescent="0.6">
      <c r="A67" s="5">
        <v>7.5</v>
      </c>
      <c r="B67" s="6">
        <v>40</v>
      </c>
      <c r="C67" s="6">
        <v>0</v>
      </c>
      <c r="D67" s="6">
        <v>50</v>
      </c>
      <c r="E67" s="7">
        <v>633.01504093799997</v>
      </c>
      <c r="F67" s="6">
        <v>60.2387642789</v>
      </c>
      <c r="G67" s="6">
        <v>409.91221146264002</v>
      </c>
      <c r="H67" s="6">
        <v>1.6371626937330599E-3</v>
      </c>
      <c r="I67" s="8">
        <v>1.1446427653336899E+17</v>
      </c>
      <c r="J67" s="7">
        <v>9500750822102000</v>
      </c>
      <c r="K67" s="9">
        <f t="shared" ref="K67" si="21">I67-J67</f>
        <v>1.0496352571126699E+17</v>
      </c>
      <c r="L67" s="29">
        <v>2.7225874441202639E+23</v>
      </c>
      <c r="M67" s="7">
        <v>1.9408683826838E+21</v>
      </c>
      <c r="N67" s="7">
        <v>1.1938200198599301E+22</v>
      </c>
      <c r="O67" s="32">
        <v>355.30445071030903</v>
      </c>
      <c r="P67" s="15">
        <f t="shared" ref="P67" si="22">F67*N67-L67-M67</f>
        <v>4.449428148830302E+23</v>
      </c>
      <c r="Q67" s="7">
        <f t="shared" ref="Q67" si="23">P67/N67</f>
        <v>37.270510418750973</v>
      </c>
      <c r="R67" s="39">
        <f t="shared" ref="R67" si="24">Q67*2*0.01/SQRT(8*1.38E-23*O67/(2.66E-26*PI()))</f>
        <v>1.0879933232907737E-3</v>
      </c>
      <c r="S67" s="15">
        <f t="shared" ref="S67" si="25">F67*2*0.01/SQRT(8*1.38E-23*O67/(2.66E-26*PI()))</f>
        <v>1.7584780192802724E-3</v>
      </c>
      <c r="T67" s="15">
        <f t="shared" ref="T67" si="26">R67-S67</f>
        <v>-6.7048469598949873E-4</v>
      </c>
      <c r="U67" s="32">
        <f t="shared" ref="U67" si="27">T67/S67*100</f>
        <v>-38.128693599702849</v>
      </c>
      <c r="V67" s="7">
        <f t="shared" ref="V67" si="28">3.81E-42/E67*EXP(-170/E67)</f>
        <v>4.60127880015844E-45</v>
      </c>
      <c r="W67" s="15">
        <f t="shared" ref="W67" si="29">N67*N67*X67*V67</f>
        <v>6.7234255649444471E+22</v>
      </c>
      <c r="X67" s="15">
        <f t="shared" ref="X67" si="30">I67*1000000-N67</f>
        <v>1.025260763347697E+23</v>
      </c>
      <c r="Y67" s="15">
        <f t="shared" ref="Y67" si="31">F67*N67-W67</f>
        <v>6.5190817202829597E+23</v>
      </c>
      <c r="Z67" s="7">
        <f t="shared" ref="Z67" si="32">Y67/N67</f>
        <v>54.606905662780207</v>
      </c>
      <c r="AA67" s="15">
        <f t="shared" ref="AA67" si="33">Z67*2*0.01/SQRT(8*1.38E-23*O67/(2.66E-26*PI()))</f>
        <v>1.5940739233016666E-3</v>
      </c>
      <c r="AB67" s="7">
        <f t="shared" ref="AB67" si="34">L67/N67</f>
        <v>22.805677563019113</v>
      </c>
      <c r="AC67" s="32">
        <f t="shared" ref="AC67" si="35">M67/N67</f>
        <v>0.16257629712990745</v>
      </c>
      <c r="AD67" s="14">
        <f t="shared" ref="AD67" si="36">W67/L67</f>
        <v>0.24694984836811934</v>
      </c>
      <c r="AE67" s="55">
        <f t="shared" ref="AE67" si="37">L67+M67+P67</f>
        <v>7.191424276777404E+23</v>
      </c>
      <c r="AF67" s="14">
        <f t="shared" ref="AF67" si="38">P67/AE67</f>
        <v>0.61871306400297166</v>
      </c>
      <c r="AG67" s="14">
        <f t="shared" ref="AG67" si="39">L67/AE67</f>
        <v>0.37858807092109165</v>
      </c>
      <c r="AH67" s="14">
        <f t="shared" ref="AH67" si="40">M67/AE67</f>
        <v>2.6988650759367174E-3</v>
      </c>
      <c r="AI67" s="14">
        <f t="shared" ref="AI67" si="41">AG67+AH67</f>
        <v>0.38128693599702834</v>
      </c>
      <c r="AJ67" s="43"/>
      <c r="AK67" s="43"/>
      <c r="AL67" s="43"/>
      <c r="AM67" s="43"/>
      <c r="AN67" s="43"/>
      <c r="AO67" s="43"/>
    </row>
    <row r="68" spans="1:41" x14ac:dyDescent="0.55000000000000004">
      <c r="S68" t="s">
        <v>16</v>
      </c>
      <c r="T68" s="14">
        <f>MIN(T2:T67)</f>
        <v>-8.1194547839434097E-4</v>
      </c>
      <c r="U68" s="14">
        <f>MIN(U2:U67)</f>
        <v>-71.299376367266376</v>
      </c>
      <c r="AC68" t="s">
        <v>16</v>
      </c>
      <c r="AD68" s="14">
        <f>MAX(AD2:AD67)</f>
        <v>0.30734202896190116</v>
      </c>
      <c r="AE68" s="14"/>
      <c r="AF68" s="14">
        <f t="shared" ref="AE68:AI68" si="42">MAX(AF2:AF67)</f>
        <v>0.93880173253985466</v>
      </c>
      <c r="AG68" s="14">
        <f t="shared" si="42"/>
        <v>0.70603158411610489</v>
      </c>
      <c r="AH68" s="14">
        <f t="shared" si="42"/>
        <v>0.12738250766652107</v>
      </c>
      <c r="AI68" s="14">
        <f t="shared" si="42"/>
        <v>0.71299376367266387</v>
      </c>
      <c r="AJ68" t="s">
        <v>16</v>
      </c>
      <c r="AN68" s="14"/>
      <c r="AO68" s="14"/>
    </row>
    <row r="69" spans="1:41" x14ac:dyDescent="0.55000000000000004">
      <c r="S69" t="s">
        <v>48</v>
      </c>
      <c r="T69" s="14">
        <f>AVERAGE(T2:T67)</f>
        <v>-2.5381046725738918E-4</v>
      </c>
      <c r="U69" s="14">
        <f>AVERAGE(U2:U67)</f>
        <v>-23.529299491829402</v>
      </c>
      <c r="AC69" t="s">
        <v>48</v>
      </c>
      <c r="AD69" s="14">
        <f>AVERAGE(AD2:AD67)</f>
        <v>0.26338089799232622</v>
      </c>
      <c r="AE69" s="14"/>
      <c r="AF69" s="14">
        <f t="shared" ref="AE69:AI69" si="43">AVERAGE(AF2:AF67)</f>
        <v>0.76470700508170608</v>
      </c>
      <c r="AG69" s="14">
        <f t="shared" si="43"/>
        <v>0.2025412314441084</v>
      </c>
      <c r="AH69" s="14">
        <f t="shared" si="43"/>
        <v>3.2751763474185597E-2</v>
      </c>
      <c r="AI69" s="14">
        <f t="shared" si="43"/>
        <v>0.23529299491829392</v>
      </c>
      <c r="AJ69" t="s">
        <v>48</v>
      </c>
      <c r="AN69" s="14"/>
      <c r="AO69" s="14"/>
    </row>
    <row r="70" spans="1:41" s="71" customFormat="1" x14ac:dyDescent="0.55000000000000004">
      <c r="A70" s="70">
        <v>2</v>
      </c>
      <c r="B70" s="71">
        <v>40</v>
      </c>
      <c r="C70" s="71">
        <v>0</v>
      </c>
      <c r="D70" s="71">
        <v>50</v>
      </c>
      <c r="E70" s="71">
        <v>450.27976367999997</v>
      </c>
      <c r="F70" s="71">
        <v>13</v>
      </c>
      <c r="G70" s="71">
        <v>358.74633383039998</v>
      </c>
      <c r="H70" s="71">
        <v>1.0520666759383382E-3</v>
      </c>
      <c r="I70" s="72">
        <v>4.29111644449534E+16</v>
      </c>
      <c r="J70" s="71">
        <v>8284903213344930</v>
      </c>
      <c r="K70" s="73">
        <f t="shared" ref="K70" si="44">I70-J70</f>
        <v>3.4626261231608472E+16</v>
      </c>
      <c r="L70" s="70">
        <v>6.4326252247535562E+22</v>
      </c>
      <c r="M70" s="71">
        <v>5.0189610878146498E+21</v>
      </c>
      <c r="N70" s="71">
        <v>9.7976791583629404E+21</v>
      </c>
      <c r="O70" s="74">
        <v>335.534096588887</v>
      </c>
      <c r="P70" s="72">
        <f t="shared" ref="P70" si="45">F70*N70-L70-M70</f>
        <v>5.8024615723368006E+22</v>
      </c>
      <c r="Q70" s="71">
        <f t="shared" ref="Q70" si="46">P70/N70</f>
        <v>5.9222816735982127</v>
      </c>
      <c r="R70" s="75">
        <f t="shared" ref="R70" si="47">Q70*2*0.01/SQRT(8*1.38E-23*O70/(2.66E-26*PI()))</f>
        <v>1.7790245584407382E-4</v>
      </c>
      <c r="S70" s="72">
        <f t="shared" ref="S70" si="48">F70*2*0.01/SQRT(8*1.38E-23*O70/(2.66E-26*PI()))</f>
        <v>3.9051366575203921E-4</v>
      </c>
      <c r="T70" s="72">
        <f t="shared" ref="T70" si="49">R70-S70</f>
        <v>-2.1261120990796539E-4</v>
      </c>
      <c r="U70" s="74">
        <f t="shared" ref="U70" si="50">T70/S70*100</f>
        <v>-54.443987126167592</v>
      </c>
      <c r="V70" s="71">
        <f t="shared" ref="V70" si="51">3.81E-42/E70*EXP(-170/E70)</f>
        <v>5.8006635785256501E-45</v>
      </c>
      <c r="W70" s="72">
        <f t="shared" ref="W70" si="52">N70*N70*X70*V70</f>
        <v>1.8438644856999362E+22</v>
      </c>
      <c r="X70" s="72">
        <f t="shared" ref="X70" si="53">I70*1000000-N70</f>
        <v>3.3113485286590458E+22</v>
      </c>
      <c r="Y70" s="72">
        <f t="shared" ref="Y70" si="54">F70*N70-W70</f>
        <v>1.0893118420171886E+23</v>
      </c>
      <c r="Z70" s="71">
        <f t="shared" ref="Z70" si="55">Y70/N70</f>
        <v>11.118059944710396</v>
      </c>
      <c r="AA70" s="72">
        <f t="shared" ref="AA70" si="56">Z70*2*0.01/SQRT(8*1.38E-23*O70/(2.66E-26*PI()))</f>
        <v>3.3398110346613623E-4</v>
      </c>
      <c r="AB70" s="71">
        <f t="shared" ref="AB70" si="57">L70/N70</f>
        <v>6.5654581261348026</v>
      </c>
      <c r="AC70" s="74">
        <f t="shared" ref="AC70" si="58">M70/N70</f>
        <v>0.51226020026698349</v>
      </c>
      <c r="AD70" s="72">
        <f t="shared" ref="AD70" si="59">W70/L70</f>
        <v>0.28664261033030686</v>
      </c>
      <c r="AE70" s="77"/>
      <c r="AG70" s="72"/>
      <c r="AH70" s="72"/>
      <c r="AI70" s="72"/>
      <c r="AJ70" s="72"/>
      <c r="AK70" s="72"/>
      <c r="AL70" s="72"/>
      <c r="AM70" s="72"/>
      <c r="AN70" s="72"/>
      <c r="AO70" s="7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66AB8-83D5-4EB2-8ACA-9A02DF526FFD}">
  <dimension ref="A1:AM18"/>
  <sheetViews>
    <sheetView workbookViewId="0">
      <selection activeCell="M22" sqref="M22"/>
    </sheetView>
  </sheetViews>
  <sheetFormatPr defaultColWidth="8.89453125" defaultRowHeight="14.4" x14ac:dyDescent="0.55000000000000004"/>
  <cols>
    <col min="1" max="1" width="10.68359375" bestFit="1" customWidth="1"/>
    <col min="2" max="2" width="6.68359375" bestFit="1" customWidth="1"/>
    <col min="3" max="3" width="7.41796875" bestFit="1" customWidth="1"/>
    <col min="4" max="4" width="11.68359375" bestFit="1" customWidth="1"/>
    <col min="5" max="5" width="10.05078125" style="40" bestFit="1" customWidth="1"/>
    <col min="6" max="6" width="11.62890625" style="40" bestFit="1" customWidth="1"/>
    <col min="7" max="9" width="8.68359375" style="40" bestFit="1" customWidth="1"/>
    <col min="11" max="11" width="10.68359375" bestFit="1" customWidth="1"/>
    <col min="12" max="12" width="6.68359375" bestFit="1" customWidth="1"/>
    <col min="13" max="13" width="7.41796875" bestFit="1" customWidth="1"/>
    <col min="14" max="14" width="11.68359375" bestFit="1" customWidth="1"/>
    <col min="15" max="15" width="10.05078125" style="40" bestFit="1" customWidth="1"/>
    <col min="16" max="16" width="11.62890625" style="40" bestFit="1" customWidth="1"/>
    <col min="17" max="19" width="8.68359375" style="40" bestFit="1" customWidth="1"/>
    <col min="21" max="21" width="10.68359375" bestFit="1" customWidth="1"/>
    <col min="22" max="22" width="6.68359375" bestFit="1" customWidth="1"/>
    <col min="23" max="23" width="7.41796875" bestFit="1" customWidth="1"/>
    <col min="24" max="24" width="11.68359375" bestFit="1" customWidth="1"/>
    <col min="25" max="25" width="10.05078125" style="40" bestFit="1" customWidth="1"/>
    <col min="26" max="26" width="11.62890625" style="40" bestFit="1" customWidth="1"/>
    <col min="27" max="29" width="8.68359375" style="40" bestFit="1" customWidth="1"/>
    <col min="31" max="31" width="10.68359375" bestFit="1" customWidth="1"/>
    <col min="32" max="32" width="6.68359375" bestFit="1" customWidth="1"/>
    <col min="33" max="33" width="7.41796875" bestFit="1" customWidth="1"/>
    <col min="34" max="34" width="9.20703125" bestFit="1" customWidth="1"/>
    <col min="35" max="35" width="10.05078125" style="40" bestFit="1" customWidth="1"/>
    <col min="36" max="36" width="11.62890625" style="40" bestFit="1" customWidth="1"/>
    <col min="37" max="39" width="8.68359375" style="40" bestFit="1" customWidth="1"/>
  </cols>
  <sheetData>
    <row r="1" spans="1:39" x14ac:dyDescent="0.55000000000000004">
      <c r="A1" t="s">
        <v>49</v>
      </c>
      <c r="B1" t="s">
        <v>50</v>
      </c>
      <c r="C1" t="s">
        <v>0</v>
      </c>
      <c r="D1" t="s">
        <v>69</v>
      </c>
      <c r="E1" s="40" t="s">
        <v>51</v>
      </c>
      <c r="F1" s="40" t="s">
        <v>52</v>
      </c>
      <c r="G1" s="40" t="s">
        <v>59</v>
      </c>
      <c r="H1" s="40" t="s">
        <v>65</v>
      </c>
      <c r="I1" s="40" t="s">
        <v>60</v>
      </c>
      <c r="K1" t="s">
        <v>49</v>
      </c>
      <c r="L1" t="s">
        <v>50</v>
      </c>
      <c r="M1" t="s">
        <v>0</v>
      </c>
      <c r="N1" t="s">
        <v>69</v>
      </c>
      <c r="O1" s="40" t="s">
        <v>51</v>
      </c>
      <c r="P1" s="40" t="s">
        <v>52</v>
      </c>
      <c r="Q1" s="40" t="s">
        <v>59</v>
      </c>
      <c r="R1" s="40" t="s">
        <v>65</v>
      </c>
      <c r="S1" s="40" t="s">
        <v>60</v>
      </c>
      <c r="U1" t="s">
        <v>49</v>
      </c>
      <c r="V1" t="s">
        <v>50</v>
      </c>
      <c r="W1" t="s">
        <v>0</v>
      </c>
      <c r="X1" t="s">
        <v>69</v>
      </c>
      <c r="Y1" s="40" t="s">
        <v>51</v>
      </c>
      <c r="Z1" s="40" t="s">
        <v>52</v>
      </c>
      <c r="AA1" s="40" t="s">
        <v>59</v>
      </c>
      <c r="AB1" s="40" t="s">
        <v>65</v>
      </c>
      <c r="AC1" s="40" t="s">
        <v>60</v>
      </c>
      <c r="AE1" t="s">
        <v>49</v>
      </c>
      <c r="AF1" t="s">
        <v>50</v>
      </c>
      <c r="AG1" t="s">
        <v>0</v>
      </c>
      <c r="AH1" t="s">
        <v>69</v>
      </c>
      <c r="AI1" s="40" t="s">
        <v>51</v>
      </c>
      <c r="AJ1" s="40" t="s">
        <v>52</v>
      </c>
      <c r="AK1" s="40" t="s">
        <v>59</v>
      </c>
      <c r="AL1" s="40" t="s">
        <v>65</v>
      </c>
      <c r="AM1" s="40" t="s">
        <v>60</v>
      </c>
    </row>
    <row r="2" spans="1:39" x14ac:dyDescent="0.55000000000000004">
      <c r="A2">
        <v>5</v>
      </c>
      <c r="B2">
        <v>20</v>
      </c>
      <c r="C2">
        <v>0.4</v>
      </c>
      <c r="D2">
        <v>286.80208630999999</v>
      </c>
      <c r="E2" s="40">
        <v>4.9860709060120718E-4</v>
      </c>
      <c r="F2" s="40">
        <v>4.94564027978702E-4</v>
      </c>
      <c r="G2" s="40">
        <v>4.0482466109487516E-4</v>
      </c>
      <c r="H2" s="40">
        <v>4.9621799105140443E-4</v>
      </c>
      <c r="I2" s="40">
        <v>5.0445623149097463E-4</v>
      </c>
      <c r="K2">
        <v>-20</v>
      </c>
      <c r="L2">
        <v>20</v>
      </c>
      <c r="M2">
        <v>0.4</v>
      </c>
      <c r="N2">
        <v>262.53133733208</v>
      </c>
      <c r="O2" s="40">
        <v>5.6390642115703056E-4</v>
      </c>
      <c r="P2" s="40">
        <v>5.5985739127353319E-4</v>
      </c>
      <c r="Q2" s="40">
        <v>4.6790036864851833E-4</v>
      </c>
      <c r="R2" s="40">
        <v>5.6175231973518928E-4</v>
      </c>
      <c r="S2" s="40">
        <v>5.7177906921841877E-4</v>
      </c>
      <c r="U2">
        <v>25</v>
      </c>
      <c r="V2">
        <v>20</v>
      </c>
      <c r="W2">
        <v>0.4</v>
      </c>
      <c r="X2">
        <v>305.36649744983998</v>
      </c>
      <c r="Y2" s="40">
        <v>6.6290358170417133E-4</v>
      </c>
      <c r="Z2" s="40">
        <v>6.5993492858472977E-4</v>
      </c>
      <c r="AA2" s="40">
        <v>5.7541253895828553E-4</v>
      </c>
      <c r="AB2" s="40">
        <v>6.6224745453924503E-4</v>
      </c>
      <c r="AC2" s="40">
        <v>6.6862602307955744E-4</v>
      </c>
      <c r="AE2">
        <v>50</v>
      </c>
      <c r="AF2">
        <v>20</v>
      </c>
      <c r="AG2">
        <v>0.4</v>
      </c>
      <c r="AH2">
        <v>327.53090966823999</v>
      </c>
      <c r="AI2" s="40">
        <v>7.953393020616778E-4</v>
      </c>
      <c r="AJ2" s="40">
        <v>7.9304531228586192E-4</v>
      </c>
      <c r="AK2" s="40">
        <v>7.0854148113260222E-4</v>
      </c>
      <c r="AL2" s="40">
        <v>7.9334915274725543E-4</v>
      </c>
      <c r="AM2" s="40">
        <v>7.9830467281155268E-4</v>
      </c>
    </row>
    <row r="3" spans="1:39" x14ac:dyDescent="0.55000000000000004">
      <c r="A3">
        <v>5</v>
      </c>
      <c r="B3">
        <v>20</v>
      </c>
      <c r="C3">
        <v>0.6</v>
      </c>
      <c r="D3">
        <v>289.44956300536001</v>
      </c>
      <c r="E3" s="40">
        <v>5.5715741276078754E-4</v>
      </c>
      <c r="F3" s="40">
        <v>5.4754215792783914E-4</v>
      </c>
      <c r="G3" s="40">
        <v>4.6345529539693097E-4</v>
      </c>
      <c r="H3" s="40">
        <v>5.4981299259858536E-4</v>
      </c>
      <c r="I3" s="40">
        <v>5.6546631273028756E-4</v>
      </c>
      <c r="K3">
        <v>-20</v>
      </c>
      <c r="L3">
        <v>20</v>
      </c>
      <c r="M3">
        <v>0.6</v>
      </c>
      <c r="N3">
        <v>265.49039366168</v>
      </c>
      <c r="O3" s="40">
        <v>6.8345950607206466E-4</v>
      </c>
      <c r="P3" s="40">
        <v>6.7399726484818707E-4</v>
      </c>
      <c r="Q3" s="40">
        <v>5.8623758239253099E-4</v>
      </c>
      <c r="R3" s="40">
        <v>6.7772368705234338E-4</v>
      </c>
      <c r="S3" s="40">
        <v>6.9570038689347477E-4</v>
      </c>
      <c r="U3">
        <v>25</v>
      </c>
      <c r="V3">
        <v>20</v>
      </c>
      <c r="W3">
        <v>0.6</v>
      </c>
      <c r="X3">
        <v>308.13522321831999</v>
      </c>
      <c r="Y3" s="40">
        <v>5.5767590498236974E-4</v>
      </c>
      <c r="Z3" s="40">
        <v>5.5010283561967514E-4</v>
      </c>
      <c r="AA3" s="40">
        <v>4.699690445002733E-4</v>
      </c>
      <c r="AB3" s="40">
        <v>5.5101471166611672E-4</v>
      </c>
      <c r="AC3" s="40">
        <v>5.6436798195299025E-4</v>
      </c>
      <c r="AE3">
        <v>50</v>
      </c>
      <c r="AF3">
        <v>20</v>
      </c>
      <c r="AG3">
        <v>0.6</v>
      </c>
      <c r="AH3">
        <v>330.42088502279995</v>
      </c>
      <c r="AI3" s="40">
        <v>5.7767282082666683E-4</v>
      </c>
      <c r="AJ3" s="40">
        <v>5.7161055148569496E-4</v>
      </c>
      <c r="AK3" s="40">
        <v>4.9506373278728215E-4</v>
      </c>
      <c r="AL3" s="40">
        <v>5.7069516586110661E-4</v>
      </c>
      <c r="AM3" s="40">
        <v>5.8181841941338532E-4</v>
      </c>
    </row>
    <row r="4" spans="1:39" x14ac:dyDescent="0.55000000000000004">
      <c r="A4">
        <v>5</v>
      </c>
      <c r="B4">
        <v>20</v>
      </c>
      <c r="C4">
        <v>0.8</v>
      </c>
      <c r="D4">
        <v>291.95269445996001</v>
      </c>
      <c r="E4" s="40">
        <v>6.0285760426607483E-4</v>
      </c>
      <c r="F4" s="40">
        <v>5.863778050943676E-4</v>
      </c>
      <c r="G4" s="40">
        <v>4.9649379117745502E-4</v>
      </c>
      <c r="H4" s="40">
        <v>5.8980723481201025E-4</v>
      </c>
      <c r="I4" s="40">
        <v>6.1366136360936586E-4</v>
      </c>
      <c r="K4">
        <v>-20</v>
      </c>
      <c r="L4">
        <v>20</v>
      </c>
      <c r="M4">
        <v>0.8</v>
      </c>
      <c r="N4">
        <v>268.28248792299996</v>
      </c>
      <c r="O4" s="40">
        <v>7.4083298665609165E-4</v>
      </c>
      <c r="P4" s="40">
        <v>7.2589105669788737E-4</v>
      </c>
      <c r="Q4" s="40">
        <v>6.2891140927677752E-4</v>
      </c>
      <c r="R4" s="40">
        <v>7.3012065696641314E-4</v>
      </c>
      <c r="S4" s="40">
        <v>7.5688774178360322E-4</v>
      </c>
      <c r="U4">
        <v>25</v>
      </c>
      <c r="V4">
        <v>20</v>
      </c>
      <c r="W4">
        <v>0.8</v>
      </c>
      <c r="X4">
        <v>310.73354674667996</v>
      </c>
      <c r="Y4" s="40">
        <v>5.708030093579538E-4</v>
      </c>
      <c r="Z4" s="40">
        <v>5.5743505979719606E-4</v>
      </c>
      <c r="AA4" s="40">
        <v>4.7224434851000116E-4</v>
      </c>
      <c r="AB4" s="40">
        <v>5.5853031937403493E-4</v>
      </c>
      <c r="AC4" s="40">
        <v>5.7939410888090668E-4</v>
      </c>
      <c r="AE4">
        <v>50</v>
      </c>
      <c r="AF4">
        <v>20</v>
      </c>
      <c r="AG4">
        <v>0.8</v>
      </c>
      <c r="AH4">
        <v>333.11440112276</v>
      </c>
      <c r="AI4" s="40">
        <v>5.1568382046206674E-4</v>
      </c>
      <c r="AJ4" s="40">
        <v>5.0446665658929527E-4</v>
      </c>
      <c r="AK4" s="40">
        <v>4.2292767182210036E-4</v>
      </c>
      <c r="AL4" s="40">
        <v>5.0255506285606217E-4</v>
      </c>
      <c r="AM4" s="40">
        <v>5.2097050594378485E-4</v>
      </c>
    </row>
    <row r="5" spans="1:39" x14ac:dyDescent="0.55000000000000004">
      <c r="A5">
        <v>5</v>
      </c>
      <c r="B5">
        <v>20</v>
      </c>
      <c r="C5">
        <v>1</v>
      </c>
      <c r="D5">
        <v>294.31804697199999</v>
      </c>
      <c r="E5" s="40">
        <v>6.2569215289728041E-4</v>
      </c>
      <c r="F5" s="40">
        <v>6.0144187821935464E-4</v>
      </c>
      <c r="G5" s="40">
        <v>5.0007125323604275E-4</v>
      </c>
      <c r="H5" s="40">
        <v>6.0590282845730012E-4</v>
      </c>
      <c r="I5" s="40">
        <v>6.3865921438968165E-4</v>
      </c>
      <c r="K5">
        <v>-20</v>
      </c>
      <c r="L5">
        <v>20</v>
      </c>
      <c r="M5">
        <v>1.5</v>
      </c>
      <c r="N5">
        <v>276.84558188535999</v>
      </c>
      <c r="O5" s="40">
        <v>8.896257927700046E-4</v>
      </c>
      <c r="P5" s="40">
        <v>8.5003128180059686E-4</v>
      </c>
      <c r="Q5" s="40">
        <v>7.0260280332757295E-4</v>
      </c>
      <c r="R5" s="40">
        <v>8.6166161096683214E-4</v>
      </c>
      <c r="S5" s="40">
        <v>9.1892576533313954E-4</v>
      </c>
      <c r="U5">
        <v>25</v>
      </c>
      <c r="V5">
        <v>20</v>
      </c>
      <c r="W5">
        <v>1</v>
      </c>
      <c r="X5">
        <v>313.16971083199996</v>
      </c>
      <c r="Y5" s="40">
        <v>5.9676377936638799E-4</v>
      </c>
      <c r="Z5" s="40">
        <v>5.7657008360989656E-4</v>
      </c>
      <c r="AA5" s="40">
        <v>4.8240879118106639E-4</v>
      </c>
      <c r="AB5" s="40">
        <v>5.7874054055159568E-4</v>
      </c>
      <c r="AC5" s="40">
        <v>6.0741447250636305E-4</v>
      </c>
      <c r="AE5">
        <v>50</v>
      </c>
      <c r="AF5">
        <v>20</v>
      </c>
      <c r="AG5">
        <v>1</v>
      </c>
      <c r="AH5">
        <v>335.621377268</v>
      </c>
      <c r="AI5" s="40">
        <v>5.3570093605758578E-4</v>
      </c>
      <c r="AJ5" s="40">
        <v>5.1865924610568757E-4</v>
      </c>
      <c r="AK5" s="40">
        <v>4.2978695213799717E-4</v>
      </c>
      <c r="AL5" s="40">
        <v>5.1718580046340495E-4</v>
      </c>
      <c r="AM5" s="40">
        <v>5.426794629233274E-4</v>
      </c>
    </row>
    <row r="6" spans="1:39" x14ac:dyDescent="0.55000000000000004">
      <c r="A6">
        <v>5</v>
      </c>
      <c r="B6">
        <v>20</v>
      </c>
      <c r="C6">
        <v>1.5</v>
      </c>
      <c r="D6">
        <v>299.67173671536</v>
      </c>
      <c r="E6" s="40">
        <v>7.457775938824624E-4</v>
      </c>
      <c r="F6" s="40">
        <v>7.0045409211146633E-4</v>
      </c>
      <c r="G6" s="40">
        <v>5.7125885951452319E-4</v>
      </c>
      <c r="H6" s="40">
        <v>7.1306966959258514E-4</v>
      </c>
      <c r="I6" s="40">
        <v>7.6588383200536345E-4</v>
      </c>
      <c r="K6">
        <v>-20</v>
      </c>
      <c r="L6">
        <v>20</v>
      </c>
      <c r="M6">
        <v>2</v>
      </c>
      <c r="N6">
        <v>281.93841257599996</v>
      </c>
      <c r="O6" s="40">
        <v>8.9021203943422448E-4</v>
      </c>
      <c r="P6" s="40">
        <v>8.317504777964565E-4</v>
      </c>
      <c r="Q6" s="40">
        <v>6.3250731201718589E-4</v>
      </c>
      <c r="R6" s="40">
        <v>8.4450401278861862E-4</v>
      </c>
      <c r="S6" s="40">
        <v>9.2518230736674781E-4</v>
      </c>
      <c r="U6">
        <v>25</v>
      </c>
      <c r="V6">
        <v>20</v>
      </c>
      <c r="W6">
        <v>1.5</v>
      </c>
      <c r="X6">
        <v>318.60476684299999</v>
      </c>
      <c r="Y6" s="40">
        <v>6.9434470005996817E-4</v>
      </c>
      <c r="Z6" s="40">
        <v>6.5605985444911223E-4</v>
      </c>
      <c r="AA6" s="40">
        <v>5.3557598283038668E-4</v>
      </c>
      <c r="AB6" s="40">
        <v>6.6377940439553852E-4</v>
      </c>
      <c r="AC6" s="40">
        <v>7.1095760555461786E-4</v>
      </c>
      <c r="AE6">
        <v>50</v>
      </c>
      <c r="AF6">
        <v>20</v>
      </c>
      <c r="AG6">
        <v>1.5</v>
      </c>
      <c r="AH6">
        <v>341.13780072935998</v>
      </c>
      <c r="AI6" s="40">
        <v>6.1956647813587128E-4</v>
      </c>
      <c r="AJ6" s="40">
        <v>5.8570933853795061E-4</v>
      </c>
      <c r="AK6" s="40">
        <v>4.7425216152497264E-4</v>
      </c>
      <c r="AL6" s="40">
        <v>5.886842373140958E-4</v>
      </c>
      <c r="AM6" s="40">
        <v>6.3128078328312338E-4</v>
      </c>
    </row>
    <row r="7" spans="1:39" x14ac:dyDescent="0.55000000000000004">
      <c r="A7">
        <v>5</v>
      </c>
      <c r="B7">
        <v>20</v>
      </c>
      <c r="C7">
        <v>2</v>
      </c>
      <c r="D7">
        <v>304.307945856</v>
      </c>
      <c r="E7" s="40">
        <v>7.8185670552577175E-4</v>
      </c>
      <c r="F7" s="40">
        <v>7.1408138550034821E-4</v>
      </c>
      <c r="G7" s="40">
        <v>5.465320480146609E-4</v>
      </c>
      <c r="H7" s="40">
        <v>7.3293874444934563E-4</v>
      </c>
      <c r="I7" s="40">
        <v>8.0700589560343339E-4</v>
      </c>
      <c r="K7">
        <v>-20</v>
      </c>
      <c r="L7">
        <v>20</v>
      </c>
      <c r="M7">
        <v>3</v>
      </c>
      <c r="N7">
        <v>290.06772260399998</v>
      </c>
      <c r="O7" s="40">
        <v>9.3774170515891278E-4</v>
      </c>
      <c r="P7" s="40">
        <v>8.5334692313927135E-4</v>
      </c>
      <c r="Q7" s="40">
        <v>5.4297636241210838E-4</v>
      </c>
      <c r="R7" s="40">
        <v>8.6177522368910203E-4</v>
      </c>
      <c r="S7" s="40">
        <v>9.8337774669300681E-4</v>
      </c>
      <c r="U7">
        <v>25</v>
      </c>
      <c r="V7">
        <v>20</v>
      </c>
      <c r="W7">
        <v>2</v>
      </c>
      <c r="X7">
        <v>323.20663753599996</v>
      </c>
      <c r="Y7" s="40">
        <v>7.561692940839718E-4</v>
      </c>
      <c r="Z7" s="40">
        <v>6.9926511115855731E-4</v>
      </c>
      <c r="AA7" s="40">
        <v>5.4634939521489099E-4</v>
      </c>
      <c r="AB7" s="40">
        <v>7.1252246282509243E-4</v>
      </c>
      <c r="AC7" s="40">
        <v>7.7798321689266626E-4</v>
      </c>
      <c r="AE7">
        <v>50</v>
      </c>
      <c r="AF7">
        <v>20</v>
      </c>
      <c r="AG7">
        <v>2</v>
      </c>
      <c r="AH7">
        <v>345.70533414400001</v>
      </c>
      <c r="AI7" s="40">
        <v>6.9441630319070225E-4</v>
      </c>
      <c r="AJ7" s="40">
        <v>6.4280059046077187E-4</v>
      </c>
      <c r="AK7" s="40">
        <v>5.0542497984147562E-4</v>
      </c>
      <c r="AL7" s="40">
        <v>6.5184995927192332E-4</v>
      </c>
      <c r="AM7" s="40">
        <v>7.1075300829797207E-4</v>
      </c>
    </row>
    <row r="8" spans="1:39" x14ac:dyDescent="0.55000000000000004">
      <c r="A8">
        <v>5</v>
      </c>
      <c r="B8">
        <v>20</v>
      </c>
      <c r="C8">
        <v>3</v>
      </c>
      <c r="D8">
        <v>311.83831600399998</v>
      </c>
      <c r="E8" s="40">
        <v>8.506211591526073E-4</v>
      </c>
      <c r="F8" s="40">
        <v>7.4053440381198986E-4</v>
      </c>
      <c r="G8" s="40">
        <v>4.915938840837523E-4</v>
      </c>
      <c r="H8" s="40">
        <v>7.7120083798915581E-4</v>
      </c>
      <c r="I8" s="40">
        <v>8.8459063397135001E-4</v>
      </c>
      <c r="K8">
        <v>-20</v>
      </c>
      <c r="L8">
        <v>40</v>
      </c>
      <c r="M8">
        <v>0.4</v>
      </c>
      <c r="N8">
        <v>269.53534743384</v>
      </c>
      <c r="O8" s="40">
        <v>8.4251059629979739E-4</v>
      </c>
      <c r="P8" s="40">
        <v>8.3871687714885982E-4</v>
      </c>
      <c r="Q8" s="40">
        <v>7.4553101462961264E-4</v>
      </c>
      <c r="R8" s="40">
        <v>8.5329157481100668E-4</v>
      </c>
      <c r="S8" s="40">
        <v>8.6243067014916334E-4</v>
      </c>
      <c r="U8">
        <v>25</v>
      </c>
      <c r="V8">
        <v>20</v>
      </c>
      <c r="W8">
        <v>3</v>
      </c>
      <c r="X8">
        <v>330.42599782399998</v>
      </c>
      <c r="Y8" s="40">
        <v>8.1740112209456269E-4</v>
      </c>
      <c r="Z8" s="40">
        <v>7.2994196992514357E-4</v>
      </c>
      <c r="AA8" s="40">
        <v>4.9576067518315205E-4</v>
      </c>
      <c r="AB8" s="40">
        <v>7.4513438030891646E-4</v>
      </c>
      <c r="AC8" s="40">
        <v>8.4667300674236105E-4</v>
      </c>
      <c r="AE8">
        <v>50</v>
      </c>
      <c r="AF8">
        <v>20</v>
      </c>
      <c r="AG8">
        <v>3</v>
      </c>
      <c r="AH8">
        <v>352.61368703599999</v>
      </c>
      <c r="AI8" s="40">
        <v>7.4669886170119365E-4</v>
      </c>
      <c r="AJ8" s="40">
        <v>6.6148738521526549E-4</v>
      </c>
      <c r="AK8" s="40">
        <v>4.5504677390638946E-4</v>
      </c>
      <c r="AL8" s="40">
        <v>6.7557511985020667E-4</v>
      </c>
      <c r="AM8" s="40">
        <v>7.6887013531336192E-4</v>
      </c>
    </row>
    <row r="9" spans="1:39" x14ac:dyDescent="0.55000000000000004">
      <c r="A9">
        <v>5</v>
      </c>
      <c r="B9">
        <v>20</v>
      </c>
      <c r="C9">
        <v>5</v>
      </c>
      <c r="D9">
        <v>322.80361949999997</v>
      </c>
      <c r="E9" s="40">
        <v>8.9480070313323779E-4</v>
      </c>
      <c r="F9" s="40">
        <v>7.3667591457920577E-4</v>
      </c>
      <c r="G9" s="40">
        <v>2.8099455670511784E-4</v>
      </c>
      <c r="H9" s="40">
        <v>7.5381895740573885E-4</v>
      </c>
      <c r="I9" s="40">
        <v>9.3910620780165847E-4</v>
      </c>
      <c r="K9">
        <v>-20</v>
      </c>
      <c r="L9">
        <v>40</v>
      </c>
      <c r="M9">
        <v>0.6</v>
      </c>
      <c r="N9">
        <v>273.34686624872</v>
      </c>
      <c r="O9" s="40">
        <v>9.0744525168039462E-4</v>
      </c>
      <c r="P9" s="40">
        <v>8.9811296977721725E-4</v>
      </c>
      <c r="Q9" s="40">
        <v>8.0872128494678501E-4</v>
      </c>
      <c r="R9" s="40">
        <v>9.1510122110622359E-4</v>
      </c>
      <c r="S9" s="40">
        <v>9.3267137124620884E-4</v>
      </c>
      <c r="U9">
        <v>25</v>
      </c>
      <c r="V9">
        <v>20</v>
      </c>
      <c r="W9">
        <v>5</v>
      </c>
      <c r="X9">
        <v>340.53341799999998</v>
      </c>
      <c r="Y9" s="40">
        <v>8.0899211451308155E-4</v>
      </c>
      <c r="Z9" s="40">
        <v>6.8743804870667244E-4</v>
      </c>
      <c r="AA9" s="40">
        <v>2.4232288082251069E-4</v>
      </c>
      <c r="AB9" s="40">
        <v>6.7106237110589086E-4</v>
      </c>
      <c r="AC9" s="40">
        <v>8.4431224883258892E-4</v>
      </c>
      <c r="AE9">
        <v>50</v>
      </c>
      <c r="AF9">
        <v>20</v>
      </c>
      <c r="AG9">
        <v>5</v>
      </c>
      <c r="AH9">
        <v>361.86323049999999</v>
      </c>
      <c r="AI9" s="40">
        <v>7.7568274095447289E-4</v>
      </c>
      <c r="AJ9" s="40">
        <v>6.4891888739840168E-4</v>
      </c>
      <c r="AK9" s="40">
        <v>2.6586042990052309E-4</v>
      </c>
      <c r="AL9" s="40">
        <v>6.4347989578672439E-4</v>
      </c>
      <c r="AM9" s="40">
        <v>8.0366084476197271E-4</v>
      </c>
    </row>
    <row r="10" spans="1:39" x14ac:dyDescent="0.55000000000000004">
      <c r="A10">
        <v>5</v>
      </c>
      <c r="B10">
        <v>40</v>
      </c>
      <c r="C10">
        <v>0.4</v>
      </c>
      <c r="D10">
        <v>293.41748158572</v>
      </c>
      <c r="E10" s="40">
        <v>8.5819124534731528E-4</v>
      </c>
      <c r="F10" s="40">
        <v>8.5428636211227636E-4</v>
      </c>
      <c r="G10" s="40">
        <v>7.6485806146885603E-4</v>
      </c>
      <c r="H10" s="40">
        <v>8.6797716958973378E-4</v>
      </c>
      <c r="I10" s="40">
        <v>8.7536030940675883E-4</v>
      </c>
      <c r="K10">
        <v>-20</v>
      </c>
      <c r="L10">
        <v>40</v>
      </c>
      <c r="M10">
        <v>0.8</v>
      </c>
      <c r="N10">
        <v>276.98517130988</v>
      </c>
      <c r="O10" s="40">
        <v>9.6518083370723308E-4</v>
      </c>
      <c r="P10" s="40">
        <v>9.5073080395606405E-4</v>
      </c>
      <c r="Q10" s="40">
        <v>8.5312905224653424E-4</v>
      </c>
      <c r="R10" s="40">
        <v>9.6912336654022191E-4</v>
      </c>
      <c r="S10" s="40">
        <v>9.9591084138183033E-4</v>
      </c>
      <c r="U10">
        <v>25</v>
      </c>
      <c r="V10">
        <v>40</v>
      </c>
      <c r="W10">
        <v>0.4</v>
      </c>
      <c r="X10">
        <v>311.72120782975998</v>
      </c>
      <c r="Y10" s="40">
        <v>1.3557923065426586E-3</v>
      </c>
      <c r="Z10" s="40">
        <v>1.3526696800681144E-3</v>
      </c>
      <c r="AA10" s="40">
        <v>1.2728437199846716E-3</v>
      </c>
      <c r="AB10" s="40">
        <v>1.3716333557087976E-3</v>
      </c>
      <c r="AC10" s="40">
        <v>1.3772452364222655E-3</v>
      </c>
      <c r="AE10">
        <v>50</v>
      </c>
      <c r="AF10">
        <v>40</v>
      </c>
      <c r="AG10">
        <v>0.4</v>
      </c>
      <c r="AH10">
        <v>333.62480900395997</v>
      </c>
      <c r="AI10" s="40">
        <v>1.6586500531438899E-3</v>
      </c>
      <c r="AJ10" s="40">
        <v>1.6563596480559393E-3</v>
      </c>
      <c r="AK10" s="40">
        <v>1.5728303176921078E-3</v>
      </c>
      <c r="AL10" s="40">
        <v>1.6709830136393952E-3</v>
      </c>
      <c r="AM10" s="40">
        <v>1.6753594110195541E-3</v>
      </c>
    </row>
    <row r="11" spans="1:39" x14ac:dyDescent="0.55000000000000004">
      <c r="A11">
        <v>5</v>
      </c>
      <c r="B11">
        <v>40</v>
      </c>
      <c r="C11">
        <v>0.6</v>
      </c>
      <c r="D11">
        <v>296.87130714915997</v>
      </c>
      <c r="E11" s="40">
        <v>8.1018527476472524E-4</v>
      </c>
      <c r="F11" s="40">
        <v>8.0074196652437843E-4</v>
      </c>
      <c r="G11" s="40">
        <v>7.1461570521012786E-4</v>
      </c>
      <c r="H11" s="40">
        <v>8.1438309633574874E-4</v>
      </c>
      <c r="I11" s="40">
        <v>8.2919175825259348E-4</v>
      </c>
      <c r="K11">
        <v>-20</v>
      </c>
      <c r="L11">
        <v>40</v>
      </c>
      <c r="M11">
        <v>1</v>
      </c>
      <c r="N11">
        <v>280.45629675200001</v>
      </c>
      <c r="O11" s="40">
        <v>1.0471314594205547E-3</v>
      </c>
      <c r="P11" s="40">
        <v>1.0249368659245278E-3</v>
      </c>
      <c r="Q11" s="40">
        <v>9.1986077583081083E-4</v>
      </c>
      <c r="R11" s="40">
        <v>1.0486232261976865E-3</v>
      </c>
      <c r="S11" s="40">
        <v>1.0844830537087731E-3</v>
      </c>
      <c r="U11">
        <v>25</v>
      </c>
      <c r="V11">
        <v>40</v>
      </c>
      <c r="W11">
        <v>0.6</v>
      </c>
      <c r="X11">
        <v>315.15240639103996</v>
      </c>
      <c r="Y11" s="40">
        <v>9.4725609714048343E-4</v>
      </c>
      <c r="Z11" s="40">
        <v>9.3953493226657297E-4</v>
      </c>
      <c r="AA11" s="40">
        <v>8.6113438676018264E-4</v>
      </c>
      <c r="AB11" s="40">
        <v>9.5325052321385548E-4</v>
      </c>
      <c r="AC11" s="40">
        <v>9.6562436184320622E-4</v>
      </c>
      <c r="AE11">
        <v>50</v>
      </c>
      <c r="AF11">
        <v>40</v>
      </c>
      <c r="AG11">
        <v>0.6</v>
      </c>
      <c r="AH11">
        <v>337.03343153428</v>
      </c>
      <c r="AI11" s="40">
        <v>1.0415091150123945E-3</v>
      </c>
      <c r="AJ11" s="40">
        <v>1.0354540013685406E-3</v>
      </c>
      <c r="AK11" s="40">
        <v>9.5895918602095071E-4</v>
      </c>
      <c r="AL11" s="40">
        <v>1.0453081526982336E-3</v>
      </c>
      <c r="AM11" s="40">
        <v>1.0556221127670073E-3</v>
      </c>
    </row>
    <row r="12" spans="1:39" x14ac:dyDescent="0.55000000000000004">
      <c r="A12">
        <v>5</v>
      </c>
      <c r="B12">
        <v>40</v>
      </c>
      <c r="C12">
        <v>0.8</v>
      </c>
      <c r="D12">
        <v>300.20619240999997</v>
      </c>
      <c r="E12" s="40">
        <v>8.6603137381102214E-4</v>
      </c>
      <c r="F12" s="40">
        <v>8.4974308261024051E-4</v>
      </c>
      <c r="G12" s="40">
        <v>7.5945087251876964E-4</v>
      </c>
      <c r="H12" s="40">
        <v>8.6619761355307323E-4</v>
      </c>
      <c r="I12" s="40">
        <v>8.8919402698447016E-4</v>
      </c>
      <c r="K12">
        <v>-20</v>
      </c>
      <c r="L12">
        <v>40</v>
      </c>
      <c r="M12">
        <v>1.5</v>
      </c>
      <c r="N12">
        <v>288.44229853799999</v>
      </c>
      <c r="O12" s="40">
        <v>1.192506947678111E-3</v>
      </c>
      <c r="P12" s="40">
        <v>1.1538670865976867E-3</v>
      </c>
      <c r="Q12" s="40">
        <v>1.0206847115988493E-3</v>
      </c>
      <c r="R12" s="40">
        <v>1.1878656260326478E-3</v>
      </c>
      <c r="S12" s="40">
        <v>1.2455244554670027E-3</v>
      </c>
      <c r="U12">
        <v>25</v>
      </c>
      <c r="V12">
        <v>40</v>
      </c>
      <c r="W12">
        <v>0.8</v>
      </c>
      <c r="X12">
        <v>318.48539090687996</v>
      </c>
      <c r="Y12" s="40">
        <v>9.4226097409873776E-4</v>
      </c>
      <c r="Z12" s="40">
        <v>9.2866469140566151E-4</v>
      </c>
      <c r="AA12" s="40">
        <v>8.4696362735957407E-4</v>
      </c>
      <c r="AB12" s="40">
        <v>9.4405250822575631E-4</v>
      </c>
      <c r="AC12" s="40">
        <v>9.6358965575148083E-4</v>
      </c>
      <c r="AE12">
        <v>50</v>
      </c>
      <c r="AF12">
        <v>40</v>
      </c>
      <c r="AG12">
        <v>0.8</v>
      </c>
      <c r="AH12">
        <v>340.36455854159999</v>
      </c>
      <c r="AI12" s="40">
        <v>9.1006106592522685E-4</v>
      </c>
      <c r="AJ12" s="40">
        <v>8.9895474993260558E-4</v>
      </c>
      <c r="AK12" s="40">
        <v>8.1877296198274851E-4</v>
      </c>
      <c r="AL12" s="40">
        <v>9.0826030966805198E-4</v>
      </c>
      <c r="AM12" s="40">
        <v>9.2531852980792979E-4</v>
      </c>
    </row>
    <row r="13" spans="1:39" x14ac:dyDescent="0.55000000000000004">
      <c r="A13">
        <v>5</v>
      </c>
      <c r="B13">
        <v>40</v>
      </c>
      <c r="C13">
        <v>1</v>
      </c>
      <c r="D13">
        <v>303.42525775600001</v>
      </c>
      <c r="E13" s="40">
        <v>1.0103540008555758E-3</v>
      </c>
      <c r="F13" s="40">
        <v>9.8623018513969139E-4</v>
      </c>
      <c r="G13" s="40">
        <v>8.9477369716736059E-4</v>
      </c>
      <c r="H13" s="40">
        <v>1.0101041821517145E-3</v>
      </c>
      <c r="I13" s="40">
        <v>1.0405694677305707E-3</v>
      </c>
      <c r="K13">
        <v>-20</v>
      </c>
      <c r="L13">
        <v>40</v>
      </c>
      <c r="M13">
        <v>2</v>
      </c>
      <c r="N13">
        <v>295.51542441599997</v>
      </c>
      <c r="O13" s="40">
        <v>1.3521985573194592E-3</v>
      </c>
      <c r="P13" s="40">
        <v>1.2970443027670059E-3</v>
      </c>
      <c r="Q13" s="40">
        <v>1.1400865044909278E-3</v>
      </c>
      <c r="R13" s="40">
        <v>1.346241082830603E-3</v>
      </c>
      <c r="S13" s="40">
        <v>1.4224965882887221E-3</v>
      </c>
      <c r="U13">
        <v>25</v>
      </c>
      <c r="V13">
        <v>40</v>
      </c>
      <c r="W13">
        <v>1</v>
      </c>
      <c r="X13">
        <v>321.72192151999997</v>
      </c>
      <c r="Y13" s="40">
        <v>9.4125422920537786E-4</v>
      </c>
      <c r="Z13" s="40">
        <v>9.2153727786039316E-4</v>
      </c>
      <c r="AA13" s="40">
        <v>8.310208094484137E-4</v>
      </c>
      <c r="AB13" s="40">
        <v>9.3825578767747363E-4</v>
      </c>
      <c r="AC13" s="40">
        <v>9.655403227055271E-4</v>
      </c>
      <c r="AE13">
        <v>50</v>
      </c>
      <c r="AF13">
        <v>40</v>
      </c>
      <c r="AG13">
        <v>1</v>
      </c>
      <c r="AH13">
        <v>343.61859036879997</v>
      </c>
      <c r="AI13" s="40">
        <v>9.0540025626254872E-4</v>
      </c>
      <c r="AJ13" s="40">
        <v>8.8808491276136077E-4</v>
      </c>
      <c r="AK13" s="40">
        <v>8.0203114010331299E-4</v>
      </c>
      <c r="AL13" s="40">
        <v>8.9938926620355595E-4</v>
      </c>
      <c r="AM13" s="40">
        <v>9.2334811841333312E-4</v>
      </c>
    </row>
    <row r="14" spans="1:39" x14ac:dyDescent="0.55000000000000004">
      <c r="A14">
        <v>5</v>
      </c>
      <c r="B14">
        <v>40</v>
      </c>
      <c r="C14">
        <v>1.5</v>
      </c>
      <c r="D14">
        <v>310.98668653635997</v>
      </c>
      <c r="E14" s="40">
        <v>1.1163950605231955E-3</v>
      </c>
      <c r="F14" s="40">
        <v>1.0728466555318741E-3</v>
      </c>
      <c r="G14" s="40">
        <v>9.5798122937333185E-4</v>
      </c>
      <c r="H14" s="40">
        <v>1.1075777221051487E-3</v>
      </c>
      <c r="I14" s="40">
        <v>1.1582565678738151E-3</v>
      </c>
      <c r="K14">
        <v>-20</v>
      </c>
      <c r="L14">
        <v>40</v>
      </c>
      <c r="M14">
        <v>3</v>
      </c>
      <c r="N14">
        <v>307.300181904</v>
      </c>
      <c r="O14" s="40">
        <v>1.5660843409534065E-3</v>
      </c>
      <c r="P14" s="40">
        <v>1.4824470105709803E-3</v>
      </c>
      <c r="Q14" s="40">
        <v>1.2710439789307573E-3</v>
      </c>
      <c r="R14" s="40">
        <v>1.5569353035787396E-3</v>
      </c>
      <c r="S14" s="40">
        <v>1.6658483762024023E-3</v>
      </c>
      <c r="U14">
        <v>25</v>
      </c>
      <c r="V14">
        <v>40</v>
      </c>
      <c r="W14">
        <v>1.5</v>
      </c>
      <c r="X14">
        <v>329.402813165</v>
      </c>
      <c r="Y14" s="40">
        <v>1.0715039458140205E-3</v>
      </c>
      <c r="Z14" s="40">
        <v>1.0355540333305867E-3</v>
      </c>
      <c r="AA14" s="40">
        <v>9.2486473722849859E-4</v>
      </c>
      <c r="AB14" s="40">
        <v>1.0619214287361839E-3</v>
      </c>
      <c r="AC14" s="40">
        <v>1.1071383102739965E-3</v>
      </c>
      <c r="AE14">
        <v>50</v>
      </c>
      <c r="AF14">
        <v>40</v>
      </c>
      <c r="AG14">
        <v>1.5</v>
      </c>
      <c r="AH14">
        <v>351.41900577984001</v>
      </c>
      <c r="AI14" s="40">
        <v>9.9146249804336439E-4</v>
      </c>
      <c r="AJ14" s="40">
        <v>9.5872613108054813E-4</v>
      </c>
      <c r="AK14" s="40">
        <v>8.5375731435042733E-4</v>
      </c>
      <c r="AL14" s="40">
        <v>9.7775416207600599E-4</v>
      </c>
      <c r="AM14" s="40">
        <v>1.018371795632187E-3</v>
      </c>
    </row>
    <row r="15" spans="1:39" x14ac:dyDescent="0.55000000000000004">
      <c r="A15">
        <v>5</v>
      </c>
      <c r="B15">
        <v>40</v>
      </c>
      <c r="C15">
        <v>2</v>
      </c>
      <c r="D15">
        <v>317.89249932799999</v>
      </c>
      <c r="E15" s="40">
        <v>1.2895540248746157E-3</v>
      </c>
      <c r="F15" s="40">
        <v>1.2256153594666819E-3</v>
      </c>
      <c r="G15" s="40">
        <v>1.0957230263575358E-3</v>
      </c>
      <c r="H15" s="40">
        <v>1.2794805523890142E-3</v>
      </c>
      <c r="I15" s="40">
        <v>1.3467928646021285E-3</v>
      </c>
      <c r="K15">
        <v>-20</v>
      </c>
      <c r="L15">
        <v>40</v>
      </c>
      <c r="M15">
        <v>5</v>
      </c>
      <c r="N15">
        <v>324.06365399999999</v>
      </c>
      <c r="O15" s="40">
        <v>1.911089418392033E-3</v>
      </c>
      <c r="P15" s="40">
        <v>1.7851006973194951E-3</v>
      </c>
      <c r="Q15" s="40">
        <v>1.4636318062323937E-3</v>
      </c>
      <c r="R15" s="40">
        <v>1.8980284431527696E-3</v>
      </c>
      <c r="S15" s="40">
        <v>2.0587153135928722E-3</v>
      </c>
      <c r="U15">
        <v>25</v>
      </c>
      <c r="V15">
        <v>40</v>
      </c>
      <c r="W15">
        <v>2</v>
      </c>
      <c r="X15">
        <v>336.51937104000001</v>
      </c>
      <c r="Y15" s="40">
        <v>1.2284769699164365E-3</v>
      </c>
      <c r="Z15" s="40">
        <v>1.17602140544346E-3</v>
      </c>
      <c r="AA15" s="40">
        <v>1.0486029315377101E-3</v>
      </c>
      <c r="AB15" s="40">
        <v>1.2173777489789474E-3</v>
      </c>
      <c r="AC15" s="40">
        <v>1.2778285299347005E-3</v>
      </c>
      <c r="AE15">
        <v>50</v>
      </c>
      <c r="AF15">
        <v>40</v>
      </c>
      <c r="AG15">
        <v>2</v>
      </c>
      <c r="AH15">
        <v>358.74633383039998</v>
      </c>
      <c r="AI15" s="40">
        <v>1.0520666759383382E-3</v>
      </c>
      <c r="AJ15" s="40">
        <v>1.003758645822136E-3</v>
      </c>
      <c r="AK15" s="40">
        <v>8.7523792508721924E-4</v>
      </c>
      <c r="AL15" s="40">
        <v>1.0313165727092815E-3</v>
      </c>
      <c r="AM15" s="40">
        <v>1.0878491349951846E-3</v>
      </c>
    </row>
    <row r="16" spans="1:39" x14ac:dyDescent="0.55000000000000004">
      <c r="A16">
        <v>5</v>
      </c>
      <c r="B16">
        <v>40</v>
      </c>
      <c r="C16">
        <v>3</v>
      </c>
      <c r="D16">
        <v>329.932301172</v>
      </c>
      <c r="E16" s="40">
        <v>1.3823519102416659E-3</v>
      </c>
      <c r="F16" s="40">
        <v>1.2822106188189626E-3</v>
      </c>
      <c r="G16" s="40">
        <v>1.0956736978019928E-3</v>
      </c>
      <c r="H16" s="40">
        <v>1.3584100447349482E-3</v>
      </c>
      <c r="I16" s="40">
        <v>1.459424467008763E-3</v>
      </c>
      <c r="K16">
        <v>-20</v>
      </c>
      <c r="L16">
        <v>40</v>
      </c>
      <c r="M16">
        <v>7.5</v>
      </c>
      <c r="N16">
        <v>340.03504125000001</v>
      </c>
      <c r="O16" s="40">
        <v>2.2550762008952865E-3</v>
      </c>
      <c r="P16" s="40">
        <v>2.1042542256674199E-3</v>
      </c>
      <c r="Q16" s="40">
        <v>1.6411571383821157E-3</v>
      </c>
      <c r="R16" s="40">
        <v>2.2462080346360388E-3</v>
      </c>
      <c r="S16" s="40">
        <v>2.4531026167764567E-3</v>
      </c>
      <c r="U16">
        <v>25</v>
      </c>
      <c r="V16">
        <v>40</v>
      </c>
      <c r="W16">
        <v>3</v>
      </c>
      <c r="X16">
        <v>349.16949439999996</v>
      </c>
      <c r="Y16" s="40">
        <v>1.4299155017606926E-3</v>
      </c>
      <c r="Z16" s="40">
        <v>1.3479732642692991E-3</v>
      </c>
      <c r="AA16" s="40">
        <v>1.1803899516749587E-3</v>
      </c>
      <c r="AB16" s="40">
        <v>1.4172280049323659E-3</v>
      </c>
      <c r="AC16" s="40">
        <v>1.5043472947226311E-3</v>
      </c>
      <c r="AE16">
        <v>50</v>
      </c>
      <c r="AF16">
        <v>40</v>
      </c>
      <c r="AG16">
        <v>3</v>
      </c>
      <c r="AH16">
        <v>372.0067493176</v>
      </c>
      <c r="AI16" s="40">
        <v>1.236663791043697E-3</v>
      </c>
      <c r="AJ16" s="40">
        <v>1.1600266333505796E-3</v>
      </c>
      <c r="AK16" s="40">
        <v>9.9206139455235674E-4</v>
      </c>
      <c r="AL16" s="40">
        <v>1.212078688856887E-3</v>
      </c>
      <c r="AM16" s="40">
        <v>1.293705113293193E-3</v>
      </c>
    </row>
    <row r="17" spans="1:39" x14ac:dyDescent="0.55000000000000004">
      <c r="A17">
        <v>5</v>
      </c>
      <c r="B17">
        <v>40</v>
      </c>
      <c r="C17">
        <v>5</v>
      </c>
      <c r="D17">
        <v>348.28977950000001</v>
      </c>
      <c r="E17" s="40">
        <v>1.7197957244497817E-3</v>
      </c>
      <c r="F17" s="40">
        <v>1.5668319733857039E-3</v>
      </c>
      <c r="G17" s="40">
        <v>1.2911093213451618E-3</v>
      </c>
      <c r="H17" s="40">
        <v>1.6948486632875684E-3</v>
      </c>
      <c r="I17" s="40">
        <v>1.8420821789871824E-3</v>
      </c>
      <c r="U17">
        <v>25</v>
      </c>
      <c r="V17">
        <v>40</v>
      </c>
      <c r="W17">
        <v>5</v>
      </c>
      <c r="X17">
        <v>368.90783399999998</v>
      </c>
      <c r="Y17" s="40">
        <v>1.6425016973940236E-3</v>
      </c>
      <c r="Z17" s="40">
        <v>1.5173012224702178E-3</v>
      </c>
      <c r="AA17" s="40">
        <v>1.2472613922425784E-3</v>
      </c>
      <c r="AB17" s="40">
        <v>1.6240260520813466E-3</v>
      </c>
      <c r="AC17" s="40">
        <v>1.7553804633946585E-3</v>
      </c>
      <c r="AE17">
        <v>50</v>
      </c>
      <c r="AF17">
        <v>40</v>
      </c>
      <c r="AG17">
        <v>5</v>
      </c>
      <c r="AH17">
        <v>393.12576810000002</v>
      </c>
      <c r="AI17" s="40">
        <v>1.479875647704872E-3</v>
      </c>
      <c r="AJ17" s="40">
        <v>1.357433668654253E-3</v>
      </c>
      <c r="AK17" s="40">
        <v>1.1030069219476191E-3</v>
      </c>
      <c r="AL17" s="40">
        <v>1.4537814694275549E-3</v>
      </c>
      <c r="AM17" s="40">
        <v>1.5743950676435378E-3</v>
      </c>
    </row>
    <row r="18" spans="1:39" x14ac:dyDescent="0.55000000000000004">
      <c r="A18">
        <v>5</v>
      </c>
      <c r="B18">
        <v>40</v>
      </c>
      <c r="C18">
        <v>7.5</v>
      </c>
      <c r="D18">
        <v>364.53001706236</v>
      </c>
      <c r="E18" s="40">
        <v>2.2166874732281339E-3</v>
      </c>
      <c r="F18" s="40">
        <v>2.0284112471464547E-3</v>
      </c>
      <c r="G18" s="40">
        <v>1.6617773841081545E-3</v>
      </c>
      <c r="H18" s="40">
        <v>2.215235281751245E-3</v>
      </c>
      <c r="I18" s="40">
        <v>2.3980341773424266E-3</v>
      </c>
      <c r="U18">
        <v>25</v>
      </c>
      <c r="V18">
        <v>40</v>
      </c>
      <c r="W18">
        <v>7.5</v>
      </c>
      <c r="X18">
        <v>385.42111662499997</v>
      </c>
      <c r="Y18" s="40">
        <v>1.8998821230127516E-3</v>
      </c>
      <c r="Z18" s="40">
        <v>1.7767047322740652E-3</v>
      </c>
      <c r="AA18" s="40">
        <v>1.3459466688021055E-3</v>
      </c>
      <c r="AB18" s="40">
        <v>1.8778014904354604E-3</v>
      </c>
      <c r="AC18" s="40">
        <v>2.0503070502620856E-3</v>
      </c>
      <c r="AE18">
        <v>50</v>
      </c>
      <c r="AF18">
        <v>40</v>
      </c>
      <c r="AG18">
        <v>7.5</v>
      </c>
      <c r="AH18">
        <v>409.91221146264002</v>
      </c>
      <c r="AI18" s="40">
        <v>1.6371626937330599E-3</v>
      </c>
      <c r="AJ18" s="40">
        <v>1.4912960981354753E-3</v>
      </c>
      <c r="AK18" s="40">
        <v>1.0879933232907737E-3</v>
      </c>
      <c r="AL18" s="40">
        <v>1.5940739233016666E-3</v>
      </c>
      <c r="AM18" s="40">
        <v>1.7584780192802724E-3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37DA9-3355-45C0-A2B3-0EA871E79CBC}">
  <dimension ref="A1:BB69"/>
  <sheetViews>
    <sheetView topLeftCell="J1" workbookViewId="0">
      <selection activeCell="R2" sqref="R2"/>
    </sheetView>
  </sheetViews>
  <sheetFormatPr defaultRowHeight="14.4" x14ac:dyDescent="0.55000000000000004"/>
  <cols>
    <col min="1" max="1" width="7.89453125" bestFit="1" customWidth="1"/>
    <col min="2" max="2" width="12" bestFit="1" customWidth="1"/>
    <col min="3" max="3" width="15.1015625" bestFit="1" customWidth="1"/>
    <col min="4" max="4" width="9.20703125" bestFit="1" customWidth="1"/>
    <col min="5" max="5" width="12" bestFit="1" customWidth="1"/>
    <col min="6" max="6" width="17.20703125" bestFit="1" customWidth="1"/>
    <col min="7" max="7" width="12" bestFit="1" customWidth="1"/>
    <col min="8" max="8" width="12.89453125" bestFit="1" customWidth="1"/>
    <col min="9" max="9" width="8.41796875" bestFit="1" customWidth="1"/>
    <col min="10" max="10" width="13.1015625" bestFit="1" customWidth="1"/>
    <col min="11" max="11" width="13.41796875" bestFit="1" customWidth="1"/>
    <col min="12" max="13" width="13.41796875" customWidth="1"/>
    <col min="14" max="14" width="12" bestFit="1" customWidth="1"/>
    <col min="15" max="15" width="14.41796875" bestFit="1" customWidth="1"/>
    <col min="16" max="16" width="12" bestFit="1" customWidth="1"/>
    <col min="17" max="17" width="12" customWidth="1"/>
    <col min="18" max="18" width="13.26171875" style="47" bestFit="1" customWidth="1"/>
    <col min="19" max="19" width="12" customWidth="1"/>
    <col min="20" max="20" width="12" style="14" bestFit="1" customWidth="1"/>
    <col min="21" max="21" width="8.41796875" style="14" bestFit="1" customWidth="1"/>
    <col min="22" max="22" width="12" bestFit="1" customWidth="1"/>
    <col min="23" max="23" width="12.26171875" bestFit="1" customWidth="1"/>
    <col min="24" max="24" width="12.68359375" style="47" bestFit="1" customWidth="1"/>
    <col min="25" max="25" width="14.20703125" bestFit="1" customWidth="1"/>
    <col min="26" max="26" width="12.1015625" bestFit="1" customWidth="1"/>
    <col min="27" max="27" width="14" bestFit="1" customWidth="1"/>
    <col min="28" max="28" width="12" bestFit="1" customWidth="1"/>
    <col min="29" max="29" width="12" style="14" bestFit="1" customWidth="1"/>
    <col min="30" max="30" width="8" bestFit="1" customWidth="1"/>
    <col min="31" max="33" width="12" bestFit="1" customWidth="1"/>
    <col min="34" max="34" width="13.20703125" bestFit="1" customWidth="1"/>
    <col min="35" max="35" width="12.20703125" bestFit="1" customWidth="1"/>
    <col min="36" max="36" width="13.41796875" bestFit="1" customWidth="1"/>
    <col min="37" max="37" width="13.1015625" bestFit="1" customWidth="1"/>
    <col min="38" max="38" width="11.89453125" bestFit="1" customWidth="1"/>
    <col min="39" max="39" width="14.68359375" bestFit="1" customWidth="1"/>
    <col min="40" max="40" width="12.68359375" bestFit="1" customWidth="1"/>
    <col min="41" max="41" width="8.1015625" bestFit="1" customWidth="1"/>
    <col min="42" max="42" width="8.7890625" bestFit="1" customWidth="1"/>
    <col min="43" max="43" width="10.1015625" bestFit="1" customWidth="1"/>
    <col min="44" max="44" width="4.41796875" bestFit="1" customWidth="1"/>
  </cols>
  <sheetData>
    <row r="1" spans="1:54" s="44" customFormat="1" ht="14.7" thickBot="1" x14ac:dyDescent="0.6">
      <c r="A1" s="48" t="s">
        <v>0</v>
      </c>
      <c r="B1" s="49" t="s">
        <v>1</v>
      </c>
      <c r="C1" s="49" t="s">
        <v>2</v>
      </c>
      <c r="D1" s="49" t="s">
        <v>3</v>
      </c>
      <c r="E1" s="49" t="s">
        <v>4</v>
      </c>
      <c r="F1" s="49" t="s">
        <v>5</v>
      </c>
      <c r="G1" s="49" t="s">
        <v>6</v>
      </c>
      <c r="H1" s="49" t="s">
        <v>7</v>
      </c>
      <c r="I1" s="49" t="s">
        <v>39</v>
      </c>
      <c r="J1" s="49" t="s">
        <v>37</v>
      </c>
      <c r="K1" s="49" t="s">
        <v>38</v>
      </c>
      <c r="L1" s="48" t="s">
        <v>70</v>
      </c>
      <c r="M1" s="49" t="s">
        <v>71</v>
      </c>
      <c r="N1" s="48" t="s">
        <v>41</v>
      </c>
      <c r="O1" s="49" t="s">
        <v>54</v>
      </c>
      <c r="P1" s="48" t="s">
        <v>55</v>
      </c>
      <c r="Q1" s="50" t="s">
        <v>56</v>
      </c>
      <c r="R1" s="49" t="s">
        <v>72</v>
      </c>
      <c r="S1" s="49" t="s">
        <v>58</v>
      </c>
      <c r="T1" s="51" t="s">
        <v>73</v>
      </c>
      <c r="U1" s="52" t="s">
        <v>60</v>
      </c>
      <c r="V1" s="49" t="s">
        <v>74</v>
      </c>
      <c r="W1" s="50" t="s">
        <v>47</v>
      </c>
      <c r="X1"/>
      <c r="Y1"/>
      <c r="Z1"/>
      <c r="AA1"/>
      <c r="AB1"/>
      <c r="AC1" s="14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</row>
    <row r="2" spans="1:54" s="64" customFormat="1" x14ac:dyDescent="0.55000000000000004">
      <c r="A2" s="58">
        <v>0.4</v>
      </c>
      <c r="B2" s="59">
        <v>20</v>
      </c>
      <c r="C2" s="59">
        <v>0</v>
      </c>
      <c r="D2" s="59">
        <v>-20</v>
      </c>
      <c r="E2" s="59">
        <v>286.65477618599999</v>
      </c>
      <c r="F2" s="59">
        <v>16.6049052461</v>
      </c>
      <c r="G2" s="59">
        <v>262.53133733208</v>
      </c>
      <c r="H2" s="59">
        <v>5.6390642115703056E-4</v>
      </c>
      <c r="I2" s="60">
        <v>1.34810445111836E+16</v>
      </c>
      <c r="J2" s="59">
        <v>1493906152913230</v>
      </c>
      <c r="K2" s="60">
        <f t="shared" ref="K2:K33" si="0">I2-J2</f>
        <v>1.198713835827037E+16</v>
      </c>
      <c r="L2" s="66">
        <v>1.1405564287540676E+22</v>
      </c>
      <c r="M2" s="64">
        <v>3.6162502202978557E+21</v>
      </c>
      <c r="N2" s="64">
        <v>2.3948679871380031E+21</v>
      </c>
      <c r="O2" s="64">
        <v>3.1968734862438601E+21</v>
      </c>
      <c r="P2" s="66">
        <v>1.9423314333212101E+21</v>
      </c>
      <c r="Q2" s="64">
        <v>255.60085765884199</v>
      </c>
      <c r="R2" s="63">
        <f>F2*P2-N2-O2-L2-M2</f>
        <v>1.1638673425599895E+22</v>
      </c>
      <c r="S2" s="62">
        <f>R2/P2</f>
        <v>5.9921150561306744</v>
      </c>
      <c r="T2" s="63">
        <f>S2*2*0.01/SQRT(8*1.38E-23*Q2/(2.66E-26*PI()))</f>
        <v>2.0623397095468168E-4</v>
      </c>
      <c r="U2" s="60">
        <f t="shared" ref="U2:U33" si="1">F2*2*0.01/SQRT(8*1.38E-23*Q2/(2.66E-26*PI()))</f>
        <v>5.7150029900139283E-4</v>
      </c>
      <c r="V2" s="60">
        <f>T2-U2</f>
        <v>-3.6526632804671116E-4</v>
      </c>
      <c r="W2" s="62">
        <f>V2/U2*100</f>
        <v>-63.91358476713954</v>
      </c>
      <c r="Y2" s="65"/>
      <c r="Z2" s="65"/>
      <c r="AA2" s="65"/>
      <c r="AC2" s="65"/>
      <c r="AF2" s="65"/>
      <c r="AI2" s="65"/>
      <c r="AJ2" s="65"/>
      <c r="AK2" s="65"/>
      <c r="AL2" s="65"/>
      <c r="AM2" s="65"/>
      <c r="AN2" s="65"/>
      <c r="AO2" s="65"/>
      <c r="AP2" s="65"/>
      <c r="AQ2" s="65"/>
    </row>
    <row r="3" spans="1:54" s="64" customFormat="1" x14ac:dyDescent="0.55000000000000004">
      <c r="A3" s="66">
        <v>0.6</v>
      </c>
      <c r="B3" s="64">
        <v>20</v>
      </c>
      <c r="C3" s="64">
        <v>0</v>
      </c>
      <c r="D3" s="64">
        <v>-20</v>
      </c>
      <c r="E3" s="64">
        <v>297.22283450600003</v>
      </c>
      <c r="F3" s="64">
        <v>20.238390924699999</v>
      </c>
      <c r="G3" s="64">
        <v>265.49039366168</v>
      </c>
      <c r="H3" s="64">
        <v>6.8345950607206466E-4</v>
      </c>
      <c r="I3" s="65">
        <v>1.9502568519941E+16</v>
      </c>
      <c r="J3" s="64">
        <v>2482489172052840</v>
      </c>
      <c r="K3" s="65">
        <f t="shared" si="0"/>
        <v>1.702007934788816E+16</v>
      </c>
      <c r="L3" s="66">
        <v>2.572321019624517E+22</v>
      </c>
      <c r="M3" s="64">
        <v>5.3750143846920235E+21</v>
      </c>
      <c r="N3" s="64">
        <v>7.8932403600771588E+21</v>
      </c>
      <c r="O3" s="64">
        <v>4.7656198532124901E+21</v>
      </c>
      <c r="P3" s="66">
        <v>4.1063162957477902E+21</v>
      </c>
      <c r="Q3" s="64">
        <v>256.29378927801201</v>
      </c>
      <c r="R3" s="69">
        <f t="shared" ref="R3:R66" si="2">F3*P3-N3-O3-L3-M3</f>
        <v>3.9348149659582954E+22</v>
      </c>
      <c r="S3" s="68">
        <f t="shared" ref="S3:S66" si="3">R3/P3</f>
        <v>9.5823474924055674</v>
      </c>
      <c r="T3" s="69">
        <f t="shared" ref="T3:T66" si="4">S3*2*0.01/SQRT(8*1.38E-23*Q3/(2.66E-26*PI()))</f>
        <v>3.2935486926530152E-4</v>
      </c>
      <c r="U3" s="65">
        <f t="shared" si="1"/>
        <v>6.9561374208433017E-4</v>
      </c>
      <c r="V3" s="65">
        <f t="shared" ref="V3:V66" si="5">T3-U3</f>
        <v>-3.6625887281902864E-4</v>
      </c>
      <c r="W3" s="68">
        <f t="shared" ref="W3:W66" si="6">V3/U3*100</f>
        <v>-52.652621801515039</v>
      </c>
      <c r="Y3" s="65"/>
      <c r="Z3" s="65"/>
      <c r="AA3" s="65"/>
      <c r="AC3" s="65"/>
      <c r="AF3" s="65"/>
      <c r="AI3" s="65"/>
      <c r="AJ3" s="65"/>
      <c r="AK3" s="65"/>
      <c r="AL3" s="65"/>
      <c r="AM3" s="65"/>
      <c r="AN3" s="65"/>
      <c r="AO3" s="65"/>
      <c r="AP3" s="65"/>
      <c r="AQ3" s="65"/>
    </row>
    <row r="4" spans="1:54" x14ac:dyDescent="0.55000000000000004">
      <c r="A4" s="3">
        <v>0.8</v>
      </c>
      <c r="B4" s="1">
        <v>20</v>
      </c>
      <c r="C4" s="1">
        <v>0</v>
      </c>
      <c r="D4" s="1">
        <v>-20</v>
      </c>
      <c r="E4">
        <v>307.19459972499999</v>
      </c>
      <c r="F4" s="1">
        <v>22.052369495200001</v>
      </c>
      <c r="G4" s="1">
        <v>268.28248792299996</v>
      </c>
      <c r="H4" s="1">
        <v>7.4083298665609165E-4</v>
      </c>
      <c r="I4" s="2">
        <v>2.51593341846723E+16</v>
      </c>
      <c r="J4">
        <v>3044362383817350</v>
      </c>
      <c r="K4" s="14">
        <f t="shared" si="0"/>
        <v>2.2114971800854952E+16</v>
      </c>
      <c r="L4" s="28">
        <v>3.6086851338459358E+22</v>
      </c>
      <c r="M4">
        <v>6.9226835352749794E+21</v>
      </c>
      <c r="N4">
        <v>1.644489571594225E+22</v>
      </c>
      <c r="O4">
        <v>5.0167700352617803E+21</v>
      </c>
      <c r="P4" s="28">
        <v>5.5985245747588597E+21</v>
      </c>
      <c r="Q4">
        <v>257.03926055087499</v>
      </c>
      <c r="R4" s="38">
        <f t="shared" si="2"/>
        <v>5.8989531925601459E+22</v>
      </c>
      <c r="S4" s="31">
        <f t="shared" si="3"/>
        <v>10.536621057547517</v>
      </c>
      <c r="T4" s="38">
        <f t="shared" si="4"/>
        <v>3.6162866095719112E-4</v>
      </c>
      <c r="U4" s="14">
        <f t="shared" si="1"/>
        <v>7.5686207256831688E-4</v>
      </c>
      <c r="V4" s="14">
        <f t="shared" si="5"/>
        <v>-3.9523341161112576E-4</v>
      </c>
      <c r="W4" s="31">
        <f t="shared" si="6"/>
        <v>-52.220004930350193</v>
      </c>
      <c r="X4"/>
      <c r="Y4" s="14"/>
      <c r="Z4" s="14"/>
      <c r="AA4" s="14"/>
      <c r="AF4" s="14"/>
      <c r="AI4" s="14"/>
      <c r="AJ4" s="14"/>
      <c r="AK4" s="14"/>
      <c r="AL4" s="14"/>
      <c r="AM4" s="14"/>
      <c r="AN4" s="14"/>
      <c r="AO4" s="14"/>
      <c r="AP4" s="14"/>
      <c r="AQ4" s="14"/>
    </row>
    <row r="5" spans="1:54" x14ac:dyDescent="0.55000000000000004">
      <c r="A5" s="3">
        <v>1.5</v>
      </c>
      <c r="B5" s="1">
        <v>20</v>
      </c>
      <c r="C5" s="1">
        <v>0</v>
      </c>
      <c r="D5" s="1">
        <v>-20</v>
      </c>
      <c r="E5" s="1">
        <v>337.77707816249898</v>
      </c>
      <c r="F5" s="1">
        <v>26.900784832700001</v>
      </c>
      <c r="G5" s="1">
        <v>276.84558188535999</v>
      </c>
      <c r="H5" s="1">
        <v>8.896257927700046E-4</v>
      </c>
      <c r="I5" s="2">
        <v>4.29026203257012E+16</v>
      </c>
      <c r="J5" s="1">
        <v>4814831897137840</v>
      </c>
      <c r="K5" s="14">
        <f t="shared" si="0"/>
        <v>3.808778842856336E+16</v>
      </c>
      <c r="L5" s="28">
        <v>4.6570508613904677E+22</v>
      </c>
      <c r="M5">
        <v>1.2347606677850914E+22</v>
      </c>
      <c r="N5">
        <v>4.202044284895417E+22</v>
      </c>
      <c r="O5">
        <v>3.4002869756070498E+21</v>
      </c>
      <c r="P5" s="28">
        <v>6.8473953093324804E+21</v>
      </c>
      <c r="Q5">
        <v>259.487475698205</v>
      </c>
      <c r="R5" s="38">
        <f t="shared" si="2"/>
        <v>7.9861462764475491E+22</v>
      </c>
      <c r="S5" s="31">
        <f t="shared" si="3"/>
        <v>11.663042537595336</v>
      </c>
      <c r="T5" s="38">
        <f t="shared" si="4"/>
        <v>3.9839591125845347E-4</v>
      </c>
      <c r="U5" s="14">
        <f t="shared" si="1"/>
        <v>9.1889939117042313E-4</v>
      </c>
      <c r="V5" s="14">
        <f t="shared" si="5"/>
        <v>-5.2050347991196961E-4</v>
      </c>
      <c r="W5" s="31">
        <f t="shared" si="6"/>
        <v>-56.64422948947572</v>
      </c>
      <c r="X5"/>
      <c r="Y5" s="14"/>
      <c r="Z5" s="14"/>
      <c r="AA5" s="14"/>
      <c r="AF5" s="14"/>
      <c r="AI5" s="14"/>
      <c r="AJ5" s="14"/>
      <c r="AK5" s="14"/>
      <c r="AL5" s="14"/>
      <c r="AM5" s="14"/>
      <c r="AN5" s="14"/>
      <c r="AO5" s="14"/>
      <c r="AP5" s="14"/>
      <c r="AQ5" s="14"/>
    </row>
    <row r="6" spans="1:54" x14ac:dyDescent="0.55000000000000004">
      <c r="A6" s="3">
        <v>2</v>
      </c>
      <c r="B6" s="1">
        <v>20</v>
      </c>
      <c r="C6" s="1">
        <v>0</v>
      </c>
      <c r="D6" s="1">
        <v>-20</v>
      </c>
      <c r="E6">
        <v>355.96575919999998</v>
      </c>
      <c r="F6" s="1">
        <v>27.164979081399999</v>
      </c>
      <c r="G6" s="1">
        <v>281.93841257599996</v>
      </c>
      <c r="H6" s="1">
        <v>8.9021203943422448E-4</v>
      </c>
      <c r="I6" s="2">
        <v>5.42805831351074E+16</v>
      </c>
      <c r="J6">
        <v>5660345640080320</v>
      </c>
      <c r="K6" s="14">
        <f t="shared" si="0"/>
        <v>4.862023749502708E+16</v>
      </c>
      <c r="L6" s="28">
        <v>5.0824233198818729E+22</v>
      </c>
      <c r="M6">
        <v>1.5769383235293735E+22</v>
      </c>
      <c r="N6">
        <v>6.144628629304862E+22</v>
      </c>
      <c r="O6">
        <v>2.7866018657348202E+21</v>
      </c>
      <c r="P6" s="28">
        <v>7.2856208173589301E+21</v>
      </c>
      <c r="Q6">
        <v>261.017400221662</v>
      </c>
      <c r="R6" s="38">
        <f t="shared" si="2"/>
        <v>6.708723250567177E+22</v>
      </c>
      <c r="S6" s="31">
        <f t="shared" si="3"/>
        <v>9.2081696519022511</v>
      </c>
      <c r="T6" s="38">
        <f t="shared" si="4"/>
        <v>3.1361714429395713E-4</v>
      </c>
      <c r="U6" s="14">
        <f t="shared" si="1"/>
        <v>9.252004998141826E-4</v>
      </c>
      <c r="V6" s="14">
        <f t="shared" si="5"/>
        <v>-6.1158335552022542E-4</v>
      </c>
      <c r="W6" s="31">
        <f t="shared" si="6"/>
        <v>-66.102791302323766</v>
      </c>
      <c r="X6"/>
      <c r="Y6" s="14"/>
      <c r="Z6" s="14"/>
      <c r="AA6" s="14"/>
      <c r="AF6" s="14"/>
      <c r="AI6" s="14"/>
      <c r="AJ6" s="14"/>
      <c r="AK6" s="14"/>
      <c r="AL6" s="14"/>
      <c r="AM6" s="14"/>
      <c r="AN6" s="14"/>
      <c r="AO6" s="14"/>
      <c r="AP6" s="14"/>
      <c r="AQ6" s="14"/>
    </row>
    <row r="7" spans="1:54" x14ac:dyDescent="0.55000000000000004">
      <c r="A7" s="3">
        <v>3</v>
      </c>
      <c r="B7" s="1">
        <v>20</v>
      </c>
      <c r="C7" s="1">
        <v>0</v>
      </c>
      <c r="D7" s="1">
        <v>-20</v>
      </c>
      <c r="E7">
        <v>384.99900930000001</v>
      </c>
      <c r="F7" s="1">
        <v>29.0249660377</v>
      </c>
      <c r="G7" s="1">
        <v>290.06772260399998</v>
      </c>
      <c r="H7" s="1">
        <v>9.3774170515891278E-4</v>
      </c>
      <c r="I7" s="2">
        <v>7.5280826127208608E+16</v>
      </c>
      <c r="J7">
        <v>5873229898881040</v>
      </c>
      <c r="K7" s="14">
        <f t="shared" si="0"/>
        <v>6.9407596228327568E+16</v>
      </c>
      <c r="L7" s="28">
        <v>5.596674475492307E+22</v>
      </c>
      <c r="M7">
        <v>2.1615583961738021E+22</v>
      </c>
      <c r="N7">
        <v>1.0132923377807645E+23</v>
      </c>
      <c r="O7">
        <v>2.0761846195257601E+21</v>
      </c>
      <c r="P7" s="28">
        <v>7.7742860392555904E+21</v>
      </c>
      <c r="Q7">
        <v>263.68384860243901</v>
      </c>
      <c r="R7" s="38">
        <f t="shared" si="2"/>
        <v>4.4660641142495475E+22</v>
      </c>
      <c r="S7" s="31">
        <f t="shared" si="3"/>
        <v>5.74466142832736</v>
      </c>
      <c r="T7" s="38">
        <f t="shared" si="4"/>
        <v>1.9466321290120426E-4</v>
      </c>
      <c r="U7" s="14">
        <f t="shared" si="1"/>
        <v>9.8353805768012408E-4</v>
      </c>
      <c r="V7" s="14">
        <f t="shared" si="5"/>
        <v>-7.8887484477891984E-4</v>
      </c>
      <c r="W7" s="31">
        <f t="shared" si="6"/>
        <v>-80.2078616703092</v>
      </c>
      <c r="X7"/>
      <c r="Y7" s="14"/>
      <c r="Z7" s="14"/>
      <c r="AA7" s="14"/>
      <c r="AF7" s="14"/>
      <c r="AI7" s="14"/>
      <c r="AJ7" s="14"/>
      <c r="AK7" s="14"/>
      <c r="AL7" s="14"/>
      <c r="AM7" s="14"/>
      <c r="AN7" s="14"/>
      <c r="AO7" s="14"/>
      <c r="AP7" s="14"/>
      <c r="AQ7" s="14"/>
    </row>
    <row r="8" spans="1:54" s="64" customFormat="1" x14ac:dyDescent="0.55000000000000004">
      <c r="A8" s="66">
        <v>0.4</v>
      </c>
      <c r="B8" s="64">
        <v>40</v>
      </c>
      <c r="C8" s="64">
        <v>0</v>
      </c>
      <c r="D8" s="64">
        <v>-20</v>
      </c>
      <c r="E8" s="64">
        <v>311.66909797800002</v>
      </c>
      <c r="F8" s="64">
        <v>25.137496426599999</v>
      </c>
      <c r="G8" s="64">
        <v>269.53534743384</v>
      </c>
      <c r="H8" s="64">
        <v>8.4251059629979739E-4</v>
      </c>
      <c r="I8" s="65">
        <v>1.23990662602655E+16</v>
      </c>
      <c r="J8" s="64">
        <v>1587477743283150</v>
      </c>
      <c r="K8" s="65">
        <f t="shared" si="0"/>
        <v>1.081158851698235E+16</v>
      </c>
      <c r="L8" s="66">
        <v>2.7249342577035373E+22</v>
      </c>
      <c r="M8" s="64">
        <v>6.6219994923725299E+21</v>
      </c>
      <c r="N8" s="64">
        <v>3.7608270829239046E+21</v>
      </c>
      <c r="O8" s="64">
        <v>4.1462312058387998E+21</v>
      </c>
      <c r="P8" s="66">
        <v>2.30167678084672E+21</v>
      </c>
      <c r="Q8" s="64">
        <v>257.77184654392801</v>
      </c>
      <c r="R8" s="69">
        <f t="shared" si="2"/>
        <v>1.6079991495552005E+22</v>
      </c>
      <c r="S8" s="68">
        <f t="shared" si="3"/>
        <v>6.9862074594316601</v>
      </c>
      <c r="T8" s="69">
        <f t="shared" si="4"/>
        <v>2.3943352007857994E-4</v>
      </c>
      <c r="U8" s="65">
        <f t="shared" si="1"/>
        <v>8.6152025835677061E-4</v>
      </c>
      <c r="V8" s="65">
        <f t="shared" si="5"/>
        <v>-6.2208673827819064E-4</v>
      </c>
      <c r="W8" s="68">
        <f t="shared" si="6"/>
        <v>-72.208022068422878</v>
      </c>
      <c r="Y8" s="65"/>
      <c r="Z8" s="65"/>
      <c r="AA8" s="65"/>
      <c r="AC8" s="65"/>
      <c r="AF8" s="65"/>
      <c r="AI8" s="65"/>
      <c r="AJ8" s="65"/>
      <c r="AK8" s="65"/>
      <c r="AL8" s="65"/>
      <c r="AM8" s="65"/>
      <c r="AN8" s="65"/>
      <c r="AO8" s="65"/>
      <c r="AP8" s="65"/>
      <c r="AQ8" s="65"/>
    </row>
    <row r="9" spans="1:54" s="64" customFormat="1" x14ac:dyDescent="0.55000000000000004">
      <c r="A9" s="66">
        <v>0.6</v>
      </c>
      <c r="B9" s="64">
        <v>40</v>
      </c>
      <c r="C9" s="64">
        <v>0</v>
      </c>
      <c r="D9" s="64">
        <v>-20</v>
      </c>
      <c r="E9" s="64">
        <v>325.28166517400001</v>
      </c>
      <c r="F9" s="64">
        <v>27.2656759292</v>
      </c>
      <c r="G9" s="64">
        <v>273.34686624872</v>
      </c>
      <c r="H9" s="64">
        <v>9.0744525168039462E-4</v>
      </c>
      <c r="I9" s="65">
        <v>1.78202749071157E+16</v>
      </c>
      <c r="J9" s="64">
        <v>2856276725248740</v>
      </c>
      <c r="K9" s="65">
        <f t="shared" si="0"/>
        <v>1.496399818186696E+16</v>
      </c>
      <c r="L9" s="66">
        <v>6.6386979262655787E+22</v>
      </c>
      <c r="M9" s="64">
        <v>9.1566171547321332E+21</v>
      </c>
      <c r="N9" s="64">
        <v>1.1427558999830601E+22</v>
      </c>
      <c r="O9" s="64">
        <v>6.8610903218065999E+21</v>
      </c>
      <c r="P9" s="66">
        <v>5.2439169631421402E+21</v>
      </c>
      <c r="Q9" s="64">
        <v>258.927337923896</v>
      </c>
      <c r="R9" s="69">
        <f t="shared" si="2"/>
        <v>4.9146694777643091E+22</v>
      </c>
      <c r="S9" s="68">
        <f t="shared" si="3"/>
        <v>9.3721344413116974</v>
      </c>
      <c r="T9" s="69">
        <f t="shared" si="4"/>
        <v>3.2048726013142107E-4</v>
      </c>
      <c r="U9" s="65">
        <f t="shared" si="1"/>
        <v>9.3237051057043507E-4</v>
      </c>
      <c r="V9" s="65">
        <f t="shared" si="5"/>
        <v>-6.1188325043901406E-4</v>
      </c>
      <c r="W9" s="68">
        <f t="shared" si="6"/>
        <v>-65.626619836427139</v>
      </c>
      <c r="Y9" s="65"/>
      <c r="Z9" s="65"/>
      <c r="AA9" s="65"/>
      <c r="AC9" s="65"/>
      <c r="AF9" s="65"/>
      <c r="AI9" s="65"/>
      <c r="AJ9" s="65"/>
      <c r="AK9" s="65"/>
      <c r="AL9" s="65"/>
      <c r="AM9" s="65"/>
      <c r="AN9" s="65"/>
      <c r="AO9" s="65"/>
      <c r="AP9" s="65"/>
      <c r="AQ9" s="65"/>
    </row>
    <row r="10" spans="1:54" x14ac:dyDescent="0.55000000000000004">
      <c r="A10" s="3">
        <v>0.8</v>
      </c>
      <c r="B10" s="1">
        <v>40</v>
      </c>
      <c r="C10" s="1">
        <v>0</v>
      </c>
      <c r="D10" s="1">
        <v>-20</v>
      </c>
      <c r="E10">
        <v>338.27561182099998</v>
      </c>
      <c r="F10" s="1">
        <v>29.192798877400001</v>
      </c>
      <c r="G10" s="1">
        <v>276.98517130988</v>
      </c>
      <c r="H10" s="1">
        <v>9.6518083370723308E-4</v>
      </c>
      <c r="I10" s="2">
        <v>2.284767604913E+16</v>
      </c>
      <c r="J10">
        <v>3452182949254420</v>
      </c>
      <c r="K10" s="14">
        <f t="shared" si="0"/>
        <v>1.939549309987558E+16</v>
      </c>
      <c r="L10" s="28">
        <v>9.6686956851360896E+22</v>
      </c>
      <c r="M10">
        <v>1.1348048282246789E+22</v>
      </c>
      <c r="N10">
        <v>2.3998257842939677E+22</v>
      </c>
      <c r="O10">
        <v>7.6224258216178997E+21</v>
      </c>
      <c r="P10" s="28">
        <v>7.4095705861671596E+21</v>
      </c>
      <c r="Q10">
        <v>260.19297593006797</v>
      </c>
      <c r="R10" s="38">
        <f t="shared" si="2"/>
        <v>7.665041509171144E+22</v>
      </c>
      <c r="S10" s="31">
        <f t="shared" si="3"/>
        <v>10.344785058773743</v>
      </c>
      <c r="T10" s="38">
        <f t="shared" si="4"/>
        <v>3.5288638344824349E-4</v>
      </c>
      <c r="U10" s="14">
        <f t="shared" si="1"/>
        <v>9.9583907834222148E-4</v>
      </c>
      <c r="V10" s="14">
        <f t="shared" si="5"/>
        <v>-6.4295269489397799E-4</v>
      </c>
      <c r="W10" s="31">
        <f t="shared" si="6"/>
        <v>-64.563914881137691</v>
      </c>
      <c r="X10"/>
      <c r="Y10" s="14"/>
      <c r="Z10" s="14"/>
      <c r="AA10" s="14"/>
      <c r="AF10" s="14"/>
      <c r="AI10" s="14"/>
      <c r="AJ10" s="14"/>
      <c r="AK10" s="14"/>
      <c r="AL10" s="14"/>
      <c r="AM10" s="14"/>
      <c r="AN10" s="14"/>
      <c r="AO10" s="14"/>
      <c r="AP10" s="14"/>
      <c r="AQ10" s="14"/>
    </row>
    <row r="11" spans="1:54" x14ac:dyDescent="0.55000000000000004">
      <c r="A11" s="3">
        <v>1</v>
      </c>
      <c r="B11" s="1">
        <v>40</v>
      </c>
      <c r="C11" s="1">
        <v>0</v>
      </c>
      <c r="D11" s="1">
        <v>-20</v>
      </c>
      <c r="E11">
        <v>350.67248840000002</v>
      </c>
      <c r="F11" s="1">
        <v>31.869304916899999</v>
      </c>
      <c r="G11" s="1">
        <v>280.45629675200001</v>
      </c>
      <c r="H11" s="1">
        <v>1.0471314594205547E-3</v>
      </c>
      <c r="I11" s="2">
        <v>2.75499641755005E+16</v>
      </c>
      <c r="J11">
        <v>4514247569367830</v>
      </c>
      <c r="K11" s="14">
        <f t="shared" si="0"/>
        <v>2.3035716606132672E+16</v>
      </c>
      <c r="L11" s="28">
        <v>1.0938717271443747E+23</v>
      </c>
      <c r="M11">
        <v>1.403951738883738E+22</v>
      </c>
      <c r="N11">
        <v>3.4586254641416295E+22</v>
      </c>
      <c r="O11">
        <v>6.9054251750933303E+21</v>
      </c>
      <c r="P11" s="28">
        <v>8.2396615293795597E+21</v>
      </c>
      <c r="Q11">
        <v>261.48857573055699</v>
      </c>
      <c r="R11" s="38">
        <f t="shared" si="2"/>
        <v>9.7673915772063271E+22</v>
      </c>
      <c r="S11" s="31">
        <f t="shared" si="3"/>
        <v>11.854117480893423</v>
      </c>
      <c r="T11" s="38">
        <f t="shared" si="4"/>
        <v>4.0337045116281838E-4</v>
      </c>
      <c r="U11" s="14">
        <f t="shared" si="1"/>
        <v>1.0844447866570756E-3</v>
      </c>
      <c r="V11" s="14">
        <f t="shared" si="5"/>
        <v>-6.810743354942572E-4</v>
      </c>
      <c r="W11" s="31">
        <f t="shared" si="6"/>
        <v>-62.803966036274318</v>
      </c>
      <c r="X11"/>
      <c r="Y11" s="14"/>
      <c r="Z11" s="14"/>
      <c r="AA11" s="14"/>
      <c r="AF11" s="14"/>
      <c r="AI11" s="14"/>
      <c r="AJ11" s="14"/>
      <c r="AK11" s="14"/>
      <c r="AL11" s="14"/>
      <c r="AM11" s="14"/>
      <c r="AN11" s="14"/>
      <c r="AO11" s="14"/>
      <c r="AP11" s="14"/>
      <c r="AQ11" s="14"/>
    </row>
    <row r="12" spans="1:54" x14ac:dyDescent="0.55000000000000004">
      <c r="A12" s="3">
        <v>1.5</v>
      </c>
      <c r="B12" s="1">
        <v>40</v>
      </c>
      <c r="C12" s="1">
        <v>0</v>
      </c>
      <c r="D12" s="1">
        <v>-20</v>
      </c>
      <c r="E12">
        <v>379.19392334999998</v>
      </c>
      <c r="F12" s="1">
        <v>36.806894655199997</v>
      </c>
      <c r="G12" s="1">
        <v>288.44229853799999</v>
      </c>
      <c r="H12" s="1">
        <v>1.192506947678111E-3</v>
      </c>
      <c r="I12" s="2">
        <v>3.82166507603936E+16</v>
      </c>
      <c r="J12">
        <v>5712700240414110</v>
      </c>
      <c r="K12" s="14">
        <f t="shared" si="0"/>
        <v>3.2503950519979488E+16</v>
      </c>
      <c r="L12" s="28">
        <v>1.2658265322710317E+23</v>
      </c>
      <c r="M12">
        <v>2.0762544874327114E+22</v>
      </c>
      <c r="N12">
        <v>5.9506322324306535E+22</v>
      </c>
      <c r="O12">
        <v>5.3513973876867402E+21</v>
      </c>
      <c r="P12" s="28">
        <v>9.2468485879630995E+21</v>
      </c>
      <c r="Q12">
        <v>264.43527985606602</v>
      </c>
      <c r="R12" s="38">
        <f t="shared" si="2"/>
        <v>1.2814486405631908E+23</v>
      </c>
      <c r="S12" s="31">
        <f t="shared" si="3"/>
        <v>13.858220218197268</v>
      </c>
      <c r="T12" s="38">
        <f t="shared" si="4"/>
        <v>4.6893103217997306E-4</v>
      </c>
      <c r="U12" s="14">
        <f t="shared" si="1"/>
        <v>1.2454626084912729E-3</v>
      </c>
      <c r="V12" s="14">
        <f t="shared" si="5"/>
        <v>-7.7653157631129991E-4</v>
      </c>
      <c r="W12" s="31">
        <f t="shared" si="6"/>
        <v>-62.348847008098772</v>
      </c>
      <c r="X12"/>
      <c r="Y12" s="14"/>
      <c r="Z12" s="14"/>
      <c r="AA12" s="14"/>
      <c r="AF12" s="14"/>
      <c r="AI12" s="14"/>
      <c r="AJ12" s="14"/>
      <c r="AK12" s="14"/>
      <c r="AL12" s="14"/>
      <c r="AM12" s="14"/>
      <c r="AN12" s="14"/>
      <c r="AO12" s="14"/>
      <c r="AP12" s="14"/>
      <c r="AQ12" s="14"/>
    </row>
    <row r="13" spans="1:54" x14ac:dyDescent="0.55000000000000004">
      <c r="A13" s="3">
        <v>2</v>
      </c>
      <c r="B13" s="1">
        <v>40</v>
      </c>
      <c r="C13" s="1">
        <v>0</v>
      </c>
      <c r="D13" s="1">
        <v>-20</v>
      </c>
      <c r="E13">
        <v>404.45508719999998</v>
      </c>
      <c r="F13" s="1">
        <v>42.244418027599998</v>
      </c>
      <c r="G13" s="1">
        <v>295.51542441599997</v>
      </c>
      <c r="H13" s="1">
        <v>1.3521985573194592E-3</v>
      </c>
      <c r="I13" s="2">
        <v>4.77729903690212E+16</v>
      </c>
      <c r="J13">
        <v>6578688205484830</v>
      </c>
      <c r="K13" s="14">
        <f t="shared" si="0"/>
        <v>4.1194302163536368E+16</v>
      </c>
      <c r="L13" s="28">
        <v>1.3892349435741648E+23</v>
      </c>
      <c r="M13">
        <v>2.7172605908118177E+22</v>
      </c>
      <c r="N13">
        <v>8.5433421760612792E+22</v>
      </c>
      <c r="O13">
        <v>4.4471684582152701E+21</v>
      </c>
      <c r="P13" s="28">
        <v>9.9063532143361298E+21</v>
      </c>
      <c r="Q13">
        <v>267.08095962255902</v>
      </c>
      <c r="R13" s="38">
        <f t="shared" si="2"/>
        <v>1.6251143583111169E+23</v>
      </c>
      <c r="S13" s="31">
        <f t="shared" si="3"/>
        <v>16.404768971484966</v>
      </c>
      <c r="T13" s="38">
        <f t="shared" si="4"/>
        <v>5.5234428935321421E-4</v>
      </c>
      <c r="U13" s="14">
        <f t="shared" si="1"/>
        <v>1.422358528495795E-3</v>
      </c>
      <c r="V13" s="14">
        <f t="shared" si="5"/>
        <v>-8.7001423914258075E-4</v>
      </c>
      <c r="W13" s="31">
        <f t="shared" si="6"/>
        <v>-61.167013921775272</v>
      </c>
      <c r="X13"/>
      <c r="Y13" s="14"/>
      <c r="Z13" s="14"/>
      <c r="AA13" s="14"/>
      <c r="AF13" s="14"/>
      <c r="AI13" s="14"/>
      <c r="AJ13" s="14"/>
      <c r="AK13" s="14"/>
      <c r="AL13" s="14"/>
      <c r="AM13" s="14"/>
      <c r="AN13" s="14"/>
      <c r="AO13" s="14"/>
      <c r="AP13" s="14"/>
      <c r="AQ13" s="14"/>
    </row>
    <row r="14" spans="1:54" x14ac:dyDescent="0.55000000000000004">
      <c r="A14" s="3">
        <v>3</v>
      </c>
      <c r="B14" s="1">
        <v>40</v>
      </c>
      <c r="C14" s="1">
        <v>0</v>
      </c>
      <c r="D14" s="1">
        <v>-20</v>
      </c>
      <c r="E14">
        <v>446.54350679999999</v>
      </c>
      <c r="F14" s="1">
        <v>49.892508751500003</v>
      </c>
      <c r="G14" s="1">
        <v>307.300181904</v>
      </c>
      <c r="H14" s="1">
        <v>1.5660843409534065E-3</v>
      </c>
      <c r="I14" s="2">
        <v>6.49053071803862E+16</v>
      </c>
      <c r="J14">
        <v>7414702177590710</v>
      </c>
      <c r="K14" s="14">
        <f t="shared" si="0"/>
        <v>5.7490605002795488E+16</v>
      </c>
      <c r="L14" s="28">
        <v>1.5412133613150175E+23</v>
      </c>
      <c r="M14">
        <v>3.9239601837445176E+22</v>
      </c>
      <c r="N14">
        <v>1.3775740033205153E+23</v>
      </c>
      <c r="O14">
        <v>3.3876242034183399E+21</v>
      </c>
      <c r="P14" s="28">
        <v>1.069679402986E+22</v>
      </c>
      <c r="Q14">
        <v>271.68129196328402</v>
      </c>
      <c r="R14" s="38">
        <f t="shared" si="2"/>
        <v>1.9918392724336624E+23</v>
      </c>
      <c r="S14" s="31">
        <f t="shared" si="3"/>
        <v>18.620899559937882</v>
      </c>
      <c r="T14" s="38">
        <f t="shared" si="4"/>
        <v>6.2163005556810141E-4</v>
      </c>
      <c r="U14" s="14">
        <f t="shared" si="1"/>
        <v>1.6655845700577097E-3</v>
      </c>
      <c r="V14" s="14">
        <f t="shared" si="5"/>
        <v>-1.0439545144896082E-3</v>
      </c>
      <c r="W14" s="31">
        <f t="shared" si="6"/>
        <v>-62.677965037430482</v>
      </c>
      <c r="X14"/>
      <c r="Y14" s="14"/>
      <c r="Z14" s="14"/>
      <c r="AA14" s="14"/>
      <c r="AF14" s="14"/>
      <c r="AI14" s="14"/>
      <c r="AJ14" s="14"/>
      <c r="AK14" s="14"/>
      <c r="AL14" s="14"/>
      <c r="AM14" s="14"/>
      <c r="AN14" s="14"/>
      <c r="AO14" s="14"/>
      <c r="AP14" s="14"/>
      <c r="AQ14" s="14"/>
    </row>
    <row r="15" spans="1:54" x14ac:dyDescent="0.55000000000000004">
      <c r="A15" s="3">
        <v>5</v>
      </c>
      <c r="B15" s="1">
        <v>40</v>
      </c>
      <c r="C15" s="1">
        <v>0</v>
      </c>
      <c r="D15" s="1">
        <v>-20</v>
      </c>
      <c r="E15">
        <v>506.41305</v>
      </c>
      <c r="F15" s="1">
        <v>62.522301515700001</v>
      </c>
      <c r="G15" s="1">
        <v>324.06365399999999</v>
      </c>
      <c r="H15" s="1">
        <v>1.911089418392033E-3</v>
      </c>
      <c r="I15" s="2">
        <v>9.5386705504070496E+16</v>
      </c>
      <c r="J15">
        <v>7707210802968410</v>
      </c>
      <c r="K15" s="14">
        <f t="shared" si="0"/>
        <v>8.767949470110208E+16</v>
      </c>
      <c r="L15" s="28">
        <v>1.6998428433885738E+23</v>
      </c>
      <c r="M15">
        <v>6.2481481078026107E+22</v>
      </c>
      <c r="N15">
        <v>2.4102665271346674E+23</v>
      </c>
      <c r="O15">
        <v>2.3766633602257199E+21</v>
      </c>
      <c r="P15" s="28">
        <v>1.1456543653855599E+22</v>
      </c>
      <c r="Q15">
        <v>279.51677138312402</v>
      </c>
      <c r="R15" s="38">
        <f t="shared" si="2"/>
        <v>2.4042039516356322E+23</v>
      </c>
      <c r="S15" s="31">
        <f t="shared" si="3"/>
        <v>20.985421295248315</v>
      </c>
      <c r="T15" s="38">
        <f t="shared" si="4"/>
        <v>6.9067696248489548E-4</v>
      </c>
      <c r="U15" s="14">
        <f t="shared" si="1"/>
        <v>2.0577482191508935E-3</v>
      </c>
      <c r="V15" s="14">
        <f t="shared" si="5"/>
        <v>-1.367071256665998E-3</v>
      </c>
      <c r="W15" s="31">
        <f t="shared" si="6"/>
        <v>-66.435302625610078</v>
      </c>
      <c r="X15"/>
      <c r="Y15" s="14"/>
      <c r="Z15" s="14"/>
      <c r="AA15" s="14"/>
      <c r="AF15" s="14"/>
      <c r="AI15" s="14"/>
      <c r="AJ15" s="14"/>
      <c r="AK15" s="14"/>
      <c r="AL15" s="14"/>
      <c r="AM15" s="14"/>
      <c r="AN15" s="14"/>
      <c r="AO15" s="14"/>
      <c r="AP15" s="14"/>
      <c r="AQ15" s="14"/>
    </row>
    <row r="16" spans="1:54" s="42" customFormat="1" ht="14.7" thickBot="1" x14ac:dyDescent="0.6">
      <c r="A16" s="5">
        <v>7.5</v>
      </c>
      <c r="B16" s="6">
        <v>40</v>
      </c>
      <c r="C16" s="6">
        <v>0</v>
      </c>
      <c r="D16" s="6">
        <v>-20</v>
      </c>
      <c r="E16" s="7">
        <v>563.45371875000001</v>
      </c>
      <c r="F16" s="6">
        <v>75.572161692799995</v>
      </c>
      <c r="G16" s="6">
        <v>340.03504125000001</v>
      </c>
      <c r="H16" s="6">
        <v>2.2550762008952865E-3</v>
      </c>
      <c r="I16" s="8">
        <v>1.28595492911816E+17</v>
      </c>
      <c r="J16" s="7">
        <v>6975278527583900</v>
      </c>
      <c r="K16" s="15">
        <f t="shared" si="0"/>
        <v>1.216202143842321E+17</v>
      </c>
      <c r="L16" s="29">
        <v>1.7772217337750013E+23</v>
      </c>
      <c r="M16" s="7">
        <v>9.0819183404369995E+22</v>
      </c>
      <c r="N16" s="7">
        <v>3.596870122264365E+23</v>
      </c>
      <c r="O16" s="7">
        <v>1.7605063798438499E+21</v>
      </c>
      <c r="P16" s="29">
        <v>1.1737172971633301E+22</v>
      </c>
      <c r="Q16" s="7">
        <v>287.90322765643498</v>
      </c>
      <c r="R16" s="38">
        <f t="shared" si="2"/>
        <v>2.570146582404832E+23</v>
      </c>
      <c r="S16" s="31">
        <f t="shared" si="3"/>
        <v>21.897492595673828</v>
      </c>
      <c r="T16" s="39">
        <f t="shared" si="4"/>
        <v>7.1012096557116779E-4</v>
      </c>
      <c r="U16" s="15">
        <f t="shared" si="1"/>
        <v>2.4507544047391952E-3</v>
      </c>
      <c r="V16" s="15">
        <f t="shared" si="5"/>
        <v>-1.7406334391680274E-3</v>
      </c>
      <c r="W16" s="32">
        <f t="shared" si="6"/>
        <v>-71.024392970672324</v>
      </c>
      <c r="X16"/>
      <c r="Y16" s="14"/>
      <c r="Z16" s="14"/>
      <c r="AA16" s="14"/>
      <c r="AB16"/>
      <c r="AC16" s="14"/>
      <c r="AD16"/>
      <c r="AE16"/>
      <c r="AF16" s="14"/>
      <c r="AG16"/>
      <c r="AH16"/>
      <c r="AI16" s="14"/>
      <c r="AJ16" s="14"/>
      <c r="AK16" s="14"/>
      <c r="AL16" s="14"/>
      <c r="AM16" s="14"/>
      <c r="AN16" s="14"/>
      <c r="AO16" s="14"/>
      <c r="AP16" s="14"/>
      <c r="AQ16" s="14"/>
      <c r="AR16"/>
      <c r="AS16"/>
      <c r="AT16"/>
      <c r="AU16"/>
      <c r="AV16"/>
      <c r="AW16"/>
      <c r="AX16"/>
      <c r="AY16"/>
      <c r="AZ16"/>
      <c r="BA16"/>
      <c r="BB16"/>
    </row>
    <row r="17" spans="1:43" s="64" customFormat="1" x14ac:dyDescent="0.55000000000000004">
      <c r="A17" s="58">
        <v>0.4</v>
      </c>
      <c r="B17" s="59">
        <v>20</v>
      </c>
      <c r="C17" s="59">
        <v>0</v>
      </c>
      <c r="D17" s="59">
        <v>5</v>
      </c>
      <c r="E17" s="59">
        <v>309.05030825</v>
      </c>
      <c r="F17" s="59">
        <v>15.345759574300001</v>
      </c>
      <c r="G17" s="59">
        <v>286.80208630999999</v>
      </c>
      <c r="H17" s="59">
        <v>4.9860709060120718E-4</v>
      </c>
      <c r="I17" s="60">
        <v>1.25041318320912E+16</v>
      </c>
      <c r="J17" s="59">
        <v>1806879187939660</v>
      </c>
      <c r="K17" s="61">
        <f t="shared" si="0"/>
        <v>1.069725264415154E+16</v>
      </c>
      <c r="L17" s="64">
        <v>1.4300109749650226E+22</v>
      </c>
      <c r="M17" s="64">
        <v>3.326443185456107E+21</v>
      </c>
      <c r="N17" s="64">
        <v>2.5605460756547009E+21</v>
      </c>
      <c r="O17" s="64">
        <v>4.4317335148391799E+21</v>
      </c>
      <c r="P17" s="58">
        <v>2.4374371413900898E+21</v>
      </c>
      <c r="Q17" s="59">
        <v>280.39373716888502</v>
      </c>
      <c r="R17" s="63">
        <f t="shared" si="2"/>
        <v>1.2785491823641179E+22</v>
      </c>
      <c r="S17" s="62">
        <f t="shared" si="3"/>
        <v>5.2454652497620966</v>
      </c>
      <c r="T17" s="63">
        <f t="shared" si="4"/>
        <v>1.7236975857695653E-4</v>
      </c>
      <c r="U17" s="60">
        <f t="shared" si="1"/>
        <v>5.0427269022935159E-4</v>
      </c>
      <c r="V17" s="60">
        <f t="shared" si="5"/>
        <v>-3.3190293165239506E-4</v>
      </c>
      <c r="W17" s="62">
        <f t="shared" si="6"/>
        <v>-65.818145238331297</v>
      </c>
      <c r="Y17" s="65"/>
      <c r="Z17" s="65"/>
      <c r="AA17" s="65"/>
      <c r="AC17" s="65"/>
      <c r="AF17" s="65"/>
      <c r="AI17" s="65"/>
      <c r="AJ17" s="65"/>
      <c r="AK17" s="65"/>
      <c r="AL17" s="65"/>
      <c r="AM17" s="65"/>
      <c r="AN17" s="65"/>
      <c r="AO17" s="65"/>
      <c r="AP17" s="65"/>
      <c r="AQ17" s="65"/>
    </row>
    <row r="18" spans="1:43" s="64" customFormat="1" x14ac:dyDescent="0.55000000000000004">
      <c r="A18" s="66">
        <v>0.6</v>
      </c>
      <c r="B18" s="64">
        <v>20</v>
      </c>
      <c r="C18" s="64">
        <v>0</v>
      </c>
      <c r="D18" s="64">
        <v>5</v>
      </c>
      <c r="E18" s="64">
        <v>318.505582162</v>
      </c>
      <c r="F18" s="64">
        <v>17.2267419617</v>
      </c>
      <c r="G18" s="64">
        <v>289.44956300536001</v>
      </c>
      <c r="H18" s="64">
        <v>5.5715741276078754E-4</v>
      </c>
      <c r="I18" s="65">
        <v>1.81993943600542E+16</v>
      </c>
      <c r="J18" s="64">
        <v>3062236113357680</v>
      </c>
      <c r="K18" s="67">
        <f t="shared" si="0"/>
        <v>1.513715824669652E+16</v>
      </c>
      <c r="L18" s="64">
        <v>2.721398891899735E+22</v>
      </c>
      <c r="M18" s="64">
        <v>4.8927548803139586E+21</v>
      </c>
      <c r="N18" s="64">
        <v>7.6760843526623304E+21</v>
      </c>
      <c r="O18" s="64">
        <v>5.5358035119051196E+21</v>
      </c>
      <c r="P18" s="66">
        <v>4.3738762396374999E+21</v>
      </c>
      <c r="Q18" s="64">
        <v>281.07490314523898</v>
      </c>
      <c r="R18" s="69">
        <f t="shared" si="2"/>
        <v>3.0029005688767171E+22</v>
      </c>
      <c r="S18" s="68">
        <f t="shared" si="3"/>
        <v>6.8655362071369286</v>
      </c>
      <c r="T18" s="69">
        <f t="shared" si="4"/>
        <v>2.2533291795168327E-4</v>
      </c>
      <c r="U18" s="65">
        <f t="shared" si="1"/>
        <v>5.6539677541797388E-4</v>
      </c>
      <c r="V18" s="65">
        <f t="shared" si="5"/>
        <v>-3.4006385746629061E-4</v>
      </c>
      <c r="W18" s="68">
        <f t="shared" si="6"/>
        <v>-60.146055345804861</v>
      </c>
      <c r="Y18" s="65"/>
      <c r="Z18" s="65"/>
      <c r="AA18" s="65"/>
      <c r="AC18" s="65"/>
      <c r="AF18" s="65"/>
      <c r="AI18" s="65"/>
      <c r="AJ18" s="65"/>
      <c r="AK18" s="65"/>
      <c r="AL18" s="65"/>
      <c r="AM18" s="65"/>
      <c r="AN18" s="65"/>
      <c r="AO18" s="65"/>
      <c r="AP18" s="65"/>
      <c r="AQ18" s="65"/>
    </row>
    <row r="19" spans="1:43" x14ac:dyDescent="0.55000000000000004">
      <c r="A19" s="3">
        <v>0.8</v>
      </c>
      <c r="B19" s="1">
        <v>20</v>
      </c>
      <c r="C19" s="1">
        <v>0</v>
      </c>
      <c r="D19" s="1">
        <v>5</v>
      </c>
      <c r="E19">
        <v>327.44533735700003</v>
      </c>
      <c r="F19" s="1">
        <v>18.720169366</v>
      </c>
      <c r="G19" s="1">
        <v>291.95269445996001</v>
      </c>
      <c r="H19" s="1">
        <v>6.0285760426607483E-4</v>
      </c>
      <c r="I19" s="2">
        <v>2.3603364325146E+16</v>
      </c>
      <c r="J19">
        <v>4107218983346390</v>
      </c>
      <c r="K19" s="4">
        <f t="shared" si="0"/>
        <v>1.9496145341799608E+16</v>
      </c>
      <c r="L19">
        <v>3.6295596576309078E+22</v>
      </c>
      <c r="M19">
        <v>6.3972287055250284E+21</v>
      </c>
      <c r="N19">
        <v>1.4960167189370473E+22</v>
      </c>
      <c r="O19">
        <v>5.4756053849971999E+21</v>
      </c>
      <c r="P19" s="28">
        <v>5.6560103069194796E+21</v>
      </c>
      <c r="Q19">
        <v>281.79962333880098</v>
      </c>
      <c r="R19" s="38">
        <f t="shared" si="2"/>
        <v>4.2752873025172511E+22</v>
      </c>
      <c r="S19" s="31">
        <f t="shared" si="3"/>
        <v>7.5588393063692401</v>
      </c>
      <c r="T19" s="38">
        <f t="shared" si="4"/>
        <v>2.4776851748089667E-4</v>
      </c>
      <c r="U19" s="14">
        <f t="shared" si="1"/>
        <v>6.1362180393183014E-4</v>
      </c>
      <c r="V19" s="14">
        <f t="shared" si="5"/>
        <v>-3.6585328645093347E-4</v>
      </c>
      <c r="W19" s="31">
        <f t="shared" si="6"/>
        <v>-59.621950215376906</v>
      </c>
      <c r="X19"/>
      <c r="Y19" s="14"/>
      <c r="Z19" s="14"/>
      <c r="AA19" s="14"/>
      <c r="AF19" s="14"/>
      <c r="AI19" s="14"/>
      <c r="AJ19" s="14"/>
      <c r="AK19" s="14"/>
      <c r="AL19" s="14"/>
      <c r="AM19" s="14"/>
      <c r="AN19" s="14"/>
      <c r="AO19" s="14"/>
      <c r="AP19" s="14"/>
      <c r="AQ19" s="14"/>
    </row>
    <row r="20" spans="1:43" x14ac:dyDescent="0.55000000000000004">
      <c r="A20" s="3">
        <v>1</v>
      </c>
      <c r="B20" s="1">
        <v>20</v>
      </c>
      <c r="C20" s="1">
        <v>0</v>
      </c>
      <c r="D20" s="1">
        <v>5</v>
      </c>
      <c r="E20">
        <v>335.8930249</v>
      </c>
      <c r="F20" s="1">
        <v>19.507784132299999</v>
      </c>
      <c r="G20" s="1">
        <v>294.31804697199999</v>
      </c>
      <c r="H20" s="1">
        <v>6.2569215289728041E-4</v>
      </c>
      <c r="I20" s="2">
        <v>2.87621765758007E+16</v>
      </c>
      <c r="J20">
        <v>4994599956972400</v>
      </c>
      <c r="K20" s="4">
        <f t="shared" si="0"/>
        <v>2.37675766188283E+16</v>
      </c>
      <c r="L20">
        <v>4.0120486637405615E+22</v>
      </c>
      <c r="M20">
        <v>7.9541164116972384E+21</v>
      </c>
      <c r="N20">
        <v>2.1272144493913236E+22</v>
      </c>
      <c r="O20">
        <v>4.7790914356563705E+21</v>
      </c>
      <c r="P20" s="28">
        <v>6.1371232495209E+21</v>
      </c>
      <c r="Q20">
        <v>282.506196242329</v>
      </c>
      <c r="R20" s="38">
        <f t="shared" si="2"/>
        <v>4.5595836566300762E+22</v>
      </c>
      <c r="S20" s="31">
        <f t="shared" si="3"/>
        <v>7.4295129350482316</v>
      </c>
      <c r="T20" s="38">
        <f t="shared" si="4"/>
        <v>2.432246392632123E-4</v>
      </c>
      <c r="U20" s="14">
        <f t="shared" si="1"/>
        <v>6.3863860254151123E-4</v>
      </c>
      <c r="V20" s="14">
        <f t="shared" si="5"/>
        <v>-3.9541396327829893E-4</v>
      </c>
      <c r="W20" s="31">
        <f t="shared" si="6"/>
        <v>-61.915136621043388</v>
      </c>
      <c r="X20"/>
      <c r="Y20" s="14"/>
      <c r="Z20" s="14"/>
      <c r="AA20" s="14"/>
      <c r="AF20" s="14"/>
      <c r="AI20" s="14"/>
      <c r="AJ20" s="14"/>
      <c r="AK20" s="14"/>
      <c r="AL20" s="14"/>
      <c r="AM20" s="14"/>
      <c r="AN20" s="14"/>
      <c r="AO20" s="14"/>
      <c r="AP20" s="14"/>
      <c r="AQ20" s="14"/>
    </row>
    <row r="21" spans="1:43" x14ac:dyDescent="0.55000000000000004">
      <c r="A21" s="3">
        <v>1.5</v>
      </c>
      <c r="B21" s="1">
        <v>20</v>
      </c>
      <c r="C21" s="1">
        <v>0</v>
      </c>
      <c r="D21" s="1">
        <v>5</v>
      </c>
      <c r="E21">
        <v>355.01334541199998</v>
      </c>
      <c r="F21" s="1">
        <v>23.462323039099999</v>
      </c>
      <c r="G21" s="1">
        <v>299.67173671536</v>
      </c>
      <c r="H21" s="1">
        <v>7.457775938824624E-4</v>
      </c>
      <c r="I21" s="2">
        <v>4.0819653476103296E+16</v>
      </c>
      <c r="J21">
        <v>6591246492720150</v>
      </c>
      <c r="K21" s="4">
        <f t="shared" si="0"/>
        <v>3.4228406983383144E+16</v>
      </c>
      <c r="L21">
        <v>4.7882477397074579E+22</v>
      </c>
      <c r="M21">
        <v>1.1626111180884131E+22</v>
      </c>
      <c r="N21">
        <v>3.9773636281399077E+22</v>
      </c>
      <c r="O21">
        <v>3.7560309936986202E+21</v>
      </c>
      <c r="P21" s="28">
        <v>7.0783860902345897E+21</v>
      </c>
      <c r="Q21">
        <v>284.163858738974</v>
      </c>
      <c r="R21" s="38">
        <f t="shared" si="2"/>
        <v>6.303712519149956E+22</v>
      </c>
      <c r="S21" s="31">
        <f t="shared" si="3"/>
        <v>8.9055788124451407</v>
      </c>
      <c r="T21" s="38">
        <f t="shared" si="4"/>
        <v>2.9069592529001978E-4</v>
      </c>
      <c r="U21" s="14">
        <f t="shared" si="1"/>
        <v>7.6585720579703631E-4</v>
      </c>
      <c r="V21" s="14">
        <f t="shared" si="5"/>
        <v>-4.7516128050701653E-4</v>
      </c>
      <c r="W21" s="31">
        <f t="shared" si="6"/>
        <v>-62.043064543932935</v>
      </c>
      <c r="X21"/>
      <c r="Y21" s="14"/>
      <c r="Z21" s="14"/>
      <c r="AA21" s="14"/>
      <c r="AF21" s="14"/>
      <c r="AI21" s="14"/>
      <c r="AJ21" s="14"/>
      <c r="AK21" s="14"/>
      <c r="AL21" s="14"/>
      <c r="AM21" s="14"/>
      <c r="AN21" s="14"/>
      <c r="AO21" s="14"/>
      <c r="AP21" s="14"/>
      <c r="AQ21" s="14"/>
    </row>
    <row r="22" spans="1:43" x14ac:dyDescent="0.55000000000000004">
      <c r="A22" s="3">
        <v>2</v>
      </c>
      <c r="B22" s="1">
        <v>20</v>
      </c>
      <c r="C22" s="1">
        <v>0</v>
      </c>
      <c r="D22" s="1">
        <v>5</v>
      </c>
      <c r="E22">
        <v>371.57123519999999</v>
      </c>
      <c r="F22" s="1">
        <v>24.7869218678</v>
      </c>
      <c r="G22" s="1">
        <v>304.307945856</v>
      </c>
      <c r="H22" s="1">
        <v>7.8185670552577175E-4</v>
      </c>
      <c r="I22" s="2">
        <v>5.20008740049726E+16</v>
      </c>
      <c r="J22">
        <v>7731132780833950</v>
      </c>
      <c r="K22" s="4">
        <f t="shared" si="0"/>
        <v>4.4269741224138648E+16</v>
      </c>
      <c r="L22">
        <v>5.1965478979663863E+22</v>
      </c>
      <c r="M22">
        <v>1.5016724918750891E+22</v>
      </c>
      <c r="N22">
        <v>5.7730570578396992E+22</v>
      </c>
      <c r="O22">
        <v>3.0405597184243899E+21</v>
      </c>
      <c r="P22" s="28">
        <v>7.48528692066174E+21</v>
      </c>
      <c r="Q22">
        <v>285.65670540652798</v>
      </c>
      <c r="R22" s="38">
        <f t="shared" si="2"/>
        <v>5.7783887865271682E+22</v>
      </c>
      <c r="S22" s="31">
        <f t="shared" si="3"/>
        <v>7.7196623827164226</v>
      </c>
      <c r="T22" s="38">
        <f t="shared" si="4"/>
        <v>2.5132593628098227E-4</v>
      </c>
      <c r="U22" s="14">
        <f t="shared" si="1"/>
        <v>8.0697782326541272E-4</v>
      </c>
      <c r="V22" s="14">
        <f t="shared" si="5"/>
        <v>-5.5565188698443045E-4</v>
      </c>
      <c r="W22" s="31">
        <f t="shared" si="6"/>
        <v>-68.855905449297353</v>
      </c>
      <c r="X22"/>
      <c r="Y22" s="14"/>
      <c r="Z22" s="14"/>
      <c r="AA22" s="14"/>
      <c r="AF22" s="14"/>
      <c r="AI22" s="14"/>
      <c r="AJ22" s="14"/>
      <c r="AK22" s="14"/>
      <c r="AL22" s="14"/>
      <c r="AM22" s="14"/>
      <c r="AN22" s="14"/>
      <c r="AO22" s="14"/>
      <c r="AP22" s="14"/>
      <c r="AQ22" s="14"/>
    </row>
    <row r="23" spans="1:43" x14ac:dyDescent="0.55000000000000004">
      <c r="A23" s="3">
        <v>3</v>
      </c>
      <c r="B23" s="1">
        <v>20</v>
      </c>
      <c r="C23" s="1">
        <v>0</v>
      </c>
      <c r="D23" s="1">
        <v>5</v>
      </c>
      <c r="E23">
        <v>398.46541430000002</v>
      </c>
      <c r="F23" s="1">
        <v>27.2985579624</v>
      </c>
      <c r="G23" s="1">
        <v>311.83831600399998</v>
      </c>
      <c r="H23" s="1">
        <v>8.506211591526073E-4</v>
      </c>
      <c r="I23" s="2">
        <v>7.27366602925288E+16</v>
      </c>
      <c r="J23">
        <v>8914753436721460</v>
      </c>
      <c r="K23" s="4">
        <f t="shared" si="0"/>
        <v>6.3821906855807344E+16</v>
      </c>
      <c r="L23">
        <v>5.7845204764902371E+22</v>
      </c>
      <c r="M23">
        <v>2.092886053602393E+22</v>
      </c>
      <c r="N23">
        <v>9.6725985662637101E+22</v>
      </c>
      <c r="O23">
        <v>2.2726762727394299E+21</v>
      </c>
      <c r="P23" s="28">
        <v>8.0647805110953695E+21</v>
      </c>
      <c r="Q23">
        <v>288.28125647925498</v>
      </c>
      <c r="R23" s="38">
        <f t="shared" si="2"/>
        <v>4.2384150999867991E+22</v>
      </c>
      <c r="S23" s="31">
        <f t="shared" si="3"/>
        <v>5.2554624321835783</v>
      </c>
      <c r="T23" s="38">
        <f t="shared" si="4"/>
        <v>1.7031933252310033E-4</v>
      </c>
      <c r="U23" s="14">
        <f t="shared" si="1"/>
        <v>8.8469325601616701E-4</v>
      </c>
      <c r="V23" s="14">
        <f t="shared" si="5"/>
        <v>-7.1437392349306666E-4</v>
      </c>
      <c r="W23" s="31">
        <f t="shared" si="6"/>
        <v>-80.748204943930546</v>
      </c>
      <c r="X23"/>
      <c r="Y23" s="14"/>
      <c r="Z23" s="14"/>
      <c r="AA23" s="14"/>
      <c r="AF23" s="14"/>
      <c r="AI23" s="14"/>
      <c r="AJ23" s="14"/>
      <c r="AK23" s="14"/>
      <c r="AL23" s="14"/>
      <c r="AM23" s="14"/>
      <c r="AN23" s="14"/>
      <c r="AO23" s="14"/>
      <c r="AP23" s="14"/>
      <c r="AQ23" s="14"/>
    </row>
    <row r="24" spans="1:43" x14ac:dyDescent="0.55000000000000004">
      <c r="A24" s="3">
        <v>5</v>
      </c>
      <c r="B24" s="1">
        <v>20</v>
      </c>
      <c r="C24" s="1">
        <v>0</v>
      </c>
      <c r="D24" s="1">
        <v>5</v>
      </c>
      <c r="E24">
        <v>437.62721249999998</v>
      </c>
      <c r="F24" s="1">
        <v>29.216911221499998</v>
      </c>
      <c r="G24" s="1">
        <v>322.80361949999997</v>
      </c>
      <c r="H24" s="1">
        <v>8.9480070313323779E-4</v>
      </c>
      <c r="I24" s="2">
        <v>1.1037949899828899E+17</v>
      </c>
      <c r="J24">
        <v>8275043317053740</v>
      </c>
      <c r="K24" s="4">
        <f t="shared" si="0"/>
        <v>1.0210445568123525E+17</v>
      </c>
      <c r="L24">
        <v>6.3618914646052001E+22</v>
      </c>
      <c r="M24">
        <v>3.0687915885121589E+22</v>
      </c>
      <c r="N24">
        <v>1.7499147563202586E+23</v>
      </c>
      <c r="O24">
        <v>1.5490918966537499E+21</v>
      </c>
      <c r="P24" s="28">
        <v>8.5648050293773204E+21</v>
      </c>
      <c r="Q24">
        <v>292.82932455803899</v>
      </c>
      <c r="R24" s="56">
        <f t="shared" si="2"/>
        <v>-2.061024988707936E+22</v>
      </c>
      <c r="S24" s="57">
        <f t="shared" si="3"/>
        <v>-2.4063886820991383</v>
      </c>
      <c r="T24" s="56">
        <f t="shared" si="4"/>
        <v>-7.7378393186652836E-5</v>
      </c>
      <c r="U24" s="14">
        <f t="shared" si="1"/>
        <v>9.3948149815293127E-4</v>
      </c>
      <c r="V24" s="14">
        <f t="shared" si="5"/>
        <v>-1.0168598913395841E-3</v>
      </c>
      <c r="W24" s="31">
        <f t="shared" si="6"/>
        <v>-108.23628707311244</v>
      </c>
      <c r="X24"/>
      <c r="Y24" s="14"/>
      <c r="Z24" s="14"/>
      <c r="AA24" s="14"/>
      <c r="AF24" s="14"/>
      <c r="AI24" s="14"/>
      <c r="AJ24" s="14"/>
      <c r="AK24" s="14"/>
      <c r="AL24" s="14"/>
      <c r="AM24" s="14"/>
      <c r="AN24" s="14"/>
      <c r="AO24" s="14"/>
      <c r="AP24" s="14"/>
      <c r="AQ24" s="14"/>
    </row>
    <row r="25" spans="1:43" s="64" customFormat="1" x14ac:dyDescent="0.55000000000000004">
      <c r="A25" s="66">
        <v>0.4</v>
      </c>
      <c r="B25" s="64">
        <v>40</v>
      </c>
      <c r="C25" s="64">
        <v>0</v>
      </c>
      <c r="D25" s="64">
        <v>5</v>
      </c>
      <c r="E25" s="64">
        <v>332.67671994900002</v>
      </c>
      <c r="F25" s="64">
        <v>26.715656992100001</v>
      </c>
      <c r="G25" s="64">
        <v>293.41748158572</v>
      </c>
      <c r="H25" s="64">
        <v>8.5819124534731528E-4</v>
      </c>
      <c r="I25" s="65">
        <v>1.16160992500352E+16</v>
      </c>
      <c r="J25" s="64">
        <v>1977615403478820</v>
      </c>
      <c r="K25" s="67">
        <f t="shared" si="0"/>
        <v>9638483846556380</v>
      </c>
      <c r="L25" s="64">
        <v>3.4675049085221846E+22</v>
      </c>
      <c r="M25" s="64">
        <v>6.0195949197164072E+21</v>
      </c>
      <c r="N25" s="64">
        <v>3.9216063222178529E+21</v>
      </c>
      <c r="O25" s="64">
        <v>5.7840896744391705E+21</v>
      </c>
      <c r="P25" s="66">
        <v>2.9203985631675002E+21</v>
      </c>
      <c r="Q25" s="64">
        <v>282.39678056467301</v>
      </c>
      <c r="R25" s="69">
        <f t="shared" si="2"/>
        <v>2.7620026292209359E+22</v>
      </c>
      <c r="S25" s="68">
        <f t="shared" si="3"/>
        <v>9.4576222028586194</v>
      </c>
      <c r="T25" s="69">
        <f t="shared" si="4"/>
        <v>3.0968010428012501E-4</v>
      </c>
      <c r="U25" s="65">
        <f t="shared" si="1"/>
        <v>8.7477668971857713E-4</v>
      </c>
      <c r="V25" s="65">
        <f t="shared" si="5"/>
        <v>-5.6509658543845212E-4</v>
      </c>
      <c r="W25" s="68">
        <f t="shared" si="6"/>
        <v>-64.598953319189192</v>
      </c>
      <c r="Y25" s="65"/>
      <c r="Z25" s="65"/>
      <c r="AA25" s="65"/>
      <c r="AC25" s="65"/>
      <c r="AF25" s="65"/>
      <c r="AI25" s="65"/>
      <c r="AJ25" s="65"/>
      <c r="AK25" s="65"/>
      <c r="AL25" s="65"/>
      <c r="AM25" s="65"/>
      <c r="AN25" s="65"/>
      <c r="AO25" s="65"/>
      <c r="AP25" s="65"/>
      <c r="AQ25" s="65"/>
    </row>
    <row r="26" spans="1:43" s="64" customFormat="1" x14ac:dyDescent="0.55000000000000004">
      <c r="A26" s="66">
        <v>0.6</v>
      </c>
      <c r="B26" s="64">
        <v>40</v>
      </c>
      <c r="C26" s="64">
        <v>0</v>
      </c>
      <c r="D26" s="64">
        <v>5</v>
      </c>
      <c r="E26" s="64">
        <v>345.01181124700003</v>
      </c>
      <c r="F26" s="64">
        <v>25.369227572700002</v>
      </c>
      <c r="G26" s="64">
        <v>296.87130714915997</v>
      </c>
      <c r="H26" s="64">
        <v>8.1018527476472524E-4</v>
      </c>
      <c r="I26" s="65">
        <v>1.68011891381275E+16</v>
      </c>
      <c r="J26" s="64">
        <v>3504424077338900</v>
      </c>
      <c r="K26" s="67">
        <f t="shared" si="0"/>
        <v>1.32967650607886E+16</v>
      </c>
      <c r="L26" s="64">
        <v>7.2251042278714905E+22</v>
      </c>
      <c r="M26" s="64">
        <v>8.2218568058728979E+21</v>
      </c>
      <c r="N26" s="64">
        <v>1.1581384450988678E+22</v>
      </c>
      <c r="O26" s="64">
        <v>8.14186185622864E+21</v>
      </c>
      <c r="P26" s="66">
        <v>5.7222370231176302E+21</v>
      </c>
      <c r="Q26" s="64">
        <v>283.54177751965699</v>
      </c>
      <c r="R26" s="69">
        <f t="shared" si="2"/>
        <v>4.4972587872595439E+22</v>
      </c>
      <c r="S26" s="68">
        <f t="shared" si="3"/>
        <v>7.8592668725374031</v>
      </c>
      <c r="T26" s="69">
        <f t="shared" si="4"/>
        <v>2.5682347674170258E-4</v>
      </c>
      <c r="U26" s="65">
        <f t="shared" si="1"/>
        <v>8.2901030505008744E-4</v>
      </c>
      <c r="V26" s="65">
        <f t="shared" si="5"/>
        <v>-5.7218682830838491E-4</v>
      </c>
      <c r="W26" s="68">
        <f t="shared" si="6"/>
        <v>-69.020472341874481</v>
      </c>
      <c r="Y26" s="65"/>
      <c r="Z26" s="65"/>
      <c r="AA26" s="65"/>
      <c r="AC26" s="65"/>
      <c r="AF26" s="65"/>
      <c r="AI26" s="65"/>
      <c r="AJ26" s="65"/>
      <c r="AK26" s="65"/>
      <c r="AL26" s="65"/>
      <c r="AM26" s="65"/>
      <c r="AN26" s="65"/>
      <c r="AO26" s="65"/>
      <c r="AP26" s="65"/>
      <c r="AQ26" s="65"/>
    </row>
    <row r="27" spans="1:43" x14ac:dyDescent="0.55000000000000004">
      <c r="A27" s="3">
        <v>0.8</v>
      </c>
      <c r="B27" s="1">
        <v>40</v>
      </c>
      <c r="C27" s="1">
        <v>0</v>
      </c>
      <c r="D27" s="1">
        <v>5</v>
      </c>
      <c r="E27">
        <v>356.92211574999999</v>
      </c>
      <c r="F27" s="1">
        <v>27.269817723199999</v>
      </c>
      <c r="G27" s="1">
        <v>300.20619240999997</v>
      </c>
      <c r="H27" s="1">
        <v>8.6603137381102214E-4</v>
      </c>
      <c r="I27" s="2">
        <v>2.16540563140888E+16</v>
      </c>
      <c r="J27">
        <v>4826112425498520</v>
      </c>
      <c r="K27" s="4">
        <f t="shared" si="0"/>
        <v>1.682794388859028E+16</v>
      </c>
      <c r="L27">
        <v>9.8807082703494838E+22</v>
      </c>
      <c r="M27">
        <v>1.0424877096817679E+22</v>
      </c>
      <c r="N27">
        <v>2.2790319004402355E+22</v>
      </c>
      <c r="O27">
        <v>8.4031562484298799E+21</v>
      </c>
      <c r="P27" s="28">
        <v>7.6066501036836997E+21</v>
      </c>
      <c r="Q27">
        <v>284.78684317517502</v>
      </c>
      <c r="R27" s="38">
        <f t="shared" si="2"/>
        <v>6.7006526758470117E+22</v>
      </c>
      <c r="S27" s="31">
        <f t="shared" si="3"/>
        <v>8.8089403147412586</v>
      </c>
      <c r="T27" s="38">
        <f t="shared" si="4"/>
        <v>2.8722677389096554E-4</v>
      </c>
      <c r="U27" s="14">
        <f t="shared" si="1"/>
        <v>8.8916731063803055E-4</v>
      </c>
      <c r="V27" s="14">
        <f t="shared" si="5"/>
        <v>-6.0194053674706501E-4</v>
      </c>
      <c r="W27" s="31">
        <f t="shared" si="6"/>
        <v>-67.697105994049295</v>
      </c>
      <c r="X27"/>
      <c r="Y27" s="14"/>
      <c r="Z27" s="14"/>
      <c r="AA27" s="14"/>
      <c r="AF27" s="14"/>
      <c r="AI27" s="14"/>
      <c r="AJ27" s="14"/>
      <c r="AK27" s="14"/>
      <c r="AL27" s="14"/>
      <c r="AM27" s="14"/>
      <c r="AN27" s="14"/>
      <c r="AO27" s="14"/>
      <c r="AP27" s="14"/>
      <c r="AQ27" s="14"/>
    </row>
    <row r="28" spans="1:43" x14ac:dyDescent="0.55000000000000004">
      <c r="A28" s="3">
        <v>1</v>
      </c>
      <c r="B28" s="1">
        <v>40</v>
      </c>
      <c r="C28" s="1">
        <v>0</v>
      </c>
      <c r="D28" s="1">
        <v>5</v>
      </c>
      <c r="E28">
        <v>368.41877770000002</v>
      </c>
      <c r="F28" s="1">
        <v>31.984400629700001</v>
      </c>
      <c r="G28" s="1">
        <v>303.42525775600001</v>
      </c>
      <c r="H28" s="1">
        <v>1.0103540008555758E-3</v>
      </c>
      <c r="I28" s="2">
        <v>2.62229155448219E+16</v>
      </c>
      <c r="J28">
        <v>6010680559417230</v>
      </c>
      <c r="K28" s="4">
        <f t="shared" si="0"/>
        <v>2.0212234985404672E+16</v>
      </c>
      <c r="L28">
        <v>1.1139992347657524E+23</v>
      </c>
      <c r="M28">
        <v>1.3076718180509501E+22</v>
      </c>
      <c r="N28">
        <v>3.2771895636597362E+22</v>
      </c>
      <c r="O28">
        <v>7.5345342484734699E+21</v>
      </c>
      <c r="P28" s="28">
        <v>8.4190230808187099E+21</v>
      </c>
      <c r="Q28">
        <v>286.06449862763799</v>
      </c>
      <c r="R28" s="38">
        <f t="shared" si="2"/>
        <v>1.0449433558544121E+23</v>
      </c>
      <c r="S28" s="31">
        <f t="shared" si="3"/>
        <v>12.411693682550117</v>
      </c>
      <c r="T28" s="38">
        <f t="shared" si="4"/>
        <v>4.0379438950943172E-4</v>
      </c>
      <c r="U28" s="14">
        <f t="shared" si="1"/>
        <v>1.0405607692568549E-3</v>
      </c>
      <c r="V28" s="14">
        <f t="shared" si="5"/>
        <v>-6.3676637974742316E-4</v>
      </c>
      <c r="W28" s="31">
        <f t="shared" si="6"/>
        <v>-61.194540344067306</v>
      </c>
      <c r="X28"/>
      <c r="Y28" s="14"/>
      <c r="Z28" s="14"/>
      <c r="AA28" s="14"/>
      <c r="AF28" s="14"/>
      <c r="AI28" s="14"/>
      <c r="AJ28" s="14"/>
      <c r="AK28" s="14"/>
      <c r="AL28" s="14"/>
      <c r="AM28" s="14"/>
      <c r="AN28" s="14"/>
      <c r="AO28" s="14"/>
      <c r="AP28" s="14"/>
      <c r="AQ28" s="14"/>
    </row>
    <row r="29" spans="1:43" x14ac:dyDescent="0.55000000000000004">
      <c r="A29" s="3">
        <v>1.5</v>
      </c>
      <c r="B29" s="1">
        <v>40</v>
      </c>
      <c r="C29" s="1">
        <v>0</v>
      </c>
      <c r="D29" s="1">
        <v>5</v>
      </c>
      <c r="E29">
        <v>395.42388048700002</v>
      </c>
      <c r="F29" s="1">
        <v>35.778949998000002</v>
      </c>
      <c r="G29" s="1">
        <v>310.98668653635997</v>
      </c>
      <c r="H29" s="1">
        <v>1.1163950605231955E-3</v>
      </c>
      <c r="I29" s="2">
        <v>3.66480692093368E+16</v>
      </c>
      <c r="J29">
        <v>7774749597977310</v>
      </c>
      <c r="K29" s="4">
        <f t="shared" si="0"/>
        <v>2.8873319611359488E+16</v>
      </c>
      <c r="L29">
        <v>1.2992059955302121E+23</v>
      </c>
      <c r="M29">
        <v>1.9676785173425526E+22</v>
      </c>
      <c r="N29">
        <v>5.7548707772459324E+22</v>
      </c>
      <c r="O29">
        <v>5.8431533397606998E+21</v>
      </c>
      <c r="P29" s="28">
        <v>9.5345095810471501E+21</v>
      </c>
      <c r="Q29">
        <v>288.94401883986598</v>
      </c>
      <c r="R29" s="38">
        <f t="shared" si="2"/>
        <v>1.2814549571707114E+23</v>
      </c>
      <c r="S29" s="31">
        <f t="shared" si="3"/>
        <v>13.440176930735985</v>
      </c>
      <c r="T29" s="38">
        <f t="shared" si="4"/>
        <v>4.3507020765928188E-4</v>
      </c>
      <c r="U29" s="14">
        <f t="shared" si="1"/>
        <v>1.1581957057323134E-3</v>
      </c>
      <c r="V29" s="14">
        <f t="shared" si="5"/>
        <v>-7.2312549807303152E-4</v>
      </c>
      <c r="W29" s="31">
        <f t="shared" si="6"/>
        <v>-62.435518841421356</v>
      </c>
      <c r="X29"/>
      <c r="Y29" s="14"/>
      <c r="Z29" s="14"/>
      <c r="AA29" s="14"/>
      <c r="AF29" s="14"/>
      <c r="AI29" s="14"/>
      <c r="AJ29" s="14"/>
      <c r="AK29" s="14"/>
      <c r="AL29" s="14"/>
      <c r="AM29" s="14"/>
      <c r="AN29" s="14"/>
      <c r="AO29" s="14"/>
      <c r="AP29" s="14"/>
      <c r="AQ29" s="14"/>
    </row>
    <row r="30" spans="1:43" x14ac:dyDescent="0.55000000000000004">
      <c r="A30" s="3">
        <v>2</v>
      </c>
      <c r="B30" s="1">
        <v>40</v>
      </c>
      <c r="C30" s="1">
        <v>0</v>
      </c>
      <c r="D30" s="1">
        <v>5</v>
      </c>
      <c r="E30">
        <v>420.08749760000001</v>
      </c>
      <c r="F30" s="1">
        <v>41.784813498699997</v>
      </c>
      <c r="G30" s="1">
        <v>317.89249932799999</v>
      </c>
      <c r="H30" s="1">
        <v>1.2895540248746157E-3</v>
      </c>
      <c r="I30" s="2">
        <v>4.59952488371966E+16</v>
      </c>
      <c r="J30">
        <v>9131030583963720</v>
      </c>
      <c r="K30" s="4">
        <f t="shared" si="0"/>
        <v>3.686421825323288E+16</v>
      </c>
      <c r="L30">
        <v>1.430626460206488E+23</v>
      </c>
      <c r="M30">
        <v>2.6122729665784701E+22</v>
      </c>
      <c r="N30">
        <v>8.346731140037124E+22</v>
      </c>
      <c r="O30">
        <v>4.8497832770251103E+21</v>
      </c>
      <c r="P30" s="28">
        <v>1.0259177424577999E+22</v>
      </c>
      <c r="Q30">
        <v>291.54135503384998</v>
      </c>
      <c r="R30" s="38">
        <f t="shared" si="2"/>
        <v>1.7117534497223515E+23</v>
      </c>
      <c r="S30" s="31">
        <f t="shared" si="3"/>
        <v>16.685094514707281</v>
      </c>
      <c r="T30" s="38">
        <f t="shared" si="4"/>
        <v>5.3769970814895017E-4</v>
      </c>
      <c r="U30" s="14">
        <f t="shared" si="1"/>
        <v>1.3465720558852627E-3</v>
      </c>
      <c r="V30" s="14">
        <f t="shared" si="5"/>
        <v>-8.0887234773631249E-4</v>
      </c>
      <c r="W30" s="31">
        <f t="shared" si="6"/>
        <v>-60.068998476620258</v>
      </c>
      <c r="X30"/>
      <c r="Y30" s="14"/>
      <c r="Z30" s="14"/>
      <c r="AA30" s="14"/>
      <c r="AF30" s="14"/>
      <c r="AI30" s="14"/>
      <c r="AJ30" s="14"/>
      <c r="AK30" s="14"/>
      <c r="AL30" s="14"/>
      <c r="AM30" s="14"/>
      <c r="AN30" s="14"/>
      <c r="AO30" s="14"/>
      <c r="AP30" s="14"/>
      <c r="AQ30" s="14"/>
    </row>
    <row r="31" spans="1:43" x14ac:dyDescent="0.55000000000000004">
      <c r="A31" s="3">
        <v>3</v>
      </c>
      <c r="B31" s="1">
        <v>40</v>
      </c>
      <c r="C31" s="1">
        <v>0</v>
      </c>
      <c r="D31" s="1">
        <v>5</v>
      </c>
      <c r="E31">
        <v>463.08678989999999</v>
      </c>
      <c r="F31" s="1">
        <v>45.632033370000002</v>
      </c>
      <c r="G31" s="1">
        <v>329.932301172</v>
      </c>
      <c r="H31" s="1">
        <v>1.3823519102416659E-3</v>
      </c>
      <c r="I31" s="2">
        <v>6.258663410485E+16</v>
      </c>
      <c r="J31" s="14">
        <v>1.04939621830353E+16</v>
      </c>
      <c r="K31" s="4">
        <f t="shared" si="0"/>
        <v>5.2092671921814704E+16</v>
      </c>
      <c r="L31">
        <v>1.5972633756609027E+23</v>
      </c>
      <c r="M31">
        <v>3.869803633178829E+22</v>
      </c>
      <c r="N31">
        <v>1.3596281570981629E+23</v>
      </c>
      <c r="O31">
        <v>3.6898621254430401E+21</v>
      </c>
      <c r="P31" s="28">
        <v>1.11355960179522E+22</v>
      </c>
      <c r="Q31">
        <v>296.111965608361</v>
      </c>
      <c r="R31" s="38">
        <f t="shared" si="2"/>
        <v>1.7006283735289603E+23</v>
      </c>
      <c r="S31" s="31">
        <f t="shared" si="3"/>
        <v>15.272001344043911</v>
      </c>
      <c r="T31" s="38">
        <f t="shared" si="4"/>
        <v>4.8834774723855411E-4</v>
      </c>
      <c r="U31" s="14">
        <f t="shared" si="1"/>
        <v>1.4591604725627475E-3</v>
      </c>
      <c r="V31" s="14">
        <f t="shared" si="5"/>
        <v>-9.7081272532419344E-4</v>
      </c>
      <c r="W31" s="31">
        <f t="shared" si="6"/>
        <v>-66.532279593562393</v>
      </c>
      <c r="X31"/>
      <c r="Y31" s="14"/>
      <c r="Z31" s="14"/>
      <c r="AA31" s="14"/>
      <c r="AF31" s="14"/>
      <c r="AI31" s="14"/>
      <c r="AJ31" s="14"/>
      <c r="AK31" s="14"/>
      <c r="AL31" s="14"/>
      <c r="AM31" s="14"/>
      <c r="AN31" s="14"/>
      <c r="AO31" s="14"/>
      <c r="AP31" s="14"/>
      <c r="AQ31" s="14"/>
    </row>
    <row r="32" spans="1:43" x14ac:dyDescent="0.55000000000000004">
      <c r="A32" s="3">
        <v>5</v>
      </c>
      <c r="B32" s="1">
        <v>40</v>
      </c>
      <c r="C32" s="1">
        <v>0</v>
      </c>
      <c r="D32" s="1">
        <v>5</v>
      </c>
      <c r="E32">
        <v>528.64921249999998</v>
      </c>
      <c r="F32" s="1">
        <v>58.329199524499998</v>
      </c>
      <c r="G32" s="1">
        <v>348.28977950000001</v>
      </c>
      <c r="H32" s="1">
        <v>1.7197957244497817E-3</v>
      </c>
      <c r="I32" s="2">
        <v>9.1374528366989792E+16</v>
      </c>
      <c r="J32" s="14">
        <v>1.09607510232554E+16</v>
      </c>
      <c r="K32" s="4">
        <f t="shared" si="0"/>
        <v>8.04137773437344E+16</v>
      </c>
      <c r="L32">
        <v>1.76703314579694E+23</v>
      </c>
      <c r="M32">
        <v>6.3640773646308906E+22</v>
      </c>
      <c r="N32">
        <v>2.3871715696066502E+23</v>
      </c>
      <c r="O32">
        <v>2.57646869601093E+21</v>
      </c>
      <c r="P32" s="28">
        <v>1.19596807084859E+22</v>
      </c>
      <c r="Q32">
        <v>303.88253468568399</v>
      </c>
      <c r="R32" s="38">
        <f t="shared" si="2"/>
        <v>2.1596088841190864E+23</v>
      </c>
      <c r="S32" s="31">
        <f t="shared" si="3"/>
        <v>18.057412541011672</v>
      </c>
      <c r="T32" s="38">
        <f t="shared" si="4"/>
        <v>5.69985573395065E-4</v>
      </c>
      <c r="U32" s="14">
        <f t="shared" si="1"/>
        <v>1.8411719930049636E-3</v>
      </c>
      <c r="V32" s="14">
        <f t="shared" si="5"/>
        <v>-1.2711864196098986E-3</v>
      </c>
      <c r="W32" s="31">
        <f t="shared" si="6"/>
        <v>-69.042241813335664</v>
      </c>
      <c r="X32"/>
      <c r="Y32" s="14"/>
      <c r="Z32" s="14"/>
      <c r="AA32" s="14"/>
      <c r="AF32" s="14"/>
      <c r="AI32" s="14"/>
      <c r="AJ32" s="14"/>
      <c r="AK32" s="14"/>
      <c r="AL32" s="14"/>
      <c r="AM32" s="14"/>
      <c r="AN32" s="14"/>
      <c r="AO32" s="14"/>
      <c r="AP32" s="14"/>
      <c r="AQ32" s="14"/>
    </row>
    <row r="33" spans="1:54" s="42" customFormat="1" ht="14.7" thickBot="1" x14ac:dyDescent="0.6">
      <c r="A33" s="3">
        <v>7.5</v>
      </c>
      <c r="B33" s="1">
        <v>40</v>
      </c>
      <c r="C33" s="1">
        <v>0</v>
      </c>
      <c r="D33" s="1">
        <v>5</v>
      </c>
      <c r="E33">
        <v>586.65006093700003</v>
      </c>
      <c r="F33" s="1">
        <v>76.914797567999997</v>
      </c>
      <c r="G33" s="1">
        <v>364.53001706236</v>
      </c>
      <c r="H33" s="1">
        <v>2.2166874732281339E-3</v>
      </c>
      <c r="I33" s="2">
        <v>1.23510783549328E+17</v>
      </c>
      <c r="J33" s="14">
        <v>1.00147976137336E+16</v>
      </c>
      <c r="K33" s="4">
        <f t="shared" si="0"/>
        <v>1.134959859355944E+17</v>
      </c>
      <c r="L33">
        <v>1.8610647140497285E+23</v>
      </c>
      <c r="M33">
        <v>9.4342585316677704E+22</v>
      </c>
      <c r="N33">
        <v>3.5826165320422732E+23</v>
      </c>
      <c r="O33">
        <v>1.9125999473292201E+21</v>
      </c>
      <c r="P33" s="29">
        <v>1.23376013982871E+22</v>
      </c>
      <c r="Q33" s="7">
        <v>312.22124577244301</v>
      </c>
      <c r="R33" s="38">
        <f t="shared" si="2"/>
        <v>3.0832080415071891E+23</v>
      </c>
      <c r="S33" s="31">
        <f t="shared" si="3"/>
        <v>24.990335981637799</v>
      </c>
      <c r="T33" s="38">
        <f t="shared" si="4"/>
        <v>7.7821945291456818E-4</v>
      </c>
      <c r="U33" s="14">
        <f t="shared" si="1"/>
        <v>2.3951895536092299E-3</v>
      </c>
      <c r="V33" s="14">
        <f t="shared" si="5"/>
        <v>-1.6169701006946617E-3</v>
      </c>
      <c r="W33" s="31">
        <f t="shared" si="6"/>
        <v>-67.509066172157617</v>
      </c>
      <c r="X33"/>
      <c r="Y33" s="14"/>
      <c r="Z33" s="14"/>
      <c r="AA33" s="14"/>
      <c r="AB33"/>
      <c r="AC33" s="14"/>
      <c r="AD33"/>
      <c r="AE33"/>
      <c r="AF33" s="14"/>
      <c r="AG33"/>
      <c r="AH33"/>
      <c r="AI33" s="14"/>
      <c r="AJ33" s="14"/>
      <c r="AK33" s="14"/>
      <c r="AL33" s="14"/>
      <c r="AM33" s="14"/>
      <c r="AN33" s="14"/>
      <c r="AO33" s="14"/>
      <c r="AP33" s="14"/>
      <c r="AQ33" s="14"/>
      <c r="AR33"/>
      <c r="AS33"/>
      <c r="AT33"/>
      <c r="AU33"/>
      <c r="AV33"/>
      <c r="AW33"/>
      <c r="AX33"/>
      <c r="AY33"/>
      <c r="AZ33"/>
      <c r="BA33"/>
      <c r="BB33"/>
    </row>
    <row r="34" spans="1:54" s="64" customFormat="1" x14ac:dyDescent="0.55000000000000004">
      <c r="A34" s="58">
        <v>0.4</v>
      </c>
      <c r="B34" s="59">
        <v>20</v>
      </c>
      <c r="C34" s="59">
        <v>0</v>
      </c>
      <c r="D34" s="59">
        <v>25</v>
      </c>
      <c r="E34" s="59">
        <v>323.92320517799999</v>
      </c>
      <c r="F34" s="59">
        <v>21.0523143295</v>
      </c>
      <c r="G34" s="59">
        <v>305.36649744983998</v>
      </c>
      <c r="H34" s="59">
        <v>6.6290358170417133E-4</v>
      </c>
      <c r="I34" s="60">
        <v>1.19300060487567E+16</v>
      </c>
      <c r="J34" s="59">
        <v>1432799284460730</v>
      </c>
      <c r="K34" s="61">
        <f t="shared" ref="K34:K65" si="7">I34-J34</f>
        <v>1.049720676429597E+16</v>
      </c>
      <c r="L34" s="58">
        <v>1.5677054147351546E+22</v>
      </c>
      <c r="M34" s="59">
        <v>3.0788146704134512E+21</v>
      </c>
      <c r="N34" s="59">
        <v>2.5643774353363572E+21</v>
      </c>
      <c r="O34" s="62">
        <v>5.2462065076198598E+21</v>
      </c>
      <c r="P34" s="58">
        <v>2.6795272665117502E+21</v>
      </c>
      <c r="Q34" s="59">
        <v>300.25630627670699</v>
      </c>
      <c r="R34" s="63">
        <f t="shared" si="2"/>
        <v>2.9843797508350057E+22</v>
      </c>
      <c r="S34" s="62">
        <f t="shared" si="3"/>
        <v>11.137709954040204</v>
      </c>
      <c r="T34" s="63">
        <f t="shared" si="4"/>
        <v>3.5368044530324452E-4</v>
      </c>
      <c r="U34" s="60">
        <f t="shared" ref="U34:U67" si="8">F34*2*0.01/SQRT(8*1.38E-23*Q34/(2.66E-26*PI()))</f>
        <v>6.6852090218245215E-4</v>
      </c>
      <c r="V34" s="60">
        <f t="shared" si="5"/>
        <v>-3.1484045687920763E-4</v>
      </c>
      <c r="W34" s="62">
        <f t="shared" si="6"/>
        <v>-47.095080475626119</v>
      </c>
      <c r="Y34" s="65"/>
      <c r="Z34" s="65"/>
      <c r="AA34" s="65"/>
      <c r="AC34" s="65"/>
      <c r="AF34" s="65"/>
      <c r="AI34" s="65"/>
      <c r="AJ34" s="65"/>
      <c r="AK34" s="65"/>
      <c r="AL34" s="65"/>
      <c r="AM34" s="65"/>
      <c r="AN34" s="65"/>
      <c r="AO34" s="65"/>
      <c r="AP34" s="65"/>
      <c r="AQ34" s="65"/>
    </row>
    <row r="35" spans="1:54" s="64" customFormat="1" x14ac:dyDescent="0.55000000000000004">
      <c r="A35" s="66">
        <v>0.6</v>
      </c>
      <c r="B35" s="64">
        <v>20</v>
      </c>
      <c r="C35" s="64">
        <v>0</v>
      </c>
      <c r="D35" s="64">
        <v>25</v>
      </c>
      <c r="E35" s="64">
        <v>333.811511494</v>
      </c>
      <c r="F35" s="64">
        <v>17.7906305084</v>
      </c>
      <c r="G35" s="64">
        <v>308.13522321831999</v>
      </c>
      <c r="H35" s="64">
        <v>5.5767590498236974E-4</v>
      </c>
      <c r="I35" s="65">
        <v>1.73649155168497E+16</v>
      </c>
      <c r="J35" s="64">
        <v>2625402810818380</v>
      </c>
      <c r="K35" s="67">
        <f t="shared" si="7"/>
        <v>1.473951270603132E+16</v>
      </c>
      <c r="L35" s="66">
        <v>2.818630503370313E+22</v>
      </c>
      <c r="M35" s="64">
        <v>4.547564380884846E+21</v>
      </c>
      <c r="N35" s="64">
        <v>7.4285315793094453E+21</v>
      </c>
      <c r="O35" s="68">
        <v>6.1587072963142505E+21</v>
      </c>
      <c r="P35" s="66">
        <v>4.54808831431909E+21</v>
      </c>
      <c r="Q35" s="64">
        <v>300.92015357015401</v>
      </c>
      <c r="R35" s="69">
        <f t="shared" si="2"/>
        <v>3.4592250429411051E+22</v>
      </c>
      <c r="S35" s="68">
        <f t="shared" si="3"/>
        <v>7.6058880212377709</v>
      </c>
      <c r="T35" s="69">
        <f t="shared" si="4"/>
        <v>2.4126009994539211E-4</v>
      </c>
      <c r="U35" s="65">
        <f t="shared" si="8"/>
        <v>5.643219151482623E-4</v>
      </c>
      <c r="V35" s="65">
        <f t="shared" si="5"/>
        <v>-3.2306181520287019E-4</v>
      </c>
      <c r="W35" s="68">
        <f t="shared" si="6"/>
        <v>-57.247788280204091</v>
      </c>
      <c r="Y35" s="65"/>
      <c r="Z35" s="65"/>
      <c r="AA35" s="65"/>
      <c r="AC35" s="65"/>
      <c r="AF35" s="65"/>
      <c r="AI35" s="65"/>
      <c r="AJ35" s="65"/>
      <c r="AK35" s="65"/>
      <c r="AL35" s="65"/>
      <c r="AM35" s="65"/>
      <c r="AN35" s="65"/>
      <c r="AO35" s="65"/>
      <c r="AP35" s="65"/>
      <c r="AQ35" s="65"/>
    </row>
    <row r="36" spans="1:54" x14ac:dyDescent="0.55000000000000004">
      <c r="A36" s="3">
        <v>0.8</v>
      </c>
      <c r="B36" s="1">
        <v>20</v>
      </c>
      <c r="C36" s="1">
        <v>0</v>
      </c>
      <c r="D36" s="1">
        <v>25</v>
      </c>
      <c r="E36">
        <v>343.09123838099998</v>
      </c>
      <c r="F36" s="1">
        <v>18.286016678999999</v>
      </c>
      <c r="G36" s="1">
        <v>310.73354674667996</v>
      </c>
      <c r="H36" s="1">
        <v>5.708030093579538E-4</v>
      </c>
      <c r="I36" s="2">
        <v>2.25269862054146E+16</v>
      </c>
      <c r="J36">
        <v>3647012060727530</v>
      </c>
      <c r="K36" s="4">
        <f t="shared" si="7"/>
        <v>1.8879974144687072E+16</v>
      </c>
      <c r="L36" s="28">
        <v>3.6483173054601809E+22</v>
      </c>
      <c r="M36">
        <v>5.996402747949963E+21</v>
      </c>
      <c r="N36">
        <v>1.3983386519448391E+22</v>
      </c>
      <c r="O36" s="31">
        <v>5.8834015671080798E+21</v>
      </c>
      <c r="P36" s="28">
        <v>5.7193174240167104E+21</v>
      </c>
      <c r="Q36">
        <v>301.61424838449602</v>
      </c>
      <c r="R36" s="38">
        <f t="shared" si="2"/>
        <v>4.2237169918956624E+22</v>
      </c>
      <c r="S36" s="31">
        <f t="shared" si="3"/>
        <v>7.3850018782998772</v>
      </c>
      <c r="T36" s="38">
        <f t="shared" si="4"/>
        <v>2.3398385761555038E-4</v>
      </c>
      <c r="U36" s="14">
        <f t="shared" si="8"/>
        <v>5.7936785846284867E-4</v>
      </c>
      <c r="V36" s="14">
        <f t="shared" si="5"/>
        <v>-3.4538400084729826E-4</v>
      </c>
      <c r="W36" s="31">
        <f t="shared" si="6"/>
        <v>-59.613938847704581</v>
      </c>
      <c r="X36"/>
      <c r="Y36" s="14"/>
      <c r="Z36" s="14"/>
      <c r="AA36" s="14"/>
      <c r="AF36" s="14"/>
      <c r="AI36" s="14"/>
      <c r="AJ36" s="14"/>
      <c r="AK36" s="14"/>
      <c r="AL36" s="14"/>
      <c r="AM36" s="14"/>
      <c r="AN36" s="14"/>
      <c r="AO36" s="14"/>
      <c r="AP36" s="14"/>
      <c r="AQ36" s="14"/>
    </row>
    <row r="37" spans="1:54" x14ac:dyDescent="0.55000000000000004">
      <c r="A37" s="3">
        <v>1</v>
      </c>
      <c r="B37" s="1">
        <v>20</v>
      </c>
      <c r="C37" s="1">
        <v>0</v>
      </c>
      <c r="D37" s="1">
        <v>25</v>
      </c>
      <c r="E37">
        <v>351.7918244</v>
      </c>
      <c r="F37" s="1">
        <v>19.192480929199998</v>
      </c>
      <c r="G37" s="1">
        <v>313.16971083199996</v>
      </c>
      <c r="H37" s="1">
        <v>5.9676377936638799E-4</v>
      </c>
      <c r="I37" s="2">
        <v>2.7462305325688E+16</v>
      </c>
      <c r="J37">
        <v>4579518354540080</v>
      </c>
      <c r="K37" s="4">
        <f t="shared" si="7"/>
        <v>2.288278697114792E+16</v>
      </c>
      <c r="L37" s="28">
        <v>4.0629146128351081E+22</v>
      </c>
      <c r="M37">
        <v>7.5152736938670812E+21</v>
      </c>
      <c r="N37">
        <v>2.0085995032178369E+22</v>
      </c>
      <c r="O37" s="31">
        <v>5.1513270330019996E+21</v>
      </c>
      <c r="P37" s="28">
        <v>6.2414359893380002E+21</v>
      </c>
      <c r="Q37">
        <v>302.30766599408003</v>
      </c>
      <c r="R37" s="38">
        <f t="shared" si="2"/>
        <v>4.6406899308793554E+22</v>
      </c>
      <c r="S37" s="31">
        <f t="shared" si="3"/>
        <v>7.4352920366512825</v>
      </c>
      <c r="T37" s="38">
        <f t="shared" si="4"/>
        <v>2.3530690116898721E-4</v>
      </c>
      <c r="U37" s="14">
        <f t="shared" si="8"/>
        <v>6.0739015911322755E-4</v>
      </c>
      <c r="V37" s="14">
        <f t="shared" si="5"/>
        <v>-3.7208325794424034E-4</v>
      </c>
      <c r="W37" s="31">
        <f t="shared" si="6"/>
        <v>-61.259349095723145</v>
      </c>
      <c r="X37"/>
      <c r="Y37" s="14"/>
      <c r="Z37" s="14"/>
      <c r="AA37" s="14"/>
      <c r="AF37" s="14"/>
      <c r="AI37" s="14"/>
      <c r="AJ37" s="14"/>
      <c r="AK37" s="14"/>
      <c r="AL37" s="14"/>
      <c r="AM37" s="14"/>
      <c r="AN37" s="14"/>
      <c r="AO37" s="14"/>
      <c r="AP37" s="14"/>
      <c r="AQ37" s="14"/>
    </row>
    <row r="38" spans="1:54" x14ac:dyDescent="0.55000000000000004">
      <c r="A38" s="3">
        <v>1.5</v>
      </c>
      <c r="B38" s="1">
        <v>20</v>
      </c>
      <c r="C38" s="1">
        <v>0</v>
      </c>
      <c r="D38" s="1">
        <v>25</v>
      </c>
      <c r="E38">
        <v>371.20273872500002</v>
      </c>
      <c r="F38" s="1">
        <v>22.523716164100001</v>
      </c>
      <c r="G38" s="1">
        <v>318.60476684299999</v>
      </c>
      <c r="H38" s="1">
        <v>6.9434470005996817E-4</v>
      </c>
      <c r="I38" s="2">
        <v>3.9039371823886896E+16</v>
      </c>
      <c r="J38">
        <v>6139495153845500</v>
      </c>
      <c r="K38" s="4">
        <f t="shared" si="7"/>
        <v>3.2899876670041396E+16</v>
      </c>
      <c r="L38" s="28">
        <v>4.8510067023051212E+22</v>
      </c>
      <c r="M38">
        <v>1.110721608005655E+22</v>
      </c>
      <c r="N38">
        <v>3.7650903168953595E+22</v>
      </c>
      <c r="O38" s="31">
        <v>4.02135656245554E+21</v>
      </c>
      <c r="P38" s="28">
        <v>7.1964522198485896E+21</v>
      </c>
      <c r="Q38">
        <v>303.91908030561001</v>
      </c>
      <c r="R38" s="38">
        <f t="shared" si="2"/>
        <v>6.0801304353860122E+22</v>
      </c>
      <c r="S38" s="31">
        <f t="shared" si="3"/>
        <v>8.4487887220544007</v>
      </c>
      <c r="T38" s="38">
        <f t="shared" si="4"/>
        <v>2.6667154701795037E-4</v>
      </c>
      <c r="U38" s="14">
        <f t="shared" si="8"/>
        <v>7.1092252767485976E-4</v>
      </c>
      <c r="V38" s="14">
        <f t="shared" si="5"/>
        <v>-4.4425098065690939E-4</v>
      </c>
      <c r="W38" s="31">
        <f t="shared" si="6"/>
        <v>-62.48936605087966</v>
      </c>
      <c r="X38"/>
      <c r="Y38" s="14"/>
      <c r="Z38" s="14"/>
      <c r="AA38" s="14"/>
      <c r="AF38" s="14"/>
      <c r="AI38" s="14"/>
      <c r="AJ38" s="14"/>
      <c r="AK38" s="14"/>
      <c r="AL38" s="14"/>
      <c r="AM38" s="14"/>
      <c r="AN38" s="14"/>
      <c r="AO38" s="14"/>
      <c r="AP38" s="14"/>
      <c r="AQ38" s="14"/>
    </row>
    <row r="39" spans="1:54" x14ac:dyDescent="0.55000000000000004">
      <c r="A39" s="3">
        <v>2</v>
      </c>
      <c r="B39" s="1">
        <v>20</v>
      </c>
      <c r="C39" s="1">
        <v>0</v>
      </c>
      <c r="D39" s="1">
        <v>25</v>
      </c>
      <c r="E39">
        <v>387.63799119999999</v>
      </c>
      <c r="F39" s="1">
        <v>24.7057453</v>
      </c>
      <c r="G39" s="1">
        <v>323.20663753599996</v>
      </c>
      <c r="H39" s="1">
        <v>7.561692940839718E-4</v>
      </c>
      <c r="I39" s="2">
        <v>4.9845550292149E+16</v>
      </c>
      <c r="J39">
        <v>7126282289783330</v>
      </c>
      <c r="K39" s="4">
        <f t="shared" si="7"/>
        <v>4.2719268002365672E+16</v>
      </c>
      <c r="L39" s="28">
        <v>5.3667927979384589E+22</v>
      </c>
      <c r="M39">
        <v>1.4435250680462901E+22</v>
      </c>
      <c r="N39">
        <v>5.6585531094267993E+22</v>
      </c>
      <c r="O39" s="31">
        <v>3.3146960516969E+21</v>
      </c>
      <c r="P39" s="28">
        <v>7.7729052945433902E+21</v>
      </c>
      <c r="Q39">
        <v>305.36765950537301</v>
      </c>
      <c r="R39" s="38">
        <f t="shared" si="2"/>
        <v>6.4032012642198093E+22</v>
      </c>
      <c r="S39" s="31">
        <f t="shared" si="3"/>
        <v>8.2378480395417668</v>
      </c>
      <c r="T39" s="38">
        <f t="shared" si="4"/>
        <v>2.5939611649955079E-4</v>
      </c>
      <c r="U39" s="14">
        <f t="shared" si="8"/>
        <v>7.7794277768730344E-4</v>
      </c>
      <c r="V39" s="14">
        <f t="shared" si="5"/>
        <v>-5.1854666118775271E-4</v>
      </c>
      <c r="W39" s="31">
        <f t="shared" si="6"/>
        <v>-66.656144392690038</v>
      </c>
      <c r="X39"/>
      <c r="Y39" s="14"/>
      <c r="Z39" s="14"/>
      <c r="AA39" s="14"/>
      <c r="AF39" s="14"/>
      <c r="AI39" s="14"/>
      <c r="AJ39" s="14"/>
      <c r="AK39" s="14"/>
      <c r="AL39" s="14"/>
      <c r="AM39" s="14"/>
      <c r="AN39" s="14"/>
      <c r="AO39" s="14"/>
      <c r="AP39" s="14"/>
      <c r="AQ39" s="14"/>
    </row>
    <row r="40" spans="1:54" x14ac:dyDescent="0.55000000000000004">
      <c r="A40" s="3">
        <v>3</v>
      </c>
      <c r="B40" s="1">
        <v>20</v>
      </c>
      <c r="C40" s="1">
        <v>0</v>
      </c>
      <c r="D40" s="1">
        <v>25</v>
      </c>
      <c r="E40">
        <v>413.42142080000002</v>
      </c>
      <c r="F40" s="1">
        <v>27.002944326200002</v>
      </c>
      <c r="G40" s="1">
        <v>330.42599782399998</v>
      </c>
      <c r="H40" s="1">
        <v>8.1740112209456269E-4</v>
      </c>
      <c r="I40" s="2">
        <v>7.01053259944214E+16</v>
      </c>
      <c r="J40">
        <v>7656366481963040</v>
      </c>
      <c r="K40" s="4">
        <f t="shared" si="7"/>
        <v>6.244895951245836E+16</v>
      </c>
      <c r="L40" s="28">
        <v>6.0655683612222624E+22</v>
      </c>
      <c r="M40">
        <v>2.0473184031643881E+22</v>
      </c>
      <c r="N40">
        <v>9.6938632445521329E+22</v>
      </c>
      <c r="O40" s="31">
        <v>2.5019084990721798E+21</v>
      </c>
      <c r="P40" s="28">
        <v>8.4904003403334896E+21</v>
      </c>
      <c r="Q40">
        <v>307.99345730757</v>
      </c>
      <c r="R40" s="38">
        <f t="shared" si="2"/>
        <v>4.8696399108714762E+22</v>
      </c>
      <c r="S40" s="31">
        <f t="shared" si="3"/>
        <v>5.7354656031216127</v>
      </c>
      <c r="T40" s="38">
        <f t="shared" si="4"/>
        <v>1.7982875920911101E-4</v>
      </c>
      <c r="U40" s="14">
        <f t="shared" si="8"/>
        <v>8.4664547033990595E-4</v>
      </c>
      <c r="V40" s="14">
        <f t="shared" si="5"/>
        <v>-6.6681671113079496E-4</v>
      </c>
      <c r="W40" s="31">
        <f t="shared" si="6"/>
        <v>-78.759851022776459</v>
      </c>
      <c r="X40"/>
      <c r="Y40" s="14"/>
      <c r="Z40" s="14"/>
      <c r="AA40" s="14"/>
      <c r="AF40" s="14"/>
      <c r="AI40" s="14"/>
      <c r="AJ40" s="14"/>
      <c r="AK40" s="14"/>
      <c r="AL40" s="14"/>
      <c r="AM40" s="14"/>
      <c r="AN40" s="14"/>
      <c r="AO40" s="14"/>
      <c r="AP40" s="14"/>
      <c r="AQ40" s="14"/>
    </row>
    <row r="41" spans="1:54" x14ac:dyDescent="0.55000000000000004">
      <c r="A41" s="3">
        <v>5</v>
      </c>
      <c r="B41" s="1">
        <v>20</v>
      </c>
      <c r="C41" s="1">
        <v>0</v>
      </c>
      <c r="D41" s="1">
        <v>25</v>
      </c>
      <c r="E41">
        <v>449.51934999999997</v>
      </c>
      <c r="F41" s="1">
        <v>27.130821469099999</v>
      </c>
      <c r="G41" s="1">
        <v>340.53341799999998</v>
      </c>
      <c r="H41" s="1">
        <v>8.0899211451308155E-4</v>
      </c>
      <c r="I41" s="2">
        <v>1.0745938403712301E+17</v>
      </c>
      <c r="J41">
        <v>6802440879088720</v>
      </c>
      <c r="K41" s="4">
        <f t="shared" si="7"/>
        <v>1.0065694315803429E+17</v>
      </c>
      <c r="L41" s="28">
        <v>6.5974709818043885E+22</v>
      </c>
      <c r="M41">
        <v>3.0653692035247842E+22</v>
      </c>
      <c r="N41">
        <v>1.725089883705728E+23</v>
      </c>
      <c r="O41" s="31">
        <v>1.67266502848955E+21</v>
      </c>
      <c r="P41" s="28">
        <v>8.9128048182669901E+21</v>
      </c>
      <c r="Q41">
        <v>312.48084092093399</v>
      </c>
      <c r="R41" s="56">
        <f t="shared" si="2"/>
        <v>-2.8998338939018122E+22</v>
      </c>
      <c r="S41" s="57">
        <f t="shared" si="3"/>
        <v>-3.2535592925344203</v>
      </c>
      <c r="T41" s="56">
        <f t="shared" si="4"/>
        <v>-1.0127639687027239E-4</v>
      </c>
      <c r="U41" s="14">
        <f t="shared" si="8"/>
        <v>8.4452490195151676E-4</v>
      </c>
      <c r="V41" s="14">
        <f t="shared" si="5"/>
        <v>-9.4580129882178916E-4</v>
      </c>
      <c r="W41" s="31">
        <f t="shared" si="6"/>
        <v>-111.99211493186812</v>
      </c>
      <c r="X41"/>
      <c r="Y41" s="14"/>
      <c r="Z41" s="14"/>
      <c r="AA41" s="14"/>
      <c r="AF41" s="14"/>
      <c r="AI41" s="14"/>
      <c r="AJ41" s="14"/>
      <c r="AK41" s="14"/>
      <c r="AL41" s="14"/>
      <c r="AM41" s="14"/>
      <c r="AN41" s="14"/>
      <c r="AO41" s="14"/>
      <c r="AP41" s="14"/>
      <c r="AQ41" s="14"/>
    </row>
    <row r="42" spans="1:54" s="64" customFormat="1" x14ac:dyDescent="0.55000000000000004">
      <c r="A42" s="66">
        <v>0.4</v>
      </c>
      <c r="B42" s="64">
        <v>40</v>
      </c>
      <c r="C42" s="64">
        <v>0</v>
      </c>
      <c r="D42" s="64">
        <v>25</v>
      </c>
      <c r="E42" s="64">
        <v>346.61859939200002</v>
      </c>
      <c r="F42" s="64">
        <v>43.502591255299997</v>
      </c>
      <c r="G42" s="64">
        <v>311.72120782975998</v>
      </c>
      <c r="H42" s="64">
        <v>1.3557923065426586E-3</v>
      </c>
      <c r="I42" s="65">
        <v>1.1148870268012E+16</v>
      </c>
      <c r="J42" s="64">
        <v>1709001179365870</v>
      </c>
      <c r="K42" s="67">
        <f t="shared" si="7"/>
        <v>9439869088646130</v>
      </c>
      <c r="L42" s="66">
        <v>3.9282424434859956E+22</v>
      </c>
      <c r="M42" s="64">
        <v>5.5145538445597622E+21</v>
      </c>
      <c r="N42" s="64">
        <v>3.9584013680040361E+21</v>
      </c>
      <c r="O42" s="68">
        <v>7.04730225224803E+21</v>
      </c>
      <c r="P42" s="66">
        <v>3.3039655182642698E+21</v>
      </c>
      <c r="Q42" s="64">
        <v>302.13434853884701</v>
      </c>
      <c r="R42" s="69">
        <f t="shared" si="2"/>
        <v>8.7928379562984183E+22</v>
      </c>
      <c r="S42" s="68">
        <f t="shared" si="3"/>
        <v>26.612983421563413</v>
      </c>
      <c r="T42" s="69">
        <f t="shared" si="4"/>
        <v>8.4247054620497188E-4</v>
      </c>
      <c r="U42" s="65">
        <f t="shared" si="8"/>
        <v>1.3771342820019386E-3</v>
      </c>
      <c r="V42" s="65">
        <f t="shared" si="5"/>
        <v>-5.3466373579696676E-4</v>
      </c>
      <c r="W42" s="68">
        <f t="shared" si="6"/>
        <v>-38.824371942852707</v>
      </c>
      <c r="Y42" s="65"/>
      <c r="Z42" s="65"/>
      <c r="AA42" s="65"/>
      <c r="AC42" s="65"/>
      <c r="AF42" s="65"/>
      <c r="AI42" s="65"/>
      <c r="AJ42" s="65"/>
      <c r="AK42" s="65"/>
      <c r="AL42" s="65"/>
      <c r="AM42" s="65"/>
      <c r="AN42" s="65"/>
      <c r="AO42" s="65"/>
      <c r="AP42" s="65"/>
      <c r="AQ42" s="65"/>
    </row>
    <row r="43" spans="1:54" s="64" customFormat="1" x14ac:dyDescent="0.55000000000000004">
      <c r="A43" s="66">
        <v>0.6</v>
      </c>
      <c r="B43" s="64">
        <v>40</v>
      </c>
      <c r="C43" s="64">
        <v>0</v>
      </c>
      <c r="D43" s="64">
        <v>25</v>
      </c>
      <c r="E43" s="64">
        <v>358.87287996800001</v>
      </c>
      <c r="F43" s="64">
        <v>30.560926016500002</v>
      </c>
      <c r="G43" s="64">
        <v>315.15240639103996</v>
      </c>
      <c r="H43" s="64">
        <v>9.4725609714048343E-4</v>
      </c>
      <c r="I43" s="65">
        <v>1.61522617595652E+16</v>
      </c>
      <c r="J43" s="64">
        <v>3084852444284590</v>
      </c>
      <c r="K43" s="67">
        <f t="shared" si="7"/>
        <v>1.306740931528061E+16</v>
      </c>
      <c r="L43" s="66">
        <v>7.5999632968758057E+22</v>
      </c>
      <c r="M43" s="64">
        <v>7.5466319331022088E+21</v>
      </c>
      <c r="N43" s="64">
        <v>1.1481288429517159E+22</v>
      </c>
      <c r="O43" s="68">
        <v>9.1665527129267996E+21</v>
      </c>
      <c r="P43" s="66">
        <v>6.0292276855950803E+21</v>
      </c>
      <c r="Q43" s="64">
        <v>303.256365885636</v>
      </c>
      <c r="R43" s="69">
        <f t="shared" si="2"/>
        <v>8.0064675191800533E+22</v>
      </c>
      <c r="S43" s="68">
        <f t="shared" si="3"/>
        <v>13.279424723516344</v>
      </c>
      <c r="T43" s="69">
        <f t="shared" si="4"/>
        <v>4.1960003130806769E-4</v>
      </c>
      <c r="U43" s="65">
        <f t="shared" si="8"/>
        <v>9.6565670428615973E-4</v>
      </c>
      <c r="V43" s="65">
        <f t="shared" si="5"/>
        <v>-5.4605667297809204E-4</v>
      </c>
      <c r="W43" s="68">
        <f t="shared" si="6"/>
        <v>-56.547701740625541</v>
      </c>
      <c r="Y43" s="65"/>
      <c r="Z43" s="65"/>
      <c r="AA43" s="65"/>
      <c r="AC43" s="65"/>
      <c r="AF43" s="65"/>
      <c r="AI43" s="65"/>
      <c r="AJ43" s="65"/>
      <c r="AK43" s="65"/>
      <c r="AL43" s="65"/>
      <c r="AM43" s="65"/>
      <c r="AN43" s="65"/>
      <c r="AO43" s="65"/>
      <c r="AP43" s="65"/>
      <c r="AQ43" s="65"/>
    </row>
    <row r="44" spans="1:54" x14ac:dyDescent="0.55000000000000004">
      <c r="A44" s="3">
        <v>0.8</v>
      </c>
      <c r="B44" s="1">
        <v>40</v>
      </c>
      <c r="C44" s="1">
        <v>0</v>
      </c>
      <c r="D44" s="1">
        <v>25</v>
      </c>
      <c r="E44">
        <v>370.77639609599998</v>
      </c>
      <c r="F44" s="1">
        <v>30.560098412599999</v>
      </c>
      <c r="G44" s="1">
        <v>318.48539090687996</v>
      </c>
      <c r="H44" s="1">
        <v>9.4226097409873776E-4</v>
      </c>
      <c r="I44" s="2">
        <v>2.08449396336485E+16</v>
      </c>
      <c r="J44">
        <v>4346233526694470</v>
      </c>
      <c r="K44" s="4">
        <f t="shared" si="7"/>
        <v>1.649870610695403E+16</v>
      </c>
      <c r="L44" s="28">
        <v>1.017035010466653E+23</v>
      </c>
      <c r="M44">
        <v>9.6939408570571806E+21</v>
      </c>
      <c r="N44">
        <v>2.2213066354590896E+22</v>
      </c>
      <c r="O44" s="31">
        <v>9.2043045368089301E+21</v>
      </c>
      <c r="P44" s="28">
        <v>7.8512421127273096E+21</v>
      </c>
      <c r="Q44">
        <v>304.47278606149303</v>
      </c>
      <c r="R44" s="38">
        <f t="shared" si="2"/>
        <v>9.7119918830973815E+22</v>
      </c>
      <c r="S44" s="31">
        <f t="shared" si="3"/>
        <v>12.37000686471468</v>
      </c>
      <c r="T44" s="38">
        <f t="shared" si="4"/>
        <v>3.9008290091645904E-4</v>
      </c>
      <c r="U44" s="14">
        <f t="shared" si="8"/>
        <v>9.6369969487114309E-4</v>
      </c>
      <c r="V44" s="14">
        <f t="shared" si="5"/>
        <v>-5.73616793954684E-4</v>
      </c>
      <c r="W44" s="31">
        <f t="shared" si="6"/>
        <v>-59.522359196282892</v>
      </c>
      <c r="X44"/>
      <c r="Y44" s="14"/>
      <c r="Z44" s="14"/>
      <c r="AA44" s="14"/>
      <c r="AF44" s="14"/>
      <c r="AI44" s="14"/>
      <c r="AJ44" s="14"/>
      <c r="AK44" s="14"/>
      <c r="AL44" s="14"/>
      <c r="AM44" s="14"/>
      <c r="AN44" s="14"/>
      <c r="AO44" s="14"/>
      <c r="AP44" s="14"/>
      <c r="AQ44" s="14"/>
    </row>
    <row r="45" spans="1:54" x14ac:dyDescent="0.55000000000000004">
      <c r="A45" s="3">
        <v>1</v>
      </c>
      <c r="B45" s="1">
        <v>40</v>
      </c>
      <c r="C45" s="1">
        <v>0</v>
      </c>
      <c r="D45" s="1">
        <v>25</v>
      </c>
      <c r="E45">
        <v>382.33543400000002</v>
      </c>
      <c r="F45" s="1">
        <v>30.682168728499999</v>
      </c>
      <c r="G45" s="1">
        <v>321.72192151999997</v>
      </c>
      <c r="H45" s="1">
        <v>9.4125422920537786E-4</v>
      </c>
      <c r="I45" s="2">
        <v>2.52684256640299E+16</v>
      </c>
      <c r="J45">
        <v>5244235608585890</v>
      </c>
      <c r="K45" s="4">
        <f t="shared" si="7"/>
        <v>2.0024190055444008E+16</v>
      </c>
      <c r="L45" s="28">
        <v>1.1398058031591204E+23</v>
      </c>
      <c r="M45">
        <v>1.2282470303220074E+22</v>
      </c>
      <c r="N45">
        <v>3.1901793918875333E+22</v>
      </c>
      <c r="O45" s="31">
        <v>8.1741430237621199E+21</v>
      </c>
      <c r="P45" s="28">
        <v>8.6545190066603803E+21</v>
      </c>
      <c r="Q45">
        <v>305.71063670786998</v>
      </c>
      <c r="R45" s="38">
        <f t="shared" si="2"/>
        <v>9.9200424864594436E+22</v>
      </c>
      <c r="S45" s="31">
        <f t="shared" si="3"/>
        <v>11.462268993603384</v>
      </c>
      <c r="T45" s="38">
        <f t="shared" si="4"/>
        <v>3.6072524329644874E-4</v>
      </c>
      <c r="U45" s="14">
        <f t="shared" si="8"/>
        <v>9.6558829544371623E-4</v>
      </c>
      <c r="V45" s="14">
        <f t="shared" si="5"/>
        <v>-6.0486305214726749E-4</v>
      </c>
      <c r="W45" s="31">
        <f t="shared" si="6"/>
        <v>-62.641920474948911</v>
      </c>
      <c r="X45"/>
      <c r="Y45" s="14"/>
      <c r="Z45" s="14"/>
      <c r="AA45" s="14"/>
      <c r="AF45" s="14"/>
      <c r="AI45" s="14"/>
      <c r="AJ45" s="14"/>
      <c r="AK45" s="14"/>
      <c r="AL45" s="14"/>
      <c r="AM45" s="14"/>
      <c r="AN45" s="14"/>
      <c r="AO45" s="14"/>
      <c r="AP45" s="14"/>
      <c r="AQ45" s="14"/>
    </row>
    <row r="46" spans="1:54" x14ac:dyDescent="0.55000000000000004">
      <c r="A46" s="3">
        <v>1.5</v>
      </c>
      <c r="B46" s="1">
        <v>40</v>
      </c>
      <c r="C46" s="1">
        <v>0</v>
      </c>
      <c r="D46" s="1">
        <v>25</v>
      </c>
      <c r="E46">
        <v>409.76718987499999</v>
      </c>
      <c r="F46" s="1">
        <v>35.342414248899999</v>
      </c>
      <c r="G46" s="1">
        <v>329.402813165</v>
      </c>
      <c r="H46" s="1">
        <v>1.0715039458140205E-3</v>
      </c>
      <c r="I46" s="2">
        <v>3.53652564119423E+16</v>
      </c>
      <c r="J46">
        <v>6878028831950130</v>
      </c>
      <c r="K46" s="4">
        <f t="shared" si="7"/>
        <v>2.8487227579992168E+16</v>
      </c>
      <c r="L46" s="28">
        <v>1.351585103282127E+23</v>
      </c>
      <c r="M46">
        <v>1.8798751711481418E+22</v>
      </c>
      <c r="N46">
        <v>5.7733409319880371E+22</v>
      </c>
      <c r="O46" s="31">
        <v>6.40640367052207E+21</v>
      </c>
      <c r="P46" s="28">
        <v>9.9571887490134505E+21</v>
      </c>
      <c r="Q46">
        <v>308.556978898284</v>
      </c>
      <c r="R46" s="38">
        <f t="shared" si="2"/>
        <v>1.338140144920232E+23</v>
      </c>
      <c r="S46" s="31">
        <f t="shared" si="3"/>
        <v>13.438935212037773</v>
      </c>
      <c r="T46" s="38">
        <f t="shared" si="4"/>
        <v>4.2097701759758187E-4</v>
      </c>
      <c r="U46" s="14">
        <f t="shared" si="8"/>
        <v>1.1071073645680721E-3</v>
      </c>
      <c r="V46" s="14">
        <f t="shared" si="5"/>
        <v>-6.8613034697049017E-4</v>
      </c>
      <c r="W46" s="31">
        <f t="shared" si="6"/>
        <v>-61.975050381692455</v>
      </c>
      <c r="X46"/>
      <c r="Y46" s="14"/>
      <c r="Z46" s="14"/>
      <c r="AA46" s="14"/>
      <c r="AF46" s="14"/>
      <c r="AI46" s="14"/>
      <c r="AJ46" s="14"/>
      <c r="AK46" s="14"/>
      <c r="AL46" s="14"/>
      <c r="AM46" s="14"/>
      <c r="AN46" s="14"/>
      <c r="AO46" s="14"/>
      <c r="AP46" s="14"/>
      <c r="AQ46" s="14"/>
    </row>
    <row r="47" spans="1:54" x14ac:dyDescent="0.55000000000000004">
      <c r="A47" s="3">
        <v>2</v>
      </c>
      <c r="B47" s="1">
        <v>40</v>
      </c>
      <c r="C47" s="1">
        <v>0</v>
      </c>
      <c r="D47" s="1">
        <v>25</v>
      </c>
      <c r="E47">
        <v>435.183468</v>
      </c>
      <c r="F47" s="1">
        <v>40.955368686900002</v>
      </c>
      <c r="G47" s="1">
        <v>336.51937104000001</v>
      </c>
      <c r="H47" s="1">
        <v>1.2284769699164365E-3</v>
      </c>
      <c r="I47" s="2">
        <v>4.43997311623686E+16</v>
      </c>
      <c r="J47">
        <v>8028494640971820</v>
      </c>
      <c r="K47" s="4">
        <f t="shared" si="7"/>
        <v>3.6371236521396784E+16</v>
      </c>
      <c r="L47" s="28">
        <v>1.4972899643756443E+23</v>
      </c>
      <c r="M47">
        <v>2.535572160342181E+22</v>
      </c>
      <c r="N47">
        <v>8.4783003526112309E+22</v>
      </c>
      <c r="O47" s="31">
        <v>5.3272148132651902E+21</v>
      </c>
      <c r="P47" s="28">
        <v>1.0777805282614501E+22</v>
      </c>
      <c r="Q47">
        <v>311.14579552981598</v>
      </c>
      <c r="R47" s="38">
        <f t="shared" si="2"/>
        <v>1.7621405260473153E+23</v>
      </c>
      <c r="S47" s="31">
        <f t="shared" si="3"/>
        <v>16.34971573377555</v>
      </c>
      <c r="T47" s="38">
        <f t="shared" si="4"/>
        <v>5.1002263582218565E-4</v>
      </c>
      <c r="U47" s="14">
        <f t="shared" si="8"/>
        <v>1.2775858264991715E-3</v>
      </c>
      <c r="V47" s="14">
        <f t="shared" si="5"/>
        <v>-7.6756319067698589E-4</v>
      </c>
      <c r="W47" s="31">
        <f t="shared" si="6"/>
        <v>-60.079188008860051</v>
      </c>
      <c r="X47"/>
      <c r="Y47" s="14"/>
      <c r="Z47" s="14"/>
      <c r="AA47" s="14"/>
      <c r="AF47" s="14"/>
      <c r="AI47" s="14"/>
      <c r="AJ47" s="14"/>
      <c r="AK47" s="14"/>
      <c r="AL47" s="14"/>
      <c r="AM47" s="14"/>
      <c r="AN47" s="14"/>
      <c r="AO47" s="14"/>
      <c r="AP47" s="14"/>
      <c r="AQ47" s="14"/>
    </row>
    <row r="48" spans="1:54" x14ac:dyDescent="0.55000000000000004">
      <c r="A48" s="3">
        <v>3</v>
      </c>
      <c r="B48" s="1">
        <v>40</v>
      </c>
      <c r="C48" s="1">
        <v>0</v>
      </c>
      <c r="D48" s="1">
        <v>25</v>
      </c>
      <c r="E48">
        <v>480.36248000000001</v>
      </c>
      <c r="F48" s="1">
        <v>48.558728664599997</v>
      </c>
      <c r="G48" s="1">
        <v>349.16949439999996</v>
      </c>
      <c r="H48" s="1">
        <v>1.4299155017606926E-3</v>
      </c>
      <c r="I48" s="2">
        <v>6.0335777012103104E+16</v>
      </c>
      <c r="J48">
        <v>9269730507983120</v>
      </c>
      <c r="K48" s="4">
        <f t="shared" si="7"/>
        <v>5.1066046504119984E+16</v>
      </c>
      <c r="L48" s="28">
        <v>1.6761575762652294E+23</v>
      </c>
      <c r="M48">
        <v>3.8425657597215199E+22</v>
      </c>
      <c r="N48">
        <v>1.3924538222015315E+23</v>
      </c>
      <c r="O48" s="31">
        <v>4.04245442339251E+21</v>
      </c>
      <c r="P48" s="28">
        <v>1.1737282791652201E+22</v>
      </c>
      <c r="Q48">
        <v>315.68794202610502</v>
      </c>
      <c r="R48" s="38">
        <f t="shared" si="2"/>
        <v>2.2061827847223416E+23</v>
      </c>
      <c r="S48" s="31">
        <f t="shared" si="3"/>
        <v>18.796367301394703</v>
      </c>
      <c r="T48" s="38">
        <f t="shared" si="4"/>
        <v>5.8211144708905085E-4</v>
      </c>
      <c r="U48" s="14">
        <f t="shared" si="8"/>
        <v>1.5038327012080401E-3</v>
      </c>
      <c r="V48" s="14">
        <f t="shared" si="5"/>
        <v>-9.2172125411898922E-4</v>
      </c>
      <c r="W48" s="31">
        <f t="shared" si="6"/>
        <v>-61.291475666047404</v>
      </c>
      <c r="X48"/>
      <c r="Y48" s="14"/>
      <c r="Z48" s="14"/>
      <c r="AA48" s="14"/>
      <c r="AF48" s="14"/>
      <c r="AI48" s="14"/>
      <c r="AJ48" s="14"/>
      <c r="AK48" s="14"/>
      <c r="AL48" s="14"/>
      <c r="AM48" s="14"/>
      <c r="AN48" s="14"/>
      <c r="AO48" s="14"/>
      <c r="AP48" s="14"/>
      <c r="AQ48" s="14"/>
    </row>
    <row r="49" spans="1:54" x14ac:dyDescent="0.55000000000000004">
      <c r="A49" s="3">
        <v>5</v>
      </c>
      <c r="B49" s="1">
        <v>40</v>
      </c>
      <c r="C49" s="1">
        <v>0</v>
      </c>
      <c r="D49" s="1">
        <v>25</v>
      </c>
      <c r="E49">
        <v>550.85654999999997</v>
      </c>
      <c r="F49" s="1">
        <v>57.332852820900001</v>
      </c>
      <c r="G49" s="1">
        <v>368.90783399999998</v>
      </c>
      <c r="H49" s="1">
        <v>1.6425016973940236E-3</v>
      </c>
      <c r="I49" s="2">
        <v>8.7690837957301408E+16</v>
      </c>
      <c r="J49">
        <v>9828289860418290</v>
      </c>
      <c r="K49" s="4">
        <f t="shared" si="7"/>
        <v>7.786254809688312E+16</v>
      </c>
      <c r="L49" s="28">
        <v>1.8578813681780628E+23</v>
      </c>
      <c r="M49">
        <v>6.4915276959343501E+22</v>
      </c>
      <c r="N49">
        <v>2.4521523426139712E+23</v>
      </c>
      <c r="O49" s="31">
        <v>2.80999197468121E+21</v>
      </c>
      <c r="P49" s="28">
        <v>1.2628638045680601E+22</v>
      </c>
      <c r="Q49">
        <v>323.44139798642601</v>
      </c>
      <c r="R49" s="38">
        <f t="shared" si="2"/>
        <v>2.2530720638819607E+23</v>
      </c>
      <c r="S49" s="31">
        <f t="shared" si="3"/>
        <v>17.840974266045922</v>
      </c>
      <c r="T49" s="38">
        <f t="shared" si="4"/>
        <v>5.4586088840706982E-4</v>
      </c>
      <c r="U49" s="14">
        <f t="shared" si="8"/>
        <v>1.7541509510099363E-3</v>
      </c>
      <c r="V49" s="14">
        <f t="shared" si="5"/>
        <v>-1.2082900626028664E-3</v>
      </c>
      <c r="W49" s="31">
        <f t="shared" si="6"/>
        <v>-68.881760826068273</v>
      </c>
      <c r="X49"/>
      <c r="Y49" s="14"/>
      <c r="Z49" s="14"/>
      <c r="AA49" s="14"/>
      <c r="AF49" s="14"/>
      <c r="AI49" s="14"/>
      <c r="AJ49" s="14"/>
      <c r="AK49" s="14"/>
      <c r="AL49" s="14"/>
      <c r="AM49" s="14"/>
      <c r="AN49" s="14"/>
      <c r="AO49" s="14"/>
      <c r="AP49" s="14"/>
      <c r="AQ49" s="14"/>
    </row>
    <row r="50" spans="1:54" s="42" customFormat="1" ht="14.7" thickBot="1" x14ac:dyDescent="0.6">
      <c r="A50" s="5">
        <v>7.5</v>
      </c>
      <c r="B50" s="6">
        <v>40</v>
      </c>
      <c r="C50" s="6">
        <v>0</v>
      </c>
      <c r="D50" s="6">
        <v>25</v>
      </c>
      <c r="E50" s="7">
        <v>609.83255937499996</v>
      </c>
      <c r="F50" s="6">
        <v>67.784936770300007</v>
      </c>
      <c r="G50" s="6">
        <v>385.42111662499997</v>
      </c>
      <c r="H50" s="6">
        <v>1.8998821230127516E-3</v>
      </c>
      <c r="I50" s="8">
        <v>1.1881557909914099E+17</v>
      </c>
      <c r="J50" s="7">
        <v>7053227885895830</v>
      </c>
      <c r="K50" s="9">
        <f t="shared" si="7"/>
        <v>1.1176235121324517E+17</v>
      </c>
      <c r="L50" s="29">
        <v>1.958926163916784E+23</v>
      </c>
      <c r="M50" s="7">
        <v>9.73213892614348E+22</v>
      </c>
      <c r="N50" s="7">
        <v>3.6732198571138443E+23</v>
      </c>
      <c r="O50" s="32">
        <v>2.07819793195334E+21</v>
      </c>
      <c r="P50" s="29">
        <v>1.30383653388162E+22</v>
      </c>
      <c r="Q50" s="7">
        <v>331.736152954555</v>
      </c>
      <c r="R50" s="38">
        <f t="shared" si="2"/>
        <v>2.2119058078327644E+23</v>
      </c>
      <c r="S50" s="31">
        <f t="shared" si="3"/>
        <v>16.964594489830358</v>
      </c>
      <c r="T50" s="39">
        <f t="shared" si="4"/>
        <v>5.1251702279479533E-4</v>
      </c>
      <c r="U50" s="15">
        <f t="shared" si="8"/>
        <v>2.0478493608953345E-3</v>
      </c>
      <c r="V50" s="15">
        <f t="shared" si="5"/>
        <v>-1.5353323381005392E-3</v>
      </c>
      <c r="W50" s="32">
        <f t="shared" si="6"/>
        <v>-74.972913897791827</v>
      </c>
      <c r="X50"/>
      <c r="Y50" s="14"/>
      <c r="Z50" s="14"/>
      <c r="AA50" s="14"/>
      <c r="AB50"/>
      <c r="AC50" s="14"/>
      <c r="AD50"/>
      <c r="AE50"/>
      <c r="AF50" s="14"/>
      <c r="AG50"/>
      <c r="AH50"/>
      <c r="AI50" s="14"/>
      <c r="AJ50" s="14"/>
      <c r="AK50" s="14"/>
      <c r="AL50" s="14"/>
      <c r="AM50" s="14"/>
      <c r="AN50" s="14"/>
      <c r="AO50" s="14"/>
      <c r="AP50" s="14"/>
      <c r="AQ50" s="14"/>
      <c r="AR50"/>
      <c r="AS50"/>
      <c r="AT50"/>
      <c r="AU50"/>
      <c r="AV50"/>
      <c r="AW50"/>
      <c r="AX50"/>
      <c r="AY50"/>
      <c r="AZ50"/>
      <c r="BA50"/>
      <c r="BB50"/>
    </row>
    <row r="51" spans="1:54" s="64" customFormat="1" x14ac:dyDescent="0.55000000000000004">
      <c r="A51" s="58">
        <v>0.4</v>
      </c>
      <c r="B51" s="59">
        <v>20</v>
      </c>
      <c r="C51" s="59">
        <v>0</v>
      </c>
      <c r="D51" s="59">
        <v>50</v>
      </c>
      <c r="E51" s="59">
        <v>338.796105958</v>
      </c>
      <c r="F51" s="59">
        <v>26.1587734063</v>
      </c>
      <c r="G51" s="59">
        <v>327.53090966823999</v>
      </c>
      <c r="H51" s="59">
        <v>7.953393020616778E-4</v>
      </c>
      <c r="I51" s="60">
        <v>1.14062875255595E+16</v>
      </c>
      <c r="J51" s="59">
        <v>1220640072063260</v>
      </c>
      <c r="K51" s="61">
        <f t="shared" si="7"/>
        <v>1.018564745349624E+16</v>
      </c>
      <c r="L51" s="58">
        <v>1.6165613583172236E+22</v>
      </c>
      <c r="M51" s="59">
        <v>2.8062001647399962E+21</v>
      </c>
      <c r="N51" s="59">
        <v>2.3906753447448701E+21</v>
      </c>
      <c r="O51" s="62">
        <v>5.9099270915868496E+21</v>
      </c>
      <c r="P51" s="58">
        <v>2.7793061354440302E+21</v>
      </c>
      <c r="Q51" s="59">
        <v>325.11968679511801</v>
      </c>
      <c r="R51" s="63">
        <f t="shared" si="2"/>
        <v>4.5430823239575772E+22</v>
      </c>
      <c r="S51" s="62">
        <f t="shared" si="3"/>
        <v>16.346102597408763</v>
      </c>
      <c r="T51" s="63">
        <f t="shared" si="4"/>
        <v>4.9883141941283978E-4</v>
      </c>
      <c r="U51" s="60">
        <f t="shared" si="8"/>
        <v>7.9828313756161162E-4</v>
      </c>
      <c r="V51" s="60">
        <f t="shared" si="5"/>
        <v>-2.9945171814877184E-4</v>
      </c>
      <c r="W51" s="62">
        <f t="shared" si="6"/>
        <v>-37.511968380474542</v>
      </c>
      <c r="Y51" s="65"/>
      <c r="Z51" s="65"/>
      <c r="AA51" s="65"/>
      <c r="AC51" s="65"/>
      <c r="AF51" s="65"/>
      <c r="AI51" s="65"/>
      <c r="AJ51" s="65"/>
      <c r="AK51" s="65"/>
      <c r="AL51" s="65"/>
      <c r="AM51" s="65"/>
      <c r="AN51" s="65"/>
      <c r="AO51" s="65"/>
      <c r="AP51" s="65"/>
      <c r="AQ51" s="65"/>
    </row>
    <row r="52" spans="1:54" s="64" customFormat="1" x14ac:dyDescent="0.55000000000000004">
      <c r="A52" s="66">
        <v>0.6</v>
      </c>
      <c r="B52" s="64">
        <v>20</v>
      </c>
      <c r="C52" s="64">
        <v>0</v>
      </c>
      <c r="D52" s="64">
        <v>50</v>
      </c>
      <c r="E52" s="64">
        <v>349.11744650999998</v>
      </c>
      <c r="F52" s="64">
        <v>19.0833434332</v>
      </c>
      <c r="G52" s="64">
        <v>330.42088502279995</v>
      </c>
      <c r="H52" s="64">
        <v>5.7767282082666683E-4</v>
      </c>
      <c r="I52" s="65">
        <v>1.66036064757158E+16</v>
      </c>
      <c r="J52" s="64">
        <v>2320289585330090</v>
      </c>
      <c r="K52" s="67">
        <f t="shared" si="7"/>
        <v>1.428331689038571E+16</v>
      </c>
      <c r="L52" s="66">
        <v>2.7780294400406874E+22</v>
      </c>
      <c r="M52" s="64">
        <v>4.1933945278065248E+21</v>
      </c>
      <c r="N52" s="64">
        <v>6.6142138682189168E+21</v>
      </c>
      <c r="O52" s="68">
        <v>6.5911628570067395E+21</v>
      </c>
      <c r="P52" s="66">
        <v>4.5158758430184199E+21</v>
      </c>
      <c r="Q52" s="64">
        <v>325.74798201661901</v>
      </c>
      <c r="R52" s="69">
        <f t="shared" si="2"/>
        <v>4.0998943960573017E+22</v>
      </c>
      <c r="S52" s="68">
        <f t="shared" si="3"/>
        <v>9.0788465816565154</v>
      </c>
      <c r="T52" s="69">
        <f t="shared" si="4"/>
        <v>2.7679040039370854E-4</v>
      </c>
      <c r="U52" s="65">
        <f t="shared" si="8"/>
        <v>5.8180146808498143E-4</v>
      </c>
      <c r="V52" s="65">
        <f t="shared" si="5"/>
        <v>-3.0501106769127289E-4</v>
      </c>
      <c r="W52" s="68">
        <f t="shared" si="6"/>
        <v>-52.425283266339427</v>
      </c>
      <c r="Y52" s="65"/>
      <c r="Z52" s="65"/>
      <c r="AA52" s="65"/>
      <c r="AC52" s="65"/>
      <c r="AF52" s="65"/>
      <c r="AI52" s="65"/>
      <c r="AJ52" s="65"/>
      <c r="AK52" s="65"/>
      <c r="AL52" s="65"/>
      <c r="AM52" s="65"/>
      <c r="AN52" s="65"/>
      <c r="AO52" s="65"/>
      <c r="AP52" s="65"/>
      <c r="AQ52" s="65"/>
    </row>
    <row r="53" spans="1:54" x14ac:dyDescent="0.55000000000000004">
      <c r="A53" s="3">
        <v>0.8</v>
      </c>
      <c r="B53" s="1">
        <v>20</v>
      </c>
      <c r="C53" s="1">
        <v>0</v>
      </c>
      <c r="D53" s="1">
        <v>50</v>
      </c>
      <c r="E53">
        <v>358.73714686699998</v>
      </c>
      <c r="F53" s="1">
        <v>17.1048392173</v>
      </c>
      <c r="G53" s="1">
        <v>333.11440112276</v>
      </c>
      <c r="H53" s="1">
        <v>5.1568382046206674E-4</v>
      </c>
      <c r="I53" s="2">
        <v>2.15444975846451E+16</v>
      </c>
      <c r="J53">
        <v>3408466217288640</v>
      </c>
      <c r="K53" s="4">
        <f t="shared" si="7"/>
        <v>1.813603136735646E+16</v>
      </c>
      <c r="L53" s="28">
        <v>3.6030932058548749E+22</v>
      </c>
      <c r="M53">
        <v>5.584645736603119E+21</v>
      </c>
      <c r="N53">
        <v>1.2445823534335502E+22</v>
      </c>
      <c r="O53" s="31">
        <v>6.2726106191219099E+21</v>
      </c>
      <c r="P53" s="28">
        <v>5.6762657207349999E+21</v>
      </c>
      <c r="Q53">
        <v>326.41483401708001</v>
      </c>
      <c r="R53" s="38">
        <f t="shared" si="2"/>
        <v>3.6757600559234422E+22</v>
      </c>
      <c r="S53" s="31">
        <f t="shared" si="3"/>
        <v>6.4756659338482851</v>
      </c>
      <c r="T53" s="38">
        <f t="shared" si="4"/>
        <v>1.9722442853700796E-4</v>
      </c>
      <c r="U53" s="14">
        <f t="shared" si="8"/>
        <v>5.2094906907043529E-4</v>
      </c>
      <c r="V53" s="14">
        <f t="shared" si="5"/>
        <v>-3.2372464053342736E-4</v>
      </c>
      <c r="W53" s="31">
        <f t="shared" si="6"/>
        <v>-62.14132239665409</v>
      </c>
      <c r="X53"/>
      <c r="Y53" s="14"/>
      <c r="Z53" s="14"/>
      <c r="AA53" s="14"/>
      <c r="AF53" s="14"/>
      <c r="AI53" s="14"/>
      <c r="AJ53" s="14"/>
      <c r="AK53" s="14"/>
      <c r="AL53" s="14"/>
      <c r="AM53" s="14"/>
      <c r="AN53" s="14"/>
      <c r="AO53" s="14"/>
      <c r="AP53" s="14"/>
      <c r="AQ53" s="14"/>
    </row>
    <row r="54" spans="1:54" x14ac:dyDescent="0.55000000000000004">
      <c r="A54" s="3">
        <v>1</v>
      </c>
      <c r="B54" s="1">
        <v>20</v>
      </c>
      <c r="C54" s="1">
        <v>0</v>
      </c>
      <c r="D54" s="1">
        <v>50</v>
      </c>
      <c r="E54">
        <v>367.69063310000001</v>
      </c>
      <c r="F54" s="1">
        <v>17.835529174000001</v>
      </c>
      <c r="G54" s="1">
        <v>335.621377268</v>
      </c>
      <c r="H54" s="1">
        <v>5.3570093605758578E-4</v>
      </c>
      <c r="I54" s="2">
        <v>2.62748452722377E+16</v>
      </c>
      <c r="J54">
        <v>4306966471087070</v>
      </c>
      <c r="K54" s="4">
        <f t="shared" si="7"/>
        <v>2.1967878801150632E+16</v>
      </c>
      <c r="L54" s="28">
        <v>4.2093646237455379E+22</v>
      </c>
      <c r="M54">
        <v>6.9844473964167577E+21</v>
      </c>
      <c r="N54">
        <v>1.9259579689530848E+22</v>
      </c>
      <c r="O54" s="31">
        <v>5.7768606101855504E+21</v>
      </c>
      <c r="P54" s="28">
        <v>6.5078088023705303E+21</v>
      </c>
      <c r="Q54">
        <v>327.070049259992</v>
      </c>
      <c r="R54" s="38">
        <f t="shared" si="2"/>
        <v>4.195567981990506E+22</v>
      </c>
      <c r="S54" s="31">
        <f t="shared" si="3"/>
        <v>6.4469748718834996</v>
      </c>
      <c r="T54" s="38">
        <f t="shared" si="4"/>
        <v>1.9615383477476561E-4</v>
      </c>
      <c r="U54" s="14">
        <f t="shared" si="8"/>
        <v>5.4265876821933538E-4</v>
      </c>
      <c r="V54" s="14">
        <f t="shared" si="5"/>
        <v>-3.4650493344456977E-4</v>
      </c>
      <c r="W54" s="31">
        <f t="shared" si="6"/>
        <v>-63.853189838170486</v>
      </c>
      <c r="X54"/>
      <c r="Y54" s="14"/>
      <c r="Z54" s="14"/>
      <c r="AA54" s="14"/>
      <c r="AF54" s="14"/>
      <c r="AI54" s="14"/>
      <c r="AJ54" s="14"/>
      <c r="AK54" s="14"/>
      <c r="AL54" s="14"/>
      <c r="AM54" s="14"/>
      <c r="AN54" s="14"/>
      <c r="AO54" s="14"/>
      <c r="AP54" s="14"/>
      <c r="AQ54" s="14"/>
    </row>
    <row r="55" spans="1:54" x14ac:dyDescent="0.55000000000000004">
      <c r="A55" s="3">
        <v>1.5</v>
      </c>
      <c r="B55" s="1">
        <v>20</v>
      </c>
      <c r="C55" s="1">
        <v>0</v>
      </c>
      <c r="D55" s="1">
        <v>50</v>
      </c>
      <c r="E55">
        <v>387.39214546199997</v>
      </c>
      <c r="F55" s="1">
        <v>20.7965656354</v>
      </c>
      <c r="G55" s="1">
        <v>341.13780072935998</v>
      </c>
      <c r="H55" s="1">
        <v>6.1956647813587128E-4</v>
      </c>
      <c r="I55" s="2">
        <v>3.7407887353599504E+16</v>
      </c>
      <c r="J55">
        <v>6103084201586190</v>
      </c>
      <c r="K55" s="4">
        <f t="shared" si="7"/>
        <v>3.1304803152013312E+16</v>
      </c>
      <c r="L55" s="28">
        <v>4.977584060064213E+22</v>
      </c>
      <c r="M55">
        <v>1.0505663682668424E+22</v>
      </c>
      <c r="N55">
        <v>3.5771978728374123E+22</v>
      </c>
      <c r="O55" s="31">
        <v>4.4285835854499598E+21</v>
      </c>
      <c r="P55" s="28">
        <v>7.4284122960150701E+21</v>
      </c>
      <c r="Q55">
        <v>328.62519962157899</v>
      </c>
      <c r="R55" s="38">
        <f t="shared" si="2"/>
        <v>5.4003397283755172E+22</v>
      </c>
      <c r="S55" s="31">
        <f t="shared" si="3"/>
        <v>7.2698438282329843</v>
      </c>
      <c r="T55" s="38">
        <f t="shared" si="4"/>
        <v>2.2066622402454276E-4</v>
      </c>
      <c r="U55" s="14">
        <f t="shared" si="8"/>
        <v>6.3125147112791759E-4</v>
      </c>
      <c r="V55" s="14">
        <f t="shared" si="5"/>
        <v>-4.1058524710337486E-4</v>
      </c>
      <c r="W55" s="31">
        <f t="shared" si="6"/>
        <v>-65.043055879100407</v>
      </c>
      <c r="X55"/>
      <c r="Y55" s="14"/>
      <c r="Z55" s="14"/>
      <c r="AA55" s="14"/>
      <c r="AF55" s="14"/>
      <c r="AI55" s="14"/>
      <c r="AJ55" s="14"/>
      <c r="AK55" s="14"/>
      <c r="AL55" s="14"/>
      <c r="AM55" s="14"/>
      <c r="AN55" s="14"/>
      <c r="AO55" s="14"/>
      <c r="AP55" s="14"/>
      <c r="AQ55" s="14"/>
    </row>
    <row r="56" spans="1:54" x14ac:dyDescent="0.55000000000000004">
      <c r="A56" s="3">
        <v>2</v>
      </c>
      <c r="B56" s="1">
        <v>20</v>
      </c>
      <c r="C56" s="1">
        <v>0</v>
      </c>
      <c r="D56" s="1">
        <v>50</v>
      </c>
      <c r="E56">
        <v>403.70476480000002</v>
      </c>
      <c r="F56" s="1">
        <v>23.464523275200001</v>
      </c>
      <c r="G56" s="1">
        <v>345.70533414400001</v>
      </c>
      <c r="H56" s="1">
        <v>6.9441630319070225E-4</v>
      </c>
      <c r="I56" s="2">
        <v>4.7861780861267696E+16</v>
      </c>
      <c r="J56">
        <v>7272537590556860</v>
      </c>
      <c r="K56" s="4">
        <f t="shared" si="7"/>
        <v>4.0589243270710832E+16</v>
      </c>
      <c r="L56" s="28">
        <v>5.5035193471533022E+22</v>
      </c>
      <c r="M56">
        <v>1.3822747774414362E+22</v>
      </c>
      <c r="N56">
        <v>5.3848447632116149E+22</v>
      </c>
      <c r="O56" s="31">
        <v>3.62765296700187E+21</v>
      </c>
      <c r="P56" s="28">
        <v>8.01596768309085E+21</v>
      </c>
      <c r="Q56">
        <v>330.03473474125701</v>
      </c>
      <c r="R56" s="38">
        <f t="shared" si="2"/>
        <v>6.1756818428070864E+22</v>
      </c>
      <c r="S56" s="31">
        <f t="shared" si="3"/>
        <v>7.7042249756498844</v>
      </c>
      <c r="T56" s="38">
        <f t="shared" si="4"/>
        <v>2.3335136468284148E-4</v>
      </c>
      <c r="U56" s="14">
        <f t="shared" si="8"/>
        <v>7.1071114164060847E-4</v>
      </c>
      <c r="V56" s="14">
        <f t="shared" si="5"/>
        <v>-4.7735977695776701E-4</v>
      </c>
      <c r="W56" s="31">
        <f t="shared" si="6"/>
        <v>-67.166496905596233</v>
      </c>
      <c r="X56"/>
      <c r="Y56" s="14"/>
      <c r="Z56" s="14"/>
      <c r="AA56" s="14"/>
      <c r="AF56" s="14"/>
      <c r="AI56" s="14"/>
      <c r="AJ56" s="14"/>
      <c r="AK56" s="14"/>
      <c r="AL56" s="14"/>
      <c r="AM56" s="14"/>
      <c r="AN56" s="14"/>
      <c r="AO56" s="14"/>
      <c r="AP56" s="14"/>
      <c r="AQ56" s="14"/>
    </row>
    <row r="57" spans="1:54" x14ac:dyDescent="0.55000000000000004">
      <c r="A57" s="3">
        <v>3</v>
      </c>
      <c r="B57" s="1">
        <v>20</v>
      </c>
      <c r="C57" s="1">
        <v>0</v>
      </c>
      <c r="D57" s="1">
        <v>50</v>
      </c>
      <c r="E57">
        <v>428.37745369999999</v>
      </c>
      <c r="F57" s="1">
        <v>25.482020371200001</v>
      </c>
      <c r="G57" s="1">
        <v>352.61368703599999</v>
      </c>
      <c r="H57" s="1">
        <v>7.4669886170119365E-4</v>
      </c>
      <c r="I57" s="2">
        <v>6.76577238786198E+16</v>
      </c>
      <c r="J57">
        <v>8388613975167280</v>
      </c>
      <c r="K57" s="4">
        <f t="shared" si="7"/>
        <v>5.926910990345252E+16</v>
      </c>
      <c r="L57" s="28">
        <v>6.2197049132329197E+22</v>
      </c>
      <c r="M57">
        <v>1.9982759237720409E+22</v>
      </c>
      <c r="N57">
        <v>9.2474406267921998E+22</v>
      </c>
      <c r="O57" s="31">
        <v>2.7168914742039601E+21</v>
      </c>
      <c r="P57" s="28">
        <v>8.7496420731058798E+21</v>
      </c>
      <c r="Q57">
        <v>332.606979116601</v>
      </c>
      <c r="R57" s="38">
        <f t="shared" si="2"/>
        <v>4.5587451435417088E+22</v>
      </c>
      <c r="S57" s="31">
        <f t="shared" si="3"/>
        <v>5.2102075781523727</v>
      </c>
      <c r="T57" s="38">
        <f t="shared" si="4"/>
        <v>1.5719928303573291E-4</v>
      </c>
      <c r="U57" s="14">
        <f t="shared" si="8"/>
        <v>7.6882835713718131E-4</v>
      </c>
      <c r="V57" s="14">
        <f t="shared" si="5"/>
        <v>-6.1162907410144843E-4</v>
      </c>
      <c r="W57" s="31">
        <f t="shared" si="6"/>
        <v>-79.553396856863856</v>
      </c>
      <c r="X57"/>
      <c r="Y57" s="14"/>
      <c r="Z57" s="14"/>
      <c r="AA57" s="14"/>
      <c r="AF57" s="14"/>
      <c r="AI57" s="14"/>
      <c r="AJ57" s="14"/>
      <c r="AK57" s="14"/>
      <c r="AL57" s="14"/>
      <c r="AM57" s="14"/>
      <c r="AN57" s="14"/>
      <c r="AO57" s="14"/>
      <c r="AP57" s="14"/>
      <c r="AQ57" s="14"/>
    </row>
    <row r="58" spans="1:54" x14ac:dyDescent="0.55000000000000004">
      <c r="A58" s="3">
        <v>5</v>
      </c>
      <c r="B58" s="1">
        <v>20</v>
      </c>
      <c r="C58" s="1">
        <v>0</v>
      </c>
      <c r="D58" s="1">
        <v>50</v>
      </c>
      <c r="E58">
        <v>461.41153750000001</v>
      </c>
      <c r="F58" s="1">
        <v>26.816070752400002</v>
      </c>
      <c r="G58" s="1">
        <v>361.86323049999999</v>
      </c>
      <c r="H58" s="1">
        <v>7.7568274095447289E-4</v>
      </c>
      <c r="I58" s="2">
        <v>1.0468978024583501E+17</v>
      </c>
      <c r="J58">
        <v>7842303756337620</v>
      </c>
      <c r="K58" s="4">
        <f t="shared" si="7"/>
        <v>9.6847476489497392E+16</v>
      </c>
      <c r="L58" s="28">
        <v>6.9328803605000831E+22</v>
      </c>
      <c r="M58">
        <v>3.0859659259192229E+22</v>
      </c>
      <c r="N58">
        <v>1.7107313853125532E+23</v>
      </c>
      <c r="O58" s="31">
        <v>1.8498277003677E+21</v>
      </c>
      <c r="P58" s="28">
        <v>9.4070819912796896E+21</v>
      </c>
      <c r="Q58">
        <v>337.06959420932299</v>
      </c>
      <c r="R58" s="56">
        <f t="shared" si="2"/>
        <v>-2.0850452844032033E+22</v>
      </c>
      <c r="S58" s="57">
        <f t="shared" si="3"/>
        <v>-2.2164633903861239</v>
      </c>
      <c r="T58" s="56">
        <f t="shared" si="4"/>
        <v>-6.6429653465816706E-5</v>
      </c>
      <c r="U58" s="14">
        <f t="shared" si="8"/>
        <v>8.03704809708779E-4</v>
      </c>
      <c r="V58" s="14">
        <f t="shared" si="5"/>
        <v>-8.7013446317459574E-4</v>
      </c>
      <c r="W58" s="31">
        <f t="shared" si="6"/>
        <v>-108.26542937946178</v>
      </c>
      <c r="X58"/>
      <c r="Y58" s="14"/>
      <c r="Z58" s="14"/>
      <c r="AA58" s="14"/>
      <c r="AF58" s="14"/>
      <c r="AI58" s="14"/>
      <c r="AJ58" s="14"/>
      <c r="AK58" s="14"/>
      <c r="AL58" s="14"/>
      <c r="AM58" s="14"/>
      <c r="AN58" s="14"/>
      <c r="AO58" s="14"/>
      <c r="AP58" s="14"/>
      <c r="AQ58" s="14"/>
    </row>
    <row r="59" spans="1:54" s="64" customFormat="1" x14ac:dyDescent="0.55000000000000004">
      <c r="A59" s="66">
        <v>0.4</v>
      </c>
      <c r="B59" s="64">
        <v>40</v>
      </c>
      <c r="C59" s="64">
        <v>0</v>
      </c>
      <c r="D59" s="64">
        <v>50</v>
      </c>
      <c r="E59" s="64">
        <v>360.56003215700002</v>
      </c>
      <c r="F59" s="64">
        <v>55.058290439499999</v>
      </c>
      <c r="G59" s="64">
        <v>333.62480900395997</v>
      </c>
      <c r="H59" s="64">
        <v>1.6586500531438899E-3</v>
      </c>
      <c r="I59" s="65">
        <v>1.07177874762725E+16</v>
      </c>
      <c r="J59" s="64">
        <v>1349339213935900</v>
      </c>
      <c r="K59" s="67">
        <f t="shared" si="7"/>
        <v>9368448262336600</v>
      </c>
      <c r="L59" s="66">
        <v>4.2449401141449076E+22</v>
      </c>
      <c r="M59" s="64">
        <v>4.9590445282679755E+21</v>
      </c>
      <c r="N59" s="64">
        <v>3.8119437891511066E+21</v>
      </c>
      <c r="O59" s="68">
        <v>8.3062024502256903E+21</v>
      </c>
      <c r="P59" s="66">
        <v>3.5758646132965402E+21</v>
      </c>
      <c r="Q59" s="64">
        <v>326.85652063809601</v>
      </c>
      <c r="R59" s="69">
        <f t="shared" si="2"/>
        <v>1.373544005421174E+23</v>
      </c>
      <c r="S59" s="68">
        <f t="shared" si="3"/>
        <v>38.411521518845277</v>
      </c>
      <c r="T59" s="69">
        <f t="shared" si="4"/>
        <v>1.1690797749474415E-3</v>
      </c>
      <c r="U59" s="65">
        <f t="shared" si="8"/>
        <v>1.6757350724683434E-3</v>
      </c>
      <c r="V59" s="65">
        <f t="shared" si="5"/>
        <v>-5.0665529752090196E-4</v>
      </c>
      <c r="W59" s="68">
        <f t="shared" si="6"/>
        <v>-30.234808941165326</v>
      </c>
      <c r="Y59" s="65"/>
      <c r="Z59" s="65"/>
      <c r="AA59" s="65"/>
      <c r="AC59" s="65"/>
      <c r="AF59" s="65"/>
      <c r="AI59" s="65"/>
      <c r="AJ59" s="65"/>
      <c r="AK59" s="65"/>
      <c r="AL59" s="65"/>
      <c r="AM59" s="65"/>
      <c r="AN59" s="65"/>
      <c r="AO59" s="65"/>
      <c r="AP59" s="65"/>
      <c r="AQ59" s="65"/>
    </row>
    <row r="60" spans="1:54" s="64" customFormat="1" x14ac:dyDescent="0.55000000000000004">
      <c r="A60" s="66">
        <v>0.6</v>
      </c>
      <c r="B60" s="64">
        <v>40</v>
      </c>
      <c r="C60" s="64">
        <v>0</v>
      </c>
      <c r="D60" s="64">
        <v>50</v>
      </c>
      <c r="E60" s="64">
        <v>372.73368405100001</v>
      </c>
      <c r="F60" s="64">
        <v>34.748683275200001</v>
      </c>
      <c r="G60" s="64">
        <v>337.03343153428</v>
      </c>
      <c r="H60" s="64">
        <v>1.0415091150123945E-3</v>
      </c>
      <c r="I60" s="65">
        <v>1.55516094833367E+16</v>
      </c>
      <c r="J60" s="64">
        <v>2608147961436060</v>
      </c>
      <c r="K60" s="67">
        <f t="shared" si="7"/>
        <v>1.294346152190064E+16</v>
      </c>
      <c r="L60" s="66">
        <v>7.7073589009625754E+22</v>
      </c>
      <c r="M60" s="64">
        <v>6.9065189834179991E+21</v>
      </c>
      <c r="N60" s="64">
        <v>1.0672582173114552E+22</v>
      </c>
      <c r="O60" s="68">
        <v>1.0048600758269101E+22</v>
      </c>
      <c r="P60" s="66">
        <v>6.1338723407451799E+21</v>
      </c>
      <c r="Q60" s="64">
        <v>327.94600425202401</v>
      </c>
      <c r="R60" s="69">
        <f t="shared" si="2"/>
        <v>1.084426962946365E+23</v>
      </c>
      <c r="S60" s="68">
        <f t="shared" si="3"/>
        <v>17.679320708109525</v>
      </c>
      <c r="T60" s="69">
        <f t="shared" si="4"/>
        <v>5.3718715057275636E-4</v>
      </c>
      <c r="U60" s="65">
        <f t="shared" si="8"/>
        <v>1.0558406888448784E-3</v>
      </c>
      <c r="V60" s="65">
        <f t="shared" si="5"/>
        <v>-5.1865353827212207E-4</v>
      </c>
      <c r="W60" s="68">
        <f t="shared" si="6"/>
        <v>-49.122329130879081</v>
      </c>
      <c r="Y60" s="65"/>
      <c r="Z60" s="65"/>
      <c r="AA60" s="65"/>
      <c r="AC60" s="65"/>
      <c r="AF60" s="65"/>
      <c r="AI60" s="65"/>
      <c r="AJ60" s="65"/>
      <c r="AK60" s="65"/>
      <c r="AL60" s="65"/>
      <c r="AM60" s="65"/>
      <c r="AN60" s="65"/>
      <c r="AO60" s="65"/>
      <c r="AP60" s="65"/>
      <c r="AQ60" s="65"/>
    </row>
    <row r="61" spans="1:54" x14ac:dyDescent="0.55000000000000004">
      <c r="A61" s="3">
        <v>0.8</v>
      </c>
      <c r="B61" s="1">
        <v>40</v>
      </c>
      <c r="C61" s="1">
        <v>0</v>
      </c>
      <c r="D61" s="1">
        <v>50</v>
      </c>
      <c r="E61">
        <v>384.63056621999999</v>
      </c>
      <c r="F61" s="1">
        <v>30.512759574099999</v>
      </c>
      <c r="G61" s="1">
        <v>340.36455854159999</v>
      </c>
      <c r="H61" s="1">
        <v>9.1006106592522685E-4</v>
      </c>
      <c r="I61" s="2">
        <v>2.00941169865107E+16</v>
      </c>
      <c r="J61">
        <v>3849264203818180</v>
      </c>
      <c r="K61" s="4">
        <f t="shared" si="7"/>
        <v>1.624485278269252E+16</v>
      </c>
      <c r="L61" s="28">
        <v>1.0348076597435886E+23</v>
      </c>
      <c r="M61">
        <v>8.9354386831069822E+21</v>
      </c>
      <c r="N61">
        <v>2.0915028523329708E+22</v>
      </c>
      <c r="O61" s="31">
        <v>1.00985679688109E+22</v>
      </c>
      <c r="P61" s="28">
        <v>8.0212631182431601E+21</v>
      </c>
      <c r="Q61">
        <v>329.10649112093301</v>
      </c>
      <c r="R61" s="38">
        <f t="shared" si="2"/>
        <v>1.0132107185794274E+23</v>
      </c>
      <c r="S61" s="31">
        <f t="shared" si="3"/>
        <v>12.631560686184594</v>
      </c>
      <c r="T61" s="38">
        <f t="shared" si="4"/>
        <v>3.8313339012470724E-4</v>
      </c>
      <c r="U61" s="14">
        <f t="shared" si="8"/>
        <v>9.2549585186818225E-4</v>
      </c>
      <c r="V61" s="14">
        <f t="shared" si="5"/>
        <v>-5.4236246174347506E-4</v>
      </c>
      <c r="W61" s="31">
        <f t="shared" si="6"/>
        <v>-58.602365493986397</v>
      </c>
      <c r="X61"/>
      <c r="Y61" s="14"/>
      <c r="Z61" s="14"/>
      <c r="AA61" s="14"/>
      <c r="AF61" s="14"/>
      <c r="AI61" s="14"/>
      <c r="AJ61" s="14"/>
      <c r="AK61" s="14"/>
      <c r="AL61" s="14"/>
      <c r="AM61" s="14"/>
      <c r="AN61" s="14"/>
      <c r="AO61" s="14"/>
      <c r="AP61" s="14"/>
      <c r="AQ61" s="14"/>
    </row>
    <row r="62" spans="1:54" x14ac:dyDescent="0.55000000000000004">
      <c r="A62" s="3">
        <v>1</v>
      </c>
      <c r="B62" s="1">
        <v>40</v>
      </c>
      <c r="C62" s="1">
        <v>0</v>
      </c>
      <c r="D62" s="1">
        <v>50</v>
      </c>
      <c r="E62">
        <v>396.25210845999999</v>
      </c>
      <c r="F62" s="1">
        <v>30.501256142399999</v>
      </c>
      <c r="G62" s="1">
        <v>343.61859036879997</v>
      </c>
      <c r="H62" s="1">
        <v>9.0540025626254872E-4</v>
      </c>
      <c r="I62" s="2">
        <v>2.43809793979401E+16</v>
      </c>
      <c r="J62">
        <v>5106386675873050</v>
      </c>
      <c r="K62" s="4">
        <f t="shared" si="7"/>
        <v>1.9274592722067048E+16</v>
      </c>
      <c r="L62" s="28">
        <v>1.1758572050783027E+23</v>
      </c>
      <c r="M62">
        <v>1.1416209295497765E+22</v>
      </c>
      <c r="N62">
        <v>3.0789032475996746E+22</v>
      </c>
      <c r="O62" s="31">
        <v>9.0611696537125299E+21</v>
      </c>
      <c r="P62" s="28">
        <v>8.9582193571981899E+21</v>
      </c>
      <c r="Q62">
        <v>330.306955499342</v>
      </c>
      <c r="R62" s="38">
        <f t="shared" si="2"/>
        <v>1.0438481126067054E+23</v>
      </c>
      <c r="S62" s="31">
        <f t="shared" si="3"/>
        <v>11.652406253793542</v>
      </c>
      <c r="T62" s="38">
        <f t="shared" si="4"/>
        <v>3.5279138534043933E-4</v>
      </c>
      <c r="U62" s="14">
        <f t="shared" si="8"/>
        <v>9.2346423345801901E-4</v>
      </c>
      <c r="V62" s="14">
        <f t="shared" si="5"/>
        <v>-5.7067284811757968E-4</v>
      </c>
      <c r="W62" s="31">
        <f t="shared" si="6"/>
        <v>-61.79696272378942</v>
      </c>
      <c r="X62"/>
      <c r="Y62" s="14"/>
      <c r="Z62" s="14"/>
      <c r="AA62" s="14"/>
      <c r="AF62" s="14"/>
      <c r="AI62" s="14"/>
      <c r="AJ62" s="14"/>
      <c r="AK62" s="14"/>
      <c r="AL62" s="14"/>
      <c r="AM62" s="14"/>
      <c r="AN62" s="14"/>
      <c r="AO62" s="14"/>
      <c r="AP62" s="14"/>
      <c r="AQ62" s="14"/>
    </row>
    <row r="63" spans="1:54" x14ac:dyDescent="0.55000000000000004">
      <c r="A63" s="3">
        <v>1.5</v>
      </c>
      <c r="B63" s="1">
        <v>40</v>
      </c>
      <c r="C63" s="1">
        <v>0</v>
      </c>
      <c r="D63" s="1">
        <v>50</v>
      </c>
      <c r="E63">
        <v>424.110734928</v>
      </c>
      <c r="F63" s="1">
        <v>33.777515422199997</v>
      </c>
      <c r="G63" s="1">
        <v>351.41900577984001</v>
      </c>
      <c r="H63" s="1">
        <v>9.9146249804336439E-4</v>
      </c>
      <c r="I63" s="2">
        <v>3.41691934338981E+16</v>
      </c>
      <c r="J63">
        <v>7008195461282040</v>
      </c>
      <c r="K63" s="4">
        <f t="shared" si="7"/>
        <v>2.716099797261606E+16</v>
      </c>
      <c r="L63" s="28">
        <v>1.4005520463244895E+23</v>
      </c>
      <c r="M63">
        <v>1.791365942087629E+22</v>
      </c>
      <c r="N63">
        <v>5.6718205026033518E+22</v>
      </c>
      <c r="O63" s="31">
        <v>7.0812605284689904E+21</v>
      </c>
      <c r="P63" s="28">
        <v>1.03681384832942E+22</v>
      </c>
      <c r="Q63">
        <v>333.087196065836</v>
      </c>
      <c r="R63" s="38">
        <f t="shared" si="2"/>
        <v>1.2844162791114732E+23</v>
      </c>
      <c r="S63" s="31">
        <f t="shared" si="3"/>
        <v>12.388108831503416</v>
      </c>
      <c r="T63" s="38">
        <f t="shared" si="4"/>
        <v>3.7349711913163547E-4</v>
      </c>
      <c r="U63" s="14">
        <f t="shared" si="8"/>
        <v>1.0183801961388677E-3</v>
      </c>
      <c r="V63" s="14">
        <f t="shared" si="5"/>
        <v>-6.4488307700723215E-4</v>
      </c>
      <c r="W63" s="31">
        <f t="shared" si="6"/>
        <v>-63.32439293814538</v>
      </c>
      <c r="X63"/>
      <c r="Y63" s="14"/>
      <c r="Z63" s="14"/>
      <c r="AA63" s="14"/>
      <c r="AF63" s="14"/>
      <c r="AI63" s="14"/>
      <c r="AJ63" s="14"/>
      <c r="AK63" s="14"/>
      <c r="AL63" s="14"/>
      <c r="AM63" s="14"/>
      <c r="AN63" s="14"/>
      <c r="AO63" s="14"/>
      <c r="AP63" s="14"/>
      <c r="AQ63" s="14"/>
    </row>
    <row r="64" spans="1:54" x14ac:dyDescent="0.55000000000000004">
      <c r="A64" s="3">
        <v>2</v>
      </c>
      <c r="B64" s="1">
        <v>40</v>
      </c>
      <c r="C64" s="1">
        <v>0</v>
      </c>
      <c r="D64" s="1">
        <v>50</v>
      </c>
      <c r="E64">
        <v>450.27976367999997</v>
      </c>
      <c r="F64" s="1">
        <v>36.213940753400003</v>
      </c>
      <c r="G64" s="1">
        <v>358.74633383039998</v>
      </c>
      <c r="H64" s="1">
        <v>1.0520666759383382E-3</v>
      </c>
      <c r="I64" s="2">
        <v>4.29111644449534E+16</v>
      </c>
      <c r="J64">
        <v>8284903213344930</v>
      </c>
      <c r="K64" s="4">
        <f t="shared" si="7"/>
        <v>3.4626261231608472E+16</v>
      </c>
      <c r="L64" s="28">
        <v>1.5702349997347982E+23</v>
      </c>
      <c r="M64">
        <v>2.4520843778322913E+22</v>
      </c>
      <c r="N64">
        <v>8.5687090955781734E+22</v>
      </c>
      <c r="O64" s="31">
        <v>5.9471301070241902E+21</v>
      </c>
      <c r="P64" s="28">
        <v>1.1390001488177299E+22</v>
      </c>
      <c r="Q64">
        <v>335.602631007139</v>
      </c>
      <c r="R64" s="38">
        <f t="shared" si="2"/>
        <v>1.3929827425938194E+23</v>
      </c>
      <c r="S64" s="31">
        <f t="shared" si="3"/>
        <v>12.229873227318896</v>
      </c>
      <c r="T64" s="38">
        <f t="shared" si="4"/>
        <v>3.6734191900250602E-4</v>
      </c>
      <c r="U64" s="14">
        <f t="shared" si="8"/>
        <v>1.0877380528590609E-3</v>
      </c>
      <c r="V64" s="14">
        <f t="shared" si="5"/>
        <v>-7.2039613385655485E-4</v>
      </c>
      <c r="W64" s="31">
        <f t="shared" si="6"/>
        <v>-66.228825217894354</v>
      </c>
      <c r="X64"/>
      <c r="Y64" s="14"/>
      <c r="Z64" s="14"/>
      <c r="AA64" s="14"/>
      <c r="AF64" s="14"/>
      <c r="AI64" s="14"/>
      <c r="AJ64" s="14"/>
      <c r="AK64" s="14"/>
      <c r="AL64" s="14"/>
      <c r="AM64" s="14"/>
      <c r="AN64" s="14"/>
      <c r="AO64" s="14"/>
      <c r="AP64" s="14"/>
      <c r="AQ64" s="14"/>
    </row>
    <row r="65" spans="1:54" x14ac:dyDescent="0.55000000000000004">
      <c r="A65" s="3">
        <v>3</v>
      </c>
      <c r="B65" s="1">
        <v>40</v>
      </c>
      <c r="C65" s="1">
        <v>0</v>
      </c>
      <c r="D65" s="1">
        <v>50</v>
      </c>
      <c r="E65">
        <v>497.63839042000001</v>
      </c>
      <c r="F65" s="1">
        <v>43.347678243899999</v>
      </c>
      <c r="G65" s="1">
        <v>372.0067493176</v>
      </c>
      <c r="H65" s="1">
        <v>1.236663791043697E-3</v>
      </c>
      <c r="I65" s="2">
        <v>5.82411727796956E+16</v>
      </c>
      <c r="J65">
        <v>9743116972818000</v>
      </c>
      <c r="K65" s="4">
        <f t="shared" si="7"/>
        <v>4.84980558068776E+16</v>
      </c>
      <c r="L65" s="28">
        <v>1.7759554259132562E+23</v>
      </c>
      <c r="M65">
        <v>3.8373038015991809E+22</v>
      </c>
      <c r="N65">
        <v>1.4317237103647328E+23</v>
      </c>
      <c r="O65" s="31">
        <v>4.5243365877630999E+21</v>
      </c>
      <c r="P65" s="28">
        <v>1.2511068057019099E+22</v>
      </c>
      <c r="Q65">
        <v>340.16685938696702</v>
      </c>
      <c r="R65" s="38">
        <f t="shared" si="2"/>
        <v>1.7866046439164517E+23</v>
      </c>
      <c r="S65" s="31">
        <f t="shared" si="3"/>
        <v>14.280192832250727</v>
      </c>
      <c r="T65" s="38">
        <f t="shared" si="4"/>
        <v>4.2603893012212949E-4</v>
      </c>
      <c r="U65" s="14">
        <f t="shared" si="8"/>
        <v>1.2932457340913037E-3</v>
      </c>
      <c r="V65" s="14">
        <f t="shared" si="5"/>
        <v>-8.6720680396917425E-4</v>
      </c>
      <c r="W65" s="31">
        <f t="shared" si="6"/>
        <v>-67.056614308379309</v>
      </c>
      <c r="X65"/>
      <c r="Y65" s="14"/>
      <c r="Z65" s="14"/>
      <c r="AA65" s="14"/>
      <c r="AF65" s="14"/>
      <c r="AI65" s="14"/>
      <c r="AJ65" s="14"/>
      <c r="AK65" s="14"/>
      <c r="AL65" s="14"/>
      <c r="AM65" s="14"/>
      <c r="AN65" s="14"/>
      <c r="AO65" s="14"/>
      <c r="AP65" s="14"/>
      <c r="AQ65" s="14"/>
    </row>
    <row r="66" spans="1:54" x14ac:dyDescent="0.55000000000000004">
      <c r="A66" s="3">
        <v>5</v>
      </c>
      <c r="B66" s="1">
        <v>40</v>
      </c>
      <c r="C66" s="1">
        <v>0</v>
      </c>
      <c r="D66" s="1">
        <v>50</v>
      </c>
      <c r="E66">
        <v>573.06345750000003</v>
      </c>
      <c r="F66" s="1">
        <v>53.324865127899997</v>
      </c>
      <c r="G66" s="1">
        <v>393.12576810000002</v>
      </c>
      <c r="H66" s="1">
        <v>1.479875647704872E-3</v>
      </c>
      <c r="I66" s="2">
        <v>8.42927110978248E+16</v>
      </c>
      <c r="J66" s="14">
        <v>1.09042204654276E+16</v>
      </c>
      <c r="K66" s="4">
        <f t="shared" ref="K66:K67" si="9">I66-J66</f>
        <v>7.33884906323972E+16</v>
      </c>
      <c r="L66" s="28">
        <v>1.96747671522997E+23</v>
      </c>
      <c r="M66">
        <v>6.6634065649382298E+22</v>
      </c>
      <c r="N66">
        <v>2.5222066446785541E+23</v>
      </c>
      <c r="O66" s="31">
        <v>3.1158998764926801E+21</v>
      </c>
      <c r="P66" s="28">
        <v>1.3451363676492499E+22</v>
      </c>
      <c r="Q66">
        <v>347.87150086685</v>
      </c>
      <c r="R66" s="38">
        <f t="shared" si="2"/>
        <v>1.9857385231856821E+23</v>
      </c>
      <c r="S66" s="31">
        <f t="shared" si="3"/>
        <v>14.762358456309851</v>
      </c>
      <c r="T66" s="38">
        <f t="shared" si="4"/>
        <v>4.3551942959918331E-4</v>
      </c>
      <c r="U66" s="14">
        <f t="shared" si="8"/>
        <v>1.5731913645566427E-3</v>
      </c>
      <c r="V66" s="14">
        <f t="shared" si="5"/>
        <v>-1.1376719349574594E-3</v>
      </c>
      <c r="W66" s="31">
        <f t="shared" si="6"/>
        <v>-72.316182289627449</v>
      </c>
      <c r="X66"/>
      <c r="Y66" s="14"/>
      <c r="Z66" s="14"/>
      <c r="AA66" s="14"/>
      <c r="AF66" s="14"/>
      <c r="AI66" s="14"/>
      <c r="AJ66" s="14"/>
      <c r="AK66" s="14"/>
      <c r="AL66" s="14"/>
      <c r="AM66" s="14"/>
      <c r="AN66" s="14"/>
      <c r="AO66" s="14"/>
      <c r="AP66" s="14"/>
      <c r="AQ66" s="14"/>
    </row>
    <row r="67" spans="1:54" s="42" customFormat="1" ht="14.7" thickBot="1" x14ac:dyDescent="0.6">
      <c r="A67" s="5">
        <v>7.5</v>
      </c>
      <c r="B67" s="6">
        <v>40</v>
      </c>
      <c r="C67" s="6">
        <v>0</v>
      </c>
      <c r="D67" s="6">
        <v>50</v>
      </c>
      <c r="E67" s="7">
        <v>633.01504093799997</v>
      </c>
      <c r="F67" s="6">
        <v>60.2387642789</v>
      </c>
      <c r="G67" s="6">
        <v>409.91221146264002</v>
      </c>
      <c r="H67" s="6">
        <v>1.6371626937330599E-3</v>
      </c>
      <c r="I67" s="8">
        <v>1.1446427653336899E+17</v>
      </c>
      <c r="J67" s="7">
        <v>9500750822102000</v>
      </c>
      <c r="K67" s="9">
        <f t="shared" si="9"/>
        <v>1.0496352571126699E+17</v>
      </c>
      <c r="L67" s="29">
        <v>2.0878979252765023E+23</v>
      </c>
      <c r="M67" s="7">
        <v>1.008509366821016E+23</v>
      </c>
      <c r="N67" s="7">
        <v>3.7986902157209982E+23</v>
      </c>
      <c r="O67" s="32">
        <v>2.3055920149782701E+21</v>
      </c>
      <c r="P67" s="29">
        <v>1.3966504587128201E+22</v>
      </c>
      <c r="Q67" s="7">
        <v>356.13604674596797</v>
      </c>
      <c r="R67" s="39">
        <f t="shared" ref="R67" si="10">F67*P67-N67-O67-L67-M67</f>
        <v>1.4950963482736132E+23</v>
      </c>
      <c r="S67" s="32">
        <f t="shared" ref="S67" si="11">R67/P67</f>
        <v>10.704871350928583</v>
      </c>
      <c r="T67" s="39">
        <f t="shared" ref="T67" si="12">S67*2*0.01/SQRT(8*1.38E-23*Q67/(2.66E-26*PI()))</f>
        <v>3.1212941561188038E-4</v>
      </c>
      <c r="U67" s="15">
        <f t="shared" si="8"/>
        <v>1.7564237509424987E-3</v>
      </c>
      <c r="V67" s="15">
        <f t="shared" ref="V67" si="13">T67-U67</f>
        <v>-1.4442943353306184E-3</v>
      </c>
      <c r="W67" s="32">
        <f t="shared" ref="W67" si="14">V67/U67*100</f>
        <v>-82.229264695128862</v>
      </c>
      <c r="X67"/>
      <c r="Y67" s="14"/>
      <c r="Z67" s="14"/>
      <c r="AA67" s="14"/>
      <c r="AB67"/>
      <c r="AC67" s="14"/>
      <c r="AD67"/>
      <c r="AE67"/>
      <c r="AF67" s="14"/>
      <c r="AG67"/>
      <c r="AH67"/>
      <c r="AI67" s="14"/>
      <c r="AJ67" s="14"/>
      <c r="AK67" s="14"/>
      <c r="AL67" s="14"/>
      <c r="AM67" s="14"/>
      <c r="AN67" s="14"/>
      <c r="AO67" s="14"/>
      <c r="AP67" s="14"/>
      <c r="AQ67" s="14"/>
      <c r="AR67"/>
      <c r="AS67"/>
      <c r="AT67"/>
      <c r="AU67"/>
      <c r="AV67"/>
      <c r="AW67"/>
      <c r="AX67"/>
      <c r="AY67"/>
      <c r="AZ67"/>
      <c r="BA67"/>
      <c r="BB67"/>
    </row>
    <row r="68" spans="1:54" x14ac:dyDescent="0.55000000000000004">
      <c r="U68" t="s">
        <v>16</v>
      </c>
      <c r="V68" s="14">
        <f>MIN(V2:V67)</f>
        <v>-1.7406334391680274E-3</v>
      </c>
      <c r="W68" s="14">
        <f>MIN(W2:W67)</f>
        <v>-111.99211493186812</v>
      </c>
      <c r="X68"/>
      <c r="AF68" s="14"/>
      <c r="AP68" s="14"/>
      <c r="AQ68" s="14"/>
    </row>
    <row r="69" spans="1:54" x14ac:dyDescent="0.55000000000000004">
      <c r="U69" t="s">
        <v>48</v>
      </c>
      <c r="V69" s="14">
        <f>AVERAGE(V2:V67)</f>
        <v>-6.8594516306621914E-4</v>
      </c>
      <c r="W69" s="14">
        <f>AVERAGE(W2:W67)</f>
        <v>-65.042474674975296</v>
      </c>
      <c r="X69"/>
      <c r="AF69" s="14"/>
      <c r="AP69" s="14"/>
      <c r="AQ69" s="1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EBFF4-EEA7-4676-8643-E9A5F6059733}">
  <dimension ref="A1:AM18"/>
  <sheetViews>
    <sheetView topLeftCell="Y1" workbookViewId="0">
      <selection activeCell="AL22" sqref="AL22"/>
    </sheetView>
  </sheetViews>
  <sheetFormatPr defaultColWidth="8.89453125" defaultRowHeight="14.4" x14ac:dyDescent="0.55000000000000004"/>
  <cols>
    <col min="1" max="1" width="10.68359375" bestFit="1" customWidth="1"/>
    <col min="2" max="2" width="6.68359375" bestFit="1" customWidth="1"/>
    <col min="3" max="3" width="7.41796875" bestFit="1" customWidth="1"/>
    <col min="4" max="4" width="11.68359375" bestFit="1" customWidth="1"/>
    <col min="5" max="5" width="10.05078125" style="40" bestFit="1" customWidth="1"/>
    <col min="6" max="6" width="11.62890625" style="40" bestFit="1" customWidth="1"/>
    <col min="7" max="8" width="9.05078125" style="40" bestFit="1" customWidth="1"/>
    <col min="9" max="9" width="8.68359375" style="40" bestFit="1" customWidth="1"/>
    <col min="11" max="11" width="10.68359375" bestFit="1" customWidth="1"/>
    <col min="12" max="12" width="6.68359375" bestFit="1" customWidth="1"/>
    <col min="13" max="13" width="7.41796875" bestFit="1" customWidth="1"/>
    <col min="14" max="14" width="11.68359375" bestFit="1" customWidth="1"/>
    <col min="15" max="15" width="10.05078125" style="40" bestFit="1" customWidth="1"/>
    <col min="16" max="16" width="11.62890625" style="40" bestFit="1" customWidth="1"/>
    <col min="17" max="17" width="8.68359375" style="40" bestFit="1" customWidth="1"/>
    <col min="18" max="18" width="9.05078125" style="40" bestFit="1" customWidth="1"/>
    <col min="19" max="19" width="8.68359375" style="40" bestFit="1" customWidth="1"/>
    <col min="21" max="21" width="10.68359375" bestFit="1" customWidth="1"/>
    <col min="22" max="22" width="6.68359375" bestFit="1" customWidth="1"/>
    <col min="23" max="23" width="7.41796875" bestFit="1" customWidth="1"/>
    <col min="24" max="24" width="11.68359375" bestFit="1" customWidth="1"/>
    <col min="25" max="25" width="10.05078125" style="40" bestFit="1" customWidth="1"/>
    <col min="26" max="26" width="11.62890625" style="40" bestFit="1" customWidth="1"/>
    <col min="27" max="28" width="9.05078125" style="40" bestFit="1" customWidth="1"/>
    <col min="29" max="29" width="8.68359375" style="40" bestFit="1" customWidth="1"/>
    <col min="31" max="31" width="10.68359375" bestFit="1" customWidth="1"/>
    <col min="32" max="32" width="6.68359375" bestFit="1" customWidth="1"/>
    <col min="33" max="33" width="7.41796875" bestFit="1" customWidth="1"/>
    <col min="34" max="34" width="11.68359375" bestFit="1" customWidth="1"/>
    <col min="35" max="35" width="10.05078125" style="40" bestFit="1" customWidth="1"/>
    <col min="36" max="36" width="11.62890625" style="40" bestFit="1" customWidth="1"/>
    <col min="37" max="38" width="9.05078125" style="40" bestFit="1" customWidth="1"/>
    <col min="39" max="39" width="8.68359375" style="40" bestFit="1" customWidth="1"/>
  </cols>
  <sheetData>
    <row r="1" spans="1:38" x14ac:dyDescent="0.55000000000000004">
      <c r="A1" t="s">
        <v>49</v>
      </c>
      <c r="B1" t="s">
        <v>50</v>
      </c>
      <c r="C1" t="s">
        <v>0</v>
      </c>
      <c r="D1" t="s">
        <v>69</v>
      </c>
      <c r="E1" s="40" t="s">
        <v>51</v>
      </c>
      <c r="F1" s="40" t="s">
        <v>52</v>
      </c>
      <c r="G1" s="40" t="s">
        <v>73</v>
      </c>
      <c r="H1" s="40" t="s">
        <v>75</v>
      </c>
      <c r="K1" t="s">
        <v>49</v>
      </c>
      <c r="L1" t="s">
        <v>50</v>
      </c>
      <c r="M1" t="s">
        <v>0</v>
      </c>
      <c r="N1" t="s">
        <v>69</v>
      </c>
      <c r="O1" s="40" t="s">
        <v>51</v>
      </c>
      <c r="P1" s="40" t="s">
        <v>52</v>
      </c>
      <c r="Q1" s="40" t="s">
        <v>73</v>
      </c>
      <c r="R1" s="40" t="s">
        <v>75</v>
      </c>
      <c r="U1" t="s">
        <v>49</v>
      </c>
      <c r="V1" t="s">
        <v>50</v>
      </c>
      <c r="W1" t="s">
        <v>0</v>
      </c>
      <c r="X1" t="s">
        <v>69</v>
      </c>
      <c r="Y1" s="40" t="s">
        <v>51</v>
      </c>
      <c r="Z1" s="40" t="s">
        <v>52</v>
      </c>
      <c r="AA1" s="40" t="s">
        <v>73</v>
      </c>
      <c r="AB1" s="40" t="s">
        <v>75</v>
      </c>
      <c r="AE1" t="s">
        <v>49</v>
      </c>
      <c r="AF1" t="s">
        <v>50</v>
      </c>
      <c r="AG1" t="s">
        <v>0</v>
      </c>
      <c r="AH1" t="s">
        <v>69</v>
      </c>
      <c r="AI1" s="40" t="s">
        <v>51</v>
      </c>
      <c r="AJ1" s="40" t="s">
        <v>52</v>
      </c>
      <c r="AK1" s="40" t="s">
        <v>73</v>
      </c>
      <c r="AL1" s="40" t="s">
        <v>75</v>
      </c>
    </row>
    <row r="2" spans="1:38" x14ac:dyDescent="0.55000000000000004">
      <c r="A2">
        <v>5</v>
      </c>
      <c r="B2">
        <v>20</v>
      </c>
      <c r="C2">
        <v>0.4</v>
      </c>
      <c r="D2">
        <v>286.80208630999999</v>
      </c>
      <c r="E2" s="40">
        <v>4.9860709060120718E-4</v>
      </c>
      <c r="F2" s="40">
        <v>4.94564027978702E-4</v>
      </c>
      <c r="G2" s="40">
        <v>1.7236975857695653E-4</v>
      </c>
      <c r="H2" s="40">
        <v>280.39373716888502</v>
      </c>
      <c r="K2">
        <v>-20</v>
      </c>
      <c r="L2">
        <v>20</v>
      </c>
      <c r="M2">
        <v>0.4</v>
      </c>
      <c r="N2">
        <v>262.53133733208</v>
      </c>
      <c r="O2" s="40">
        <v>5.6390642115703056E-4</v>
      </c>
      <c r="P2" s="40">
        <v>5.5985739127353319E-4</v>
      </c>
      <c r="Q2" s="40">
        <v>2.0623397095468168E-4</v>
      </c>
      <c r="R2" s="40">
        <v>255.60085765884199</v>
      </c>
      <c r="U2">
        <v>25</v>
      </c>
      <c r="V2">
        <v>20</v>
      </c>
      <c r="W2">
        <v>0.4</v>
      </c>
      <c r="X2">
        <v>305.36649744983998</v>
      </c>
      <c r="Y2" s="40">
        <v>6.6290358170417133E-4</v>
      </c>
      <c r="Z2" s="40">
        <v>6.5993492858472977E-4</v>
      </c>
      <c r="AA2" s="40">
        <v>3.5368044530324452E-4</v>
      </c>
      <c r="AB2" s="40">
        <v>300.25630627670699</v>
      </c>
      <c r="AE2">
        <v>50</v>
      </c>
      <c r="AF2">
        <v>20</v>
      </c>
      <c r="AG2">
        <v>0.4</v>
      </c>
      <c r="AH2">
        <v>327.53090966823999</v>
      </c>
      <c r="AI2" s="40">
        <v>7.953393020616778E-4</v>
      </c>
      <c r="AJ2" s="40">
        <v>7.9304531228586192E-4</v>
      </c>
      <c r="AK2" s="40">
        <v>4.9883141941283978E-4</v>
      </c>
      <c r="AL2" s="40">
        <v>325.11968679511801</v>
      </c>
    </row>
    <row r="3" spans="1:38" x14ac:dyDescent="0.55000000000000004">
      <c r="A3">
        <v>5</v>
      </c>
      <c r="B3">
        <v>20</v>
      </c>
      <c r="C3">
        <v>0.6</v>
      </c>
      <c r="D3">
        <v>289.44956300536001</v>
      </c>
      <c r="E3" s="40">
        <v>5.5715741276078754E-4</v>
      </c>
      <c r="F3" s="40">
        <v>5.4754215792783914E-4</v>
      </c>
      <c r="G3" s="40">
        <v>2.2533291795168327E-4</v>
      </c>
      <c r="H3" s="40">
        <v>281.07490314523898</v>
      </c>
      <c r="K3">
        <v>-20</v>
      </c>
      <c r="L3">
        <v>20</v>
      </c>
      <c r="M3">
        <v>0.6</v>
      </c>
      <c r="N3">
        <v>265.49039366168</v>
      </c>
      <c r="O3" s="40">
        <v>6.8345950607206466E-4</v>
      </c>
      <c r="P3" s="40">
        <v>6.7399726484818707E-4</v>
      </c>
      <c r="Q3" s="40">
        <v>3.2935486926530152E-4</v>
      </c>
      <c r="R3" s="40">
        <v>256.29378927801201</v>
      </c>
      <c r="U3">
        <v>25</v>
      </c>
      <c r="V3">
        <v>20</v>
      </c>
      <c r="W3">
        <v>0.6</v>
      </c>
      <c r="X3">
        <v>308.13522321831999</v>
      </c>
      <c r="Y3" s="40">
        <v>5.5767590498236974E-4</v>
      </c>
      <c r="Z3" s="40">
        <v>5.5010283561967514E-4</v>
      </c>
      <c r="AA3" s="40">
        <v>2.4126009994539211E-4</v>
      </c>
      <c r="AB3" s="40">
        <v>300.92015357015401</v>
      </c>
      <c r="AE3">
        <v>50</v>
      </c>
      <c r="AF3">
        <v>20</v>
      </c>
      <c r="AG3">
        <v>0.6</v>
      </c>
      <c r="AH3">
        <v>330.42088502279995</v>
      </c>
      <c r="AI3" s="40">
        <v>5.7767282082666683E-4</v>
      </c>
      <c r="AJ3" s="40">
        <v>5.7161055148569496E-4</v>
      </c>
      <c r="AK3" s="40">
        <v>2.7679040039370854E-4</v>
      </c>
      <c r="AL3" s="40">
        <v>325.74798201661901</v>
      </c>
    </row>
    <row r="4" spans="1:38" x14ac:dyDescent="0.55000000000000004">
      <c r="A4">
        <v>5</v>
      </c>
      <c r="B4">
        <v>20</v>
      </c>
      <c r="C4">
        <v>0.8</v>
      </c>
      <c r="D4">
        <v>291.95269445996001</v>
      </c>
      <c r="E4" s="40">
        <v>6.0285760426607483E-4</v>
      </c>
      <c r="F4" s="40">
        <v>5.863778050943676E-4</v>
      </c>
      <c r="G4" s="40">
        <v>2.4776851748089667E-4</v>
      </c>
      <c r="H4" s="40">
        <v>281.79962333880098</v>
      </c>
      <c r="K4">
        <v>-20</v>
      </c>
      <c r="L4">
        <v>20</v>
      </c>
      <c r="M4">
        <v>0.8</v>
      </c>
      <c r="N4">
        <v>268.28248792299996</v>
      </c>
      <c r="O4" s="40">
        <v>7.4083298665609165E-4</v>
      </c>
      <c r="P4" s="40">
        <v>7.2589105669788737E-4</v>
      </c>
      <c r="Q4" s="40">
        <v>3.6162866095719112E-4</v>
      </c>
      <c r="R4" s="40">
        <v>257.03926055087499</v>
      </c>
      <c r="U4">
        <v>25</v>
      </c>
      <c r="V4">
        <v>20</v>
      </c>
      <c r="W4">
        <v>0.8</v>
      </c>
      <c r="X4">
        <v>310.73354674667996</v>
      </c>
      <c r="Y4" s="40">
        <v>5.708030093579538E-4</v>
      </c>
      <c r="Z4" s="40">
        <v>5.5743505979719606E-4</v>
      </c>
      <c r="AA4" s="40">
        <v>2.3398385761555038E-4</v>
      </c>
      <c r="AB4" s="40">
        <v>301.61424838449602</v>
      </c>
      <c r="AE4">
        <v>50</v>
      </c>
      <c r="AF4">
        <v>20</v>
      </c>
      <c r="AG4">
        <v>0.8</v>
      </c>
      <c r="AH4">
        <v>333.11440112276</v>
      </c>
      <c r="AI4" s="40">
        <v>5.1568382046206674E-4</v>
      </c>
      <c r="AJ4" s="40">
        <v>5.0446665658929527E-4</v>
      </c>
      <c r="AK4" s="40">
        <v>1.9722442853700796E-4</v>
      </c>
      <c r="AL4" s="40">
        <v>326.41483401708001</v>
      </c>
    </row>
    <row r="5" spans="1:38" x14ac:dyDescent="0.55000000000000004">
      <c r="A5">
        <v>5</v>
      </c>
      <c r="B5">
        <v>20</v>
      </c>
      <c r="C5">
        <v>1</v>
      </c>
      <c r="D5">
        <v>294.31804697199999</v>
      </c>
      <c r="E5" s="40">
        <v>6.2569215289728041E-4</v>
      </c>
      <c r="F5" s="40">
        <v>6.0144187821935464E-4</v>
      </c>
      <c r="G5" s="40">
        <v>2.432246392632123E-4</v>
      </c>
      <c r="H5" s="40">
        <v>282.506196242329</v>
      </c>
      <c r="K5">
        <v>-20</v>
      </c>
      <c r="L5">
        <v>20</v>
      </c>
      <c r="M5">
        <v>1.5</v>
      </c>
      <c r="N5">
        <v>276.84558188535999</v>
      </c>
      <c r="O5" s="40">
        <v>8.896257927700046E-4</v>
      </c>
      <c r="P5" s="40">
        <v>8.5003128180059686E-4</v>
      </c>
      <c r="Q5" s="40">
        <v>3.9839591125845347E-4</v>
      </c>
      <c r="R5" s="40">
        <v>259.487475698205</v>
      </c>
      <c r="U5">
        <v>25</v>
      </c>
      <c r="V5">
        <v>20</v>
      </c>
      <c r="W5">
        <v>1</v>
      </c>
      <c r="X5">
        <v>313.16971083199996</v>
      </c>
      <c r="Y5" s="40">
        <v>5.9676377936638799E-4</v>
      </c>
      <c r="Z5" s="40">
        <v>5.7657008360989656E-4</v>
      </c>
      <c r="AA5" s="40">
        <v>2.3530690116898721E-4</v>
      </c>
      <c r="AB5" s="40">
        <v>302.30766599408003</v>
      </c>
      <c r="AE5">
        <v>50</v>
      </c>
      <c r="AF5">
        <v>20</v>
      </c>
      <c r="AG5">
        <v>1</v>
      </c>
      <c r="AH5">
        <v>335.621377268</v>
      </c>
      <c r="AI5" s="40">
        <v>5.3570093605758578E-4</v>
      </c>
      <c r="AJ5" s="40">
        <v>5.1865924610568757E-4</v>
      </c>
      <c r="AK5" s="40">
        <v>1.9615383477476561E-4</v>
      </c>
      <c r="AL5" s="40">
        <v>327.070049259992</v>
      </c>
    </row>
    <row r="6" spans="1:38" x14ac:dyDescent="0.55000000000000004">
      <c r="A6">
        <v>5</v>
      </c>
      <c r="B6">
        <v>20</v>
      </c>
      <c r="C6">
        <v>1.5</v>
      </c>
      <c r="D6">
        <v>299.67173671536</v>
      </c>
      <c r="E6" s="40">
        <v>7.457775938824624E-4</v>
      </c>
      <c r="F6" s="40">
        <v>7.0045409211146633E-4</v>
      </c>
      <c r="G6" s="40">
        <v>2.9069592529001978E-4</v>
      </c>
      <c r="H6" s="40">
        <v>284.163858738974</v>
      </c>
      <c r="K6">
        <v>-20</v>
      </c>
      <c r="L6">
        <v>20</v>
      </c>
      <c r="M6">
        <v>2</v>
      </c>
      <c r="N6">
        <v>281.93841257599996</v>
      </c>
      <c r="O6" s="40">
        <v>8.9021203943422448E-4</v>
      </c>
      <c r="P6" s="40">
        <v>8.317504777964565E-4</v>
      </c>
      <c r="Q6" s="40">
        <v>3.1361714429395713E-4</v>
      </c>
      <c r="R6" s="40">
        <v>261.017400221662</v>
      </c>
      <c r="U6">
        <v>25</v>
      </c>
      <c r="V6">
        <v>20</v>
      </c>
      <c r="W6">
        <v>1.5</v>
      </c>
      <c r="X6">
        <v>318.60476684299999</v>
      </c>
      <c r="Y6" s="40">
        <v>6.9434470005996817E-4</v>
      </c>
      <c r="Z6" s="40">
        <v>6.5605985444911223E-4</v>
      </c>
      <c r="AA6" s="40">
        <v>2.6667154701795037E-4</v>
      </c>
      <c r="AB6" s="40">
        <v>303.91908030561001</v>
      </c>
      <c r="AE6">
        <v>50</v>
      </c>
      <c r="AF6">
        <v>20</v>
      </c>
      <c r="AG6">
        <v>1.5</v>
      </c>
      <c r="AH6">
        <v>341.13780072935998</v>
      </c>
      <c r="AI6" s="40">
        <v>6.1956647813587128E-4</v>
      </c>
      <c r="AJ6" s="40">
        <v>5.8570933853795061E-4</v>
      </c>
      <c r="AK6" s="40">
        <v>2.2066622402454276E-4</v>
      </c>
      <c r="AL6" s="40">
        <v>328.62519962157899</v>
      </c>
    </row>
    <row r="7" spans="1:38" x14ac:dyDescent="0.55000000000000004">
      <c r="A7">
        <v>5</v>
      </c>
      <c r="B7">
        <v>20</v>
      </c>
      <c r="C7">
        <v>2</v>
      </c>
      <c r="D7">
        <v>304.307945856</v>
      </c>
      <c r="E7" s="40">
        <v>7.8185670552577175E-4</v>
      </c>
      <c r="F7" s="40">
        <v>7.1408138550034821E-4</v>
      </c>
      <c r="G7" s="40">
        <v>2.5132593628098227E-4</v>
      </c>
      <c r="H7" s="40">
        <v>285.65670540652798</v>
      </c>
      <c r="K7">
        <v>-20</v>
      </c>
      <c r="L7">
        <v>20</v>
      </c>
      <c r="M7">
        <v>3</v>
      </c>
      <c r="N7">
        <v>290.06772260399998</v>
      </c>
      <c r="O7" s="40">
        <v>9.3774170515891278E-4</v>
      </c>
      <c r="P7" s="40">
        <v>8.5334692313927135E-4</v>
      </c>
      <c r="Q7" s="40">
        <v>1.9466321290120426E-4</v>
      </c>
      <c r="R7" s="40">
        <v>263.68384860243901</v>
      </c>
      <c r="U7">
        <v>25</v>
      </c>
      <c r="V7">
        <v>20</v>
      </c>
      <c r="W7">
        <v>2</v>
      </c>
      <c r="X7">
        <v>323.20663753599996</v>
      </c>
      <c r="Y7" s="40">
        <v>7.561692940839718E-4</v>
      </c>
      <c r="Z7" s="40">
        <v>6.9926511115855731E-4</v>
      </c>
      <c r="AA7" s="40">
        <v>2.5939611649955079E-4</v>
      </c>
      <c r="AB7" s="40">
        <v>305.36765950537301</v>
      </c>
      <c r="AE7">
        <v>50</v>
      </c>
      <c r="AF7">
        <v>20</v>
      </c>
      <c r="AG7">
        <v>2</v>
      </c>
      <c r="AH7">
        <v>345.70533414400001</v>
      </c>
      <c r="AI7" s="40">
        <v>6.9441630319070225E-4</v>
      </c>
      <c r="AJ7" s="40">
        <v>6.4280059046077187E-4</v>
      </c>
      <c r="AK7" s="40">
        <v>2.3335136468284148E-4</v>
      </c>
      <c r="AL7" s="40">
        <v>330.03473474125701</v>
      </c>
    </row>
    <row r="8" spans="1:38" x14ac:dyDescent="0.55000000000000004">
      <c r="A8">
        <v>5</v>
      </c>
      <c r="B8">
        <v>20</v>
      </c>
      <c r="C8">
        <v>3</v>
      </c>
      <c r="D8">
        <v>311.83831600399998</v>
      </c>
      <c r="E8" s="40">
        <v>8.506211591526073E-4</v>
      </c>
      <c r="F8" s="40">
        <v>7.4053440381198986E-4</v>
      </c>
      <c r="G8" s="40">
        <v>1.7031933252310033E-4</v>
      </c>
      <c r="H8" s="40">
        <v>288.28125647925498</v>
      </c>
      <c r="K8">
        <v>-20</v>
      </c>
      <c r="L8">
        <v>40</v>
      </c>
      <c r="M8">
        <v>0.4</v>
      </c>
      <c r="N8">
        <v>269.53534743384</v>
      </c>
      <c r="O8" s="40">
        <v>8.4251059629979739E-4</v>
      </c>
      <c r="P8" s="40">
        <v>8.3871687714885982E-4</v>
      </c>
      <c r="Q8" s="40">
        <v>2.3943352007857994E-4</v>
      </c>
      <c r="R8" s="40">
        <v>257.77184654392801</v>
      </c>
      <c r="U8">
        <v>25</v>
      </c>
      <c r="V8">
        <v>20</v>
      </c>
      <c r="W8">
        <v>3</v>
      </c>
      <c r="X8">
        <v>330.42599782399998</v>
      </c>
      <c r="Y8" s="40">
        <v>8.1740112209456269E-4</v>
      </c>
      <c r="Z8" s="40">
        <v>7.2994196992514357E-4</v>
      </c>
      <c r="AA8" s="40">
        <v>1.7982875920911101E-4</v>
      </c>
      <c r="AB8" s="40">
        <v>307.99345730757</v>
      </c>
      <c r="AE8">
        <v>50</v>
      </c>
      <c r="AF8">
        <v>20</v>
      </c>
      <c r="AG8">
        <v>3</v>
      </c>
      <c r="AH8">
        <v>352.61368703599999</v>
      </c>
      <c r="AI8" s="40">
        <v>7.4669886170119365E-4</v>
      </c>
      <c r="AJ8" s="40">
        <v>6.6148738521526549E-4</v>
      </c>
      <c r="AK8" s="40">
        <v>1.5719928303573291E-4</v>
      </c>
      <c r="AL8" s="40">
        <v>332.606979116601</v>
      </c>
    </row>
    <row r="9" spans="1:38" x14ac:dyDescent="0.55000000000000004">
      <c r="A9">
        <v>5</v>
      </c>
      <c r="B9">
        <v>20</v>
      </c>
      <c r="C9">
        <v>5</v>
      </c>
      <c r="D9">
        <v>322.80361949999997</v>
      </c>
      <c r="E9" s="40">
        <v>8.9480070313323779E-4</v>
      </c>
      <c r="F9" s="40">
        <v>7.3667591457920577E-4</v>
      </c>
      <c r="G9" s="40">
        <v>0</v>
      </c>
      <c r="H9" s="40">
        <v>292.82932455803899</v>
      </c>
      <c r="K9">
        <v>-20</v>
      </c>
      <c r="L9">
        <v>40</v>
      </c>
      <c r="M9">
        <v>0.6</v>
      </c>
      <c r="N9">
        <v>273.34686624872</v>
      </c>
      <c r="O9" s="40">
        <v>9.0744525168039462E-4</v>
      </c>
      <c r="P9" s="40">
        <v>8.9811296977721725E-4</v>
      </c>
      <c r="Q9" s="40">
        <v>3.2048726013142107E-4</v>
      </c>
      <c r="R9" s="40">
        <v>258.927337923896</v>
      </c>
      <c r="U9">
        <v>25</v>
      </c>
      <c r="V9">
        <v>20</v>
      </c>
      <c r="W9">
        <v>5</v>
      </c>
      <c r="X9">
        <v>340.53341799999998</v>
      </c>
      <c r="Y9" s="40">
        <v>8.0899211451308155E-4</v>
      </c>
      <c r="Z9" s="40">
        <v>6.8743804870667244E-4</v>
      </c>
      <c r="AA9" s="40">
        <v>0</v>
      </c>
      <c r="AB9" s="40">
        <v>312.48084092093399</v>
      </c>
      <c r="AE9">
        <v>50</v>
      </c>
      <c r="AF9">
        <v>20</v>
      </c>
      <c r="AG9">
        <v>5</v>
      </c>
      <c r="AH9">
        <v>361.86323049999999</v>
      </c>
      <c r="AI9" s="40">
        <v>7.7568274095447289E-4</v>
      </c>
      <c r="AJ9" s="40">
        <v>6.4891888739840168E-4</v>
      </c>
      <c r="AK9" s="40">
        <v>0</v>
      </c>
      <c r="AL9" s="40">
        <v>337.06959420932299</v>
      </c>
    </row>
    <row r="10" spans="1:38" x14ac:dyDescent="0.55000000000000004">
      <c r="A10">
        <v>5</v>
      </c>
      <c r="B10">
        <v>40</v>
      </c>
      <c r="C10">
        <v>0.4</v>
      </c>
      <c r="D10">
        <v>293.41748158572</v>
      </c>
      <c r="E10" s="40">
        <v>8.5819124534731528E-4</v>
      </c>
      <c r="F10" s="40">
        <v>8.5428636211227636E-4</v>
      </c>
      <c r="G10" s="40">
        <v>3.0968010428012501E-4</v>
      </c>
      <c r="H10" s="40">
        <v>282.39678056467301</v>
      </c>
      <c r="K10">
        <v>-20</v>
      </c>
      <c r="L10">
        <v>40</v>
      </c>
      <c r="M10">
        <v>0.8</v>
      </c>
      <c r="N10">
        <v>276.98517130988</v>
      </c>
      <c r="O10" s="40">
        <v>9.6518083370723308E-4</v>
      </c>
      <c r="P10" s="40">
        <v>9.5073080395606405E-4</v>
      </c>
      <c r="Q10" s="40">
        <v>3.5288638344824349E-4</v>
      </c>
      <c r="R10" s="40">
        <v>260.19297593006797</v>
      </c>
      <c r="U10">
        <v>25</v>
      </c>
      <c r="V10">
        <v>40</v>
      </c>
      <c r="W10">
        <v>0.4</v>
      </c>
      <c r="X10">
        <v>311.72120782975998</v>
      </c>
      <c r="Y10" s="40">
        <v>1.3557923065426586E-3</v>
      </c>
      <c r="Z10" s="40">
        <v>1.3526696800681144E-3</v>
      </c>
      <c r="AA10" s="40">
        <v>8.4247054620497188E-4</v>
      </c>
      <c r="AB10" s="40">
        <v>302.13434853884701</v>
      </c>
      <c r="AE10">
        <v>50</v>
      </c>
      <c r="AF10">
        <v>40</v>
      </c>
      <c r="AG10">
        <v>0.4</v>
      </c>
      <c r="AH10">
        <v>333.62480900395997</v>
      </c>
      <c r="AI10" s="40">
        <v>1.6586500531438899E-3</v>
      </c>
      <c r="AJ10" s="40">
        <v>1.6563596480559393E-3</v>
      </c>
      <c r="AK10" s="40">
        <v>1.1690797749474415E-3</v>
      </c>
      <c r="AL10" s="40">
        <v>326.85652063809601</v>
      </c>
    </row>
    <row r="11" spans="1:38" x14ac:dyDescent="0.55000000000000004">
      <c r="A11">
        <v>5</v>
      </c>
      <c r="B11">
        <v>40</v>
      </c>
      <c r="C11">
        <v>0.6</v>
      </c>
      <c r="D11">
        <v>296.87130714915997</v>
      </c>
      <c r="E11" s="40">
        <v>8.1018527476472524E-4</v>
      </c>
      <c r="F11" s="40">
        <v>8.0074196652437843E-4</v>
      </c>
      <c r="G11" s="40">
        <v>2.5682347674170258E-4</v>
      </c>
      <c r="H11" s="40">
        <v>283.54177751965699</v>
      </c>
      <c r="K11">
        <v>-20</v>
      </c>
      <c r="L11">
        <v>40</v>
      </c>
      <c r="M11">
        <v>1</v>
      </c>
      <c r="N11">
        <v>280.45629675200001</v>
      </c>
      <c r="O11" s="40">
        <v>1.0471314594205547E-3</v>
      </c>
      <c r="P11" s="40">
        <v>1.0249368659245278E-3</v>
      </c>
      <c r="Q11" s="40">
        <v>4.0337045116281838E-4</v>
      </c>
      <c r="R11" s="40">
        <v>261.48857573055699</v>
      </c>
      <c r="U11">
        <v>25</v>
      </c>
      <c r="V11">
        <v>40</v>
      </c>
      <c r="W11">
        <v>0.6</v>
      </c>
      <c r="X11">
        <v>315.15240639103996</v>
      </c>
      <c r="Y11" s="40">
        <v>9.4725609714048343E-4</v>
      </c>
      <c r="Z11" s="40">
        <v>9.3953493226657297E-4</v>
      </c>
      <c r="AA11" s="40">
        <v>4.1960003130806769E-4</v>
      </c>
      <c r="AB11" s="40">
        <v>303.256365885636</v>
      </c>
      <c r="AE11">
        <v>50</v>
      </c>
      <c r="AF11">
        <v>40</v>
      </c>
      <c r="AG11">
        <v>0.6</v>
      </c>
      <c r="AH11">
        <v>337.03343153428</v>
      </c>
      <c r="AI11" s="40">
        <v>1.0415091150123945E-3</v>
      </c>
      <c r="AJ11" s="40">
        <v>1.0354540013685406E-3</v>
      </c>
      <c r="AK11" s="40">
        <v>5.3718715057275636E-4</v>
      </c>
      <c r="AL11" s="40">
        <v>327.94600425202401</v>
      </c>
    </row>
    <row r="12" spans="1:38" x14ac:dyDescent="0.55000000000000004">
      <c r="A12">
        <v>5</v>
      </c>
      <c r="B12">
        <v>40</v>
      </c>
      <c r="C12">
        <v>0.8</v>
      </c>
      <c r="D12">
        <v>300.20619240999997</v>
      </c>
      <c r="E12" s="40">
        <v>8.6603137381102214E-4</v>
      </c>
      <c r="F12" s="40">
        <v>8.4974308261024051E-4</v>
      </c>
      <c r="G12" s="40">
        <v>2.8722677389096554E-4</v>
      </c>
      <c r="H12" s="40">
        <v>284.78684317517502</v>
      </c>
      <c r="K12">
        <v>-20</v>
      </c>
      <c r="L12">
        <v>40</v>
      </c>
      <c r="M12">
        <v>1.5</v>
      </c>
      <c r="N12">
        <v>288.44229853799999</v>
      </c>
      <c r="O12" s="40">
        <v>1.192506947678111E-3</v>
      </c>
      <c r="P12" s="40">
        <v>1.1538670865976867E-3</v>
      </c>
      <c r="Q12" s="40">
        <v>4.6893103217997306E-4</v>
      </c>
      <c r="R12" s="40">
        <v>264.43527985606602</v>
      </c>
      <c r="U12">
        <v>25</v>
      </c>
      <c r="V12">
        <v>40</v>
      </c>
      <c r="W12">
        <v>0.8</v>
      </c>
      <c r="X12">
        <v>318.48539090687996</v>
      </c>
      <c r="Y12" s="40">
        <v>9.4226097409873776E-4</v>
      </c>
      <c r="Z12" s="40">
        <v>9.2866469140566151E-4</v>
      </c>
      <c r="AA12" s="40">
        <v>3.9008290091645904E-4</v>
      </c>
      <c r="AB12" s="40">
        <v>304.47278606149303</v>
      </c>
      <c r="AE12">
        <v>50</v>
      </c>
      <c r="AF12">
        <v>40</v>
      </c>
      <c r="AG12">
        <v>0.8</v>
      </c>
      <c r="AH12">
        <v>340.36455854159999</v>
      </c>
      <c r="AI12" s="40">
        <v>9.1006106592522685E-4</v>
      </c>
      <c r="AJ12" s="40">
        <v>8.9895474993260558E-4</v>
      </c>
      <c r="AK12" s="40">
        <v>3.8313339012470724E-4</v>
      </c>
      <c r="AL12" s="40">
        <v>329.10649112093301</v>
      </c>
    </row>
    <row r="13" spans="1:38" x14ac:dyDescent="0.55000000000000004">
      <c r="A13">
        <v>5</v>
      </c>
      <c r="B13">
        <v>40</v>
      </c>
      <c r="C13">
        <v>1</v>
      </c>
      <c r="D13">
        <v>303.42525775600001</v>
      </c>
      <c r="E13" s="40">
        <v>1.0103540008555758E-3</v>
      </c>
      <c r="F13" s="40">
        <v>9.8623018513969139E-4</v>
      </c>
      <c r="G13" s="40">
        <v>4.0379438950943172E-4</v>
      </c>
      <c r="H13" s="40">
        <v>286.06449862763799</v>
      </c>
      <c r="K13">
        <v>-20</v>
      </c>
      <c r="L13">
        <v>40</v>
      </c>
      <c r="M13">
        <v>2</v>
      </c>
      <c r="N13">
        <v>295.51542441599997</v>
      </c>
      <c r="O13" s="40">
        <v>1.3521985573194592E-3</v>
      </c>
      <c r="P13" s="40">
        <v>1.2970443027670059E-3</v>
      </c>
      <c r="Q13" s="40">
        <v>5.5234428935321421E-4</v>
      </c>
      <c r="R13" s="40">
        <v>267.08095962255902</v>
      </c>
      <c r="U13">
        <v>25</v>
      </c>
      <c r="V13">
        <v>40</v>
      </c>
      <c r="W13">
        <v>1</v>
      </c>
      <c r="X13">
        <v>321.72192151999997</v>
      </c>
      <c r="Y13" s="40">
        <v>9.4125422920537786E-4</v>
      </c>
      <c r="Z13" s="40">
        <v>9.2153727786039316E-4</v>
      </c>
      <c r="AA13" s="40">
        <v>3.6072524329644874E-4</v>
      </c>
      <c r="AB13" s="40">
        <v>305.71063670786998</v>
      </c>
      <c r="AE13">
        <v>50</v>
      </c>
      <c r="AF13">
        <v>40</v>
      </c>
      <c r="AG13">
        <v>1</v>
      </c>
      <c r="AH13">
        <v>343.61859036879997</v>
      </c>
      <c r="AI13" s="40">
        <v>9.0540025626254872E-4</v>
      </c>
      <c r="AJ13" s="40">
        <v>8.8808491276136077E-4</v>
      </c>
      <c r="AK13" s="40">
        <v>3.5279138534043933E-4</v>
      </c>
      <c r="AL13" s="40">
        <v>330.306955499342</v>
      </c>
    </row>
    <row r="14" spans="1:38" x14ac:dyDescent="0.55000000000000004">
      <c r="A14">
        <v>5</v>
      </c>
      <c r="B14">
        <v>40</v>
      </c>
      <c r="C14">
        <v>1.5</v>
      </c>
      <c r="D14">
        <v>310.98668653635997</v>
      </c>
      <c r="E14" s="40">
        <v>1.1163950605231955E-3</v>
      </c>
      <c r="F14" s="40">
        <v>1.0728466555318741E-3</v>
      </c>
      <c r="G14" s="40">
        <v>4.3507020765928188E-4</v>
      </c>
      <c r="H14" s="40">
        <v>288.94401883986598</v>
      </c>
      <c r="K14">
        <v>-20</v>
      </c>
      <c r="L14">
        <v>40</v>
      </c>
      <c r="M14">
        <v>3</v>
      </c>
      <c r="N14">
        <v>307.300181904</v>
      </c>
      <c r="O14" s="40">
        <v>1.5660843409534065E-3</v>
      </c>
      <c r="P14" s="40">
        <v>1.4824470105709803E-3</v>
      </c>
      <c r="Q14" s="40">
        <v>6.2163005556810141E-4</v>
      </c>
      <c r="R14" s="40">
        <v>271.68129196328402</v>
      </c>
      <c r="U14">
        <v>25</v>
      </c>
      <c r="V14">
        <v>40</v>
      </c>
      <c r="W14">
        <v>1.5</v>
      </c>
      <c r="X14">
        <v>329.402813165</v>
      </c>
      <c r="Y14" s="40">
        <v>1.0715039458140205E-3</v>
      </c>
      <c r="Z14" s="40">
        <v>1.0355540333305867E-3</v>
      </c>
      <c r="AA14" s="40">
        <v>4.2097701759758187E-4</v>
      </c>
      <c r="AB14" s="40">
        <v>308.556978898284</v>
      </c>
      <c r="AE14">
        <v>50</v>
      </c>
      <c r="AF14">
        <v>40</v>
      </c>
      <c r="AG14">
        <v>1.5</v>
      </c>
      <c r="AH14">
        <v>351.41900577984001</v>
      </c>
      <c r="AI14" s="40">
        <v>9.9146249804336439E-4</v>
      </c>
      <c r="AJ14" s="40">
        <v>9.5872613108054813E-4</v>
      </c>
      <c r="AK14" s="40">
        <v>3.7349711913163547E-4</v>
      </c>
      <c r="AL14" s="40">
        <v>333.087196065836</v>
      </c>
    </row>
    <row r="15" spans="1:38" x14ac:dyDescent="0.55000000000000004">
      <c r="A15">
        <v>5</v>
      </c>
      <c r="B15">
        <v>40</v>
      </c>
      <c r="C15">
        <v>2</v>
      </c>
      <c r="D15">
        <v>317.89249932799999</v>
      </c>
      <c r="E15" s="40">
        <v>1.2895540248746157E-3</v>
      </c>
      <c r="F15" s="40">
        <v>1.2256153594666819E-3</v>
      </c>
      <c r="G15" s="40">
        <v>5.3769970814895017E-4</v>
      </c>
      <c r="H15" s="40">
        <v>291.54135503384998</v>
      </c>
      <c r="K15">
        <v>-20</v>
      </c>
      <c r="L15">
        <v>40</v>
      </c>
      <c r="M15">
        <v>5</v>
      </c>
      <c r="N15">
        <v>324.06365399999999</v>
      </c>
      <c r="O15" s="40">
        <v>1.911089418392033E-3</v>
      </c>
      <c r="P15" s="40">
        <v>1.7851006973194951E-3</v>
      </c>
      <c r="Q15" s="40">
        <v>6.9067696248489548E-4</v>
      </c>
      <c r="R15" s="40">
        <v>279.51677138312402</v>
      </c>
      <c r="U15">
        <v>25</v>
      </c>
      <c r="V15">
        <v>40</v>
      </c>
      <c r="W15">
        <v>2</v>
      </c>
      <c r="X15">
        <v>336.51937104000001</v>
      </c>
      <c r="Y15" s="40">
        <v>1.2284769699164365E-3</v>
      </c>
      <c r="Z15" s="40">
        <v>1.17602140544346E-3</v>
      </c>
      <c r="AA15" s="40">
        <v>5.1002263582218565E-4</v>
      </c>
      <c r="AB15" s="40">
        <v>311.14579552981598</v>
      </c>
      <c r="AE15">
        <v>50</v>
      </c>
      <c r="AF15">
        <v>40</v>
      </c>
      <c r="AG15">
        <v>2</v>
      </c>
      <c r="AH15">
        <v>358.74633383039998</v>
      </c>
      <c r="AI15" s="40">
        <v>1.0520666759383382E-3</v>
      </c>
      <c r="AJ15" s="40">
        <v>1.003758645822136E-3</v>
      </c>
      <c r="AK15" s="40">
        <v>3.6734191900250602E-4</v>
      </c>
      <c r="AL15" s="40">
        <v>335.602631007139</v>
      </c>
    </row>
    <row r="16" spans="1:38" x14ac:dyDescent="0.55000000000000004">
      <c r="A16">
        <v>5</v>
      </c>
      <c r="B16">
        <v>40</v>
      </c>
      <c r="C16">
        <v>3</v>
      </c>
      <c r="D16">
        <v>329.932301172</v>
      </c>
      <c r="E16" s="40">
        <v>1.3823519102416659E-3</v>
      </c>
      <c r="F16" s="40">
        <v>1.2822106188189626E-3</v>
      </c>
      <c r="G16" s="40">
        <v>4.8834774723855411E-4</v>
      </c>
      <c r="H16" s="40">
        <v>296.111965608361</v>
      </c>
      <c r="K16">
        <v>-20</v>
      </c>
      <c r="L16">
        <v>40</v>
      </c>
      <c r="M16">
        <v>7.5</v>
      </c>
      <c r="N16">
        <v>340.03504125000001</v>
      </c>
      <c r="O16" s="40">
        <v>2.2550762008952865E-3</v>
      </c>
      <c r="P16" s="40">
        <v>2.1042542256674199E-3</v>
      </c>
      <c r="Q16" s="40">
        <v>7.1012096557116779E-4</v>
      </c>
      <c r="R16" s="40">
        <v>287.90322765643498</v>
      </c>
      <c r="U16">
        <v>25</v>
      </c>
      <c r="V16">
        <v>40</v>
      </c>
      <c r="W16">
        <v>3</v>
      </c>
      <c r="X16">
        <v>349.16949439999996</v>
      </c>
      <c r="Y16" s="40">
        <v>1.4299155017606926E-3</v>
      </c>
      <c r="Z16" s="40">
        <v>1.3479732642692991E-3</v>
      </c>
      <c r="AA16" s="40">
        <v>5.8211144708905085E-4</v>
      </c>
      <c r="AB16" s="40">
        <v>315.68794202610502</v>
      </c>
      <c r="AE16">
        <v>50</v>
      </c>
      <c r="AF16">
        <v>40</v>
      </c>
      <c r="AG16">
        <v>3</v>
      </c>
      <c r="AH16">
        <v>372.0067493176</v>
      </c>
      <c r="AI16" s="40">
        <v>1.236663791043697E-3</v>
      </c>
      <c r="AJ16" s="40">
        <v>1.1600266333505796E-3</v>
      </c>
      <c r="AK16" s="40">
        <v>4.2603893012212949E-4</v>
      </c>
      <c r="AL16" s="40">
        <v>340.16685938696702</v>
      </c>
    </row>
    <row r="17" spans="1:38" x14ac:dyDescent="0.55000000000000004">
      <c r="A17">
        <v>5</v>
      </c>
      <c r="B17">
        <v>40</v>
      </c>
      <c r="C17">
        <v>5</v>
      </c>
      <c r="D17">
        <v>348.28977950000001</v>
      </c>
      <c r="E17" s="40">
        <v>1.7197957244497817E-3</v>
      </c>
      <c r="F17" s="40">
        <v>1.5668319733857039E-3</v>
      </c>
      <c r="G17" s="40">
        <v>5.69985573395065E-4</v>
      </c>
      <c r="H17" s="40">
        <v>303.88253468568399</v>
      </c>
      <c r="U17">
        <v>25</v>
      </c>
      <c r="V17">
        <v>40</v>
      </c>
      <c r="W17">
        <v>5</v>
      </c>
      <c r="X17">
        <v>368.90783399999998</v>
      </c>
      <c r="Y17" s="40">
        <v>1.6425016973940236E-3</v>
      </c>
      <c r="Z17" s="40">
        <v>1.5173012224702178E-3</v>
      </c>
      <c r="AA17" s="40">
        <v>5.4586088840706982E-4</v>
      </c>
      <c r="AB17" s="40">
        <v>323.44139798642601</v>
      </c>
      <c r="AE17">
        <v>50</v>
      </c>
      <c r="AF17">
        <v>40</v>
      </c>
      <c r="AG17">
        <v>5</v>
      </c>
      <c r="AH17">
        <v>393.12576810000002</v>
      </c>
      <c r="AI17" s="40">
        <v>1.479875647704872E-3</v>
      </c>
      <c r="AJ17" s="40">
        <v>1.357433668654253E-3</v>
      </c>
      <c r="AK17" s="40">
        <v>4.3551942959918331E-4</v>
      </c>
      <c r="AL17" s="40">
        <v>347.87150086685</v>
      </c>
    </row>
    <row r="18" spans="1:38" x14ac:dyDescent="0.55000000000000004">
      <c r="A18">
        <v>5</v>
      </c>
      <c r="B18">
        <v>40</v>
      </c>
      <c r="C18">
        <v>7.5</v>
      </c>
      <c r="D18">
        <v>364.53001706236</v>
      </c>
      <c r="E18" s="40">
        <v>2.2166874732281339E-3</v>
      </c>
      <c r="F18" s="40">
        <v>2.0284112471464547E-3</v>
      </c>
      <c r="G18" s="40">
        <v>7.7821945291456818E-4</v>
      </c>
      <c r="H18" s="40">
        <v>312.22124577244301</v>
      </c>
      <c r="U18">
        <v>25</v>
      </c>
      <c r="V18">
        <v>40</v>
      </c>
      <c r="W18">
        <v>7.5</v>
      </c>
      <c r="X18">
        <v>385.42111662499997</v>
      </c>
      <c r="Y18" s="40">
        <v>1.8998821230127516E-3</v>
      </c>
      <c r="Z18" s="40">
        <v>1.7767047322740652E-3</v>
      </c>
      <c r="AA18" s="40">
        <v>5.1251702279479533E-4</v>
      </c>
      <c r="AB18" s="40">
        <v>331.736152954555</v>
      </c>
      <c r="AE18">
        <v>50</v>
      </c>
      <c r="AF18">
        <v>40</v>
      </c>
      <c r="AG18">
        <v>7.5</v>
      </c>
      <c r="AH18">
        <v>409.91221146264002</v>
      </c>
      <c r="AI18" s="40">
        <v>1.6371626937330599E-3</v>
      </c>
      <c r="AJ18" s="40">
        <v>1.4912960981354753E-3</v>
      </c>
      <c r="AK18" s="40">
        <v>3.1212941561188038E-4</v>
      </c>
      <c r="AL18" s="40">
        <v>356.13604674596797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originalcorrection</vt:lpstr>
      <vt:lpstr>correction1</vt:lpstr>
      <vt:lpstr>correction1tables</vt:lpstr>
      <vt:lpstr>correction2</vt:lpstr>
      <vt:lpstr>correction2tables</vt:lpstr>
      <vt:lpstr>correction3</vt:lpstr>
      <vt:lpstr>correction3tables</vt:lpstr>
      <vt:lpstr>correction4</vt:lpstr>
      <vt:lpstr>correction4tables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Viegas</dc:creator>
  <cp:lastModifiedBy>Pedro Viegas</cp:lastModifiedBy>
  <dcterms:created xsi:type="dcterms:W3CDTF">2015-06-05T18:17:20Z</dcterms:created>
  <dcterms:modified xsi:type="dcterms:W3CDTF">2024-11-14T15:30:56Z</dcterms:modified>
</cp:coreProperties>
</file>