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iginalcorrection"/>
    <sheet r:id="rId2" sheetId="2" name="correction1"/>
    <sheet r:id="rId3" sheetId="3" name="correction1tables"/>
    <sheet r:id="rId4" sheetId="4" name="correction2"/>
    <sheet r:id="rId5" sheetId="5" name="correction2tables"/>
    <sheet r:id="rId6" sheetId="6" name="correction3"/>
    <sheet r:id="rId7" sheetId="7" name="correction3tables"/>
    <sheet r:id="rId8" sheetId="8" name="correction4"/>
    <sheet r:id="rId9" sheetId="9" name="correction4tables"/>
  </sheets>
  <calcPr fullCalcOnLoad="1"/>
</workbook>
</file>

<file path=xl/sharedStrings.xml><?xml version="1.0" encoding="utf-8"?>
<sst xmlns="http://schemas.openxmlformats.org/spreadsheetml/2006/main" count="294" uniqueCount="81">
  <si>
    <t>#! WallTemp</t>
  </si>
  <si>
    <t>Current</t>
  </si>
  <si>
    <t>Pressure</t>
  </si>
  <si>
    <t>Tnwexp</t>
  </si>
  <si>
    <t>gamma surf</t>
  </si>
  <si>
    <t>gamma paper</t>
  </si>
  <si>
    <t>gamma0</t>
  </si>
  <si>
    <t>Tnwsimu</t>
  </si>
  <si>
    <t>CurrentName</t>
  </si>
  <si>
    <t>fracCO2ini_relO2</t>
  </si>
  <si>
    <t>WallTemp</t>
  </si>
  <si>
    <t>Tgas</t>
  </si>
  <si>
    <t>MeanLossFreqTotal</t>
  </si>
  <si>
    <t>T near wall</t>
  </si>
  <si>
    <t>loss prob_ tnw</t>
  </si>
  <si>
    <t>N (cm-3)</t>
  </si>
  <si>
    <t>O mean (cm-3)</t>
  </si>
  <si>
    <t>O2=N-O (cm-3)</t>
  </si>
  <si>
    <t>Lele (m-3.s-1)</t>
  </si>
  <si>
    <t>Lexc (m-3.s-1)</t>
  </si>
  <si>
    <t>Lrec (m-3.s-1)</t>
  </si>
  <si>
    <t>Lflow (m-3.s-1)</t>
  </si>
  <si>
    <t>[O]sim [m-3]</t>
  </si>
  <si>
    <t>Tnwsim [K]</t>
  </si>
  <si>
    <t>Lwall0 (m-3.s-1)</t>
  </si>
  <si>
    <t>Lwall2 (s-1)</t>
  </si>
  <si>
    <t>gamma4</t>
  </si>
  <si>
    <t>diff 0-4</t>
  </si>
  <si>
    <t>percentage</t>
  </si>
  <si>
    <t>max</t>
  </si>
  <si>
    <t>avg</t>
  </si>
  <si>
    <t>gamma2</t>
  </si>
  <si>
    <t>gamma3</t>
  </si>
  <si>
    <t>Lwall2 (m-3.s-1)</t>
  </si>
  <si>
    <t>diff2-4</t>
  </si>
  <si>
    <t>k37-39</t>
  </si>
  <si>
    <t>L37-39 (m-3.s-1)</t>
  </si>
  <si>
    <t>O2(m-3.s-1)</t>
  </si>
  <si>
    <t>Lwall3(m-3.s-1)</t>
  </si>
  <si>
    <t>Lwall3(s-1)</t>
  </si>
  <si>
    <t>Lrec (s-1)</t>
  </si>
  <si>
    <t>Lflow (s-1)</t>
  </si>
  <si>
    <t>ratio L37-39/Lrec</t>
  </si>
  <si>
    <t>Ltot</t>
  </si>
  <si>
    <t>Lwall/Ltot</t>
  </si>
  <si>
    <t>Lrec/Ltot</t>
  </si>
  <si>
    <t>Lflow/Ltot</t>
  </si>
  <si>
    <t>sum</t>
  </si>
  <si>
    <t>gamma corrected</t>
  </si>
  <si>
    <t>k40</t>
  </si>
  <si>
    <t>L40</t>
  </si>
  <si>
    <t>k55</t>
  </si>
  <si>
    <t>L55</t>
  </si>
  <si>
    <t>k56-57</t>
  </si>
  <si>
    <t>L56-57</t>
  </si>
  <si>
    <t>Lrec' (m-3.s-1)</t>
  </si>
  <si>
    <t>[O(-,gnd)](m^-3)</t>
  </si>
  <si>
    <t>[O3(X)](m^-3)</t>
  </si>
  <si>
    <t>[O3(exc)](m^-3)</t>
  </si>
  <si>
    <t>k54</t>
  </si>
  <si>
    <t>L54</t>
  </si>
  <si>
    <t>k61</t>
  </si>
  <si>
    <t>L61</t>
  </si>
  <si>
    <t>k48-50</t>
  </si>
  <si>
    <t>L48-50</t>
  </si>
  <si>
    <t>Lrec'' (m-3.s-1)</t>
  </si>
  <si>
    <t>Lwall (m-3.s-1)</t>
  </si>
  <si>
    <t>Lrec/[O] (s-1)</t>
  </si>
  <si>
    <t>nu-Lrec/[O] (s-1)</t>
  </si>
  <si>
    <t>Lwall/[O] (s-1)</t>
  </si>
  <si>
    <t>gamma</t>
  </si>
  <si>
    <t>diff</t>
  </si>
  <si>
    <t>N</t>
  </si>
  <si>
    <t>O mean</t>
  </si>
  <si>
    <t>O2=N-O</t>
  </si>
  <si>
    <t>kO2 cm6 s-1</t>
  </si>
  <si>
    <t>Lvol s-1</t>
  </si>
  <si>
    <t>(nu - L) s-1</t>
  </si>
  <si>
    <t>rel diff</t>
  </si>
  <si>
    <t>kO2 Tg cm6 s-1</t>
  </si>
  <si>
    <t>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</si>
</sst>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fc000"/>
      </patternFill>
    </fill>
    <fill>
      <patternFill patternType="solid">
        <fgColor rgb="FFbdd7ee"/>
      </patternFill>
    </fill>
    <fill>
      <patternFill patternType="solid">
        <fgColor rgb="FFc00000"/>
      </patternFill>
    </fill>
    <fill>
      <patternFill patternType="solid">
        <fgColor rgb="FFff0000"/>
      </patternFill>
    </fill>
    <fill>
      <patternFill patternType="solid">
        <fgColor rgb="FF92d05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6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165" applyNumberFormat="1" borderId="3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4" applyNumberFormat="1" borderId="4" applyBorder="1" fontId="1" applyFont="1" fillId="2" applyFill="1" applyAlignment="1">
      <alignment horizontal="left"/>
    </xf>
    <xf xfId="0" numFmtId="165" applyNumberFormat="1" borderId="2" applyBorder="1" fontId="1" applyFont="1" fillId="2" applyFill="1" applyAlignment="1">
      <alignment horizontal="left"/>
    </xf>
    <xf xfId="0" numFmtId="165" applyNumberFormat="1" borderId="4" applyBorder="1" fontId="1" applyFont="1" fillId="2" applyFill="1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3" applyNumberFormat="1" borderId="3" applyBorder="1" fontId="1" applyFont="1" fillId="3" applyFill="1" applyAlignment="1">
      <alignment horizontal="right"/>
    </xf>
    <xf xfId="0" numFmtId="4" applyNumberFormat="1" borderId="3" applyBorder="1" fontId="1" applyFont="1" fillId="3" applyFill="1" applyAlignment="1">
      <alignment horizontal="right"/>
    </xf>
    <xf xfId="0" numFmtId="165" applyNumberFormat="1" borderId="3" applyBorder="1" fontId="1" applyFont="1" fillId="3" applyFill="1" applyAlignment="1">
      <alignment horizontal="right"/>
    </xf>
    <xf xfId="0" numFmtId="3" applyNumberFormat="1" borderId="5" applyBorder="1" fontId="1" applyFont="1" fillId="3" applyFill="1" applyAlignment="1">
      <alignment horizontal="right"/>
    </xf>
    <xf xfId="0" numFmtId="3" applyNumberFormat="1" borderId="6" applyBorder="1" fontId="1" applyFont="1" fillId="3" applyFill="1" applyAlignment="1">
      <alignment horizontal="right"/>
    </xf>
    <xf xfId="0" numFmtId="4" applyNumberFormat="1" borderId="6" applyBorder="1" fontId="1" applyFont="1" fillId="3" applyFill="1" applyAlignment="1">
      <alignment horizontal="right"/>
    </xf>
    <xf xfId="0" numFmtId="165" applyNumberFormat="1" borderId="2" applyBorder="1" fontId="1" applyFont="1" fillId="3" applyFill="1" applyAlignment="1">
      <alignment horizontal="right"/>
    </xf>
    <xf xfId="0" numFmtId="4" applyNumberFormat="1" borderId="4" applyBorder="1" fontId="1" applyFont="1" fillId="3" applyFill="1" applyAlignment="1">
      <alignment horizontal="right"/>
    </xf>
    <xf xfId="0" numFmtId="165" applyNumberFormat="1" borderId="6" applyBorder="1" fontId="1" applyFont="1" fillId="3" applyFill="1" applyAlignment="1">
      <alignment horizontal="right"/>
    </xf>
    <xf xfId="0" numFmtId="4" applyNumberFormat="1" borderId="5" applyBorder="1" fontId="1" applyFont="1" fillId="3" applyFill="1" applyAlignment="1">
      <alignment horizontal="right"/>
    </xf>
    <xf xfId="0" numFmtId="165" applyNumberFormat="1" borderId="5" applyBorder="1" fontId="1" applyFont="1" fillId="3" applyFill="1" applyAlignment="1">
      <alignment horizontal="right"/>
    </xf>
    <xf xfId="0" numFmtId="4" applyNumberFormat="1" borderId="7" applyBorder="1" fontId="1" applyFont="1" fillId="3" applyFill="1" applyAlignment="1">
      <alignment horizontal="right"/>
    </xf>
    <xf xfId="0" numFmtId="4" applyNumberFormat="1" borderId="5" applyBorder="1" fontId="1" applyFont="1" fillId="4" applyFill="1" applyAlignment="1">
      <alignment horizontal="right"/>
    </xf>
    <xf xfId="0" numFmtId="3" applyNumberFormat="1" borderId="6" applyBorder="1" fontId="1" applyFont="1" fillId="4" applyFill="1" applyAlignment="1">
      <alignment horizontal="right"/>
    </xf>
    <xf xfId="0" numFmtId="4" applyNumberFormat="1" borderId="6" applyBorder="1" fontId="1" applyFont="1" fillId="4" applyFill="1" applyAlignment="1">
      <alignment horizontal="right"/>
    </xf>
    <xf xfId="0" numFmtId="165" applyNumberFormat="1" borderId="6" applyBorder="1" fontId="1" applyFont="1" fillId="4" applyFill="1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165" applyNumberFormat="1" borderId="8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3" applyNumberFormat="1" borderId="5" applyBorder="1" fontId="1" applyFont="1" fillId="4" applyFill="1" applyAlignment="1">
      <alignment horizontal="right"/>
    </xf>
    <xf xfId="0" numFmtId="4" applyNumberFormat="1" borderId="10" applyBorder="1" fontId="1" applyFont="1" fillId="4" applyFill="1" applyAlignment="1">
      <alignment horizontal="right"/>
    </xf>
    <xf xfId="0" numFmtId="3" applyNumberFormat="1" borderId="11" applyBorder="1" fontId="1" applyFont="1" fillId="4" applyFill="1" applyAlignment="1">
      <alignment horizontal="right"/>
    </xf>
    <xf xfId="0" numFmtId="4" applyNumberFormat="1" borderId="12" applyBorder="1" fontId="1" applyFont="1" fillId="0" applyAlignment="1">
      <alignment horizontal="right"/>
    </xf>
    <xf xfId="0" numFmtId="4" applyNumberFormat="1" borderId="11" applyBorder="1" fontId="1" applyFont="1" fillId="4" applyFill="1" applyAlignment="1">
      <alignment horizontal="right"/>
    </xf>
    <xf xfId="0" numFmtId="165" applyNumberFormat="1" borderId="11" applyBorder="1" fontId="1" applyFont="1" fillId="4" applyFill="1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165" applyNumberFormat="1" borderId="12" applyBorder="1" fontId="1" applyFont="1" fillId="0" applyAlignment="1">
      <alignment horizontal="right"/>
    </xf>
    <xf xfId="0" numFmtId="3" applyNumberFormat="1" borderId="13" applyBorder="1" fontId="1" applyFont="1" fillId="0" applyAlignment="1">
      <alignment horizontal="right"/>
    </xf>
    <xf xfId="0" numFmtId="165" applyNumberFormat="1" borderId="13" applyBorder="1" fontId="1" applyFont="1" fillId="0" applyAlignment="1">
      <alignment horizontal="right"/>
    </xf>
    <xf xfId="0" numFmtId="4" applyNumberFormat="1" borderId="14" applyBorder="1" fontId="1" applyFont="1" fillId="0" applyAlignment="1">
      <alignment horizontal="right"/>
    </xf>
    <xf xfId="0" numFmtId="165" applyNumberFormat="1" borderId="4" applyBorder="1" fontId="1" applyFont="1" fillId="3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165" applyNumberFormat="1" borderId="7" applyBorder="1" fontId="1" applyFont="1" fillId="3" applyFill="1" applyAlignment="1">
      <alignment horizontal="right"/>
    </xf>
    <xf xfId="0" numFmtId="165" applyNumberFormat="1" borderId="9" applyBorder="1" fontId="1" applyFont="1" fillId="0" applyAlignment="1">
      <alignment horizontal="right"/>
    </xf>
    <xf xfId="0" numFmtId="165" applyNumberFormat="1" borderId="5" applyBorder="1" fontId="1" applyFont="1" fillId="5" applyFill="1" applyAlignment="1">
      <alignment horizontal="right"/>
    </xf>
    <xf xfId="0" numFmtId="4" applyNumberFormat="1" borderId="7" applyBorder="1" fontId="1" applyFont="1" fillId="5" applyFill="1" applyAlignment="1">
      <alignment horizontal="right"/>
    </xf>
    <xf xfId="0" numFmtId="3" applyNumberFormat="1" borderId="4" applyBorder="1" fontId="1" applyFont="1" fillId="3" applyFill="1" applyAlignment="1">
      <alignment horizontal="right"/>
    </xf>
    <xf xfId="0" numFmtId="3" applyNumberFormat="1" borderId="7" applyBorder="1" fontId="1" applyFont="1" fillId="3" applyFill="1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165" applyNumberFormat="1" borderId="14" applyBorder="1" fontId="1" applyFont="1" fillId="0" applyAlignment="1">
      <alignment horizontal="right"/>
    </xf>
    <xf xfId="0" numFmtId="3" applyNumberFormat="1" borderId="14" applyBorder="1" fontId="1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165" applyNumberFormat="1" borderId="15" applyBorder="1" fontId="1" applyFont="1" fillId="2" applyFill="1" applyAlignment="1">
      <alignment horizontal="left"/>
    </xf>
    <xf xfId="0" numFmtId="4" applyNumberFormat="1" borderId="3" applyBorder="1" fontId="1" applyFont="1" fillId="4" applyFill="1" applyAlignment="1">
      <alignment horizontal="left"/>
    </xf>
    <xf xfId="0" numFmtId="165" applyNumberFormat="1" borderId="3" applyBorder="1" fontId="1" applyFont="1" fillId="4" applyFill="1" applyAlignment="1">
      <alignment horizontal="left"/>
    </xf>
    <xf xfId="0" numFmtId="165" applyNumberFormat="1" borderId="6" applyBorder="1" fontId="1" applyFont="1" fillId="2" applyFill="1" applyAlignment="1">
      <alignment horizontal="left"/>
    </xf>
    <xf xfId="0" numFmtId="4" applyNumberFormat="1" borderId="6" applyBorder="1" fontId="1" applyFont="1" fillId="2" applyFill="1" applyAlignment="1">
      <alignment horizontal="left"/>
    </xf>
    <xf xfId="0" numFmtId="165" applyNumberFormat="1" borderId="16" applyBorder="1" fontId="1" applyFont="1" fillId="2" applyFill="1" applyAlignment="1">
      <alignment horizontal="left"/>
    </xf>
    <xf xfId="0" numFmtId="165" applyNumberFormat="1" borderId="17" applyBorder="1" fontId="1" applyFont="1" fillId="2" applyFill="1" applyAlignment="1">
      <alignment horizontal="left"/>
    </xf>
    <xf xfId="0" numFmtId="4" applyNumberFormat="1" borderId="2" applyBorder="1" fontId="1" applyFont="1" fillId="6" applyFill="1" applyAlignment="1">
      <alignment horizontal="right"/>
    </xf>
    <xf xfId="0" numFmtId="3" applyNumberFormat="1" borderId="3" applyBorder="1" fontId="1" applyFont="1" fillId="6" applyFill="1" applyAlignment="1">
      <alignment horizontal="right"/>
    </xf>
    <xf xfId="0" numFmtId="4" applyNumberFormat="1" borderId="3" applyBorder="1" fontId="1" applyFont="1" fillId="6" applyFill="1" applyAlignment="1">
      <alignment horizontal="right"/>
    </xf>
    <xf xfId="0" numFmtId="165" applyNumberFormat="1" borderId="3" applyBorder="1" fontId="1" applyFont="1" fillId="6" applyFill="1" applyAlignment="1">
      <alignment horizontal="right"/>
    </xf>
    <xf xfId="0" numFmtId="165" applyNumberFormat="1" borderId="4" applyBorder="1" fontId="1" applyFont="1" fillId="6" applyFill="1" applyAlignment="1">
      <alignment horizontal="right"/>
    </xf>
    <xf xfId="0" numFmtId="3" applyNumberFormat="1" borderId="18" applyBorder="1" fontId="1" applyFont="1" fillId="0" applyAlignment="1">
      <alignment horizontal="right"/>
    </xf>
    <xf xfId="0" numFmtId="3" applyNumberFormat="1" borderId="19" applyBorder="1" fontId="1" applyFont="1" fillId="0" applyAlignment="1">
      <alignment horizontal="right"/>
    </xf>
    <xf xfId="0" numFmtId="4" applyNumberFormat="1" borderId="20" applyBorder="1" fontId="1" applyFont="1" fillId="0" applyAlignment="1">
      <alignment horizontal="right"/>
    </xf>
    <xf xfId="0" numFmtId="165" applyNumberFormat="1" borderId="19" applyBorder="1" fontId="1" applyFont="1" fillId="0" applyAlignment="1">
      <alignment horizontal="right"/>
    </xf>
    <xf xfId="0" numFmtId="4" applyNumberFormat="1" borderId="19" applyBorder="1" fontId="1" applyFont="1" fillId="0" applyAlignment="1">
      <alignment horizontal="right"/>
    </xf>
    <xf xfId="0" numFmtId="165" applyNumberFormat="1" borderId="18" applyBorder="1" fontId="1" applyFont="1" fillId="0" applyAlignment="1">
      <alignment horizontal="right"/>
    </xf>
    <xf xfId="0" numFmtId="165" applyNumberFormat="1" borderId="21" applyBorder="1" fontId="1" applyFont="1" fillId="0" applyAlignment="1">
      <alignment horizontal="right"/>
    </xf>
    <xf xfId="0" numFmtId="4" applyNumberFormat="1" borderId="5" applyBorder="1" fontId="1" applyFont="1" fillId="6" applyFill="1" applyAlignment="1">
      <alignment horizontal="right"/>
    </xf>
    <xf xfId="0" numFmtId="3" applyNumberFormat="1" borderId="6" applyBorder="1" fontId="1" applyFont="1" fillId="6" applyFill="1" applyAlignment="1">
      <alignment horizontal="right"/>
    </xf>
    <xf xfId="0" numFmtId="4" applyNumberFormat="1" borderId="6" applyBorder="1" fontId="1" applyFont="1" fillId="6" applyFill="1" applyAlignment="1">
      <alignment horizontal="right"/>
    </xf>
    <xf xfId="0" numFmtId="165" applyNumberFormat="1" borderId="6" applyBorder="1" fontId="1" applyFont="1" fillId="6" applyFill="1" applyAlignment="1">
      <alignment horizontal="right"/>
    </xf>
    <xf xfId="0" numFmtId="165" applyNumberFormat="1" borderId="7" applyBorder="1" fontId="1" applyFont="1" fillId="6" applyFill="1" applyAlignment="1">
      <alignment horizontal="right"/>
    </xf>
    <xf xfId="0" numFmtId="165" applyNumberFormat="1" borderId="22" applyBorder="1" fontId="1" applyFont="1" fillId="0" applyAlignment="1">
      <alignment horizontal="right"/>
    </xf>
    <xf xfId="0" numFmtId="165" applyNumberFormat="1" borderId="23" applyBorder="1" fontId="1" applyFont="1" fillId="0" applyAlignment="1">
      <alignment horizontal="right"/>
    </xf>
    <xf xfId="0" numFmtId="3" applyNumberFormat="1" borderId="5" applyBorder="1" fontId="1" applyFont="1" fillId="7" applyFill="1" applyAlignment="1">
      <alignment horizontal="right"/>
    </xf>
    <xf xfId="0" numFmtId="3" applyNumberFormat="1" borderId="6" applyBorder="1" fontId="1" applyFont="1" fillId="7" applyFill="1" applyAlignment="1">
      <alignment horizontal="right"/>
    </xf>
    <xf xfId="0" numFmtId="4" applyNumberFormat="1" borderId="6" applyBorder="1" fontId="1" applyFont="1" fillId="7" applyFill="1" applyAlignment="1">
      <alignment horizontal="right"/>
    </xf>
    <xf xfId="0" numFmtId="165" applyNumberFormat="1" borderId="6" applyBorder="1" fontId="1" applyFont="1" fillId="7" applyFill="1" applyAlignment="1">
      <alignment horizontal="right"/>
    </xf>
    <xf xfId="0" numFmtId="165" applyNumberFormat="1" borderId="7" applyBorder="1" fontId="1" applyFont="1" fillId="7" applyFill="1" applyAlignment="1">
      <alignment horizontal="right"/>
    </xf>
    <xf xfId="0" numFmtId="4" applyNumberFormat="1" borderId="7" applyBorder="1" fontId="1" applyFont="1" fillId="7" applyFill="1" applyAlignment="1">
      <alignment horizontal="right"/>
    </xf>
    <xf xfId="0" numFmtId="165" applyNumberFormat="1" borderId="5" applyBorder="1" fontId="1" applyFont="1" fillId="7" applyFill="1" applyAlignment="1">
      <alignment horizontal="right"/>
    </xf>
    <xf xfId="0" numFmtId="165" applyNumberFormat="1" borderId="0" fontId="0" fillId="0" applyAlignment="1">
      <alignment horizontal="right"/>
    </xf>
    <xf xfId="0" numFmtId="165" applyNumberFormat="1" borderId="24" applyBorder="1" fontId="1" applyFont="1" fillId="7" applyFill="1" applyAlignment="1">
      <alignment horizontal="left"/>
    </xf>
    <xf xfId="0" numFmtId="164" applyNumberFormat="1" borderId="0" fontId="0" fillId="0" applyAlignment="1">
      <alignment horizontal="right"/>
    </xf>
    <xf xfId="0" numFmtId="4" applyNumberFormat="1" borderId="25" applyBorder="1" fontId="1" applyFont="1" fillId="4" applyFill="1" applyAlignment="1">
      <alignment horizontal="left"/>
    </xf>
    <xf xfId="0" numFmtId="3" applyNumberFormat="1" borderId="26" applyBorder="1" fontId="1" applyFont="1" fillId="4" applyFill="1" applyAlignment="1">
      <alignment horizontal="left"/>
    </xf>
    <xf xfId="0" numFmtId="4" applyNumberFormat="1" borderId="27" applyBorder="1" fontId="1" applyFont="1" fillId="0" applyAlignment="1">
      <alignment horizontal="left"/>
    </xf>
    <xf xfId="0" numFmtId="4" applyNumberFormat="1" borderId="26" applyBorder="1" fontId="1" applyFont="1" fillId="4" applyFill="1" applyAlignment="1">
      <alignment horizontal="left"/>
    </xf>
    <xf xfId="0" numFmtId="165" applyNumberFormat="1" borderId="26" applyBorder="1" fontId="1" applyFont="1" fillId="4" applyFill="1" applyAlignment="1">
      <alignment horizontal="left"/>
    </xf>
    <xf xfId="0" numFmtId="165" applyNumberFormat="1" borderId="28" applyBorder="1" fontId="1" applyFont="1" fillId="4" applyFill="1" applyAlignment="1">
      <alignment horizontal="left"/>
    </xf>
    <xf xfId="0" numFmtId="165" applyNumberFormat="1" borderId="29" applyBorder="1" fontId="1" applyFont="1" fillId="4" applyFill="1" applyAlignment="1">
      <alignment horizontal="left"/>
    </xf>
    <xf xfId="0" numFmtId="3" applyNumberFormat="1" borderId="25" applyBorder="1" fontId="1" applyFont="1" fillId="4" applyFill="1" applyAlignment="1">
      <alignment horizontal="left"/>
    </xf>
    <xf xfId="0" numFmtId="3" applyNumberFormat="1" borderId="28" applyBorder="1" fontId="1" applyFont="1" fillId="4" applyFill="1" applyAlignment="1">
      <alignment horizontal="left"/>
    </xf>
    <xf xfId="0" numFmtId="165" applyNumberFormat="1" borderId="25" applyBorder="1" fontId="1" applyFont="1" fillId="4" applyFill="1" applyAlignment="1">
      <alignment horizontal="left"/>
    </xf>
    <xf xfId="0" numFmtId="4" applyNumberFormat="1" borderId="18" applyBorder="1" fontId="1" applyFont="1" fillId="0" applyAlignment="1">
      <alignment horizontal="right"/>
    </xf>
    <xf xfId="0" numFmtId="165" applyNumberFormat="1" borderId="30" applyBorder="1" fontId="1" applyFont="1" fillId="0" applyAlignment="1">
      <alignment horizontal="right"/>
    </xf>
    <xf xfId="0" numFmtId="3" applyNumberFormat="1" borderId="20" applyBorder="1" fontId="1" applyFont="1" fillId="0" applyAlignment="1">
      <alignment horizontal="right"/>
    </xf>
    <xf xfId="0" numFmtId="165" applyNumberFormat="1" borderId="20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165" applyNumberFormat="1" borderId="31" applyBorder="1" fontId="1" applyFont="1" fillId="0" applyAlignment="1">
      <alignment horizontal="right"/>
    </xf>
    <xf xfId="0" numFmtId="4" applyNumberFormat="1" borderId="13" applyBorder="1" fontId="1" applyFont="1" fillId="0" applyAlignment="1">
      <alignment horizontal="right"/>
    </xf>
    <xf xfId="0" numFmtId="165" applyNumberFormat="1" borderId="32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9"/>
  <sheetViews>
    <sheetView workbookViewId="0" tabSelected="1"/>
  </sheetViews>
  <sheetFormatPr defaultRowHeight="15" x14ac:dyDescent="0.25"/>
  <cols>
    <col min="1" max="1" style="16" width="7.433571428571429" customWidth="1" bestFit="1"/>
    <col min="2" max="2" style="15" width="11.43357142857143" customWidth="1" bestFit="1"/>
    <col min="3" max="3" style="15" width="14.290714285714287" customWidth="1" bestFit="1"/>
    <col min="4" max="4" style="15" width="8.719285714285713" customWidth="1" bestFit="1"/>
    <col min="5" max="5" style="16" width="11.719285714285713" customWidth="1" bestFit="1"/>
    <col min="6" max="6" style="16" width="16.14785714285714" customWidth="1" bestFit="1"/>
    <col min="7" max="7" style="16" width="11.719285714285713" customWidth="1" bestFit="1"/>
    <col min="8" max="8" style="16" width="12.147857142857141" customWidth="1" bestFit="1"/>
    <col min="9" max="9" style="70" width="8.005" customWidth="1" bestFit="1"/>
    <col min="10" max="10" style="15" width="11.576428571428572" customWidth="1" bestFit="1"/>
    <col min="11" max="11" style="70" width="8.005" customWidth="1" bestFit="1"/>
    <col min="12" max="12" style="16" width="11.576428571428572" customWidth="1" bestFit="1"/>
    <col min="13" max="13" style="70" width="12.43357142857143" customWidth="1" bestFit="1"/>
    <col min="14" max="14" style="70" width="8.862142857142858" customWidth="1" bestFit="1"/>
    <col min="15" max="15" style="70" width="12.43357142857143" customWidth="1" bestFit="1"/>
    <col min="16" max="16" style="71" width="12.43357142857143" customWidth="1" bestFit="1"/>
    <col min="17" max="17" style="16" width="11.576428571428572" customWidth="1" bestFit="1"/>
    <col min="18" max="18" style="70" width="12.43357142857143" customWidth="1" bestFit="1"/>
    <col min="19" max="19" style="70" width="12.43357142857143" customWidth="1" bestFit="1"/>
    <col min="20" max="20" style="70" width="12.43357142857143" customWidth="1" bestFit="1"/>
    <col min="21" max="21" style="71" width="12.43357142857143" customWidth="1" bestFit="1"/>
    <col min="22" max="22" style="14" width="12.43357142857143" customWidth="1" bestFit="1"/>
  </cols>
  <sheetData>
    <row x14ac:dyDescent="0.25" r="1" customHeight="1" ht="17.25">
      <c r="A1" s="108" t="s">
        <v>2</v>
      </c>
      <c r="B1" s="109" t="s">
        <v>8</v>
      </c>
      <c r="C1" s="109" t="s">
        <v>9</v>
      </c>
      <c r="D1" s="109" t="s">
        <v>10</v>
      </c>
      <c r="E1" s="110" t="s">
        <v>11</v>
      </c>
      <c r="F1" s="111" t="s">
        <v>12</v>
      </c>
      <c r="G1" s="111" t="s">
        <v>13</v>
      </c>
      <c r="H1" s="111" t="s">
        <v>14</v>
      </c>
      <c r="I1" s="112" t="s">
        <v>72</v>
      </c>
      <c r="J1" s="109" t="s">
        <v>73</v>
      </c>
      <c r="K1" s="113" t="s">
        <v>74</v>
      </c>
      <c r="L1" s="6" t="s">
        <v>75</v>
      </c>
      <c r="M1" s="47" t="s">
        <v>76</v>
      </c>
      <c r="N1" s="47" t="s">
        <v>77</v>
      </c>
      <c r="O1" s="47" t="s">
        <v>70</v>
      </c>
      <c r="P1" s="105" t="s">
        <v>78</v>
      </c>
      <c r="Q1" s="6" t="s">
        <v>79</v>
      </c>
      <c r="R1" s="47" t="s">
        <v>76</v>
      </c>
      <c r="S1" s="47" t="s">
        <v>77</v>
      </c>
      <c r="T1" s="47" t="s">
        <v>70</v>
      </c>
      <c r="U1" s="105" t="s">
        <v>78</v>
      </c>
      <c r="V1" s="4"/>
    </row>
    <row x14ac:dyDescent="0.25" r="2" customHeight="1" ht="17.25">
      <c r="A2" s="79">
        <v>0.4</v>
      </c>
      <c r="B2" s="80">
        <v>20</v>
      </c>
      <c r="C2" s="80">
        <v>0</v>
      </c>
      <c r="D2" s="80">
        <v>-20</v>
      </c>
      <c r="E2" s="81">
        <v>286.654776186</v>
      </c>
      <c r="F2" s="81">
        <v>16.6049052461</v>
      </c>
      <c r="G2" s="81">
        <v>262.53133733208</v>
      </c>
      <c r="H2" s="81">
        <v>0.0005639064211570306</v>
      </c>
      <c r="I2" s="82">
        <v>13481044511183600</v>
      </c>
      <c r="J2" s="80">
        <v>1493906152913230</v>
      </c>
      <c r="K2" s="83">
        <f>I2-J2</f>
      </c>
      <c r="L2" s="8">
        <f>3.34E-30*(1/G2)*EXP(-170/G2)</f>
      </c>
      <c r="M2" s="26">
        <f>J2*K2*L2</f>
      </c>
      <c r="N2" s="26">
        <f>F2-M2</f>
      </c>
      <c r="O2" s="26">
        <f>N2*2*0.01/SQRT(8*1.38E-23*G2/(2.66E-26*PI()))</f>
      </c>
      <c r="P2" s="26">
        <f>(H2-O2)/O2</f>
      </c>
      <c r="Q2" s="8">
        <f>3.34E-30*(1/E2)*EXP(-170/E2)</f>
      </c>
      <c r="R2" s="26">
        <f>J2*K2*Q2</f>
      </c>
      <c r="S2" s="26">
        <f>F2-R2</f>
      </c>
      <c r="T2" s="26">
        <f>S2*2*0.01/SQRT(8*1.38E-23*G2/(2.66E-26*PI()))</f>
      </c>
      <c r="U2" s="26">
        <f>(H2-T2)/T2</f>
      </c>
      <c r="V2" s="4"/>
    </row>
    <row x14ac:dyDescent="0.25" r="3" customHeight="1" ht="17.25">
      <c r="A3" s="91">
        <v>0.6</v>
      </c>
      <c r="B3" s="92">
        <v>20</v>
      </c>
      <c r="C3" s="92">
        <v>0</v>
      </c>
      <c r="D3" s="92">
        <v>-20</v>
      </c>
      <c r="E3" s="93">
        <v>297.222834506</v>
      </c>
      <c r="F3" s="93">
        <v>20.2383909247</v>
      </c>
      <c r="G3" s="93">
        <v>265.49039366168</v>
      </c>
      <c r="H3" s="93">
        <v>0.000683459506072</v>
      </c>
      <c r="I3" s="94">
        <v>19502568519941000</v>
      </c>
      <c r="J3" s="92">
        <v>2482489172052840</v>
      </c>
      <c r="K3" s="95">
        <f>I3-J3</f>
      </c>
      <c r="L3" s="8">
        <f>3.34E-30*(1/G3)*EXP(-170/G3)</f>
      </c>
      <c r="M3" s="26">
        <f>J3*K3*L3</f>
      </c>
      <c r="N3" s="26">
        <f>F3-M3</f>
      </c>
      <c r="O3" s="26">
        <f>N3*2*0.01/SQRT(8*1.38E-23*G3/(2.66E-26*PI()))</f>
      </c>
      <c r="P3" s="26">
        <f>(H3-O3)/O3</f>
      </c>
      <c r="Q3" s="8">
        <f>3.34E-30*(1/E3)*EXP(-170/E3)</f>
      </c>
      <c r="R3" s="26">
        <f>J3*K3*Q3</f>
      </c>
      <c r="S3" s="26">
        <f>F3-R3</f>
      </c>
      <c r="T3" s="26">
        <f>S3*2*0.01/SQRT(8*1.38E-23*G3/(2.66E-26*PI()))</f>
      </c>
      <c r="U3" s="26">
        <f>(H3-T3)/T3</f>
      </c>
      <c r="V3" s="4"/>
    </row>
    <row x14ac:dyDescent="0.25" r="4" customHeight="1" ht="17.25">
      <c r="A4" s="40">
        <v>0.8</v>
      </c>
      <c r="B4" s="41">
        <v>20</v>
      </c>
      <c r="C4" s="41">
        <v>0</v>
      </c>
      <c r="D4" s="41">
        <v>-20</v>
      </c>
      <c r="E4" s="8">
        <v>307.194599725</v>
      </c>
      <c r="F4" s="42">
        <v>22.0523694952</v>
      </c>
      <c r="G4" s="42">
        <v>268.28248792299996</v>
      </c>
      <c r="H4" s="42">
        <v>0.0007408329866560917</v>
      </c>
      <c r="I4" s="43">
        <v>25159334184672300</v>
      </c>
      <c r="J4" s="7">
        <v>3044362383817350</v>
      </c>
      <c r="K4" s="62">
        <f>I4-J4</f>
      </c>
      <c r="L4" s="8">
        <f>3.34E-30*(1/G4)*EXP(-170/G4)</f>
      </c>
      <c r="M4" s="26">
        <f>J4*K4*L4</f>
      </c>
      <c r="N4" s="26">
        <f>F4-M4</f>
      </c>
      <c r="O4" s="26">
        <f>N4*2*0.01/SQRT(8*1.38E-23*G4/(2.66E-26*PI()))</f>
      </c>
      <c r="P4" s="26">
        <f>(H4-O4)/O4</f>
      </c>
      <c r="Q4" s="8">
        <f>3.34E-30*(1/E4)*EXP(-170/E4)</f>
      </c>
      <c r="R4" s="26">
        <f>J4*K4*Q4</f>
      </c>
      <c r="S4" s="26">
        <f>F4-R4</f>
      </c>
      <c r="T4" s="26">
        <f>S4*2*0.01/SQRT(8*1.38E-23*G4/(2.66E-26*PI()))</f>
      </c>
      <c r="U4" s="26">
        <f>(H4-T4)/T4</f>
      </c>
      <c r="V4" s="4"/>
    </row>
    <row x14ac:dyDescent="0.25" r="5" customHeight="1" ht="17.25">
      <c r="A5" s="42">
        <v>1.5</v>
      </c>
      <c r="B5" s="41">
        <v>20</v>
      </c>
      <c r="C5" s="41">
        <v>0</v>
      </c>
      <c r="D5" s="41">
        <v>-20</v>
      </c>
      <c r="E5" s="42">
        <v>337.777078162499</v>
      </c>
      <c r="F5" s="42">
        <v>26.9007848327</v>
      </c>
      <c r="G5" s="42">
        <v>276.84558188536</v>
      </c>
      <c r="H5" s="42">
        <v>0.0008896257927700046</v>
      </c>
      <c r="I5" s="43">
        <v>42902620325701200</v>
      </c>
      <c r="J5" s="41">
        <v>4814831897137840</v>
      </c>
      <c r="K5" s="62">
        <f>I5-J5</f>
      </c>
      <c r="L5" s="8">
        <f>3.34E-30*(1/G5)*EXP(-170/G5)</f>
      </c>
      <c r="M5" s="26">
        <f>J5*K5*L5</f>
      </c>
      <c r="N5" s="26">
        <f>F5-M5</f>
      </c>
      <c r="O5" s="26">
        <f>N5*2*0.01/SQRT(8*1.38E-23*G5/(2.66E-26*PI()))</f>
      </c>
      <c r="P5" s="26">
        <f>(H5-O5)/O5</f>
      </c>
      <c r="Q5" s="8">
        <f>3.34E-30*(1/E5)*EXP(-170/E5)</f>
      </c>
      <c r="R5" s="26">
        <f>J5*K5*Q5</f>
      </c>
      <c r="S5" s="26">
        <f>F5-R5</f>
      </c>
      <c r="T5" s="26">
        <f>S5*2*0.01/SQRT(8*1.38E-23*G5/(2.66E-26*PI()))</f>
      </c>
      <c r="U5" s="26">
        <f>(H5-T5)/T5</f>
      </c>
      <c r="V5" s="4"/>
    </row>
    <row x14ac:dyDescent="0.25" r="6" customHeight="1" ht="17.25">
      <c r="A6" s="48">
        <v>2</v>
      </c>
      <c r="B6" s="41">
        <v>20</v>
      </c>
      <c r="C6" s="41">
        <v>0</v>
      </c>
      <c r="D6" s="41">
        <v>-20</v>
      </c>
      <c r="E6" s="8">
        <v>355.9657592</v>
      </c>
      <c r="F6" s="42">
        <v>27.1649790814</v>
      </c>
      <c r="G6" s="42">
        <v>281.93841257599996</v>
      </c>
      <c r="H6" s="42">
        <v>0.0008902120394342245</v>
      </c>
      <c r="I6" s="43">
        <v>54280583135107400</v>
      </c>
      <c r="J6" s="7">
        <v>5660345640080320</v>
      </c>
      <c r="K6" s="62">
        <f>I6-J6</f>
      </c>
      <c r="L6" s="8">
        <f>3.34E-30*(1/G6)*EXP(-170/G6)</f>
      </c>
      <c r="M6" s="26">
        <f>J6*K6*L6</f>
      </c>
      <c r="N6" s="26">
        <f>F6-M6</f>
      </c>
      <c r="O6" s="26">
        <f>N6*2*0.01/SQRT(8*1.38E-23*G6/(2.66E-26*PI()))</f>
      </c>
      <c r="P6" s="26">
        <f>(H6-O6)/O6</f>
      </c>
      <c r="Q6" s="8">
        <f>3.34E-30*(1/E6)*EXP(-170/E6)</f>
      </c>
      <c r="R6" s="26">
        <f>J6*K6*Q6</f>
      </c>
      <c r="S6" s="26">
        <f>F6-R6</f>
      </c>
      <c r="T6" s="26">
        <f>S6*2*0.01/SQRT(8*1.38E-23*G6/(2.66E-26*PI()))</f>
      </c>
      <c r="U6" s="26">
        <f>(H6-T6)/T6</f>
      </c>
      <c r="V6" s="4"/>
    </row>
    <row x14ac:dyDescent="0.25" r="7" customHeight="1" ht="17.25">
      <c r="A7" s="48">
        <v>3</v>
      </c>
      <c r="B7" s="41">
        <v>20</v>
      </c>
      <c r="C7" s="41">
        <v>0</v>
      </c>
      <c r="D7" s="41">
        <v>-20</v>
      </c>
      <c r="E7" s="8">
        <v>384.9990093</v>
      </c>
      <c r="F7" s="42">
        <v>29.0249660377</v>
      </c>
      <c r="G7" s="42">
        <v>290.067722604</v>
      </c>
      <c r="H7" s="42">
        <v>0.0009377417051589128</v>
      </c>
      <c r="I7" s="43">
        <v>75280826127208600</v>
      </c>
      <c r="J7" s="7">
        <v>5873229898881040</v>
      </c>
      <c r="K7" s="62">
        <f>I7-J7</f>
      </c>
      <c r="L7" s="8">
        <f>3.34E-30*(1/G7)*EXP(-170/G7)</f>
      </c>
      <c r="M7" s="26">
        <f>J7*K7*L7</f>
      </c>
      <c r="N7" s="26">
        <f>F7-M7</f>
      </c>
      <c r="O7" s="26">
        <f>N7*2*0.01/SQRT(8*1.38E-23*G7/(2.66E-26*PI()))</f>
      </c>
      <c r="P7" s="26">
        <f>(H7-O7)/O7</f>
      </c>
      <c r="Q7" s="8">
        <f>3.34E-30*(1/E7)*EXP(-170/E7)</f>
      </c>
      <c r="R7" s="26">
        <f>J7*K7*Q7</f>
      </c>
      <c r="S7" s="26">
        <f>F7-R7</f>
      </c>
      <c r="T7" s="26">
        <f>S7*2*0.01/SQRT(8*1.38E-23*G7/(2.66E-26*PI()))</f>
      </c>
      <c r="U7" s="26">
        <f>(H7-T7)/T7</f>
      </c>
      <c r="V7" s="4"/>
    </row>
    <row x14ac:dyDescent="0.25" r="8" customHeight="1" ht="17.25">
      <c r="A8" s="91">
        <v>0.4</v>
      </c>
      <c r="B8" s="92">
        <v>40</v>
      </c>
      <c r="C8" s="92">
        <v>0</v>
      </c>
      <c r="D8" s="92">
        <v>-20</v>
      </c>
      <c r="E8" s="93">
        <v>311.669097978</v>
      </c>
      <c r="F8" s="93">
        <v>25.1374964266</v>
      </c>
      <c r="G8" s="93">
        <v>269.53534743384</v>
      </c>
      <c r="H8" s="93">
        <v>0.0008425105962997974</v>
      </c>
      <c r="I8" s="94">
        <v>12399066260265500</v>
      </c>
      <c r="J8" s="92">
        <v>1587477743283150</v>
      </c>
      <c r="K8" s="95">
        <f>I8-J8</f>
      </c>
      <c r="L8" s="8">
        <f>3.34E-30*(1/G8)*EXP(-170/G8)</f>
      </c>
      <c r="M8" s="26">
        <f>J8*K8*L8</f>
      </c>
      <c r="N8" s="26">
        <f>F8-M8</f>
      </c>
      <c r="O8" s="26">
        <f>N8*2*0.01/SQRT(8*1.38E-23*G8/(2.66E-26*PI()))</f>
      </c>
      <c r="P8" s="26">
        <f>(H8-O8)/O8</f>
      </c>
      <c r="Q8" s="8">
        <f>3.34E-30*(1/E8)*EXP(-170/E8)</f>
      </c>
      <c r="R8" s="26">
        <f>J8*K8*Q8</f>
      </c>
      <c r="S8" s="26">
        <f>F8-R8</f>
      </c>
      <c r="T8" s="26">
        <f>S8*2*0.01/SQRT(8*1.38E-23*G8/(2.66E-26*PI()))</f>
      </c>
      <c r="U8" s="26">
        <f>(H8-T8)/T8</f>
      </c>
      <c r="V8" s="4"/>
    </row>
    <row x14ac:dyDescent="0.25" r="9" customHeight="1" ht="17.25">
      <c r="A9" s="91">
        <v>0.6</v>
      </c>
      <c r="B9" s="92">
        <v>40</v>
      </c>
      <c r="C9" s="92">
        <v>0</v>
      </c>
      <c r="D9" s="92">
        <v>-20</v>
      </c>
      <c r="E9" s="93">
        <v>325.281665174</v>
      </c>
      <c r="F9" s="93">
        <v>27.2656759292</v>
      </c>
      <c r="G9" s="93">
        <v>273.34686624872</v>
      </c>
      <c r="H9" s="93">
        <v>0.0009074452516803946</v>
      </c>
      <c r="I9" s="94">
        <v>17820274907115700</v>
      </c>
      <c r="J9" s="92">
        <v>2856276725248740</v>
      </c>
      <c r="K9" s="95">
        <f>I9-J9</f>
      </c>
      <c r="L9" s="8">
        <f>3.34E-30*(1/G9)*EXP(-170/G9)</f>
      </c>
      <c r="M9" s="26">
        <f>J9*K9*L9</f>
      </c>
      <c r="N9" s="26">
        <f>F9-M9</f>
      </c>
      <c r="O9" s="26">
        <f>N9*2*0.01/SQRT(8*1.38E-23*G9/(2.66E-26*PI()))</f>
      </c>
      <c r="P9" s="26">
        <f>(H9-O9)/O9</f>
      </c>
      <c r="Q9" s="8">
        <f>3.34E-30*(1/E9)*EXP(-170/E9)</f>
      </c>
      <c r="R9" s="26">
        <f>J9*K9*Q9</f>
      </c>
      <c r="S9" s="26">
        <f>F9-R9</f>
      </c>
      <c r="T9" s="26">
        <f>S9*2*0.01/SQRT(8*1.38E-23*G9/(2.66E-26*PI()))</f>
      </c>
      <c r="U9" s="26">
        <f>(H9-T9)/T9</f>
      </c>
      <c r="V9" s="4"/>
    </row>
    <row x14ac:dyDescent="0.25" r="10" customHeight="1" ht="17.25">
      <c r="A10" s="40">
        <v>0.8</v>
      </c>
      <c r="B10" s="41">
        <v>40</v>
      </c>
      <c r="C10" s="41">
        <v>0</v>
      </c>
      <c r="D10" s="41">
        <v>-20</v>
      </c>
      <c r="E10" s="8">
        <v>338.275611821</v>
      </c>
      <c r="F10" s="42">
        <v>29.1927988774</v>
      </c>
      <c r="G10" s="42">
        <v>276.98517130988</v>
      </c>
      <c r="H10" s="42">
        <v>0.000965180833707</v>
      </c>
      <c r="I10" s="43">
        <v>22847676049130000</v>
      </c>
      <c r="J10" s="7">
        <v>3452182949254420</v>
      </c>
      <c r="K10" s="62">
        <f>I10-J10</f>
      </c>
      <c r="L10" s="8">
        <f>3.34E-30*(1/G10)*EXP(-170/G10)</f>
      </c>
      <c r="M10" s="26">
        <f>J10*K10*L10</f>
      </c>
      <c r="N10" s="26">
        <f>F10-M10</f>
      </c>
      <c r="O10" s="26">
        <f>N10*2*0.01/SQRT(8*1.38E-23*G10/(2.66E-26*PI()))</f>
      </c>
      <c r="P10" s="26">
        <f>(H10-O10)/O10</f>
      </c>
      <c r="Q10" s="8">
        <f>3.34E-30*(1/E10)*EXP(-170/E10)</f>
      </c>
      <c r="R10" s="26">
        <f>J10*K10*Q10</f>
      </c>
      <c r="S10" s="26">
        <f>F10-R10</f>
      </c>
      <c r="T10" s="26">
        <f>S10*2*0.01/SQRT(8*1.38E-23*G10/(2.66E-26*PI()))</f>
      </c>
      <c r="U10" s="26">
        <f>(H10-T10)/T10</f>
      </c>
      <c r="V10" s="4"/>
    </row>
    <row x14ac:dyDescent="0.25" r="11" customHeight="1" ht="17.25">
      <c r="A11" s="48">
        <v>1</v>
      </c>
      <c r="B11" s="41">
        <v>40</v>
      </c>
      <c r="C11" s="41">
        <v>0</v>
      </c>
      <c r="D11" s="41">
        <v>-20</v>
      </c>
      <c r="E11" s="8">
        <v>350.6724884</v>
      </c>
      <c r="F11" s="42">
        <v>31.8693049169</v>
      </c>
      <c r="G11" s="42">
        <v>280.456296752</v>
      </c>
      <c r="H11" s="42">
        <v>0.0010471314594205547</v>
      </c>
      <c r="I11" s="43">
        <v>27549964175500500</v>
      </c>
      <c r="J11" s="7">
        <v>4514247569367830</v>
      </c>
      <c r="K11" s="62">
        <f>I11-J11</f>
      </c>
      <c r="L11" s="8">
        <f>3.34E-30*(1/G11)*EXP(-170/G11)</f>
      </c>
      <c r="M11" s="26">
        <f>J11*K11*L11</f>
      </c>
      <c r="N11" s="26">
        <f>F11-M11</f>
      </c>
      <c r="O11" s="26">
        <f>N11*2*0.01/SQRT(8*1.38E-23*G11/(2.66E-26*PI()))</f>
      </c>
      <c r="P11" s="26">
        <f>(H11-O11)/O11</f>
      </c>
      <c r="Q11" s="8">
        <f>3.34E-30*(1/E11)*EXP(-170/E11)</f>
      </c>
      <c r="R11" s="26">
        <f>J11*K11*Q11</f>
      </c>
      <c r="S11" s="26">
        <f>F11-R11</f>
      </c>
      <c r="T11" s="26">
        <f>S11*2*0.01/SQRT(8*1.38E-23*G11/(2.66E-26*PI()))</f>
      </c>
      <c r="U11" s="26">
        <f>(H11-T11)/T11</f>
      </c>
      <c r="V11" s="4"/>
    </row>
    <row x14ac:dyDescent="0.25" r="12" customHeight="1" ht="17.25">
      <c r="A12" s="40">
        <v>1.5</v>
      </c>
      <c r="B12" s="41">
        <v>40</v>
      </c>
      <c r="C12" s="41">
        <v>0</v>
      </c>
      <c r="D12" s="41">
        <v>-20</v>
      </c>
      <c r="E12" s="8">
        <v>379.19392335</v>
      </c>
      <c r="F12" s="42">
        <v>36.8068946552</v>
      </c>
      <c r="G12" s="42">
        <v>288.442298538</v>
      </c>
      <c r="H12" s="42">
        <v>0.001192506947678111</v>
      </c>
      <c r="I12" s="43">
        <v>38216650760393600</v>
      </c>
      <c r="J12" s="7">
        <v>5712700240414110</v>
      </c>
      <c r="K12" s="62">
        <f>I12-J12</f>
      </c>
      <c r="L12" s="8">
        <f>3.34E-30*(1/G12)*EXP(-170/G12)</f>
      </c>
      <c r="M12" s="26">
        <f>J12*K12*L12</f>
      </c>
      <c r="N12" s="26">
        <f>F12-M12</f>
      </c>
      <c r="O12" s="26">
        <f>N12*2*0.01/SQRT(8*1.38E-23*G12/(2.66E-26*PI()))</f>
      </c>
      <c r="P12" s="26">
        <f>(H12-O12)/O12</f>
      </c>
      <c r="Q12" s="8">
        <f>3.34E-30*(1/E12)*EXP(-170/E12)</f>
      </c>
      <c r="R12" s="26">
        <f>J12*K12*Q12</f>
      </c>
      <c r="S12" s="26">
        <f>F12-R12</f>
      </c>
      <c r="T12" s="26">
        <f>S12*2*0.01/SQRT(8*1.38E-23*G12/(2.66E-26*PI()))</f>
      </c>
      <c r="U12" s="26">
        <f>(H12-T12)/T12</f>
      </c>
      <c r="V12" s="4"/>
    </row>
    <row x14ac:dyDescent="0.25" r="13" customHeight="1" ht="17.25">
      <c r="A13" s="48">
        <v>2</v>
      </c>
      <c r="B13" s="41">
        <v>40</v>
      </c>
      <c r="C13" s="41">
        <v>0</v>
      </c>
      <c r="D13" s="41">
        <v>-20</v>
      </c>
      <c r="E13" s="8">
        <v>404.4550872</v>
      </c>
      <c r="F13" s="42">
        <v>42.2444180276</v>
      </c>
      <c r="G13" s="42">
        <v>295.515424416</v>
      </c>
      <c r="H13" s="42">
        <v>0.001352198557319</v>
      </c>
      <c r="I13" s="43">
        <v>47772990369021200</v>
      </c>
      <c r="J13" s="7">
        <v>6578688205484830</v>
      </c>
      <c r="K13" s="62">
        <f>I13-J13</f>
      </c>
      <c r="L13" s="8">
        <f>3.34E-30*(1/G13)*EXP(-170/G13)</f>
      </c>
      <c r="M13" s="26">
        <f>J13*K13*L13</f>
      </c>
      <c r="N13" s="26">
        <f>F13-M13</f>
      </c>
      <c r="O13" s="26">
        <f>N13*2*0.01/SQRT(8*1.38E-23*G13/(2.66E-26*PI()))</f>
      </c>
      <c r="P13" s="26">
        <f>(H13-O13)/O13</f>
      </c>
      <c r="Q13" s="8">
        <f>3.34E-30*(1/E13)*EXP(-170/E13)</f>
      </c>
      <c r="R13" s="26">
        <f>J13*K13*Q13</f>
      </c>
      <c r="S13" s="26">
        <f>F13-R13</f>
      </c>
      <c r="T13" s="26">
        <f>S13*2*0.01/SQRT(8*1.38E-23*G13/(2.66E-26*PI()))</f>
      </c>
      <c r="U13" s="26">
        <f>(H13-T13)/T13</f>
      </c>
      <c r="V13" s="4"/>
    </row>
    <row x14ac:dyDescent="0.25" r="14" customHeight="1" ht="17.25">
      <c r="A14" s="48">
        <v>3</v>
      </c>
      <c r="B14" s="41">
        <v>40</v>
      </c>
      <c r="C14" s="41">
        <v>0</v>
      </c>
      <c r="D14" s="41">
        <v>-20</v>
      </c>
      <c r="E14" s="8">
        <v>446.5435068</v>
      </c>
      <c r="F14" s="42">
        <v>49.8925087515</v>
      </c>
      <c r="G14" s="42">
        <v>307.300181904</v>
      </c>
      <c r="H14" s="42">
        <v>0.0015660843409534065</v>
      </c>
      <c r="I14" s="43">
        <v>64905307180386200</v>
      </c>
      <c r="J14" s="7">
        <v>7414702177590710</v>
      </c>
      <c r="K14" s="62">
        <f>I14-J14</f>
      </c>
      <c r="L14" s="8">
        <f>3.34E-30*(1/G14)*EXP(-170/G14)</f>
      </c>
      <c r="M14" s="26">
        <f>J14*K14*L14</f>
      </c>
      <c r="N14" s="26">
        <f>F14-M14</f>
      </c>
      <c r="O14" s="26">
        <f>N14*2*0.01/SQRT(8*1.38E-23*G14/(2.66E-26*PI()))</f>
      </c>
      <c r="P14" s="26">
        <f>(H14-O14)/O14</f>
      </c>
      <c r="Q14" s="8">
        <f>3.34E-30*(1/E14)*EXP(-170/E14)</f>
      </c>
      <c r="R14" s="26">
        <f>J14*K14*Q14</f>
      </c>
      <c r="S14" s="26">
        <f>F14-R14</f>
      </c>
      <c r="T14" s="26">
        <f>S14*2*0.01/SQRT(8*1.38E-23*G14/(2.66E-26*PI()))</f>
      </c>
      <c r="U14" s="26">
        <f>(H14-T14)/T14</f>
      </c>
      <c r="V14" s="4"/>
    </row>
    <row x14ac:dyDescent="0.25" r="15" customHeight="1" ht="17.25">
      <c r="A15" s="48">
        <v>5</v>
      </c>
      <c r="B15" s="41">
        <v>40</v>
      </c>
      <c r="C15" s="41">
        <v>0</v>
      </c>
      <c r="D15" s="41">
        <v>-20</v>
      </c>
      <c r="E15" s="8">
        <v>506.41305</v>
      </c>
      <c r="F15" s="42">
        <v>62.5223015157</v>
      </c>
      <c r="G15" s="42">
        <v>324.063654</v>
      </c>
      <c r="H15" s="42">
        <v>0.001911089418392</v>
      </c>
      <c r="I15" s="43">
        <v>95386705504070500</v>
      </c>
      <c r="J15" s="7">
        <v>7707210802968410</v>
      </c>
      <c r="K15" s="62">
        <f>I15-J15</f>
      </c>
      <c r="L15" s="8">
        <f>3.34E-30*(1/G15)*EXP(-170/G15)</f>
      </c>
      <c r="M15" s="26">
        <f>J15*K15*L15</f>
      </c>
      <c r="N15" s="26">
        <f>F15-M15</f>
      </c>
      <c r="O15" s="26">
        <f>N15*2*0.01/SQRT(8*1.38E-23*G15/(2.66E-26*PI()))</f>
      </c>
      <c r="P15" s="26">
        <f>(H15-O15)/O15</f>
      </c>
      <c r="Q15" s="8">
        <f>3.34E-30*(1/E15)*EXP(-170/E15)</f>
      </c>
      <c r="R15" s="26">
        <f>J15*K15*Q15</f>
      </c>
      <c r="S15" s="26">
        <f>F15-R15</f>
      </c>
      <c r="T15" s="26">
        <f>S15*2*0.01/SQRT(8*1.38E-23*G15/(2.66E-26*PI()))</f>
      </c>
      <c r="U15" s="26">
        <f>(H15-T15)/T15</f>
      </c>
      <c r="V15" s="4"/>
    </row>
    <row x14ac:dyDescent="0.25" r="16" customHeight="1" ht="17.25">
      <c r="A16" s="49">
        <v>7.5</v>
      </c>
      <c r="B16" s="50">
        <v>40</v>
      </c>
      <c r="C16" s="50">
        <v>0</v>
      </c>
      <c r="D16" s="50">
        <v>-20</v>
      </c>
      <c r="E16" s="51">
        <v>563.45371875</v>
      </c>
      <c r="F16" s="52">
        <v>75.5721616928</v>
      </c>
      <c r="G16" s="52">
        <v>340.03504125</v>
      </c>
      <c r="H16" s="52">
        <v>0.0022550762008952865</v>
      </c>
      <c r="I16" s="53">
        <v>128595492911816000</v>
      </c>
      <c r="J16" s="54">
        <v>6975278527583900</v>
      </c>
      <c r="K16" s="68">
        <f>I16-J16</f>
      </c>
      <c r="L16" s="8">
        <f>3.34E-30*(1/G16)*EXP(-170/G16)</f>
      </c>
      <c r="M16" s="26">
        <f>J16*K16*L16</f>
      </c>
      <c r="N16" s="26">
        <f>F16-M16</f>
      </c>
      <c r="O16" s="26">
        <f>N16*2*0.01/SQRT(8*1.38E-23*G16/(2.66E-26*PI()))</f>
      </c>
      <c r="P16" s="26">
        <f>(H16-O16)/O16</f>
      </c>
      <c r="Q16" s="8">
        <f>3.34E-30*(1/E16)*EXP(-170/E16)</f>
      </c>
      <c r="R16" s="26">
        <f>J16*K16*Q16</f>
      </c>
      <c r="S16" s="26">
        <f>F16-R16</f>
      </c>
      <c r="T16" s="26">
        <f>S16*2*0.01/SQRT(8*1.38E-23*G16/(2.66E-26*PI()))</f>
      </c>
      <c r="U16" s="26">
        <f>(H16-T16)/T16</f>
      </c>
      <c r="V16" s="4"/>
    </row>
    <row x14ac:dyDescent="0.25" r="17" customHeight="1" ht="17.25">
      <c r="A17" s="79">
        <v>0.4</v>
      </c>
      <c r="B17" s="80">
        <v>20</v>
      </c>
      <c r="C17" s="80">
        <v>0</v>
      </c>
      <c r="D17" s="80">
        <v>5</v>
      </c>
      <c r="E17" s="81">
        <v>309.05030825</v>
      </c>
      <c r="F17" s="81">
        <v>15.3457595743</v>
      </c>
      <c r="G17" s="81">
        <v>286.80208631</v>
      </c>
      <c r="H17" s="81">
        <v>0.0004986070906012072</v>
      </c>
      <c r="I17" s="82">
        <v>12504131832091200</v>
      </c>
      <c r="J17" s="80">
        <v>1806879187939660</v>
      </c>
      <c r="K17" s="83">
        <f>I17-J17</f>
      </c>
      <c r="L17" s="8">
        <f>3.34E-30*(1/G17)*EXP(-170/G17)</f>
      </c>
      <c r="M17" s="26">
        <f>J17*K17*L17</f>
      </c>
      <c r="N17" s="26">
        <f>F17-M17</f>
      </c>
      <c r="O17" s="26">
        <f>N17*2*0.01/SQRT(8*1.38E-23*G17/(2.66E-26*PI()))</f>
      </c>
      <c r="P17" s="26">
        <f>(H17-O17)/O17</f>
      </c>
      <c r="Q17" s="8">
        <f>3.34E-30*(1/E17)*EXP(-170/E17)</f>
      </c>
      <c r="R17" s="26">
        <f>J17*K17*Q17</f>
      </c>
      <c r="S17" s="26">
        <f>F17-R17</f>
      </c>
      <c r="T17" s="26">
        <f>S17*2*0.01/SQRT(8*1.38E-23*G17/(2.66E-26*PI()))</f>
      </c>
      <c r="U17" s="26">
        <f>(H17-T17)/T17</f>
      </c>
      <c r="V17" s="4"/>
    </row>
    <row x14ac:dyDescent="0.25" r="18" customHeight="1" ht="17.25">
      <c r="A18" s="91">
        <v>0.6</v>
      </c>
      <c r="B18" s="92">
        <v>20</v>
      </c>
      <c r="C18" s="92">
        <v>0</v>
      </c>
      <c r="D18" s="92">
        <v>5</v>
      </c>
      <c r="E18" s="93">
        <v>318.505582162</v>
      </c>
      <c r="F18" s="93">
        <v>17.2267419617</v>
      </c>
      <c r="G18" s="93">
        <v>289.44956300536</v>
      </c>
      <c r="H18" s="93">
        <v>0.0005571574127607875</v>
      </c>
      <c r="I18" s="94">
        <v>18199394360054200</v>
      </c>
      <c r="J18" s="92">
        <v>3062236113357680</v>
      </c>
      <c r="K18" s="95">
        <f>I18-J18</f>
      </c>
      <c r="L18" s="8">
        <f>3.34E-30*(1/G18)*EXP(-170/G18)</f>
      </c>
      <c r="M18" s="26">
        <f>J18*K18*L18</f>
      </c>
      <c r="N18" s="26">
        <f>F18-M18</f>
      </c>
      <c r="O18" s="26">
        <f>N18*2*0.01/SQRT(8*1.38E-23*G18/(2.66E-26*PI()))</f>
      </c>
      <c r="P18" s="26">
        <f>(H18-O18)/O18</f>
      </c>
      <c r="Q18" s="8">
        <f>3.34E-30*(1/E18)*EXP(-170/E18)</f>
      </c>
      <c r="R18" s="26">
        <f>J18*K18*Q18</f>
      </c>
      <c r="S18" s="26">
        <f>F18-R18</f>
      </c>
      <c r="T18" s="26">
        <f>S18*2*0.01/SQRT(8*1.38E-23*G18/(2.66E-26*PI()))</f>
      </c>
      <c r="U18" s="26">
        <f>(H18-T18)/T18</f>
      </c>
      <c r="V18" s="4"/>
    </row>
    <row x14ac:dyDescent="0.25" r="19" customHeight="1" ht="17.25">
      <c r="A19" s="40">
        <v>0.8</v>
      </c>
      <c r="B19" s="41">
        <v>20</v>
      </c>
      <c r="C19" s="41">
        <v>0</v>
      </c>
      <c r="D19" s="41">
        <v>5</v>
      </c>
      <c r="E19" s="8">
        <v>327.445337357</v>
      </c>
      <c r="F19" s="42">
        <v>18.720169366</v>
      </c>
      <c r="G19" s="42">
        <v>291.95269445996</v>
      </c>
      <c r="H19" s="42">
        <v>0.0006028576042660748</v>
      </c>
      <c r="I19" s="43">
        <v>23603364325146000</v>
      </c>
      <c r="J19" s="7">
        <v>4107218983346390</v>
      </c>
      <c r="K19" s="62">
        <f>I19-J19</f>
      </c>
      <c r="L19" s="8">
        <f>3.34E-30*(1/G19)*EXP(-170/G19)</f>
      </c>
      <c r="M19" s="26">
        <f>J19*K19*L19</f>
      </c>
      <c r="N19" s="26">
        <f>F19-M19</f>
      </c>
      <c r="O19" s="26">
        <f>N19*2*0.01/SQRT(8*1.38E-23*G19/(2.66E-26*PI()))</f>
      </c>
      <c r="P19" s="26">
        <f>(H19-O19)/O19</f>
      </c>
      <c r="Q19" s="8">
        <f>3.34E-30*(1/E19)*EXP(-170/E19)</f>
      </c>
      <c r="R19" s="26">
        <f>J19*K19*Q19</f>
      </c>
      <c r="S19" s="26">
        <f>F19-R19</f>
      </c>
      <c r="T19" s="26">
        <f>S19*2*0.01/SQRT(8*1.38E-23*G19/(2.66E-26*PI()))</f>
      </c>
      <c r="U19" s="26">
        <f>(H19-T19)/T19</f>
      </c>
      <c r="V19" s="4"/>
    </row>
    <row x14ac:dyDescent="0.25" r="20" customHeight="1" ht="17.25">
      <c r="A20" s="48">
        <v>1</v>
      </c>
      <c r="B20" s="41">
        <v>20</v>
      </c>
      <c r="C20" s="41">
        <v>0</v>
      </c>
      <c r="D20" s="41">
        <v>5</v>
      </c>
      <c r="E20" s="8">
        <v>335.8930249</v>
      </c>
      <c r="F20" s="42">
        <v>19.5077841323</v>
      </c>
      <c r="G20" s="42">
        <v>294.318046972</v>
      </c>
      <c r="H20" s="42">
        <v>0.0006256921528972804</v>
      </c>
      <c r="I20" s="43">
        <v>28762176575800700</v>
      </c>
      <c r="J20" s="7">
        <v>4994599956972400</v>
      </c>
      <c r="K20" s="62">
        <f>I20-J20</f>
      </c>
      <c r="L20" s="8">
        <f>3.34E-30*(1/G20)*EXP(-170/G20)</f>
      </c>
      <c r="M20" s="26">
        <f>J20*K20*L20</f>
      </c>
      <c r="N20" s="26">
        <f>F20-M20</f>
      </c>
      <c r="O20" s="26">
        <f>N20*2*0.01/SQRT(8*1.38E-23*G20/(2.66E-26*PI()))</f>
      </c>
      <c r="P20" s="26">
        <f>(H20-O20)/O20</f>
      </c>
      <c r="Q20" s="8">
        <f>3.34E-30*(1/E20)*EXP(-170/E20)</f>
      </c>
      <c r="R20" s="26">
        <f>J20*K20*Q20</f>
      </c>
      <c r="S20" s="26">
        <f>F20-R20</f>
      </c>
      <c r="T20" s="26">
        <f>S20*2*0.01/SQRT(8*1.38E-23*G20/(2.66E-26*PI()))</f>
      </c>
      <c r="U20" s="26">
        <f>(H20-T20)/T20</f>
      </c>
      <c r="V20" s="4"/>
    </row>
    <row x14ac:dyDescent="0.25" r="21" customHeight="1" ht="17.25">
      <c r="A21" s="40">
        <v>1.5</v>
      </c>
      <c r="B21" s="41">
        <v>20</v>
      </c>
      <c r="C21" s="41">
        <v>0</v>
      </c>
      <c r="D21" s="41">
        <v>5</v>
      </c>
      <c r="E21" s="8">
        <v>355.013345412</v>
      </c>
      <c r="F21" s="42">
        <v>23.4623230391</v>
      </c>
      <c r="G21" s="42">
        <v>299.67173671536</v>
      </c>
      <c r="H21" s="42">
        <v>0.0007457775938824624</v>
      </c>
      <c r="I21" s="43">
        <v>40819653476103300</v>
      </c>
      <c r="J21" s="7">
        <v>6591246492720150</v>
      </c>
      <c r="K21" s="62">
        <f>I21-J21</f>
      </c>
      <c r="L21" s="8">
        <f>3.34E-30*(1/G21)*EXP(-170/G21)</f>
      </c>
      <c r="M21" s="26">
        <f>J21*K21*L21</f>
      </c>
      <c r="N21" s="26">
        <f>F21-M21</f>
      </c>
      <c r="O21" s="26">
        <f>N21*2*0.01/SQRT(8*1.38E-23*G21/(2.66E-26*PI()))</f>
      </c>
      <c r="P21" s="26">
        <f>(H21-O21)/O21</f>
      </c>
      <c r="Q21" s="8">
        <f>3.34E-30*(1/E21)*EXP(-170/E21)</f>
      </c>
      <c r="R21" s="26">
        <f>J21*K21*Q21</f>
      </c>
      <c r="S21" s="26">
        <f>F21-R21</f>
      </c>
      <c r="T21" s="26">
        <f>S21*2*0.01/SQRT(8*1.38E-23*G21/(2.66E-26*PI()))</f>
      </c>
      <c r="U21" s="26">
        <f>(H21-T21)/T21</f>
      </c>
      <c r="V21" s="4"/>
    </row>
    <row x14ac:dyDescent="0.25" r="22" customHeight="1" ht="17.25">
      <c r="A22" s="48">
        <v>2</v>
      </c>
      <c r="B22" s="41">
        <v>20</v>
      </c>
      <c r="C22" s="41">
        <v>0</v>
      </c>
      <c r="D22" s="41">
        <v>5</v>
      </c>
      <c r="E22" s="8">
        <v>371.5712352</v>
      </c>
      <c r="F22" s="42">
        <v>24.7869218678</v>
      </c>
      <c r="G22" s="42">
        <v>304.307945856</v>
      </c>
      <c r="H22" s="42">
        <v>0.0007818567055257717</v>
      </c>
      <c r="I22" s="43">
        <v>52000874004972600</v>
      </c>
      <c r="J22" s="7">
        <v>7731132780833950</v>
      </c>
      <c r="K22" s="62">
        <f>I22-J22</f>
      </c>
      <c r="L22" s="8">
        <f>3.34E-30*(1/G22)*EXP(-170/G22)</f>
      </c>
      <c r="M22" s="26">
        <f>J22*K22*L22</f>
      </c>
      <c r="N22" s="26">
        <f>F22-M22</f>
      </c>
      <c r="O22" s="26">
        <f>N22*2*0.01/SQRT(8*1.38E-23*G22/(2.66E-26*PI()))</f>
      </c>
      <c r="P22" s="26">
        <f>(H22-O22)/O22</f>
      </c>
      <c r="Q22" s="8">
        <f>3.34E-30*(1/E22)*EXP(-170/E22)</f>
      </c>
      <c r="R22" s="26">
        <f>J22*K22*Q22</f>
      </c>
      <c r="S22" s="26">
        <f>F22-R22</f>
      </c>
      <c r="T22" s="26">
        <f>S22*2*0.01/SQRT(8*1.38E-23*G22/(2.66E-26*PI()))</f>
      </c>
      <c r="U22" s="26">
        <f>(H22-T22)/T22</f>
      </c>
      <c r="V22" s="4"/>
    </row>
    <row x14ac:dyDescent="0.25" r="23" customHeight="1" ht="17.25">
      <c r="A23" s="48">
        <v>3</v>
      </c>
      <c r="B23" s="41">
        <v>20</v>
      </c>
      <c r="C23" s="41">
        <v>0</v>
      </c>
      <c r="D23" s="41">
        <v>5</v>
      </c>
      <c r="E23" s="8">
        <v>398.4654143</v>
      </c>
      <c r="F23" s="42">
        <v>27.2985579624</v>
      </c>
      <c r="G23" s="42">
        <v>311.838316004</v>
      </c>
      <c r="H23" s="42">
        <v>0.0008506211591526073</v>
      </c>
      <c r="I23" s="43">
        <v>72736660292528800</v>
      </c>
      <c r="J23" s="7">
        <v>8914753436721460</v>
      </c>
      <c r="K23" s="62">
        <f>I23-J23</f>
      </c>
      <c r="L23" s="8">
        <f>3.34E-30*(1/G23)*EXP(-170/G23)</f>
      </c>
      <c r="M23" s="26">
        <f>J23*K23*L23</f>
      </c>
      <c r="N23" s="26">
        <f>F23-M23</f>
      </c>
      <c r="O23" s="26">
        <f>N23*2*0.01/SQRT(8*1.38E-23*G23/(2.66E-26*PI()))</f>
      </c>
      <c r="P23" s="26">
        <f>(H23-O23)/O23</f>
      </c>
      <c r="Q23" s="8">
        <f>3.34E-30*(1/E23)*EXP(-170/E23)</f>
      </c>
      <c r="R23" s="26">
        <f>J23*K23*Q23</f>
      </c>
      <c r="S23" s="26">
        <f>F23-R23</f>
      </c>
      <c r="T23" s="26">
        <f>S23*2*0.01/SQRT(8*1.38E-23*G23/(2.66E-26*PI()))</f>
      </c>
      <c r="U23" s="26">
        <f>(H23-T23)/T23</f>
      </c>
      <c r="V23" s="4"/>
    </row>
    <row x14ac:dyDescent="0.25" r="24" customHeight="1" ht="17.25">
      <c r="A24" s="48">
        <v>5</v>
      </c>
      <c r="B24" s="41">
        <v>20</v>
      </c>
      <c r="C24" s="41">
        <v>0</v>
      </c>
      <c r="D24" s="41">
        <v>5</v>
      </c>
      <c r="E24" s="8">
        <v>437.6272125</v>
      </c>
      <c r="F24" s="42">
        <v>29.2169112215</v>
      </c>
      <c r="G24" s="42">
        <v>322.80361949999997</v>
      </c>
      <c r="H24" s="42">
        <v>0.0008948007031332378</v>
      </c>
      <c r="I24" s="43">
        <v>110379498998289000</v>
      </c>
      <c r="J24" s="7">
        <v>8275043317053740</v>
      </c>
      <c r="K24" s="62">
        <f>I24-J24</f>
      </c>
      <c r="L24" s="8">
        <f>3.34E-30*(1/G24)*EXP(-170/G24)</f>
      </c>
      <c r="M24" s="26">
        <f>J24*K24*L24</f>
      </c>
      <c r="N24" s="26">
        <f>F24-M24</f>
      </c>
      <c r="O24" s="26">
        <f>N24*2*0.01/SQRT(8*1.38E-23*G24/(2.66E-26*PI()))</f>
      </c>
      <c r="P24" s="26">
        <f>(H24-O24)/O24</f>
      </c>
      <c r="Q24" s="8">
        <f>3.34E-30*(1/E24)*EXP(-170/E24)</f>
      </c>
      <c r="R24" s="26">
        <f>J24*K24*Q24</f>
      </c>
      <c r="S24" s="26">
        <f>F24-R24</f>
      </c>
      <c r="T24" s="26">
        <f>S24*2*0.01/SQRT(8*1.38E-23*G24/(2.66E-26*PI()))</f>
      </c>
      <c r="U24" s="26">
        <f>(H24-T24)/T24</f>
      </c>
      <c r="V24" s="4"/>
    </row>
    <row x14ac:dyDescent="0.25" r="25" customHeight="1" ht="17.25">
      <c r="A25" s="91">
        <v>0.4</v>
      </c>
      <c r="B25" s="92">
        <v>40</v>
      </c>
      <c r="C25" s="92">
        <v>0</v>
      </c>
      <c r="D25" s="92">
        <v>5</v>
      </c>
      <c r="E25" s="93">
        <v>332.676719949</v>
      </c>
      <c r="F25" s="93">
        <v>26.7156569921</v>
      </c>
      <c r="G25" s="93">
        <v>293.41748158572</v>
      </c>
      <c r="H25" s="93">
        <v>0.0008581912453473153</v>
      </c>
      <c r="I25" s="94">
        <v>11616099250035200</v>
      </c>
      <c r="J25" s="92">
        <v>1977615403478820</v>
      </c>
      <c r="K25" s="95">
        <f>I25-J25</f>
      </c>
      <c r="L25" s="8">
        <f>3.34E-30*(1/G25)*EXP(-170/G25)</f>
      </c>
      <c r="M25" s="26">
        <f>J25*K25*L25</f>
      </c>
      <c r="N25" s="26">
        <f>F25-M25</f>
      </c>
      <c r="O25" s="26">
        <f>N25*2*0.01/SQRT(8*1.38E-23*G25/(2.66E-26*PI()))</f>
      </c>
      <c r="P25" s="26">
        <f>(H25-O25)/O25</f>
      </c>
      <c r="Q25" s="8">
        <f>3.34E-30*(1/E25)*EXP(-170/E25)</f>
      </c>
      <c r="R25" s="26">
        <f>J25*K25*Q25</f>
      </c>
      <c r="S25" s="26">
        <f>F25-R25</f>
      </c>
      <c r="T25" s="26">
        <f>S25*2*0.01/SQRT(8*1.38E-23*G25/(2.66E-26*PI()))</f>
      </c>
      <c r="U25" s="26">
        <f>(H25-T25)/T25</f>
      </c>
      <c r="V25" s="4"/>
    </row>
    <row x14ac:dyDescent="0.25" r="26" customHeight="1" ht="17.25">
      <c r="A26" s="91">
        <v>0.6</v>
      </c>
      <c r="B26" s="92">
        <v>40</v>
      </c>
      <c r="C26" s="92">
        <v>0</v>
      </c>
      <c r="D26" s="92">
        <v>5</v>
      </c>
      <c r="E26" s="93">
        <v>345.011811247</v>
      </c>
      <c r="F26" s="93">
        <v>25.3692275727</v>
      </c>
      <c r="G26" s="93">
        <v>296.87130714916</v>
      </c>
      <c r="H26" s="93">
        <v>0.0008101852747647252</v>
      </c>
      <c r="I26" s="94">
        <v>16801189138127500</v>
      </c>
      <c r="J26" s="92">
        <v>3504424077338900</v>
      </c>
      <c r="K26" s="95">
        <f>I26-J26</f>
      </c>
      <c r="L26" s="8">
        <f>3.34E-30*(1/G26)*EXP(-170/G26)</f>
      </c>
      <c r="M26" s="26">
        <f>J26*K26*L26</f>
      </c>
      <c r="N26" s="26">
        <f>F26-M26</f>
      </c>
      <c r="O26" s="26">
        <f>N26*2*0.01/SQRT(8*1.38E-23*G26/(2.66E-26*PI()))</f>
      </c>
      <c r="P26" s="26">
        <f>(H26-O26)/O26</f>
      </c>
      <c r="Q26" s="8">
        <f>3.34E-30*(1/E26)*EXP(-170/E26)</f>
      </c>
      <c r="R26" s="26">
        <f>J26*K26*Q26</f>
      </c>
      <c r="S26" s="26">
        <f>F26-R26</f>
      </c>
      <c r="T26" s="26">
        <f>S26*2*0.01/SQRT(8*1.38E-23*G26/(2.66E-26*PI()))</f>
      </c>
      <c r="U26" s="26">
        <f>(H26-T26)/T26</f>
      </c>
      <c r="V26" s="4"/>
    </row>
    <row x14ac:dyDescent="0.25" r="27" customHeight="1" ht="17.25">
      <c r="A27" s="40">
        <v>0.8</v>
      </c>
      <c r="B27" s="41">
        <v>40</v>
      </c>
      <c r="C27" s="41">
        <v>0</v>
      </c>
      <c r="D27" s="41">
        <v>5</v>
      </c>
      <c r="E27" s="8">
        <v>356.92211575</v>
      </c>
      <c r="F27" s="42">
        <v>27.2698177232</v>
      </c>
      <c r="G27" s="42">
        <v>300.20619240999997</v>
      </c>
      <c r="H27" s="42">
        <v>0.0008660313738110221</v>
      </c>
      <c r="I27" s="43">
        <v>21654056314088800</v>
      </c>
      <c r="J27" s="7">
        <v>4826112425498520</v>
      </c>
      <c r="K27" s="62">
        <f>I27-J27</f>
      </c>
      <c r="L27" s="8">
        <f>3.34E-30*(1/G27)*EXP(-170/G27)</f>
      </c>
      <c r="M27" s="26">
        <f>J27*K27*L27</f>
      </c>
      <c r="N27" s="26">
        <f>F27-M27</f>
      </c>
      <c r="O27" s="26">
        <f>N27*2*0.01/SQRT(8*1.38E-23*G27/(2.66E-26*PI()))</f>
      </c>
      <c r="P27" s="26">
        <f>(H27-O27)/O27</f>
      </c>
      <c r="Q27" s="8">
        <f>3.34E-30*(1/E27)*EXP(-170/E27)</f>
      </c>
      <c r="R27" s="26">
        <f>J27*K27*Q27</f>
      </c>
      <c r="S27" s="26">
        <f>F27-R27</f>
      </c>
      <c r="T27" s="26">
        <f>S27*2*0.01/SQRT(8*1.38E-23*G27/(2.66E-26*PI()))</f>
      </c>
      <c r="U27" s="26">
        <f>(H27-T27)/T27</f>
      </c>
      <c r="V27" s="4"/>
    </row>
    <row x14ac:dyDescent="0.25" r="28" customHeight="1" ht="17.25">
      <c r="A28" s="48">
        <v>1</v>
      </c>
      <c r="B28" s="41">
        <v>40</v>
      </c>
      <c r="C28" s="41">
        <v>0</v>
      </c>
      <c r="D28" s="41">
        <v>5</v>
      </c>
      <c r="E28" s="8">
        <v>368.4187777</v>
      </c>
      <c r="F28" s="42">
        <v>31.9844006297</v>
      </c>
      <c r="G28" s="42">
        <v>303.425257756</v>
      </c>
      <c r="H28" s="42">
        <v>0.0010103540008555758</v>
      </c>
      <c r="I28" s="43">
        <v>26222915544821900</v>
      </c>
      <c r="J28" s="7">
        <v>6010680559417230</v>
      </c>
      <c r="K28" s="62">
        <f>I28-J28</f>
      </c>
      <c r="L28" s="8">
        <f>3.34E-30*(1/G28)*EXP(-170/G28)</f>
      </c>
      <c r="M28" s="26">
        <f>J28*K28*L28</f>
      </c>
      <c r="N28" s="26">
        <f>F28-M28</f>
      </c>
      <c r="O28" s="26">
        <f>N28*2*0.01/SQRT(8*1.38E-23*G28/(2.66E-26*PI()))</f>
      </c>
      <c r="P28" s="26">
        <f>(H28-O28)/O28</f>
      </c>
      <c r="Q28" s="8">
        <f>3.34E-30*(1/E28)*EXP(-170/E28)</f>
      </c>
      <c r="R28" s="26">
        <f>J28*K28*Q28</f>
      </c>
      <c r="S28" s="26">
        <f>F28-R28</f>
      </c>
      <c r="T28" s="26">
        <f>S28*2*0.01/SQRT(8*1.38E-23*G28/(2.66E-26*PI()))</f>
      </c>
      <c r="U28" s="26">
        <f>(H28-T28)/T28</f>
      </c>
      <c r="V28" s="4"/>
    </row>
    <row x14ac:dyDescent="0.25" r="29" customHeight="1" ht="17.25">
      <c r="A29" s="40">
        <v>1.5</v>
      </c>
      <c r="B29" s="41">
        <v>40</v>
      </c>
      <c r="C29" s="41">
        <v>0</v>
      </c>
      <c r="D29" s="41">
        <v>5</v>
      </c>
      <c r="E29" s="8">
        <v>395.423880487</v>
      </c>
      <c r="F29" s="42">
        <v>35.778949998</v>
      </c>
      <c r="G29" s="42">
        <v>310.98668653635997</v>
      </c>
      <c r="H29" s="42">
        <v>0.0011163950605231955</v>
      </c>
      <c r="I29" s="43">
        <v>36648069209336800</v>
      </c>
      <c r="J29" s="7">
        <v>7774749597977310</v>
      </c>
      <c r="K29" s="62">
        <f>I29-J29</f>
      </c>
      <c r="L29" s="8">
        <f>3.34E-30*(1/G29)*EXP(-170/G29)</f>
      </c>
      <c r="M29" s="26">
        <f>J29*K29*L29</f>
      </c>
      <c r="N29" s="26">
        <f>F29-M29</f>
      </c>
      <c r="O29" s="26">
        <f>N29*2*0.01/SQRT(8*1.38E-23*G29/(2.66E-26*PI()))</f>
      </c>
      <c r="P29" s="26">
        <f>(H29-O29)/O29</f>
      </c>
      <c r="Q29" s="8">
        <f>3.34E-30*(1/E29)*EXP(-170/E29)</f>
      </c>
      <c r="R29" s="26">
        <f>J29*K29*Q29</f>
      </c>
      <c r="S29" s="26">
        <f>F29-R29</f>
      </c>
      <c r="T29" s="26">
        <f>S29*2*0.01/SQRT(8*1.38E-23*G29/(2.66E-26*PI()))</f>
      </c>
      <c r="U29" s="26">
        <f>(H29-T29)/T29</f>
      </c>
      <c r="V29" s="4"/>
    </row>
    <row x14ac:dyDescent="0.25" r="30" customHeight="1" ht="17.25">
      <c r="A30" s="48">
        <v>2</v>
      </c>
      <c r="B30" s="41">
        <v>40</v>
      </c>
      <c r="C30" s="41">
        <v>0</v>
      </c>
      <c r="D30" s="41">
        <v>5</v>
      </c>
      <c r="E30" s="8">
        <v>420.0874976</v>
      </c>
      <c r="F30" s="42">
        <v>41.7848134987</v>
      </c>
      <c r="G30" s="42">
        <v>317.892499328</v>
      </c>
      <c r="H30" s="42">
        <v>0.0012895540248746157</v>
      </c>
      <c r="I30" s="43">
        <v>45995248837196600</v>
      </c>
      <c r="J30" s="7">
        <v>9131030583963720</v>
      </c>
      <c r="K30" s="62">
        <f>I30-J30</f>
      </c>
      <c r="L30" s="8">
        <f>3.34E-30*(1/G30)*EXP(-170/G30)</f>
      </c>
      <c r="M30" s="26">
        <f>J30*K30*L30</f>
      </c>
      <c r="N30" s="26">
        <f>F30-M30</f>
      </c>
      <c r="O30" s="26">
        <f>N30*2*0.01/SQRT(8*1.38E-23*G30/(2.66E-26*PI()))</f>
      </c>
      <c r="P30" s="26">
        <f>(H30-O30)/O30</f>
      </c>
      <c r="Q30" s="8">
        <f>3.34E-30*(1/E30)*EXP(-170/E30)</f>
      </c>
      <c r="R30" s="26">
        <f>J30*K30*Q30</f>
      </c>
      <c r="S30" s="26">
        <f>F30-R30</f>
      </c>
      <c r="T30" s="26">
        <f>S30*2*0.01/SQRT(8*1.38E-23*G30/(2.66E-26*PI()))</f>
      </c>
      <c r="U30" s="26">
        <f>(H30-T30)/T30</f>
      </c>
      <c r="V30" s="4"/>
    </row>
    <row x14ac:dyDescent="0.25" r="31" customHeight="1" ht="17.25">
      <c r="A31" s="48">
        <v>3</v>
      </c>
      <c r="B31" s="41">
        <v>40</v>
      </c>
      <c r="C31" s="41">
        <v>0</v>
      </c>
      <c r="D31" s="41">
        <v>5</v>
      </c>
      <c r="E31" s="8">
        <v>463.0867899</v>
      </c>
      <c r="F31" s="42">
        <v>45.63203337</v>
      </c>
      <c r="G31" s="42">
        <v>329.932301172</v>
      </c>
      <c r="H31" s="42">
        <v>0.0013823519102416659</v>
      </c>
      <c r="I31" s="43">
        <v>62586634104850000</v>
      </c>
      <c r="J31" s="26">
        <v>10493962183035300</v>
      </c>
      <c r="K31" s="62">
        <f>I31-J31</f>
      </c>
      <c r="L31" s="8">
        <f>3.34E-30*(1/G31)*EXP(-170/G31)</f>
      </c>
      <c r="M31" s="26">
        <f>J31*K31*L31</f>
      </c>
      <c r="N31" s="26">
        <f>F31-M31</f>
      </c>
      <c r="O31" s="26">
        <f>N31*2*0.01/SQRT(8*1.38E-23*G31/(2.66E-26*PI()))</f>
      </c>
      <c r="P31" s="26">
        <f>(H31-O31)/O31</f>
      </c>
      <c r="Q31" s="8">
        <f>3.34E-30*(1/E31)*EXP(-170/E31)</f>
      </c>
      <c r="R31" s="26">
        <f>J31*K31*Q31</f>
      </c>
      <c r="S31" s="26">
        <f>F31-R31</f>
      </c>
      <c r="T31" s="26">
        <f>S31*2*0.01/SQRT(8*1.38E-23*G31/(2.66E-26*PI()))</f>
      </c>
      <c r="U31" s="26">
        <f>(H31-T31)/T31</f>
      </c>
      <c r="V31" s="4"/>
    </row>
    <row x14ac:dyDescent="0.25" r="32" customHeight="1" ht="17.25">
      <c r="A32" s="48">
        <v>5</v>
      </c>
      <c r="B32" s="41">
        <v>40</v>
      </c>
      <c r="C32" s="41">
        <v>0</v>
      </c>
      <c r="D32" s="41">
        <v>5</v>
      </c>
      <c r="E32" s="8">
        <v>528.6492125</v>
      </c>
      <c r="F32" s="42">
        <v>58.3291995245</v>
      </c>
      <c r="G32" s="42">
        <v>348.2897795</v>
      </c>
      <c r="H32" s="42">
        <v>0.0017197957244497817</v>
      </c>
      <c r="I32" s="43">
        <v>91374528366989800</v>
      </c>
      <c r="J32" s="26">
        <v>10960751023255400</v>
      </c>
      <c r="K32" s="62">
        <f>I32-J32</f>
      </c>
      <c r="L32" s="8">
        <f>3.34E-30*(1/G32)*EXP(-170/G32)</f>
      </c>
      <c r="M32" s="26">
        <f>J32*K32*L32</f>
      </c>
      <c r="N32" s="26">
        <f>F32-M32</f>
      </c>
      <c r="O32" s="26">
        <f>N32*2*0.01/SQRT(8*1.38E-23*G32/(2.66E-26*PI()))</f>
      </c>
      <c r="P32" s="26">
        <f>(H32-O32)/O32</f>
      </c>
      <c r="Q32" s="8">
        <f>3.34E-30*(1/E32)*EXP(-170/E32)</f>
      </c>
      <c r="R32" s="26">
        <f>J32*K32*Q32</f>
      </c>
      <c r="S32" s="26">
        <f>F32-R32</f>
      </c>
      <c r="T32" s="26">
        <f>S32*2*0.01/SQRT(8*1.38E-23*G32/(2.66E-26*PI()))</f>
      </c>
      <c r="U32" s="26">
        <f>(H32-T32)/T32</f>
      </c>
      <c r="V32" s="4"/>
    </row>
    <row x14ac:dyDescent="0.25" r="33" customHeight="1" ht="17.25">
      <c r="A33" s="49">
        <v>7.5</v>
      </c>
      <c r="B33" s="50">
        <v>40</v>
      </c>
      <c r="C33" s="50">
        <v>0</v>
      </c>
      <c r="D33" s="50">
        <v>5</v>
      </c>
      <c r="E33" s="51">
        <v>586.650060937</v>
      </c>
      <c r="F33" s="52">
        <v>76.914797568</v>
      </c>
      <c r="G33" s="52">
        <v>364.53001706236</v>
      </c>
      <c r="H33" s="52">
        <v>0.002216687473228134</v>
      </c>
      <c r="I33" s="53">
        <v>123510783549328000</v>
      </c>
      <c r="J33" s="55">
        <v>10014797613733600</v>
      </c>
      <c r="K33" s="68">
        <f>I33-J33</f>
      </c>
      <c r="L33" s="8">
        <f>3.34E-30*(1/G33)*EXP(-170/G33)</f>
      </c>
      <c r="M33" s="26">
        <f>J33*K33*L33</f>
      </c>
      <c r="N33" s="26">
        <f>F33-M33</f>
      </c>
      <c r="O33" s="26">
        <f>N33*2*0.01/SQRT(8*1.38E-23*G33/(2.66E-26*PI()))</f>
      </c>
      <c r="P33" s="26">
        <f>(H33-O33)/O33</f>
      </c>
      <c r="Q33" s="8">
        <f>3.34E-30*(1/E33)*EXP(-170/E33)</f>
      </c>
      <c r="R33" s="26">
        <f>J33*K33*Q33</f>
      </c>
      <c r="S33" s="26">
        <f>F33-R33</f>
      </c>
      <c r="T33" s="26">
        <f>S33*2*0.01/SQRT(8*1.38E-23*G33/(2.66E-26*PI()))</f>
      </c>
      <c r="U33" s="26">
        <f>(H33-T33)/T33</f>
      </c>
      <c r="V33" s="4"/>
    </row>
    <row x14ac:dyDescent="0.25" r="34" customHeight="1" ht="17.25">
      <c r="A34" s="79">
        <v>0.4</v>
      </c>
      <c r="B34" s="80">
        <v>20</v>
      </c>
      <c r="C34" s="80">
        <v>0</v>
      </c>
      <c r="D34" s="80">
        <v>25</v>
      </c>
      <c r="E34" s="81">
        <v>323.923205178</v>
      </c>
      <c r="F34" s="81">
        <v>21.0523143295</v>
      </c>
      <c r="G34" s="81">
        <v>305.36649744984</v>
      </c>
      <c r="H34" s="81">
        <v>0.0006629035817041713</v>
      </c>
      <c r="I34" s="82">
        <v>11930006048756700</v>
      </c>
      <c r="J34" s="80">
        <v>1432799284460730</v>
      </c>
      <c r="K34" s="83">
        <f>I34-J34</f>
      </c>
      <c r="L34" s="8">
        <f>3.34E-30*(1/G34)*EXP(-170/G34)</f>
      </c>
      <c r="M34" s="26">
        <f>J34*K34*L34</f>
      </c>
      <c r="N34" s="26">
        <f>F34-M34</f>
      </c>
      <c r="O34" s="26">
        <f>N34*2*0.01/SQRT(8*1.38E-23*G34/(2.66E-26*PI()))</f>
      </c>
      <c r="P34" s="26">
        <f>(H34-O34)/O34</f>
      </c>
      <c r="Q34" s="8">
        <f>3.34E-30*(1/E34)*EXP(-170/E34)</f>
      </c>
      <c r="R34" s="26">
        <f>J34*K34*Q34</f>
      </c>
      <c r="S34" s="26">
        <f>F34-R34</f>
      </c>
      <c r="T34" s="26">
        <f>S34*2*0.01/SQRT(8*1.38E-23*G34/(2.66E-26*PI()))</f>
      </c>
      <c r="U34" s="26">
        <f>(H34-T34)/T34</f>
      </c>
      <c r="V34" s="4"/>
    </row>
    <row x14ac:dyDescent="0.25" r="35" customHeight="1" ht="17.25">
      <c r="A35" s="91">
        <v>0.6</v>
      </c>
      <c r="B35" s="92">
        <v>20</v>
      </c>
      <c r="C35" s="92">
        <v>0</v>
      </c>
      <c r="D35" s="92">
        <v>25</v>
      </c>
      <c r="E35" s="93">
        <v>333.811511494</v>
      </c>
      <c r="F35" s="93">
        <v>17.7906305084</v>
      </c>
      <c r="G35" s="93">
        <v>308.13522321832</v>
      </c>
      <c r="H35" s="93">
        <v>0.0005576759049823697</v>
      </c>
      <c r="I35" s="94">
        <v>17364915516849700</v>
      </c>
      <c r="J35" s="92">
        <v>2625402810818380</v>
      </c>
      <c r="K35" s="95">
        <f>I35-J35</f>
      </c>
      <c r="L35" s="8">
        <f>3.34E-30*(1/G35)*EXP(-170/G35)</f>
      </c>
      <c r="M35" s="26">
        <f>J35*K35*L35</f>
      </c>
      <c r="N35" s="26">
        <f>F35-M35</f>
      </c>
      <c r="O35" s="26">
        <f>N35*2*0.01/SQRT(8*1.38E-23*G35/(2.66E-26*PI()))</f>
      </c>
      <c r="P35" s="26">
        <f>(H35-O35)/O35</f>
      </c>
      <c r="Q35" s="8">
        <f>3.34E-30*(1/E35)*EXP(-170/E35)</f>
      </c>
      <c r="R35" s="26">
        <f>J35*K35*Q35</f>
      </c>
      <c r="S35" s="26">
        <f>F35-R35</f>
      </c>
      <c r="T35" s="26">
        <f>S35*2*0.01/SQRT(8*1.38E-23*G35/(2.66E-26*PI()))</f>
      </c>
      <c r="U35" s="26">
        <f>(H35-T35)/T35</f>
      </c>
      <c r="V35" s="4"/>
    </row>
    <row x14ac:dyDescent="0.25" r="36" customHeight="1" ht="17.25">
      <c r="A36" s="40">
        <v>0.8</v>
      </c>
      <c r="B36" s="41">
        <v>20</v>
      </c>
      <c r="C36" s="41">
        <v>0</v>
      </c>
      <c r="D36" s="41">
        <v>25</v>
      </c>
      <c r="E36" s="8">
        <v>343.091238381</v>
      </c>
      <c r="F36" s="42">
        <v>18.286016679</v>
      </c>
      <c r="G36" s="42">
        <v>310.73354674667996</v>
      </c>
      <c r="H36" s="42">
        <v>0.0005708030093579538</v>
      </c>
      <c r="I36" s="43">
        <v>22526986205414600</v>
      </c>
      <c r="J36" s="7">
        <v>3647012060727530</v>
      </c>
      <c r="K36" s="62">
        <f>I36-J36</f>
      </c>
      <c r="L36" s="8">
        <f>3.34E-30*(1/G36)*EXP(-170/G36)</f>
      </c>
      <c r="M36" s="26">
        <f>J36*K36*L36</f>
      </c>
      <c r="N36" s="26">
        <f>F36-M36</f>
      </c>
      <c r="O36" s="26">
        <f>N36*2*0.01/SQRT(8*1.38E-23*G36/(2.66E-26*PI()))</f>
      </c>
      <c r="P36" s="26">
        <f>(H36-O36)/O36</f>
      </c>
      <c r="Q36" s="8">
        <f>3.34E-30*(1/E36)*EXP(-170/E36)</f>
      </c>
      <c r="R36" s="26">
        <f>J36*K36*Q36</f>
      </c>
      <c r="S36" s="26">
        <f>F36-R36</f>
      </c>
      <c r="T36" s="26">
        <f>S36*2*0.01/SQRT(8*1.38E-23*G36/(2.66E-26*PI()))</f>
      </c>
      <c r="U36" s="26">
        <f>(H36-T36)/T36</f>
      </c>
      <c r="V36" s="4"/>
    </row>
    <row x14ac:dyDescent="0.25" r="37" customHeight="1" ht="17.25">
      <c r="A37" s="48">
        <v>1</v>
      </c>
      <c r="B37" s="41">
        <v>20</v>
      </c>
      <c r="C37" s="41">
        <v>0</v>
      </c>
      <c r="D37" s="41">
        <v>25</v>
      </c>
      <c r="E37" s="8">
        <v>351.7918244</v>
      </c>
      <c r="F37" s="42">
        <v>19.1924809292</v>
      </c>
      <c r="G37" s="42">
        <v>313.16971083199996</v>
      </c>
      <c r="H37" s="42">
        <v>0.000596763779366388</v>
      </c>
      <c r="I37" s="43">
        <v>27462305325688000</v>
      </c>
      <c r="J37" s="7">
        <v>4579518354540080</v>
      </c>
      <c r="K37" s="62">
        <f>I37-J37</f>
      </c>
      <c r="L37" s="8">
        <f>3.34E-30*(1/G37)*EXP(-170/G37)</f>
      </c>
      <c r="M37" s="26">
        <f>J37*K37*L37</f>
      </c>
      <c r="N37" s="26">
        <f>F37-M37</f>
      </c>
      <c r="O37" s="26">
        <f>N37*2*0.01/SQRT(8*1.38E-23*G37/(2.66E-26*PI()))</f>
      </c>
      <c r="P37" s="26">
        <f>(H37-O37)/O37</f>
      </c>
      <c r="Q37" s="8">
        <f>3.34E-30*(1/E37)*EXP(-170/E37)</f>
      </c>
      <c r="R37" s="26">
        <f>J37*K37*Q37</f>
      </c>
      <c r="S37" s="26">
        <f>F37-R37</f>
      </c>
      <c r="T37" s="26">
        <f>S37*2*0.01/SQRT(8*1.38E-23*G37/(2.66E-26*PI()))</f>
      </c>
      <c r="U37" s="26">
        <f>(H37-T37)/T37</f>
      </c>
      <c r="V37" s="4"/>
    </row>
    <row x14ac:dyDescent="0.25" r="38" customHeight="1" ht="17.25">
      <c r="A38" s="40">
        <v>1.5</v>
      </c>
      <c r="B38" s="41">
        <v>20</v>
      </c>
      <c r="C38" s="41">
        <v>0</v>
      </c>
      <c r="D38" s="41">
        <v>25</v>
      </c>
      <c r="E38" s="8">
        <v>371.202738725</v>
      </c>
      <c r="F38" s="42">
        <v>22.5237161641</v>
      </c>
      <c r="G38" s="42">
        <v>318.604766843</v>
      </c>
      <c r="H38" s="42">
        <v>0.0006943447000599682</v>
      </c>
      <c r="I38" s="43">
        <v>39039371823886900</v>
      </c>
      <c r="J38" s="7">
        <v>6139495153845500</v>
      </c>
      <c r="K38" s="62">
        <f>I38-J38</f>
      </c>
      <c r="L38" s="8">
        <f>3.34E-30*(1/G38)*EXP(-170/G38)</f>
      </c>
      <c r="M38" s="26">
        <f>J38*K38*L38</f>
      </c>
      <c r="N38" s="26">
        <f>F38-M38</f>
      </c>
      <c r="O38" s="26">
        <f>N38*2*0.01/SQRT(8*1.38E-23*G38/(2.66E-26*PI()))</f>
      </c>
      <c r="P38" s="26">
        <f>(H38-O38)/O38</f>
      </c>
      <c r="Q38" s="8">
        <f>3.34E-30*(1/E38)*EXP(-170/E38)</f>
      </c>
      <c r="R38" s="26">
        <f>J38*K38*Q38</f>
      </c>
      <c r="S38" s="26">
        <f>F38-R38</f>
      </c>
      <c r="T38" s="26">
        <f>S38*2*0.01/SQRT(8*1.38E-23*G38/(2.66E-26*PI()))</f>
      </c>
      <c r="U38" s="26">
        <f>(H38-T38)/T38</f>
      </c>
      <c r="V38" s="4"/>
    </row>
    <row x14ac:dyDescent="0.25" r="39" customHeight="1" ht="17.25">
      <c r="A39" s="48">
        <v>2</v>
      </c>
      <c r="B39" s="41">
        <v>20</v>
      </c>
      <c r="C39" s="41">
        <v>0</v>
      </c>
      <c r="D39" s="41">
        <v>25</v>
      </c>
      <c r="E39" s="8">
        <v>387.6379912</v>
      </c>
      <c r="F39" s="42">
        <v>24.7057453</v>
      </c>
      <c r="G39" s="42">
        <v>323.20663753599996</v>
      </c>
      <c r="H39" s="42">
        <v>0.0007561692940839718</v>
      </c>
      <c r="I39" s="43">
        <v>49845550292149000</v>
      </c>
      <c r="J39" s="7">
        <v>7126282289783330</v>
      </c>
      <c r="K39" s="62">
        <f>I39-J39</f>
      </c>
      <c r="L39" s="8">
        <f>3.34E-30*(1/G39)*EXP(-170/G39)</f>
      </c>
      <c r="M39" s="26">
        <f>J39*K39*L39</f>
      </c>
      <c r="N39" s="26">
        <f>F39-M39</f>
      </c>
      <c r="O39" s="26">
        <f>N39*2*0.01/SQRT(8*1.38E-23*G39/(2.66E-26*PI()))</f>
      </c>
      <c r="P39" s="26">
        <f>(H39-O39)/O39</f>
      </c>
      <c r="Q39" s="8">
        <f>3.34E-30*(1/E39)*EXP(-170/E39)</f>
      </c>
      <c r="R39" s="26">
        <f>J39*K39*Q39</f>
      </c>
      <c r="S39" s="26">
        <f>F39-R39</f>
      </c>
      <c r="T39" s="26">
        <f>S39*2*0.01/SQRT(8*1.38E-23*G39/(2.66E-26*PI()))</f>
      </c>
      <c r="U39" s="26">
        <f>(H39-T39)/T39</f>
      </c>
      <c r="V39" s="4"/>
    </row>
    <row x14ac:dyDescent="0.25" r="40" customHeight="1" ht="17.25">
      <c r="A40" s="48">
        <v>3</v>
      </c>
      <c r="B40" s="41">
        <v>20</v>
      </c>
      <c r="C40" s="41">
        <v>0</v>
      </c>
      <c r="D40" s="41">
        <v>25</v>
      </c>
      <c r="E40" s="8">
        <v>413.4214208</v>
      </c>
      <c r="F40" s="42">
        <v>27.0029443262</v>
      </c>
      <c r="G40" s="42">
        <v>330.425997824</v>
      </c>
      <c r="H40" s="42">
        <v>0.0008174011220945627</v>
      </c>
      <c r="I40" s="43">
        <v>70105325994421400</v>
      </c>
      <c r="J40" s="7">
        <v>7656366481963040</v>
      </c>
      <c r="K40" s="62">
        <f>I40-J40</f>
      </c>
      <c r="L40" s="8">
        <f>3.34E-30*(1/G40)*EXP(-170/G40)</f>
      </c>
      <c r="M40" s="26">
        <f>J40*K40*L40</f>
      </c>
      <c r="N40" s="26">
        <f>F40-M40</f>
      </c>
      <c r="O40" s="26">
        <f>N40*2*0.01/SQRT(8*1.38E-23*G40/(2.66E-26*PI()))</f>
      </c>
      <c r="P40" s="26">
        <f>(H40-O40)/O40</f>
      </c>
      <c r="Q40" s="8">
        <f>3.34E-30*(1/E40)*EXP(-170/E40)</f>
      </c>
      <c r="R40" s="26">
        <f>J40*K40*Q40</f>
      </c>
      <c r="S40" s="26">
        <f>F40-R40</f>
      </c>
      <c r="T40" s="26">
        <f>S40*2*0.01/SQRT(8*1.38E-23*G40/(2.66E-26*PI()))</f>
      </c>
      <c r="U40" s="26">
        <f>(H40-T40)/T40</f>
      </c>
      <c r="V40" s="4"/>
    </row>
    <row x14ac:dyDescent="0.25" r="41" customHeight="1" ht="17.25">
      <c r="A41" s="48">
        <v>5</v>
      </c>
      <c r="B41" s="41">
        <v>20</v>
      </c>
      <c r="C41" s="41">
        <v>0</v>
      </c>
      <c r="D41" s="41">
        <v>25</v>
      </c>
      <c r="E41" s="8">
        <v>449.51935</v>
      </c>
      <c r="F41" s="42">
        <v>27.1308214691</v>
      </c>
      <c r="G41" s="42">
        <v>340.533418</v>
      </c>
      <c r="H41" s="42">
        <v>0.0008089921145130815</v>
      </c>
      <c r="I41" s="43">
        <v>107459384037123000</v>
      </c>
      <c r="J41" s="7">
        <v>6802440879088720</v>
      </c>
      <c r="K41" s="62">
        <f>I41-J41</f>
      </c>
      <c r="L41" s="8">
        <f>3.34E-30*(1/G41)*EXP(-170/G41)</f>
      </c>
      <c r="M41" s="26">
        <f>J41*K41*L41</f>
      </c>
      <c r="N41" s="26">
        <f>F41-M41</f>
      </c>
      <c r="O41" s="26">
        <f>N41*2*0.01/SQRT(8*1.38E-23*G41/(2.66E-26*PI()))</f>
      </c>
      <c r="P41" s="26">
        <f>(H41-O41)/O41</f>
      </c>
      <c r="Q41" s="8">
        <f>3.34E-30*(1/E41)*EXP(-170/E41)</f>
      </c>
      <c r="R41" s="26">
        <f>J41*K41*Q41</f>
      </c>
      <c r="S41" s="26">
        <f>F41-R41</f>
      </c>
      <c r="T41" s="26">
        <f>S41*2*0.01/SQRT(8*1.38E-23*G41/(2.66E-26*PI()))</f>
      </c>
      <c r="U41" s="26">
        <f>(H41-T41)/T41</f>
      </c>
      <c r="V41" s="4"/>
    </row>
    <row x14ac:dyDescent="0.25" r="42" customHeight="1" ht="17.25">
      <c r="A42" s="91">
        <v>0.4</v>
      </c>
      <c r="B42" s="92">
        <v>40</v>
      </c>
      <c r="C42" s="92">
        <v>0</v>
      </c>
      <c r="D42" s="92">
        <v>25</v>
      </c>
      <c r="E42" s="93">
        <v>346.618599392</v>
      </c>
      <c r="F42" s="93">
        <v>43.5025912553</v>
      </c>
      <c r="G42" s="93">
        <v>311.72120782976</v>
      </c>
      <c r="H42" s="93">
        <v>0.0013557923065426586</v>
      </c>
      <c r="I42" s="94">
        <v>11148870268012000</v>
      </c>
      <c r="J42" s="92">
        <v>1709001179365870</v>
      </c>
      <c r="K42" s="95">
        <f>I42-J42</f>
      </c>
      <c r="L42" s="8">
        <f>3.34E-30*(1/G42)*EXP(-170/G42)</f>
      </c>
      <c r="M42" s="26">
        <f>J42*K42*L42</f>
      </c>
      <c r="N42" s="26">
        <f>F42-M42</f>
      </c>
      <c r="O42" s="26">
        <f>N42*2*0.01/SQRT(8*1.38E-23*G42/(2.66E-26*PI()))</f>
      </c>
      <c r="P42" s="26">
        <f>(H42-O42)/O42</f>
      </c>
      <c r="Q42" s="8">
        <f>3.34E-30*(1/E42)*EXP(-170/E42)</f>
      </c>
      <c r="R42" s="26">
        <f>J42*K42*Q42</f>
      </c>
      <c r="S42" s="26">
        <f>F42-R42</f>
      </c>
      <c r="T42" s="26">
        <f>S42*2*0.01/SQRT(8*1.38E-23*G42/(2.66E-26*PI()))</f>
      </c>
      <c r="U42" s="26">
        <f>(H42-T42)/T42</f>
      </c>
      <c r="V42" s="4"/>
    </row>
    <row x14ac:dyDescent="0.25" r="43" customHeight="1" ht="17.25">
      <c r="A43" s="91">
        <v>0.6</v>
      </c>
      <c r="B43" s="92">
        <v>40</v>
      </c>
      <c r="C43" s="92">
        <v>0</v>
      </c>
      <c r="D43" s="92">
        <v>25</v>
      </c>
      <c r="E43" s="93">
        <v>358.872879968</v>
      </c>
      <c r="F43" s="93">
        <v>30.5609260165</v>
      </c>
      <c r="G43" s="93">
        <v>315.15240639103996</v>
      </c>
      <c r="H43" s="93">
        <v>0.0009472560971404834</v>
      </c>
      <c r="I43" s="94">
        <v>16152261759565200</v>
      </c>
      <c r="J43" s="92">
        <v>3084852444284590</v>
      </c>
      <c r="K43" s="95">
        <f>I43-J43</f>
      </c>
      <c r="L43" s="8">
        <f>3.34E-30*(1/G43)*EXP(-170/G43)</f>
      </c>
      <c r="M43" s="26">
        <f>J43*K43*L43</f>
      </c>
      <c r="N43" s="26">
        <f>F43-M43</f>
      </c>
      <c r="O43" s="26">
        <f>N43*2*0.01/SQRT(8*1.38E-23*G43/(2.66E-26*PI()))</f>
      </c>
      <c r="P43" s="26">
        <f>(H43-O43)/O43</f>
      </c>
      <c r="Q43" s="8">
        <f>3.34E-30*(1/E43)*EXP(-170/E43)</f>
      </c>
      <c r="R43" s="26">
        <f>J43*K43*Q43</f>
      </c>
      <c r="S43" s="26">
        <f>F43-R43</f>
      </c>
      <c r="T43" s="26">
        <f>S43*2*0.01/SQRT(8*1.38E-23*G43/(2.66E-26*PI()))</f>
      </c>
      <c r="U43" s="26">
        <f>(H43-T43)/T43</f>
      </c>
      <c r="V43" s="4"/>
    </row>
    <row x14ac:dyDescent="0.25" r="44" customHeight="1" ht="17.25">
      <c r="A44" s="40">
        <v>0.8</v>
      </c>
      <c r="B44" s="41">
        <v>40</v>
      </c>
      <c r="C44" s="41">
        <v>0</v>
      </c>
      <c r="D44" s="41">
        <v>25</v>
      </c>
      <c r="E44" s="8">
        <v>370.776396096</v>
      </c>
      <c r="F44" s="42">
        <v>30.5600984126</v>
      </c>
      <c r="G44" s="42">
        <v>318.48539090687996</v>
      </c>
      <c r="H44" s="42">
        <v>0.0009422609740987378</v>
      </c>
      <c r="I44" s="43">
        <v>20844939633648500</v>
      </c>
      <c r="J44" s="7">
        <v>4346233526694470</v>
      </c>
      <c r="K44" s="62">
        <f>I44-J44</f>
      </c>
      <c r="L44" s="8">
        <f>3.34E-30*(1/G44)*EXP(-170/G44)</f>
      </c>
      <c r="M44" s="26">
        <f>J44*K44*L44</f>
      </c>
      <c r="N44" s="26">
        <f>F44-M44</f>
      </c>
      <c r="O44" s="26">
        <f>N44*2*0.01/SQRT(8*1.38E-23*G44/(2.66E-26*PI()))</f>
      </c>
      <c r="P44" s="26">
        <f>(H44-O44)/O44</f>
      </c>
      <c r="Q44" s="8">
        <f>3.34E-30*(1/E44)*EXP(-170/E44)</f>
      </c>
      <c r="R44" s="26">
        <f>J44*K44*Q44</f>
      </c>
      <c r="S44" s="26">
        <f>F44-R44</f>
      </c>
      <c r="T44" s="26">
        <f>S44*2*0.01/SQRT(8*1.38E-23*G44/(2.66E-26*PI()))</f>
      </c>
      <c r="U44" s="26">
        <f>(H44-T44)/T44</f>
      </c>
      <c r="V44" s="4"/>
    </row>
    <row x14ac:dyDescent="0.25" r="45" customHeight="1" ht="17.25">
      <c r="A45" s="48">
        <v>1</v>
      </c>
      <c r="B45" s="41">
        <v>40</v>
      </c>
      <c r="C45" s="41">
        <v>0</v>
      </c>
      <c r="D45" s="41">
        <v>25</v>
      </c>
      <c r="E45" s="8">
        <v>382.335434</v>
      </c>
      <c r="F45" s="42">
        <v>30.6821687285</v>
      </c>
      <c r="G45" s="42">
        <v>321.72192151999997</v>
      </c>
      <c r="H45" s="42">
        <v>0.0009412542292053779</v>
      </c>
      <c r="I45" s="43">
        <v>25268425664029900</v>
      </c>
      <c r="J45" s="7">
        <v>5244235608585890</v>
      </c>
      <c r="K45" s="62">
        <f>I45-J45</f>
      </c>
      <c r="L45" s="8">
        <f>3.34E-30*(1/G45)*EXP(-170/G45)</f>
      </c>
      <c r="M45" s="26">
        <f>J45*K45*L45</f>
      </c>
      <c r="N45" s="26">
        <f>F45-M45</f>
      </c>
      <c r="O45" s="26">
        <f>N45*2*0.01/SQRT(8*1.38E-23*G45/(2.66E-26*PI()))</f>
      </c>
      <c r="P45" s="26">
        <f>(H45-O45)/O45</f>
      </c>
      <c r="Q45" s="8">
        <f>3.34E-30*(1/E45)*EXP(-170/E45)</f>
      </c>
      <c r="R45" s="26">
        <f>J45*K45*Q45</f>
      </c>
      <c r="S45" s="26">
        <f>F45-R45</f>
      </c>
      <c r="T45" s="26">
        <f>S45*2*0.01/SQRT(8*1.38E-23*G45/(2.66E-26*PI()))</f>
      </c>
      <c r="U45" s="26">
        <f>(H45-T45)/T45</f>
      </c>
      <c r="V45" s="4"/>
    </row>
    <row x14ac:dyDescent="0.25" r="46" customHeight="1" ht="17.25">
      <c r="A46" s="40">
        <v>1.5</v>
      </c>
      <c r="B46" s="41">
        <v>40</v>
      </c>
      <c r="C46" s="41">
        <v>0</v>
      </c>
      <c r="D46" s="41">
        <v>25</v>
      </c>
      <c r="E46" s="8">
        <v>409.767189875</v>
      </c>
      <c r="F46" s="42">
        <v>35.3424142489</v>
      </c>
      <c r="G46" s="42">
        <v>329.402813165</v>
      </c>
      <c r="H46" s="42">
        <v>0.0010715039458140205</v>
      </c>
      <c r="I46" s="43">
        <v>35365256411942300</v>
      </c>
      <c r="J46" s="7">
        <v>6878028831950130</v>
      </c>
      <c r="K46" s="62">
        <f>I46-J46</f>
      </c>
      <c r="L46" s="8">
        <f>3.34E-30*(1/G46)*EXP(-170/G46)</f>
      </c>
      <c r="M46" s="26">
        <f>J46*K46*L46</f>
      </c>
      <c r="N46" s="26">
        <f>F46-M46</f>
      </c>
      <c r="O46" s="26">
        <f>N46*2*0.01/SQRT(8*1.38E-23*G46/(2.66E-26*PI()))</f>
      </c>
      <c r="P46" s="26">
        <f>(H46-O46)/O46</f>
      </c>
      <c r="Q46" s="8">
        <f>3.34E-30*(1/E46)*EXP(-170/E46)</f>
      </c>
      <c r="R46" s="26">
        <f>J46*K46*Q46</f>
      </c>
      <c r="S46" s="26">
        <f>F46-R46</f>
      </c>
      <c r="T46" s="26">
        <f>S46*2*0.01/SQRT(8*1.38E-23*G46/(2.66E-26*PI()))</f>
      </c>
      <c r="U46" s="26">
        <f>(H46-T46)/T46</f>
      </c>
      <c r="V46" s="4"/>
    </row>
    <row x14ac:dyDescent="0.25" r="47" customHeight="1" ht="17.25">
      <c r="A47" s="48">
        <v>2</v>
      </c>
      <c r="B47" s="41">
        <v>40</v>
      </c>
      <c r="C47" s="41">
        <v>0</v>
      </c>
      <c r="D47" s="41">
        <v>25</v>
      </c>
      <c r="E47" s="8">
        <v>435.183468</v>
      </c>
      <c r="F47" s="42">
        <v>40.9553686869</v>
      </c>
      <c r="G47" s="42">
        <v>336.51937104</v>
      </c>
      <c r="H47" s="42">
        <v>0.0012284769699164365</v>
      </c>
      <c r="I47" s="43">
        <v>44399731162368600</v>
      </c>
      <c r="J47" s="7">
        <v>8028494640971820</v>
      </c>
      <c r="K47" s="62">
        <f>I47-J47</f>
      </c>
      <c r="L47" s="8">
        <f>3.34E-30*(1/G47)*EXP(-170/G47)</f>
      </c>
      <c r="M47" s="26">
        <f>J47*K47*L47</f>
      </c>
      <c r="N47" s="26">
        <f>F47-M47</f>
      </c>
      <c r="O47" s="26">
        <f>N47*2*0.01/SQRT(8*1.38E-23*G47/(2.66E-26*PI()))</f>
      </c>
      <c r="P47" s="26">
        <f>(H47-O47)/O47</f>
      </c>
      <c r="Q47" s="8">
        <f>3.34E-30*(1/E47)*EXP(-170/E47)</f>
      </c>
      <c r="R47" s="26">
        <f>J47*K47*Q47</f>
      </c>
      <c r="S47" s="26">
        <f>F47-R47</f>
      </c>
      <c r="T47" s="26">
        <f>S47*2*0.01/SQRT(8*1.38E-23*G47/(2.66E-26*PI()))</f>
      </c>
      <c r="U47" s="26">
        <f>(H47-T47)/T47</f>
      </c>
      <c r="V47" s="4"/>
    </row>
    <row x14ac:dyDescent="0.25" r="48" customHeight="1" ht="17.25">
      <c r="A48" s="48">
        <v>3</v>
      </c>
      <c r="B48" s="41">
        <v>40</v>
      </c>
      <c r="C48" s="41">
        <v>0</v>
      </c>
      <c r="D48" s="41">
        <v>25</v>
      </c>
      <c r="E48" s="8">
        <v>480.36248</v>
      </c>
      <c r="F48" s="42">
        <v>48.5587286646</v>
      </c>
      <c r="G48" s="42">
        <v>349.16949439999996</v>
      </c>
      <c r="H48" s="42">
        <v>0.0014299155017606926</v>
      </c>
      <c r="I48" s="43">
        <v>60335777012103100</v>
      </c>
      <c r="J48" s="7">
        <v>9269730507983120</v>
      </c>
      <c r="K48" s="62">
        <f>I48-J48</f>
      </c>
      <c r="L48" s="8">
        <f>3.34E-30*(1/G48)*EXP(-170/G48)</f>
      </c>
      <c r="M48" s="26">
        <f>J48*K48*L48</f>
      </c>
      <c r="N48" s="26">
        <f>F48-M48</f>
      </c>
      <c r="O48" s="26">
        <f>N48*2*0.01/SQRT(8*1.38E-23*G48/(2.66E-26*PI()))</f>
      </c>
      <c r="P48" s="26">
        <f>(H48-O48)/O48</f>
      </c>
      <c r="Q48" s="8">
        <f>3.34E-30*(1/E48)*EXP(-170/E48)</f>
      </c>
      <c r="R48" s="26">
        <f>J48*K48*Q48</f>
      </c>
      <c r="S48" s="26">
        <f>F48-R48</f>
      </c>
      <c r="T48" s="26">
        <f>S48*2*0.01/SQRT(8*1.38E-23*G48/(2.66E-26*PI()))</f>
      </c>
      <c r="U48" s="26">
        <f>(H48-T48)/T48</f>
      </c>
      <c r="V48" s="4"/>
    </row>
    <row x14ac:dyDescent="0.25" r="49" customHeight="1" ht="17.25">
      <c r="A49" s="48">
        <v>5</v>
      </c>
      <c r="B49" s="41">
        <v>40</v>
      </c>
      <c r="C49" s="41">
        <v>0</v>
      </c>
      <c r="D49" s="41">
        <v>25</v>
      </c>
      <c r="E49" s="8">
        <v>550.85655</v>
      </c>
      <c r="F49" s="42">
        <v>57.3328528209</v>
      </c>
      <c r="G49" s="42">
        <v>368.907834</v>
      </c>
      <c r="H49" s="42">
        <v>0.0016425016973940236</v>
      </c>
      <c r="I49" s="43">
        <v>87690837957301400</v>
      </c>
      <c r="J49" s="7">
        <v>9828289860418290</v>
      </c>
      <c r="K49" s="62">
        <f>I49-J49</f>
      </c>
      <c r="L49" s="8">
        <f>3.34E-30*(1/G49)*EXP(-170/G49)</f>
      </c>
      <c r="M49" s="26">
        <f>J49*K49*L49</f>
      </c>
      <c r="N49" s="26">
        <f>F49-M49</f>
      </c>
      <c r="O49" s="26">
        <f>N49*2*0.01/SQRT(8*1.38E-23*G49/(2.66E-26*PI()))</f>
      </c>
      <c r="P49" s="26">
        <f>(H49-O49)/O49</f>
      </c>
      <c r="Q49" s="8">
        <f>3.34E-30*(1/E49)*EXP(-170/E49)</f>
      </c>
      <c r="R49" s="26">
        <f>J49*K49*Q49</f>
      </c>
      <c r="S49" s="26">
        <f>F49-R49</f>
      </c>
      <c r="T49" s="26">
        <f>S49*2*0.01/SQRT(8*1.38E-23*G49/(2.66E-26*PI()))</f>
      </c>
      <c r="U49" s="26">
        <f>(H49-T49)/T49</f>
      </c>
      <c r="V49" s="4"/>
    </row>
    <row x14ac:dyDescent="0.25" r="50" customHeight="1" ht="17.25">
      <c r="A50" s="49">
        <v>7.5</v>
      </c>
      <c r="B50" s="50">
        <v>40</v>
      </c>
      <c r="C50" s="50">
        <v>0</v>
      </c>
      <c r="D50" s="50">
        <v>25</v>
      </c>
      <c r="E50" s="51">
        <v>609.832559375</v>
      </c>
      <c r="F50" s="52">
        <v>67.7849367703</v>
      </c>
      <c r="G50" s="52">
        <v>385.42111662499997</v>
      </c>
      <c r="H50" s="52">
        <v>0.0018998821230127516</v>
      </c>
      <c r="I50" s="53">
        <v>118815579099141000</v>
      </c>
      <c r="J50" s="54">
        <v>7053227885895830</v>
      </c>
      <c r="K50" s="68">
        <f>I50-J50</f>
      </c>
      <c r="L50" s="8">
        <f>3.34E-30*(1/G50)*EXP(-170/G50)</f>
      </c>
      <c r="M50" s="26">
        <f>J50*K50*L50</f>
      </c>
      <c r="N50" s="26">
        <f>F50-M50</f>
      </c>
      <c r="O50" s="26">
        <f>N50*2*0.01/SQRT(8*1.38E-23*G50/(2.66E-26*PI()))</f>
      </c>
      <c r="P50" s="26">
        <f>(H50-O50)/O50</f>
      </c>
      <c r="Q50" s="8">
        <f>3.34E-30*(1/E50)*EXP(-170/E50)</f>
      </c>
      <c r="R50" s="26">
        <f>J50*K50*Q50</f>
      </c>
      <c r="S50" s="26">
        <f>F50-R50</f>
      </c>
      <c r="T50" s="26">
        <f>S50*2*0.01/SQRT(8*1.38E-23*G50/(2.66E-26*PI()))</f>
      </c>
      <c r="U50" s="26">
        <f>(H50-T50)/T50</f>
      </c>
      <c r="V50" s="4"/>
    </row>
    <row x14ac:dyDescent="0.25" r="51" customHeight="1" ht="17.25">
      <c r="A51" s="79">
        <v>0.4</v>
      </c>
      <c r="B51" s="80">
        <v>20</v>
      </c>
      <c r="C51" s="80">
        <v>0</v>
      </c>
      <c r="D51" s="80">
        <v>50</v>
      </c>
      <c r="E51" s="81">
        <v>338.796105958</v>
      </c>
      <c r="F51" s="81">
        <v>26.1587734063</v>
      </c>
      <c r="G51" s="81">
        <v>327.53090966824</v>
      </c>
      <c r="H51" s="81">
        <v>0.0007953393020616778</v>
      </c>
      <c r="I51" s="82">
        <v>11406287525559500</v>
      </c>
      <c r="J51" s="80">
        <v>1220640072063260</v>
      </c>
      <c r="K51" s="83">
        <f>I51-J51</f>
      </c>
      <c r="L51" s="8">
        <f>3.34E-30*(1/G51)*EXP(-170/G51)</f>
      </c>
      <c r="M51" s="26">
        <f>J51*K51*L51</f>
      </c>
      <c r="N51" s="26">
        <f>F51-M51</f>
      </c>
      <c r="O51" s="26">
        <f>N51*2*0.01/SQRT(8*1.38E-23*G51/(2.66E-26*PI()))</f>
      </c>
      <c r="P51" s="26">
        <f>(H51-O51)/O51</f>
      </c>
      <c r="Q51" s="8">
        <f>3.34E-30*(1/E51)*EXP(-170/E51)</f>
      </c>
      <c r="R51" s="26">
        <f>J51*K51*Q51</f>
      </c>
      <c r="S51" s="26">
        <f>F51-R51</f>
      </c>
      <c r="T51" s="26">
        <f>S51*2*0.01/SQRT(8*1.38E-23*G51/(2.66E-26*PI()))</f>
      </c>
      <c r="U51" s="26">
        <f>(H51-T51)/T51</f>
      </c>
      <c r="V51" s="4"/>
    </row>
    <row x14ac:dyDescent="0.25" r="52" customHeight="1" ht="17.25">
      <c r="A52" s="91">
        <v>0.6</v>
      </c>
      <c r="B52" s="92">
        <v>20</v>
      </c>
      <c r="C52" s="92">
        <v>0</v>
      </c>
      <c r="D52" s="92">
        <v>50</v>
      </c>
      <c r="E52" s="93">
        <v>349.11744651</v>
      </c>
      <c r="F52" s="93">
        <v>19.0833434332</v>
      </c>
      <c r="G52" s="93">
        <v>330.42088502279995</v>
      </c>
      <c r="H52" s="93">
        <v>0.0005776728208266668</v>
      </c>
      <c r="I52" s="94">
        <v>16603606475715800</v>
      </c>
      <c r="J52" s="92">
        <v>2320289585330090</v>
      </c>
      <c r="K52" s="95">
        <f>I52-J52</f>
      </c>
      <c r="L52" s="8">
        <f>3.34E-30*(1/G52)*EXP(-170/G52)</f>
      </c>
      <c r="M52" s="26">
        <f>J52*K52*L52</f>
      </c>
      <c r="N52" s="26">
        <f>F52-M52</f>
      </c>
      <c r="O52" s="26">
        <f>N52*2*0.01/SQRT(8*1.38E-23*G52/(2.66E-26*PI()))</f>
      </c>
      <c r="P52" s="26">
        <f>(H52-O52)/O52</f>
      </c>
      <c r="Q52" s="8">
        <f>3.34E-30*(1/E52)*EXP(-170/E52)</f>
      </c>
      <c r="R52" s="26">
        <f>J52*K52*Q52</f>
      </c>
      <c r="S52" s="26">
        <f>F52-R52</f>
      </c>
      <c r="T52" s="26">
        <f>S52*2*0.01/SQRT(8*1.38E-23*G52/(2.66E-26*PI()))</f>
      </c>
      <c r="U52" s="26">
        <f>(H52-T52)/T52</f>
      </c>
      <c r="V52" s="4"/>
    </row>
    <row x14ac:dyDescent="0.25" r="53" customHeight="1" ht="17.25">
      <c r="A53" s="40">
        <v>0.8</v>
      </c>
      <c r="B53" s="41">
        <v>20</v>
      </c>
      <c r="C53" s="41">
        <v>0</v>
      </c>
      <c r="D53" s="41">
        <v>50</v>
      </c>
      <c r="E53" s="8">
        <v>358.737146867</v>
      </c>
      <c r="F53" s="42">
        <v>17.1048392173</v>
      </c>
      <c r="G53" s="42">
        <v>333.11440112276</v>
      </c>
      <c r="H53" s="42">
        <v>0.0005156838204620667</v>
      </c>
      <c r="I53" s="43">
        <v>21544497584645100</v>
      </c>
      <c r="J53" s="7">
        <v>3408466217288640</v>
      </c>
      <c r="K53" s="62">
        <f>I53-J53</f>
      </c>
      <c r="L53" s="8">
        <f>3.34E-30*(1/G53)*EXP(-170/G53)</f>
      </c>
      <c r="M53" s="26">
        <f>J53*K53*L53</f>
      </c>
      <c r="N53" s="26">
        <f>F53-M53</f>
      </c>
      <c r="O53" s="26">
        <f>N53*2*0.01/SQRT(8*1.38E-23*G53/(2.66E-26*PI()))</f>
      </c>
      <c r="P53" s="26">
        <f>(H53-O53)/O53</f>
      </c>
      <c r="Q53" s="8">
        <f>3.34E-30*(1/E53)*EXP(-170/E53)</f>
      </c>
      <c r="R53" s="26">
        <f>J53*K53*Q53</f>
      </c>
      <c r="S53" s="26">
        <f>F53-R53</f>
      </c>
      <c r="T53" s="26">
        <f>S53*2*0.01/SQRT(8*1.38E-23*G53/(2.66E-26*PI()))</f>
      </c>
      <c r="U53" s="26">
        <f>(H53-T53)/T53</f>
      </c>
      <c r="V53" s="4"/>
    </row>
    <row x14ac:dyDescent="0.25" r="54" customHeight="1" ht="17.25">
      <c r="A54" s="48">
        <v>1</v>
      </c>
      <c r="B54" s="41">
        <v>20</v>
      </c>
      <c r="C54" s="41">
        <v>0</v>
      </c>
      <c r="D54" s="41">
        <v>50</v>
      </c>
      <c r="E54" s="8">
        <v>367.6906331</v>
      </c>
      <c r="F54" s="42">
        <v>17.835529174</v>
      </c>
      <c r="G54" s="42">
        <v>335.621377268</v>
      </c>
      <c r="H54" s="42">
        <v>0.0005357009360575858</v>
      </c>
      <c r="I54" s="43">
        <v>26274845272237700</v>
      </c>
      <c r="J54" s="7">
        <v>4306966471087070</v>
      </c>
      <c r="K54" s="62">
        <f>I54-J54</f>
      </c>
      <c r="L54" s="8">
        <f>3.34E-30*(1/G54)*EXP(-170/G54)</f>
      </c>
      <c r="M54" s="26">
        <f>J54*K54*L54</f>
      </c>
      <c r="N54" s="26">
        <f>F54-M54</f>
      </c>
      <c r="O54" s="26">
        <f>N54*2*0.01/SQRT(8*1.38E-23*G54/(2.66E-26*PI()))</f>
      </c>
      <c r="P54" s="26">
        <f>(H54-O54)/O54</f>
      </c>
      <c r="Q54" s="8">
        <f>3.34E-30*(1/E54)*EXP(-170/E54)</f>
      </c>
      <c r="R54" s="26">
        <f>J54*K54*Q54</f>
      </c>
      <c r="S54" s="26">
        <f>F54-R54</f>
      </c>
      <c r="T54" s="26">
        <f>S54*2*0.01/SQRT(8*1.38E-23*G54/(2.66E-26*PI()))</f>
      </c>
      <c r="U54" s="26">
        <f>(H54-T54)/T54</f>
      </c>
      <c r="V54" s="4"/>
    </row>
    <row x14ac:dyDescent="0.25" r="55" customHeight="1" ht="17.25">
      <c r="A55" s="40">
        <v>1.5</v>
      </c>
      <c r="B55" s="41">
        <v>20</v>
      </c>
      <c r="C55" s="41">
        <v>0</v>
      </c>
      <c r="D55" s="41">
        <v>50</v>
      </c>
      <c r="E55" s="8">
        <v>387.392145462</v>
      </c>
      <c r="F55" s="42">
        <v>20.7965656354</v>
      </c>
      <c r="G55" s="42">
        <v>341.13780072936</v>
      </c>
      <c r="H55" s="42">
        <v>0.0006195664781358713</v>
      </c>
      <c r="I55" s="43">
        <v>37407887353599500</v>
      </c>
      <c r="J55" s="7">
        <v>6103084201586190</v>
      </c>
      <c r="K55" s="62">
        <f>I55-J55</f>
      </c>
      <c r="L55" s="8">
        <f>3.34E-30*(1/G55)*EXP(-170/G55)</f>
      </c>
      <c r="M55" s="26">
        <f>J55*K55*L55</f>
      </c>
      <c r="N55" s="26">
        <f>F55-M55</f>
      </c>
      <c r="O55" s="26">
        <f>N55*2*0.01/SQRT(8*1.38E-23*G55/(2.66E-26*PI()))</f>
      </c>
      <c r="P55" s="26">
        <f>(H55-O55)/O55</f>
      </c>
      <c r="Q55" s="8">
        <f>3.34E-30*(1/E55)*EXP(-170/E55)</f>
      </c>
      <c r="R55" s="26">
        <f>J55*K55*Q55</f>
      </c>
      <c r="S55" s="26">
        <f>F55-R55</f>
      </c>
      <c r="T55" s="26">
        <f>S55*2*0.01/SQRT(8*1.38E-23*G55/(2.66E-26*PI()))</f>
      </c>
      <c r="U55" s="26">
        <f>(H55-T55)/T55</f>
      </c>
      <c r="V55" s="4"/>
    </row>
    <row x14ac:dyDescent="0.25" r="56" customHeight="1" ht="17.25">
      <c r="A56" s="48">
        <v>2</v>
      </c>
      <c r="B56" s="41">
        <v>20</v>
      </c>
      <c r="C56" s="41">
        <v>0</v>
      </c>
      <c r="D56" s="41">
        <v>50</v>
      </c>
      <c r="E56" s="8">
        <v>403.7047648</v>
      </c>
      <c r="F56" s="42">
        <v>23.4645232752</v>
      </c>
      <c r="G56" s="42">
        <v>345.705334144</v>
      </c>
      <c r="H56" s="42">
        <v>0.0006944163031907023</v>
      </c>
      <c r="I56" s="43">
        <v>47861780861267700</v>
      </c>
      <c r="J56" s="7">
        <v>7272537590556860</v>
      </c>
      <c r="K56" s="62">
        <f>I56-J56</f>
      </c>
      <c r="L56" s="8">
        <f>3.34E-30*(1/G56)*EXP(-170/G56)</f>
      </c>
      <c r="M56" s="26">
        <f>J56*K56*L56</f>
      </c>
      <c r="N56" s="26">
        <f>F56-M56</f>
      </c>
      <c r="O56" s="26">
        <f>N56*2*0.01/SQRT(8*1.38E-23*G56/(2.66E-26*PI()))</f>
      </c>
      <c r="P56" s="26">
        <f>(H56-O56)/O56</f>
      </c>
      <c r="Q56" s="8">
        <f>3.34E-30*(1/E56)*EXP(-170/E56)</f>
      </c>
      <c r="R56" s="26">
        <f>J56*K56*Q56</f>
      </c>
      <c r="S56" s="26">
        <f>F56-R56</f>
      </c>
      <c r="T56" s="26">
        <f>S56*2*0.01/SQRT(8*1.38E-23*G56/(2.66E-26*PI()))</f>
      </c>
      <c r="U56" s="26">
        <f>(H56-T56)/T56</f>
      </c>
      <c r="V56" s="4"/>
    </row>
    <row x14ac:dyDescent="0.25" r="57" customHeight="1" ht="17.25">
      <c r="A57" s="48">
        <v>3</v>
      </c>
      <c r="B57" s="41">
        <v>20</v>
      </c>
      <c r="C57" s="41">
        <v>0</v>
      </c>
      <c r="D57" s="41">
        <v>50</v>
      </c>
      <c r="E57" s="8">
        <v>428.3774537</v>
      </c>
      <c r="F57" s="42">
        <v>25.4820203712</v>
      </c>
      <c r="G57" s="42">
        <v>352.613687036</v>
      </c>
      <c r="H57" s="42">
        <v>0.0007466988617011936</v>
      </c>
      <c r="I57" s="43">
        <v>67657723878619800</v>
      </c>
      <c r="J57" s="7">
        <v>8388613975167280</v>
      </c>
      <c r="K57" s="62">
        <f>I57-J57</f>
      </c>
      <c r="L57" s="8">
        <f>3.34E-30*(1/G57)*EXP(-170/G57)</f>
      </c>
      <c r="M57" s="26">
        <f>J57*K57*L57</f>
      </c>
      <c r="N57" s="26">
        <f>F57-M57</f>
      </c>
      <c r="O57" s="26">
        <f>N57*2*0.01/SQRT(8*1.38E-23*G57/(2.66E-26*PI()))</f>
      </c>
      <c r="P57" s="26">
        <f>(H57-O57)/O57</f>
      </c>
      <c r="Q57" s="8">
        <f>3.34E-30*(1/E57)*EXP(-170/E57)</f>
      </c>
      <c r="R57" s="26">
        <f>J57*K57*Q57</f>
      </c>
      <c r="S57" s="26">
        <f>F57-R57</f>
      </c>
      <c r="T57" s="26">
        <f>S57*2*0.01/SQRT(8*1.38E-23*G57/(2.66E-26*PI()))</f>
      </c>
      <c r="U57" s="26">
        <f>(H57-T57)/T57</f>
      </c>
      <c r="V57" s="4"/>
    </row>
    <row x14ac:dyDescent="0.25" r="58" customHeight="1" ht="17.25">
      <c r="A58" s="48">
        <v>5</v>
      </c>
      <c r="B58" s="41">
        <v>20</v>
      </c>
      <c r="C58" s="41">
        <v>0</v>
      </c>
      <c r="D58" s="41">
        <v>50</v>
      </c>
      <c r="E58" s="8">
        <v>461.4115375</v>
      </c>
      <c r="F58" s="42">
        <v>26.8160707524</v>
      </c>
      <c r="G58" s="42">
        <v>361.8632305</v>
      </c>
      <c r="H58" s="42">
        <v>0.0007756827409544729</v>
      </c>
      <c r="I58" s="43">
        <v>104689780245835000</v>
      </c>
      <c r="J58" s="7">
        <v>7842303756337620</v>
      </c>
      <c r="K58" s="62">
        <f>I58-J58</f>
      </c>
      <c r="L58" s="8">
        <f>3.34E-30*(1/G58)*EXP(-170/G58)</f>
      </c>
      <c r="M58" s="26">
        <f>J58*K58*L58</f>
      </c>
      <c r="N58" s="26">
        <f>F58-M58</f>
      </c>
      <c r="O58" s="26">
        <f>N58*2*0.01/SQRT(8*1.38E-23*G58/(2.66E-26*PI()))</f>
      </c>
      <c r="P58" s="26">
        <f>(H58-O58)/O58</f>
      </c>
      <c r="Q58" s="8">
        <f>3.34E-30*(1/E58)*EXP(-170/E58)</f>
      </c>
      <c r="R58" s="26">
        <f>J58*K58*Q58</f>
      </c>
      <c r="S58" s="26">
        <f>F58-R58</f>
      </c>
      <c r="T58" s="26">
        <f>S58*2*0.01/SQRT(8*1.38E-23*G58/(2.66E-26*PI()))</f>
      </c>
      <c r="U58" s="26">
        <f>(H58-T58)/T58</f>
      </c>
      <c r="V58" s="4"/>
    </row>
    <row x14ac:dyDescent="0.25" r="59" customHeight="1" ht="17.25">
      <c r="A59" s="91">
        <v>0.4</v>
      </c>
      <c r="B59" s="92">
        <v>40</v>
      </c>
      <c r="C59" s="92">
        <v>0</v>
      </c>
      <c r="D59" s="92">
        <v>50</v>
      </c>
      <c r="E59" s="93">
        <v>360.560032157</v>
      </c>
      <c r="F59" s="93">
        <v>55.0582904395</v>
      </c>
      <c r="G59" s="93">
        <v>333.62480900395997</v>
      </c>
      <c r="H59" s="93">
        <v>0.00165865005314389</v>
      </c>
      <c r="I59" s="94">
        <v>10717787476272500</v>
      </c>
      <c r="J59" s="92">
        <v>1349339213935900</v>
      </c>
      <c r="K59" s="95">
        <f>I59-J59</f>
      </c>
      <c r="L59" s="8">
        <f>3.34E-30*(1/G59)*EXP(-170/G59)</f>
      </c>
      <c r="M59" s="26">
        <f>J59*K59*L59</f>
      </c>
      <c r="N59" s="26">
        <f>F59-M59</f>
      </c>
      <c r="O59" s="26">
        <f>N59*2*0.01/SQRT(8*1.38E-23*G59/(2.66E-26*PI()))</f>
      </c>
      <c r="P59" s="26">
        <f>(H59-O59)/O59</f>
      </c>
      <c r="Q59" s="8">
        <f>3.34E-30*(1/E59)*EXP(-170/E59)</f>
      </c>
      <c r="R59" s="26">
        <f>J59*K59*Q59</f>
      </c>
      <c r="S59" s="26">
        <f>F59-R59</f>
      </c>
      <c r="T59" s="26">
        <f>S59*2*0.01/SQRT(8*1.38E-23*G59/(2.66E-26*PI()))</f>
      </c>
      <c r="U59" s="26">
        <f>(H59-T59)/T59</f>
      </c>
      <c r="V59" s="4"/>
    </row>
    <row x14ac:dyDescent="0.25" r="60" customHeight="1" ht="17.25">
      <c r="A60" s="91">
        <v>0.6</v>
      </c>
      <c r="B60" s="92">
        <v>40</v>
      </c>
      <c r="C60" s="92">
        <v>0</v>
      </c>
      <c r="D60" s="92">
        <v>50</v>
      </c>
      <c r="E60" s="93">
        <v>372.733684051</v>
      </c>
      <c r="F60" s="93">
        <v>34.7486832752</v>
      </c>
      <c r="G60" s="93">
        <v>337.03343153428</v>
      </c>
      <c r="H60" s="93">
        <v>0.0010415091150123945</v>
      </c>
      <c r="I60" s="94">
        <v>15551609483336700</v>
      </c>
      <c r="J60" s="92">
        <v>2608147961436060</v>
      </c>
      <c r="K60" s="95">
        <f>I60-J60</f>
      </c>
      <c r="L60" s="8">
        <f>3.34E-30*(1/G60)*EXP(-170/G60)</f>
      </c>
      <c r="M60" s="26">
        <f>J60*K60*L60</f>
      </c>
      <c r="N60" s="26">
        <f>F60-M60</f>
      </c>
      <c r="O60" s="26">
        <f>N60*2*0.01/SQRT(8*1.38E-23*G60/(2.66E-26*PI()))</f>
      </c>
      <c r="P60" s="26">
        <f>(H60-O60)/O60</f>
      </c>
      <c r="Q60" s="8">
        <f>3.34E-30*(1/E60)*EXP(-170/E60)</f>
      </c>
      <c r="R60" s="26">
        <f>J60*K60*Q60</f>
      </c>
      <c r="S60" s="26">
        <f>F60-R60</f>
      </c>
      <c r="T60" s="26">
        <f>S60*2*0.01/SQRT(8*1.38E-23*G60/(2.66E-26*PI()))</f>
      </c>
      <c r="U60" s="26">
        <f>(H60-T60)/T60</f>
      </c>
      <c r="V60" s="4"/>
    </row>
    <row x14ac:dyDescent="0.25" r="61" customHeight="1" ht="17.25">
      <c r="A61" s="40">
        <v>0.8</v>
      </c>
      <c r="B61" s="41">
        <v>40</v>
      </c>
      <c r="C61" s="41">
        <v>0</v>
      </c>
      <c r="D61" s="41">
        <v>50</v>
      </c>
      <c r="E61" s="8">
        <v>384.63056622</v>
      </c>
      <c r="F61" s="42">
        <v>30.5127595741</v>
      </c>
      <c r="G61" s="42">
        <v>340.3645585416</v>
      </c>
      <c r="H61" s="42">
        <v>0.0009100610659252269</v>
      </c>
      <c r="I61" s="43">
        <v>20094116986510700</v>
      </c>
      <c r="J61" s="7">
        <v>3849264203818180</v>
      </c>
      <c r="K61" s="62">
        <f>I61-J61</f>
      </c>
      <c r="L61" s="8">
        <f>3.34E-30*(1/G61)*EXP(-170/G61)</f>
      </c>
      <c r="M61" s="26">
        <f>J61*K61*L61</f>
      </c>
      <c r="N61" s="26">
        <f>F61-M61</f>
      </c>
      <c r="O61" s="26">
        <f>N61*2*0.01/SQRT(8*1.38E-23*G61/(2.66E-26*PI()))</f>
      </c>
      <c r="P61" s="26">
        <f>(H61-O61)/O61</f>
      </c>
      <c r="Q61" s="8">
        <f>3.34E-30*(1/E61)*EXP(-170/E61)</f>
      </c>
      <c r="R61" s="26">
        <f>J61*K61*Q61</f>
      </c>
      <c r="S61" s="26">
        <f>F61-R61</f>
      </c>
      <c r="T61" s="26">
        <f>S61*2*0.01/SQRT(8*1.38E-23*G61/(2.66E-26*PI()))</f>
      </c>
      <c r="U61" s="26">
        <f>(H61-T61)/T61</f>
      </c>
      <c r="V61" s="4"/>
    </row>
    <row x14ac:dyDescent="0.25" r="62" customHeight="1" ht="17.25">
      <c r="A62" s="48">
        <v>1</v>
      </c>
      <c r="B62" s="41">
        <v>40</v>
      </c>
      <c r="C62" s="41">
        <v>0</v>
      </c>
      <c r="D62" s="41">
        <v>50</v>
      </c>
      <c r="E62" s="8">
        <v>396.25210846</v>
      </c>
      <c r="F62" s="42">
        <v>30.5012561424</v>
      </c>
      <c r="G62" s="42">
        <v>343.61859036879997</v>
      </c>
      <c r="H62" s="42">
        <v>0.0009054002562625487</v>
      </c>
      <c r="I62" s="43">
        <v>24380979397940100</v>
      </c>
      <c r="J62" s="7">
        <v>5106386675873050</v>
      </c>
      <c r="K62" s="62">
        <f>I62-J62</f>
      </c>
      <c r="L62" s="8">
        <f>3.34E-30*(1/G62)*EXP(-170/G62)</f>
      </c>
      <c r="M62" s="26">
        <f>J62*K62*L62</f>
      </c>
      <c r="N62" s="26">
        <f>F62-M62</f>
      </c>
      <c r="O62" s="26">
        <f>N62*2*0.01/SQRT(8*1.38E-23*G62/(2.66E-26*PI()))</f>
      </c>
      <c r="P62" s="26">
        <f>(H62-O62)/O62</f>
      </c>
      <c r="Q62" s="8">
        <f>3.34E-30*(1/E62)*EXP(-170/E62)</f>
      </c>
      <c r="R62" s="26">
        <f>J62*K62*Q62</f>
      </c>
      <c r="S62" s="26">
        <f>F62-R62</f>
      </c>
      <c r="T62" s="26">
        <f>S62*2*0.01/SQRT(8*1.38E-23*G62/(2.66E-26*PI()))</f>
      </c>
      <c r="U62" s="26">
        <f>(H62-T62)/T62</f>
      </c>
      <c r="V62" s="4"/>
    </row>
    <row x14ac:dyDescent="0.25" r="63" customHeight="1" ht="17.25">
      <c r="A63" s="40">
        <v>1.5</v>
      </c>
      <c r="B63" s="41">
        <v>40</v>
      </c>
      <c r="C63" s="41">
        <v>0</v>
      </c>
      <c r="D63" s="41">
        <v>50</v>
      </c>
      <c r="E63" s="8">
        <v>424.110734928</v>
      </c>
      <c r="F63" s="42">
        <v>33.7775154222</v>
      </c>
      <c r="G63" s="42">
        <v>351.41900577984</v>
      </c>
      <c r="H63" s="42">
        <v>0.0009914624980433644</v>
      </c>
      <c r="I63" s="43">
        <v>34169193433898100</v>
      </c>
      <c r="J63" s="7">
        <v>7008195461282040</v>
      </c>
      <c r="K63" s="62">
        <f>I63-J63</f>
      </c>
      <c r="L63" s="8">
        <f>3.34E-30*(1/G63)*EXP(-170/G63)</f>
      </c>
      <c r="M63" s="26">
        <f>J63*K63*L63</f>
      </c>
      <c r="N63" s="26">
        <f>F63-M63</f>
      </c>
      <c r="O63" s="26">
        <f>N63*2*0.01/SQRT(8*1.38E-23*G63/(2.66E-26*PI()))</f>
      </c>
      <c r="P63" s="26">
        <f>(H63-O63)/O63</f>
      </c>
      <c r="Q63" s="8">
        <f>3.34E-30*(1/E63)*EXP(-170/E63)</f>
      </c>
      <c r="R63" s="26">
        <f>J63*K63*Q63</f>
      </c>
      <c r="S63" s="26">
        <f>F63-R63</f>
      </c>
      <c r="T63" s="26">
        <f>S63*2*0.01/SQRT(8*1.38E-23*G63/(2.66E-26*PI()))</f>
      </c>
      <c r="U63" s="26">
        <f>(H63-T63)/T63</f>
      </c>
      <c r="V63" s="4"/>
    </row>
    <row x14ac:dyDescent="0.25" r="64" customHeight="1" ht="17.25">
      <c r="A64" s="48">
        <v>2</v>
      </c>
      <c r="B64" s="41">
        <v>40</v>
      </c>
      <c r="C64" s="41">
        <v>0</v>
      </c>
      <c r="D64" s="41">
        <v>50</v>
      </c>
      <c r="E64" s="8">
        <v>450.27976368</v>
      </c>
      <c r="F64" s="42">
        <v>36.2139407534</v>
      </c>
      <c r="G64" s="42">
        <v>358.7463338304</v>
      </c>
      <c r="H64" s="42">
        <v>0.0010520666759383382</v>
      </c>
      <c r="I64" s="43">
        <v>42911164444953400</v>
      </c>
      <c r="J64" s="7">
        <v>8284903213344930</v>
      </c>
      <c r="K64" s="62">
        <f>I64-J64</f>
      </c>
      <c r="L64" s="8">
        <f>3.34E-30*(1/G64)*EXP(-170/G64)</f>
      </c>
      <c r="M64" s="26">
        <f>J64*K64*L64</f>
      </c>
      <c r="N64" s="26">
        <f>F64-M64</f>
      </c>
      <c r="O64" s="26">
        <f>N64*2*0.01/SQRT(8*1.38E-23*G64/(2.66E-26*PI()))</f>
      </c>
      <c r="P64" s="26">
        <f>(H64-O64)/O64</f>
      </c>
      <c r="Q64" s="8">
        <f>3.34E-30*(1/E64)*EXP(-170/E64)</f>
      </c>
      <c r="R64" s="26">
        <f>J64*K64*Q64</f>
      </c>
      <c r="S64" s="26">
        <f>F64-R64</f>
      </c>
      <c r="T64" s="26">
        <f>S64*2*0.01/SQRT(8*1.38E-23*G64/(2.66E-26*PI()))</f>
      </c>
      <c r="U64" s="26">
        <f>(H64-T64)/T64</f>
      </c>
      <c r="V64" s="4"/>
    </row>
    <row x14ac:dyDescent="0.25" r="65" customHeight="1" ht="17.25">
      <c r="A65" s="48">
        <v>3</v>
      </c>
      <c r="B65" s="41">
        <v>40</v>
      </c>
      <c r="C65" s="41">
        <v>0</v>
      </c>
      <c r="D65" s="41">
        <v>50</v>
      </c>
      <c r="E65" s="8">
        <v>497.63839042</v>
      </c>
      <c r="F65" s="42">
        <v>43.3476782439</v>
      </c>
      <c r="G65" s="42">
        <v>372.0067493176</v>
      </c>
      <c r="H65" s="42">
        <v>0.001236663791043697</v>
      </c>
      <c r="I65" s="43">
        <v>58241172779695600</v>
      </c>
      <c r="J65" s="7">
        <v>9743116972818000</v>
      </c>
      <c r="K65" s="62">
        <f>I65-J65</f>
      </c>
      <c r="L65" s="8">
        <f>3.34E-30*(1/G65)*EXP(-170/G65)</f>
      </c>
      <c r="M65" s="26">
        <f>J65*K65*L65</f>
      </c>
      <c r="N65" s="26">
        <f>F65-M65</f>
      </c>
      <c r="O65" s="26">
        <f>N65*2*0.01/SQRT(8*1.38E-23*G65/(2.66E-26*PI()))</f>
      </c>
      <c r="P65" s="26">
        <f>(H65-O65)/O65</f>
      </c>
      <c r="Q65" s="8">
        <f>3.34E-30*(1/E65)*EXP(-170/E65)</f>
      </c>
      <c r="R65" s="26">
        <f>J65*K65*Q65</f>
      </c>
      <c r="S65" s="26">
        <f>F65-R65</f>
      </c>
      <c r="T65" s="26">
        <f>S65*2*0.01/SQRT(8*1.38E-23*G65/(2.66E-26*PI()))</f>
      </c>
      <c r="U65" s="26">
        <f>(H65-T65)/T65</f>
      </c>
      <c r="V65" s="4"/>
    </row>
    <row x14ac:dyDescent="0.25" r="66" customHeight="1" ht="17.25">
      <c r="A66" s="48">
        <v>5</v>
      </c>
      <c r="B66" s="41">
        <v>40</v>
      </c>
      <c r="C66" s="41">
        <v>0</v>
      </c>
      <c r="D66" s="41">
        <v>50</v>
      </c>
      <c r="E66" s="8">
        <v>573.0634575</v>
      </c>
      <c r="F66" s="42">
        <v>53.3248651279</v>
      </c>
      <c r="G66" s="42">
        <v>393.1257681</v>
      </c>
      <c r="H66" s="42">
        <v>0.001479875647704872</v>
      </c>
      <c r="I66" s="43">
        <v>84292711097824800</v>
      </c>
      <c r="J66" s="26">
        <v>10904220465427600</v>
      </c>
      <c r="K66" s="62">
        <f>I66-J66</f>
      </c>
      <c r="L66" s="8">
        <f>3.34E-30*(1/G66)*EXP(-170/G66)</f>
      </c>
      <c r="M66" s="26">
        <f>J66*K66*L66</f>
      </c>
      <c r="N66" s="26">
        <f>F66-M66</f>
      </c>
      <c r="O66" s="26">
        <f>N66*2*0.01/SQRT(8*1.38E-23*G66/(2.66E-26*PI()))</f>
      </c>
      <c r="P66" s="26">
        <f>(H66-O66)/O66</f>
      </c>
      <c r="Q66" s="8">
        <f>3.34E-30*(1/E66)*EXP(-170/E66)</f>
      </c>
      <c r="R66" s="26">
        <f>J66*K66*Q66</f>
      </c>
      <c r="S66" s="26">
        <f>F66-R66</f>
      </c>
      <c r="T66" s="26">
        <f>S66*2*0.01/SQRT(8*1.38E-23*G66/(2.66E-26*PI()))</f>
      </c>
      <c r="U66" s="26">
        <f>(H66-T66)/T66</f>
      </c>
      <c r="V66" s="4"/>
    </row>
    <row x14ac:dyDescent="0.25" r="67" customHeight="1" ht="17.25">
      <c r="A67" s="49">
        <v>7.5</v>
      </c>
      <c r="B67" s="50">
        <v>40</v>
      </c>
      <c r="C67" s="50">
        <v>0</v>
      </c>
      <c r="D67" s="50">
        <v>50</v>
      </c>
      <c r="E67" s="51">
        <v>633.015040938</v>
      </c>
      <c r="F67" s="52">
        <v>60.2387642789</v>
      </c>
      <c r="G67" s="52">
        <v>409.91221146264</v>
      </c>
      <c r="H67" s="52">
        <v>0.0016371626937330599</v>
      </c>
      <c r="I67" s="53">
        <v>114464276533369000</v>
      </c>
      <c r="J67" s="54">
        <v>9500750822102000</v>
      </c>
      <c r="K67" s="68">
        <f>I67-J67</f>
      </c>
      <c r="L67" s="8">
        <f>3.34E-30*(1/G67)*EXP(-170/G67)</f>
      </c>
      <c r="M67" s="26">
        <f>J67*K67*L67</f>
      </c>
      <c r="N67" s="26">
        <f>F67-M67</f>
      </c>
      <c r="O67" s="26">
        <f>N67*2*0.01/SQRT(8*1.38E-23*G67/(2.66E-26*PI()))</f>
      </c>
      <c r="P67" s="26">
        <f>(H67-O67)/O67</f>
      </c>
      <c r="Q67" s="8">
        <f>3.34E-30*(1/E67)*EXP(-170/E67)</f>
      </c>
      <c r="R67" s="26">
        <f>J67*K67*Q67</f>
      </c>
      <c r="S67" s="26">
        <f>F67-R67</f>
      </c>
      <c r="T67" s="26">
        <f>S67*2*0.01/SQRT(8*1.38E-23*G67/(2.66E-26*PI()))</f>
      </c>
      <c r="U67" s="26">
        <f>(H67-T67)/T67</f>
      </c>
      <c r="V67" s="4"/>
    </row>
    <row x14ac:dyDescent="0.25" r="68" customHeight="1" ht="17.25">
      <c r="A68" s="6"/>
      <c r="B68" s="5"/>
      <c r="C68" s="5"/>
      <c r="D68" s="5"/>
      <c r="E68" s="6"/>
      <c r="F68" s="6"/>
      <c r="G68" s="6"/>
      <c r="H68" s="6"/>
      <c r="I68" s="47"/>
      <c r="J68" s="5"/>
      <c r="K68" s="47"/>
      <c r="L68" s="6"/>
      <c r="M68" s="47"/>
      <c r="N68" s="47"/>
      <c r="O68" s="47"/>
      <c r="P68" s="26">
        <f>MAX(P2:P67)</f>
      </c>
      <c r="Q68" s="6" t="s">
        <v>29</v>
      </c>
      <c r="R68" s="47"/>
      <c r="S68" s="47"/>
      <c r="T68" s="47"/>
      <c r="U68" s="26">
        <f>MAX(U2:U67)</f>
      </c>
      <c r="V68" s="4" t="s">
        <v>29</v>
      </c>
    </row>
    <row x14ac:dyDescent="0.25" r="69" customHeight="1" ht="17.25">
      <c r="A69" s="6"/>
      <c r="B69" s="5"/>
      <c r="C69" s="5"/>
      <c r="D69" s="5"/>
      <c r="E69" s="6"/>
      <c r="F69" s="6"/>
      <c r="G69" s="6"/>
      <c r="H69" s="6"/>
      <c r="I69" s="47"/>
      <c r="J69" s="5"/>
      <c r="K69" s="47"/>
      <c r="L69" s="6"/>
      <c r="M69" s="47"/>
      <c r="N69" s="47"/>
      <c r="O69" s="47"/>
      <c r="P69" s="26">
        <f>AVERAGE(P2:P67)</f>
      </c>
      <c r="Q69" s="6" t="s">
        <v>80</v>
      </c>
      <c r="R69" s="47"/>
      <c r="S69" s="47"/>
      <c r="T69" s="47"/>
      <c r="U69" s="26">
        <f>AVERAGE(U2:U67)</f>
      </c>
      <c r="V69" s="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69"/>
  <sheetViews>
    <sheetView workbookViewId="0"/>
  </sheetViews>
  <sheetFormatPr defaultRowHeight="15" x14ac:dyDescent="0.25"/>
  <cols>
    <col min="1" max="1" style="16" width="7.862142857142857" customWidth="1" bestFit="1"/>
    <col min="2" max="2" style="15" width="12.005" customWidth="1" bestFit="1"/>
    <col min="3" max="3" style="15" width="15.147857142857141" customWidth="1" bestFit="1"/>
    <col min="4" max="4" style="15" width="9.147857142857141" customWidth="1" bestFit="1"/>
    <col min="5" max="5" style="16" width="12.005" customWidth="1" bestFit="1"/>
    <col min="6" max="6" style="16" width="17.14785714285714" customWidth="1" bestFit="1"/>
    <col min="7" max="7" style="16" width="12.005" customWidth="1" bestFit="1"/>
    <col min="8" max="8" style="16" width="12.862142857142858" customWidth="1" bestFit="1"/>
    <col min="9" max="9" style="70" width="8.43357142857143" customWidth="1" bestFit="1"/>
    <col min="10" max="10" style="15" width="13.147857142857141" customWidth="1" bestFit="1"/>
    <col min="11" max="11" style="70" width="13.43357142857143" customWidth="1" bestFit="1"/>
    <col min="12" max="12" style="16" width="12.005" customWidth="1" bestFit="1"/>
    <col min="13" max="13" style="70" width="14.43357142857143" customWidth="1" bestFit="1"/>
    <col min="14" max="14" style="16" width="12.005" customWidth="1" bestFit="1"/>
    <col min="15" max="15" style="15" width="12.005" customWidth="1" bestFit="1"/>
    <col min="16" max="16" style="16" width="12.005" customWidth="1" bestFit="1"/>
    <col min="17" max="17" style="70" width="8.43357142857143" customWidth="1" bestFit="1"/>
    <col min="18" max="18" style="16" width="12.005" customWidth="1" bestFit="1"/>
    <col min="19" max="19" style="70" width="8.43357142857143" customWidth="1" bestFit="1"/>
    <col min="20" max="20" style="70" width="12.719285714285713" customWidth="1" bestFit="1"/>
    <col min="21" max="21" style="15" width="14.147857142857141" customWidth="1" bestFit="1"/>
    <col min="22" max="22" style="15" width="12.147857142857141" customWidth="1" bestFit="1"/>
    <col min="23" max="23" style="15" width="14.005" customWidth="1" bestFit="1"/>
    <col min="24" max="24" style="16" width="12.005" customWidth="1" bestFit="1"/>
    <col min="25" max="25" style="15" width="12.005" customWidth="1" bestFit="1"/>
    <col min="26" max="26" style="16" width="8.005" customWidth="1" bestFit="1"/>
    <col min="27" max="27" style="15" width="12.005" customWidth="1" bestFit="1"/>
    <col min="28" max="28" style="16" width="12.005" customWidth="1" bestFit="1"/>
    <col min="29" max="29" style="15" width="12.005" customWidth="1" bestFit="1"/>
    <col min="30" max="30" style="15" width="13.147857142857141" customWidth="1" bestFit="1"/>
    <col min="31" max="31" style="70" width="12.147857142857141" customWidth="1" bestFit="1"/>
    <col min="32" max="32" style="70" width="13.43357142857143" customWidth="1" bestFit="1"/>
    <col min="33" max="33" style="70" width="13.147857142857141" customWidth="1" bestFit="1"/>
    <col min="34" max="34" style="70" width="11.862142857142858" customWidth="1" bestFit="1"/>
    <col min="35" max="35" style="70" width="14.719285714285713" customWidth="1" bestFit="1"/>
    <col min="36" max="36" style="70" width="12.719285714285713" customWidth="1" bestFit="1"/>
    <col min="37" max="37" style="70" width="8.147857142857141" customWidth="1" bestFit="1"/>
    <col min="38" max="38" style="71" width="8.862142857142858" customWidth="1" bestFit="1"/>
    <col min="39" max="39" style="71" width="10.147857142857141" customWidth="1" bestFit="1"/>
    <col min="40" max="40" style="14" width="4.433571428571429" customWidth="1" bestFit="1"/>
  </cols>
  <sheetData>
    <row x14ac:dyDescent="0.25" r="1" customHeight="1" ht="17.25">
      <c r="A1" s="108" t="s">
        <v>2</v>
      </c>
      <c r="B1" s="109" t="s">
        <v>8</v>
      </c>
      <c r="C1" s="109" t="s">
        <v>9</v>
      </c>
      <c r="D1" s="109" t="s">
        <v>10</v>
      </c>
      <c r="E1" s="110" t="s">
        <v>11</v>
      </c>
      <c r="F1" s="111" t="s">
        <v>12</v>
      </c>
      <c r="G1" s="111" t="s">
        <v>13</v>
      </c>
      <c r="H1" s="111" t="s">
        <v>14</v>
      </c>
      <c r="I1" s="112" t="s">
        <v>15</v>
      </c>
      <c r="J1" s="109" t="s">
        <v>16</v>
      </c>
      <c r="K1" s="113" t="s">
        <v>17</v>
      </c>
      <c r="L1" s="108" t="s">
        <v>35</v>
      </c>
      <c r="M1" s="112" t="s">
        <v>36</v>
      </c>
      <c r="N1" s="111" t="s">
        <v>49</v>
      </c>
      <c r="O1" s="109" t="s">
        <v>50</v>
      </c>
      <c r="P1" s="111" t="s">
        <v>51</v>
      </c>
      <c r="Q1" s="112" t="s">
        <v>52</v>
      </c>
      <c r="R1" s="111" t="s">
        <v>53</v>
      </c>
      <c r="S1" s="112" t="s">
        <v>54</v>
      </c>
      <c r="T1" s="114" t="s">
        <v>55</v>
      </c>
      <c r="U1" s="115" t="s">
        <v>56</v>
      </c>
      <c r="V1" s="109" t="s">
        <v>57</v>
      </c>
      <c r="W1" s="116" t="s">
        <v>58</v>
      </c>
      <c r="X1" s="108" t="s">
        <v>59</v>
      </c>
      <c r="Y1" s="109" t="s">
        <v>60</v>
      </c>
      <c r="Z1" s="111" t="s">
        <v>61</v>
      </c>
      <c r="AA1" s="109" t="s">
        <v>62</v>
      </c>
      <c r="AB1" s="111" t="s">
        <v>63</v>
      </c>
      <c r="AC1" s="109" t="s">
        <v>64</v>
      </c>
      <c r="AD1" s="115" t="s">
        <v>65</v>
      </c>
      <c r="AE1" s="114" t="s">
        <v>20</v>
      </c>
      <c r="AF1" s="114" t="s">
        <v>21</v>
      </c>
      <c r="AG1" s="112" t="s">
        <v>66</v>
      </c>
      <c r="AH1" s="112" t="s">
        <v>67</v>
      </c>
      <c r="AI1" s="112" t="s">
        <v>68</v>
      </c>
      <c r="AJ1" s="113" t="s">
        <v>69</v>
      </c>
      <c r="AK1" s="117" t="s">
        <v>70</v>
      </c>
      <c r="AL1" s="112" t="s">
        <v>71</v>
      </c>
      <c r="AM1" s="113" t="s">
        <v>28</v>
      </c>
      <c r="AN1" s="4"/>
    </row>
    <row x14ac:dyDescent="0.25" r="2" customHeight="1" ht="17.25">
      <c r="A2" s="79">
        <v>0.4</v>
      </c>
      <c r="B2" s="80">
        <v>20</v>
      </c>
      <c r="C2" s="80">
        <v>0</v>
      </c>
      <c r="D2" s="80">
        <v>-20</v>
      </c>
      <c r="E2" s="81">
        <v>286.654776186</v>
      </c>
      <c r="F2" s="81">
        <v>16.6049052461</v>
      </c>
      <c r="G2" s="81">
        <v>262.53133733208</v>
      </c>
      <c r="H2" s="81">
        <v>0.0005639064211570306</v>
      </c>
      <c r="I2" s="82">
        <v>13481044511183600</v>
      </c>
      <c r="J2" s="80">
        <v>1493906152913230</v>
      </c>
      <c r="K2" s="83">
        <f>I2-J2</f>
      </c>
      <c r="L2" s="118">
        <f>3.81E-42/E2*EXP(-170/E2)</f>
      </c>
      <c r="M2" s="87">
        <f>J2*1000000*J2*1000000*K2*1000000*L2</f>
      </c>
      <c r="N2" s="88">
        <f>2.5E-43*E2^(-0.63)</f>
      </c>
      <c r="O2" s="85">
        <f>N2*J2*J2*J2*1000000000000000000</f>
      </c>
      <c r="P2" s="88">
        <f>2.1E-46*EXP(345/E2)</f>
      </c>
      <c r="Q2" s="87">
        <f>P2*J2*J2*K2*1000000000000000000</f>
      </c>
      <c r="R2" s="88">
        <f>6.4E-47*EXP(663/E2)</f>
      </c>
      <c r="S2" s="87">
        <f>R2*J2*K2*K2*1000000000000000000</f>
      </c>
      <c r="T2" s="119">
        <f>M2+O2+Q2+S2</f>
      </c>
      <c r="U2" s="84">
        <v>603900160731804</v>
      </c>
      <c r="V2" s="85">
        <v>6662196975994070000</v>
      </c>
      <c r="W2" s="120">
        <v>16175389705851200</v>
      </c>
      <c r="X2" s="118">
        <f>0.000000000000000008*EXP(-(2060-1553)/E2)</f>
      </c>
      <c r="Y2" s="85">
        <f>X2*W2*J2*1000000</f>
      </c>
      <c r="Z2" s="88">
        <f>0.0000000000000013</f>
      </c>
      <c r="AA2" s="85">
        <f>Z2*U2*J2*1000000</f>
      </c>
      <c r="AB2" s="88">
        <f>0.000000000000000018*EXP(-2300/E2)</f>
      </c>
      <c r="AC2" s="85">
        <f>AB2*V2*J2*1000000</f>
      </c>
      <c r="AD2" s="84">
        <f>Y2+AA2+AC2</f>
      </c>
      <c r="AE2" s="119">
        <f>AD2+T2</f>
      </c>
      <c r="AF2" s="119">
        <v>1e+22</v>
      </c>
      <c r="AG2" s="87">
        <f>F2*J2*1000000-AE2-AF2</f>
      </c>
      <c r="AH2" s="87">
        <f>(AE2+AF2)/J2/1000000</f>
      </c>
      <c r="AI2" s="87">
        <f>F2-AH2</f>
      </c>
      <c r="AJ2" s="121">
        <f>AG2/J2/1000000</f>
      </c>
      <c r="AK2" s="89">
        <f>AJ2*2*0.01/SQRT(8*1.38E-23*G2/(2.66E-26*PI()))</f>
      </c>
      <c r="AL2" s="87">
        <f>AK2-H2</f>
      </c>
      <c r="AM2" s="121">
        <f>AL2/H2*100</f>
      </c>
      <c r="AN2" s="4"/>
    </row>
    <row x14ac:dyDescent="0.25" r="3" customHeight="1" ht="17.25">
      <c r="A3" s="91">
        <v>0.6</v>
      </c>
      <c r="B3" s="92">
        <v>20</v>
      </c>
      <c r="C3" s="92">
        <v>0</v>
      </c>
      <c r="D3" s="92">
        <v>-20</v>
      </c>
      <c r="E3" s="93">
        <v>297.222834506</v>
      </c>
      <c r="F3" s="93">
        <v>20.2383909247</v>
      </c>
      <c r="G3" s="93">
        <v>265.49039366168</v>
      </c>
      <c r="H3" s="93">
        <v>0.0006834595060720647</v>
      </c>
      <c r="I3" s="94">
        <v>19502568519941000</v>
      </c>
      <c r="J3" s="92">
        <v>2482489172052840</v>
      </c>
      <c r="K3" s="95">
        <f>I3-J3</f>
      </c>
      <c r="L3" s="122">
        <f>3.81E-42/E3*EXP(-170/E3)</f>
      </c>
      <c r="M3" s="26">
        <f>J3*1000000*J3*1000000*K3*1000000*L3</f>
      </c>
      <c r="N3" s="8">
        <f>2.5E-43*E3^(-0.63)</f>
      </c>
      <c r="O3" s="7">
        <f>N3*J3*J3*J3*1000000000000000000</f>
      </c>
      <c r="P3" s="8">
        <f>2.1E-46*EXP(345/E3)</f>
      </c>
      <c r="Q3" s="26">
        <f>P3*J3*J3*K3*1000000000000000000</f>
      </c>
      <c r="R3" s="8">
        <f>6.4E-47*EXP(663/E3)</f>
      </c>
      <c r="S3" s="26">
        <f>R3*J3*K3*K3*1000000000000000000</f>
      </c>
      <c r="T3" s="123">
        <f>M3+O3+Q3+S3</f>
      </c>
      <c r="U3" s="44">
        <v>472966573992487</v>
      </c>
      <c r="V3" s="7">
        <v>12761908303229900000</v>
      </c>
      <c r="W3" s="67">
        <v>33870424255141400</v>
      </c>
      <c r="X3" s="122">
        <f>0.000000000000000008*EXP(-(2060-1553)/E3)</f>
      </c>
      <c r="Y3" s="7">
        <f>X3*W3*J3*1000000</f>
      </c>
      <c r="Z3" s="8">
        <f>0.0000000000000013</f>
      </c>
      <c r="AA3" s="7">
        <f>Z3*U3*J3*1000000</f>
      </c>
      <c r="AB3" s="8">
        <f>0.000000000000000018*EXP(-2300/E3)</f>
      </c>
      <c r="AC3" s="7">
        <f>AB3*V3*J3*1000000</f>
      </c>
      <c r="AD3" s="44">
        <f>Y3+AA3+AC3</f>
      </c>
      <c r="AE3" s="123">
        <f>AD3+T3</f>
      </c>
      <c r="AF3" s="123">
        <v>1e+22</v>
      </c>
      <c r="AG3" s="26">
        <f>F3*J3*1000000-AE3-AF3</f>
      </c>
      <c r="AH3" s="26">
        <f>(AE3+AF3)/J3/1000000</f>
      </c>
      <c r="AI3" s="26">
        <f>F3-AH3</f>
      </c>
      <c r="AJ3" s="62">
        <f>AG3/J3/1000000</f>
      </c>
      <c r="AK3" s="45">
        <f>AJ3*2*0.01/SQRT(8*1.38E-23*G3/(2.66E-26*PI()))</f>
      </c>
      <c r="AL3" s="26">
        <f>AK3-H3</f>
      </c>
      <c r="AM3" s="62">
        <f>AL3/H3*100</f>
      </c>
      <c r="AN3" s="4"/>
    </row>
    <row x14ac:dyDescent="0.25" r="4" customHeight="1" ht="17.25">
      <c r="A4" s="40">
        <v>0.8</v>
      </c>
      <c r="B4" s="41">
        <v>20</v>
      </c>
      <c r="C4" s="41">
        <v>0</v>
      </c>
      <c r="D4" s="41">
        <v>-20</v>
      </c>
      <c r="E4" s="8">
        <v>307.194599725</v>
      </c>
      <c r="F4" s="42">
        <v>22.0523694952</v>
      </c>
      <c r="G4" s="42">
        <v>268.28248792299996</v>
      </c>
      <c r="H4" s="42">
        <v>0.0007408329866560917</v>
      </c>
      <c r="I4" s="43">
        <v>25159334184672300</v>
      </c>
      <c r="J4" s="7">
        <v>3044362383817350</v>
      </c>
      <c r="K4" s="62">
        <f>I4-J4</f>
      </c>
      <c r="L4" s="122">
        <f>3.81E-42/E4*EXP(-170/E4)</f>
      </c>
      <c r="M4" s="26">
        <f>J4*1000000*J4*1000000*K4*1000000*L4</f>
      </c>
      <c r="N4" s="8">
        <f>2.5E-43*E4^(-0.63)</f>
      </c>
      <c r="O4" s="7">
        <f>N4*J4*J4*J4*1000000000000000000</f>
      </c>
      <c r="P4" s="8">
        <f>2.1E-46*EXP(345/E4)</f>
      </c>
      <c r="Q4" s="26">
        <f>P4*J4*J4*K4*1000000000000000000</f>
      </c>
      <c r="R4" s="8">
        <f>6.4E-47*EXP(663/E4)</f>
      </c>
      <c r="S4" s="26">
        <f>R4*J4*K4*K4*1000000000000000000</f>
      </c>
      <c r="T4" s="123">
        <f>M4+O4+Q4+S4</f>
      </c>
      <c r="U4" s="44">
        <v>478426291937559</v>
      </c>
      <c r="V4" s="7">
        <v>17534198022506900000</v>
      </c>
      <c r="W4" s="67">
        <v>52114598454305100</v>
      </c>
      <c r="X4" s="122">
        <f>0.000000000000000008*EXP(-(2060-1553)/E4)</f>
      </c>
      <c r="Y4" s="7">
        <f>X4*W4*J4*1000000</f>
      </c>
      <c r="Z4" s="8">
        <f>0.0000000000000013</f>
      </c>
      <c r="AA4" s="7">
        <f>Z4*U4*J4*1000000</f>
      </c>
      <c r="AB4" s="8">
        <f>0.000000000000000018*EXP(-2300/E4)</f>
      </c>
      <c r="AC4" s="7">
        <f>AB4*V4*J4*1000000</f>
      </c>
      <c r="AD4" s="44">
        <f>Y4+AA4+AC4</f>
      </c>
      <c r="AE4" s="123">
        <f>AD4+T4</f>
      </c>
      <c r="AF4" s="123">
        <v>1e+22</v>
      </c>
      <c r="AG4" s="26">
        <f>F4*J4*1000000-AE4-AF4</f>
      </c>
      <c r="AH4" s="26">
        <f>(AE4+AF4)/J4/1000000</f>
      </c>
      <c r="AI4" s="26">
        <f>F4-AH4</f>
      </c>
      <c r="AJ4" s="62">
        <f>AG4/J4/1000000</f>
      </c>
      <c r="AK4" s="45">
        <f>AJ4*2*0.01/SQRT(8*1.38E-23*G4/(2.66E-26*PI()))</f>
      </c>
      <c r="AL4" s="26">
        <f>AK4-H4</f>
      </c>
      <c r="AM4" s="62">
        <f>AL4/H4*100</f>
      </c>
      <c r="AN4" s="4"/>
    </row>
    <row x14ac:dyDescent="0.25" r="5" customHeight="1" ht="17.25">
      <c r="A5" s="42">
        <v>1.5</v>
      </c>
      <c r="B5" s="41">
        <v>20</v>
      </c>
      <c r="C5" s="41">
        <v>0</v>
      </c>
      <c r="D5" s="41">
        <v>-20</v>
      </c>
      <c r="E5" s="42">
        <v>337.777078162499</v>
      </c>
      <c r="F5" s="42">
        <v>26.9007848327</v>
      </c>
      <c r="G5" s="42">
        <v>276.84558188536</v>
      </c>
      <c r="H5" s="42">
        <v>0.0008896257927700046</v>
      </c>
      <c r="I5" s="43">
        <v>42902620325701200</v>
      </c>
      <c r="J5" s="41">
        <v>4814831897137840</v>
      </c>
      <c r="K5" s="62">
        <f>I5-J5</f>
      </c>
      <c r="L5" s="122">
        <f>3.81E-42/E5*EXP(-170/E5)</f>
      </c>
      <c r="M5" s="26">
        <f>J5*1000000*J5*1000000*K5*1000000*L5</f>
      </c>
      <c r="N5" s="8">
        <f>2.5E-43*E5^(-0.63)</f>
      </c>
      <c r="O5" s="7">
        <f>N5*J5*J5*J5*1000000000000000000</f>
      </c>
      <c r="P5" s="8">
        <f>2.1E-46*EXP(345/E5)</f>
      </c>
      <c r="Q5" s="26">
        <f>P5*J5*J5*K5*1000000000000000000</f>
      </c>
      <c r="R5" s="8">
        <f>6.4E-47*EXP(663/E5)</f>
      </c>
      <c r="S5" s="26">
        <f>R5*J5*K5*K5*1000000000000000000</f>
      </c>
      <c r="T5" s="123">
        <f>M5+O5+Q5+S5</f>
      </c>
      <c r="U5" s="44">
        <v>705266054600272</v>
      </c>
      <c r="V5" s="7">
        <v>25542563547408900000</v>
      </c>
      <c r="W5" s="67">
        <v>109712081881705000</v>
      </c>
      <c r="X5" s="122">
        <f>0.000000000000000008*EXP(-(2060-1553)/E5)</f>
      </c>
      <c r="Y5" s="7">
        <f>X5*W5*J5*1000000</f>
      </c>
      <c r="Z5" s="8">
        <f>0.0000000000000013</f>
      </c>
      <c r="AA5" s="7">
        <f>Z5*U5*J5*1000000</f>
      </c>
      <c r="AB5" s="8">
        <f>0.000000000000000018*EXP(-2300/E5)</f>
      </c>
      <c r="AC5" s="7">
        <f>AB5*V5*J5*1000000</f>
      </c>
      <c r="AD5" s="44">
        <f>Y5+AA5+AC5</f>
      </c>
      <c r="AE5" s="123">
        <f>AD5+T5</f>
      </c>
      <c r="AF5" s="123">
        <v>1e+22</v>
      </c>
      <c r="AG5" s="26">
        <f>F5*J5*1000000-AE5-AF5</f>
      </c>
      <c r="AH5" s="26">
        <f>(AE5+AF5)/J5/1000000</f>
      </c>
      <c r="AI5" s="26">
        <f>F5-AH5</f>
      </c>
      <c r="AJ5" s="62">
        <f>AG5/J5/1000000</f>
      </c>
      <c r="AK5" s="45">
        <f>AJ5*2*0.01/SQRT(8*1.38E-23*G5/(2.66E-26*PI()))</f>
      </c>
      <c r="AL5" s="26">
        <f>AK5-H5</f>
      </c>
      <c r="AM5" s="62">
        <f>AL5/H5*100</f>
      </c>
      <c r="AN5" s="4"/>
    </row>
    <row x14ac:dyDescent="0.25" r="6" customHeight="1" ht="17.25">
      <c r="A6" s="48">
        <v>2</v>
      </c>
      <c r="B6" s="41">
        <v>20</v>
      </c>
      <c r="C6" s="41">
        <v>0</v>
      </c>
      <c r="D6" s="41">
        <v>-20</v>
      </c>
      <c r="E6" s="8">
        <v>355.9657592</v>
      </c>
      <c r="F6" s="42">
        <v>27.1649790814</v>
      </c>
      <c r="G6" s="42">
        <v>281.93841257599996</v>
      </c>
      <c r="H6" s="42">
        <v>0.0008902120394342245</v>
      </c>
      <c r="I6" s="43">
        <v>54280583135107400</v>
      </c>
      <c r="J6" s="7">
        <v>5660345640080320</v>
      </c>
      <c r="K6" s="62">
        <f>I6-J6</f>
      </c>
      <c r="L6" s="122">
        <f>3.81E-42/E6*EXP(-170/E6)</f>
      </c>
      <c r="M6" s="26">
        <f>J6*1000000*J6*1000000*K6*1000000*L6</f>
      </c>
      <c r="N6" s="8">
        <f>2.5E-43*E6^(-0.63)</f>
      </c>
      <c r="O6" s="7">
        <f>N6*J6*J6*J6*1000000000000000000</f>
      </c>
      <c r="P6" s="8">
        <f>2.1E-46*EXP(345/E6)</f>
      </c>
      <c r="Q6" s="26">
        <f>P6*J6*J6*K6*1000000000000000000</f>
      </c>
      <c r="R6" s="8">
        <f>6.4E-47*EXP(663/E6)</f>
      </c>
      <c r="S6" s="26">
        <f>R6*J6*K6*K6*1000000000000000000</f>
      </c>
      <c r="T6" s="123">
        <f>M6+O6+Q6+S6</f>
      </c>
      <c r="U6" s="44">
        <v>849622690837417</v>
      </c>
      <c r="V6" s="7">
        <v>30348423765207000000</v>
      </c>
      <c r="W6" s="67">
        <v>145365232601517000</v>
      </c>
      <c r="X6" s="122">
        <f>0.000000000000000008*EXP(-(2060-1553)/E6)</f>
      </c>
      <c r="Y6" s="7">
        <f>X6*W6*J6*1000000</f>
      </c>
      <c r="Z6" s="8">
        <f>0.0000000000000013</f>
      </c>
      <c r="AA6" s="7">
        <f>Z6*U6*J6*1000000</f>
      </c>
      <c r="AB6" s="8">
        <f>0.000000000000000018*EXP(-2300/E6)</f>
      </c>
      <c r="AC6" s="7">
        <f>AB6*V6*J6*1000000</f>
      </c>
      <c r="AD6" s="44">
        <f>Y6+AA6+AC6</f>
      </c>
      <c r="AE6" s="123">
        <f>AD6+T6</f>
      </c>
      <c r="AF6" s="123">
        <v>1e+22</v>
      </c>
      <c r="AG6" s="26">
        <f>F6*J6*1000000-AE6-AF6</f>
      </c>
      <c r="AH6" s="26">
        <f>(AE6+AF6)/J6/1000000</f>
      </c>
      <c r="AI6" s="26">
        <f>F6-AH6</f>
      </c>
      <c r="AJ6" s="62">
        <f>AG6/J6/1000000</f>
      </c>
      <c r="AK6" s="45">
        <f>AJ6*2*0.01/SQRT(8*1.38E-23*G6/(2.66E-26*PI()))</f>
      </c>
      <c r="AL6" s="26">
        <f>AK6-H6</f>
      </c>
      <c r="AM6" s="62">
        <f>AL6/H6*100</f>
      </c>
      <c r="AN6" s="4"/>
    </row>
    <row x14ac:dyDescent="0.25" r="7" customHeight="1" ht="17.25">
      <c r="A7" s="48">
        <v>3</v>
      </c>
      <c r="B7" s="41">
        <v>20</v>
      </c>
      <c r="C7" s="41">
        <v>0</v>
      </c>
      <c r="D7" s="41">
        <v>-20</v>
      </c>
      <c r="E7" s="8">
        <v>384.9990093</v>
      </c>
      <c r="F7" s="42">
        <v>29.0249660377</v>
      </c>
      <c r="G7" s="42">
        <v>290.067722604</v>
      </c>
      <c r="H7" s="42">
        <v>0.0009377417051589128</v>
      </c>
      <c r="I7" s="43">
        <v>75280826127208600</v>
      </c>
      <c r="J7" s="7">
        <v>5873229898881040</v>
      </c>
      <c r="K7" s="62">
        <f>I7-J7</f>
      </c>
      <c r="L7" s="122">
        <f>3.81E-42/E7*EXP(-170/E7)</f>
      </c>
      <c r="M7" s="26">
        <f>J7*1000000*J7*1000000*K7*1000000*L7</f>
      </c>
      <c r="N7" s="8">
        <f>2.5E-43*E7^(-0.63)</f>
      </c>
      <c r="O7" s="7">
        <f>N7*J7*J7*J7*1000000000000000000</f>
      </c>
      <c r="P7" s="8">
        <f>2.1E-46*EXP(345/E7)</f>
      </c>
      <c r="Q7" s="26">
        <f>P7*J7*J7*K7*1000000000000000000</f>
      </c>
      <c r="R7" s="8">
        <f>6.4E-47*EXP(663/E7)</f>
      </c>
      <c r="S7" s="26">
        <f>R7*J7*K7*K7*1000000000000000000</f>
      </c>
      <c r="T7" s="123">
        <f>M7+O7+Q7+S7</f>
      </c>
      <c r="U7" s="44">
        <v>1090732695306320</v>
      </c>
      <c r="V7" s="7">
        <v>39067410856897800000</v>
      </c>
      <c r="W7" s="67">
        <v>209592786060183000</v>
      </c>
      <c r="X7" s="122">
        <f>0.000000000000000008*EXP(-(2060-1553)/E7)</f>
      </c>
      <c r="Y7" s="7">
        <f>X7*W7*J7*1000000</f>
      </c>
      <c r="Z7" s="8">
        <f>0.0000000000000013</f>
      </c>
      <c r="AA7" s="7">
        <f>Z7*U7*J7*1000000</f>
      </c>
      <c r="AB7" s="8">
        <f>0.000000000000000018*EXP(-2300/E7)</f>
      </c>
      <c r="AC7" s="7">
        <f>AB7*V7*J7*1000000</f>
      </c>
      <c r="AD7" s="44">
        <f>Y7+AA7+AC7</f>
      </c>
      <c r="AE7" s="123">
        <f>AD7+T7</f>
      </c>
      <c r="AF7" s="123">
        <v>1e+22</v>
      </c>
      <c r="AG7" s="26">
        <f>F7*J7*1000000-AE7-AF7</f>
      </c>
      <c r="AH7" s="26">
        <f>(AE7+AF7)/J7/1000000</f>
      </c>
      <c r="AI7" s="26">
        <f>F7-AH7</f>
      </c>
      <c r="AJ7" s="62">
        <f>AG7/J7/1000000</f>
      </c>
      <c r="AK7" s="45">
        <f>AJ7*2*0.01/SQRT(8*1.38E-23*G7/(2.66E-26*PI()))</f>
      </c>
      <c r="AL7" s="26">
        <f>AK7-H7</f>
      </c>
      <c r="AM7" s="62">
        <f>AL7/H7*100</f>
      </c>
      <c r="AN7" s="4"/>
    </row>
    <row x14ac:dyDescent="0.25" r="8" customHeight="1" ht="17.25">
      <c r="A8" s="91">
        <v>0.4</v>
      </c>
      <c r="B8" s="92">
        <v>40</v>
      </c>
      <c r="C8" s="92">
        <v>0</v>
      </c>
      <c r="D8" s="92">
        <v>-20</v>
      </c>
      <c r="E8" s="93">
        <v>311.669097978</v>
      </c>
      <c r="F8" s="93">
        <v>25.1374964266</v>
      </c>
      <c r="G8" s="93">
        <v>269.53534743384</v>
      </c>
      <c r="H8" s="93">
        <v>0.0008425105962997974</v>
      </c>
      <c r="I8" s="94">
        <v>12399066260265500</v>
      </c>
      <c r="J8" s="92">
        <v>1587477743283150</v>
      </c>
      <c r="K8" s="95">
        <f>I8-J8</f>
      </c>
      <c r="L8" s="122">
        <f>3.81E-42/E8*EXP(-170/E8)</f>
      </c>
      <c r="M8" s="26">
        <f>J8*1000000*J8*1000000*K8*1000000*L8</f>
      </c>
      <c r="N8" s="8">
        <f>2.5E-43*E8^(-0.63)</f>
      </c>
      <c r="O8" s="7">
        <f>N8*J8*J8*J8*1000000000000000000</f>
      </c>
      <c r="P8" s="8">
        <f>2.1E-46*EXP(345/E8)</f>
      </c>
      <c r="Q8" s="26">
        <f>P8*J8*J8*K8*1000000000000000000</f>
      </c>
      <c r="R8" s="8">
        <f>6.4E-47*EXP(663/E8)</f>
      </c>
      <c r="S8" s="26">
        <f>R8*J8*K8*K8*1000000000000000000</f>
      </c>
      <c r="T8" s="123">
        <f>M8+O8+Q8+S8</f>
      </c>
      <c r="U8" s="44">
        <v>938289411510636</v>
      </c>
      <c r="V8" s="7">
        <v>3849145366246750000</v>
      </c>
      <c r="W8" s="67">
        <v>9408211433647050</v>
      </c>
      <c r="X8" s="122">
        <f>0.000000000000000008*EXP(-(2060-1553)/E8)</f>
      </c>
      <c r="Y8" s="7">
        <f>X8*W8*J8*1000000</f>
      </c>
      <c r="Z8" s="8">
        <f>0.0000000000000013</f>
      </c>
      <c r="AA8" s="7">
        <f>Z8*U8*J8*1000000</f>
      </c>
      <c r="AB8" s="8">
        <f>0.000000000000000018*EXP(-2300/E8)</f>
      </c>
      <c r="AC8" s="7">
        <f>AB8*V8*J8*1000000</f>
      </c>
      <c r="AD8" s="44">
        <f>Y8+AA8+AC8</f>
      </c>
      <c r="AE8" s="123">
        <f>AD8+T8</f>
      </c>
      <c r="AF8" s="123">
        <v>1e+22</v>
      </c>
      <c r="AG8" s="26">
        <f>F8*J8*1000000-AE8-AF8</f>
      </c>
      <c r="AH8" s="26">
        <f>(AE8+AF8)/J8/1000000</f>
      </c>
      <c r="AI8" s="26">
        <f>F8-AH8</f>
      </c>
      <c r="AJ8" s="62">
        <f>AG8/J8/1000000</f>
      </c>
      <c r="AK8" s="45">
        <f>AJ8*2*0.01/SQRT(8*1.38E-23*G8/(2.66E-26*PI()))</f>
      </c>
      <c r="AL8" s="26">
        <f>AK8-H8</f>
      </c>
      <c r="AM8" s="62">
        <f>AL8/H8*100</f>
      </c>
      <c r="AN8" s="4"/>
    </row>
    <row x14ac:dyDescent="0.25" r="9" customHeight="1" ht="17.25">
      <c r="A9" s="91">
        <v>0.6</v>
      </c>
      <c r="B9" s="92">
        <v>40</v>
      </c>
      <c r="C9" s="92">
        <v>0</v>
      </c>
      <c r="D9" s="92">
        <v>-20</v>
      </c>
      <c r="E9" s="93">
        <v>325.281665174</v>
      </c>
      <c r="F9" s="93">
        <v>27.2656759292</v>
      </c>
      <c r="G9" s="93">
        <v>273.34686624872</v>
      </c>
      <c r="H9" s="93">
        <v>0.0009074452516803946</v>
      </c>
      <c r="I9" s="94">
        <v>17820274907115700</v>
      </c>
      <c r="J9" s="92">
        <v>2856276725248740</v>
      </c>
      <c r="K9" s="95">
        <f>I9-J9</f>
      </c>
      <c r="L9" s="122">
        <f>3.81E-42/E9*EXP(-170/E9)</f>
      </c>
      <c r="M9" s="26">
        <f>J9*1000000*J9*1000000*K9*1000000*L9</f>
      </c>
      <c r="N9" s="8">
        <f>2.5E-43*E9^(-0.63)</f>
      </c>
      <c r="O9" s="7">
        <f>N9*J9*J9*J9*1000000000000000000</f>
      </c>
      <c r="P9" s="8">
        <f>2.1E-46*EXP(345/E9)</f>
      </c>
      <c r="Q9" s="26">
        <f>P9*J9*J9*K9*1000000000000000000</f>
      </c>
      <c r="R9" s="8">
        <f>6.4E-47*EXP(663/E9)</f>
      </c>
      <c r="S9" s="26">
        <f>R9*J9*K9*K9*1000000000000000000</f>
      </c>
      <c r="T9" s="123">
        <f>M9+O9+Q9+S9</f>
      </c>
      <c r="U9" s="44">
        <v>662123637064084</v>
      </c>
      <c r="V9" s="7">
        <v>7344269026934430000</v>
      </c>
      <c r="W9" s="67">
        <v>17422320273146200</v>
      </c>
      <c r="X9" s="122">
        <f>0.000000000000000008*EXP(-(2060-1553)/E9)</f>
      </c>
      <c r="Y9" s="7">
        <f>X9*W9*J9*1000000</f>
      </c>
      <c r="Z9" s="8">
        <f>0.0000000000000013</f>
      </c>
      <c r="AA9" s="7">
        <f>Z9*U9*J9*1000000</f>
      </c>
      <c r="AB9" s="8">
        <f>0.000000000000000018*EXP(-2300/E9)</f>
      </c>
      <c r="AC9" s="7">
        <f>AB9*V9*J9*1000000</f>
      </c>
      <c r="AD9" s="44">
        <f>Y9+AA9+AC9</f>
      </c>
      <c r="AE9" s="123">
        <f>AD9+T9</f>
      </c>
      <c r="AF9" s="123">
        <v>1e+22</v>
      </c>
      <c r="AG9" s="26">
        <f>F9*J9*1000000-AE9-AF9</f>
      </c>
      <c r="AH9" s="26">
        <f>(AE9+AF9)/J9/1000000</f>
      </c>
      <c r="AI9" s="26">
        <f>F9-AH9</f>
      </c>
      <c r="AJ9" s="62">
        <f>AG9/J9/1000000</f>
      </c>
      <c r="AK9" s="45">
        <f>AJ9*2*0.01/SQRT(8*1.38E-23*G9/(2.66E-26*PI()))</f>
      </c>
      <c r="AL9" s="26">
        <f>AK9-H9</f>
      </c>
      <c r="AM9" s="62">
        <f>AL9/H9*100</f>
      </c>
      <c r="AN9" s="4"/>
    </row>
    <row x14ac:dyDescent="0.25" r="10" customHeight="1" ht="17.25">
      <c r="A10" s="40">
        <v>0.8</v>
      </c>
      <c r="B10" s="41">
        <v>40</v>
      </c>
      <c r="C10" s="41">
        <v>0</v>
      </c>
      <c r="D10" s="41">
        <v>-20</v>
      </c>
      <c r="E10" s="8">
        <v>338.275611821</v>
      </c>
      <c r="F10" s="42">
        <v>29.1927988774</v>
      </c>
      <c r="G10" s="42">
        <v>276.98517130988</v>
      </c>
      <c r="H10" s="42">
        <v>0.0009651808337072331</v>
      </c>
      <c r="I10" s="43">
        <v>22847676049130000</v>
      </c>
      <c r="J10" s="7">
        <v>3452182949254420</v>
      </c>
      <c r="K10" s="62">
        <f>I10-J10</f>
      </c>
      <c r="L10" s="122">
        <f>3.81E-42/E10*EXP(-170/E10)</f>
      </c>
      <c r="M10" s="26">
        <f>J10*1000000*J10*1000000*K10*1000000*L10</f>
      </c>
      <c r="N10" s="8">
        <f>2.5E-43*E10^(-0.63)</f>
      </c>
      <c r="O10" s="7">
        <f>N10*J10*J10*J10*1000000000000000000</f>
      </c>
      <c r="P10" s="8">
        <f>2.1E-46*EXP(345/E10)</f>
      </c>
      <c r="Q10" s="26">
        <f>P10*J10*J10*K10*1000000000000000000</f>
      </c>
      <c r="R10" s="8">
        <f>6.4E-47*EXP(663/E10)</f>
      </c>
      <c r="S10" s="26">
        <f>R10*J10*K10*K10*1000000000000000000</f>
      </c>
      <c r="T10" s="123">
        <f>M10+O10+Q10+S10</f>
      </c>
      <c r="U10" s="44">
        <v>638674612889876</v>
      </c>
      <c r="V10" s="7">
        <v>10080857703745800000</v>
      </c>
      <c r="W10" s="67">
        <v>24668108267164700</v>
      </c>
      <c r="X10" s="122">
        <f>0.000000000000000008*EXP(-(2060-1553)/E10)</f>
      </c>
      <c r="Y10" s="7">
        <f>X10*W10*J10*1000000</f>
      </c>
      <c r="Z10" s="8">
        <f>0.0000000000000013</f>
      </c>
      <c r="AA10" s="7">
        <f>Z10*U10*J10*1000000</f>
      </c>
      <c r="AB10" s="8">
        <f>0.000000000000000018*EXP(-2300/E10)</f>
      </c>
      <c r="AC10" s="7">
        <f>AB10*V10*J10*1000000</f>
      </c>
      <c r="AD10" s="44">
        <f>Y10+AA10+AC10</f>
      </c>
      <c r="AE10" s="123">
        <f>AD10+T10</f>
      </c>
      <c r="AF10" s="123">
        <v>1e+22</v>
      </c>
      <c r="AG10" s="26">
        <f>F10*J10*1000000-AE10-AF10</f>
      </c>
      <c r="AH10" s="26">
        <f>(AE10+AF10)/J10/1000000</f>
      </c>
      <c r="AI10" s="26">
        <f>F10-AH10</f>
      </c>
      <c r="AJ10" s="62">
        <f>AG10/J10/1000000</f>
      </c>
      <c r="AK10" s="45">
        <f>AJ10*2*0.01/SQRT(8*1.38E-23*G10/(2.66E-26*PI()))</f>
      </c>
      <c r="AL10" s="26">
        <f>AK10-H10</f>
      </c>
      <c r="AM10" s="62">
        <f>AL10/H10*100</f>
      </c>
      <c r="AN10" s="4"/>
    </row>
    <row x14ac:dyDescent="0.25" r="11" customHeight="1" ht="17.25">
      <c r="A11" s="48">
        <v>1</v>
      </c>
      <c r="B11" s="41">
        <v>40</v>
      </c>
      <c r="C11" s="41">
        <v>0</v>
      </c>
      <c r="D11" s="41">
        <v>-20</v>
      </c>
      <c r="E11" s="8">
        <v>350.6724884</v>
      </c>
      <c r="F11" s="42">
        <v>31.8693049169</v>
      </c>
      <c r="G11" s="42">
        <v>280.456296752</v>
      </c>
      <c r="H11" s="42">
        <v>0.0010471314594205547</v>
      </c>
      <c r="I11" s="43">
        <v>27549964175500500</v>
      </c>
      <c r="J11" s="7">
        <v>4514247569367830</v>
      </c>
      <c r="K11" s="62">
        <f>I11-J11</f>
      </c>
      <c r="L11" s="122">
        <f>3.81E-42/E11*EXP(-170/E11)</f>
      </c>
      <c r="M11" s="26">
        <f>J11*1000000*J11*1000000*K11*1000000*L11</f>
      </c>
      <c r="N11" s="8">
        <f>2.5E-43*E11^(-0.63)</f>
      </c>
      <c r="O11" s="7">
        <f>N11*J11*J11*J11*1000000000000000000</f>
      </c>
      <c r="P11" s="8">
        <f>2.1E-46*EXP(345/E11)</f>
      </c>
      <c r="Q11" s="26">
        <f>P11*J11*J11*K11*1000000000000000000</f>
      </c>
      <c r="R11" s="8">
        <f>6.4E-47*EXP(663/E11)</f>
      </c>
      <c r="S11" s="26">
        <f>R11*J11*K11*K11*1000000000000000000</f>
      </c>
      <c r="T11" s="123">
        <f>M11+O11+Q11+S11</f>
      </c>
      <c r="U11" s="44">
        <v>723002305696666</v>
      </c>
      <c r="V11" s="7">
        <v>11685367946498200000</v>
      </c>
      <c r="W11" s="67">
        <v>31487974355887500</v>
      </c>
      <c r="X11" s="122">
        <f>0.000000000000000008*EXP(-(2060-1553)/E11)</f>
      </c>
      <c r="Y11" s="7">
        <f>X11*W11*J11*1000000</f>
      </c>
      <c r="Z11" s="8">
        <f>0.0000000000000013</f>
      </c>
      <c r="AA11" s="7">
        <f>Z11*U11*J11*1000000</f>
      </c>
      <c r="AB11" s="8">
        <f>0.000000000000000018*EXP(-2300/E11)</f>
      </c>
      <c r="AC11" s="7">
        <f>AB11*V11*J11*1000000</f>
      </c>
      <c r="AD11" s="44">
        <f>Y11+AA11+AC11</f>
      </c>
      <c r="AE11" s="123">
        <f>AD11+T11</f>
      </c>
      <c r="AF11" s="123">
        <v>1e+22</v>
      </c>
      <c r="AG11" s="26">
        <f>F11*J11*1000000-AE11-AF11</f>
      </c>
      <c r="AH11" s="26">
        <f>(AE11+AF11)/J11/1000000</f>
      </c>
      <c r="AI11" s="26">
        <f>F11-AH11</f>
      </c>
      <c r="AJ11" s="62">
        <f>AG11/J11/1000000</f>
      </c>
      <c r="AK11" s="45">
        <f>AJ11*2*0.01/SQRT(8*1.38E-23*G11/(2.66E-26*PI()))</f>
      </c>
      <c r="AL11" s="26">
        <f>AK11-H11</f>
      </c>
      <c r="AM11" s="62">
        <f>AL11/H11*100</f>
      </c>
      <c r="AN11" s="4"/>
    </row>
    <row x14ac:dyDescent="0.25" r="12" customHeight="1" ht="17.25">
      <c r="A12" s="40">
        <v>1.5</v>
      </c>
      <c r="B12" s="41">
        <v>40</v>
      </c>
      <c r="C12" s="41">
        <v>0</v>
      </c>
      <c r="D12" s="41">
        <v>-20</v>
      </c>
      <c r="E12" s="8">
        <v>379.19392335</v>
      </c>
      <c r="F12" s="42">
        <v>36.8068946552</v>
      </c>
      <c r="G12" s="42">
        <v>288.442298538</v>
      </c>
      <c r="H12" s="42">
        <v>0.001192506947678111</v>
      </c>
      <c r="I12" s="43">
        <v>38216650760393600</v>
      </c>
      <c r="J12" s="7">
        <v>5712700240414110</v>
      </c>
      <c r="K12" s="62">
        <f>I12-J12</f>
      </c>
      <c r="L12" s="122">
        <f>3.81E-42/E12*EXP(-170/E12)</f>
      </c>
      <c r="M12" s="26">
        <f>J12*1000000*J12*1000000*K12*1000000*L12</f>
      </c>
      <c r="N12" s="8">
        <f>2.5E-43*E12^(-0.63)</f>
      </c>
      <c r="O12" s="7">
        <f>N12*J12*J12*J12*1000000000000000000</f>
      </c>
      <c r="P12" s="8">
        <f>2.1E-46*EXP(345/E12)</f>
      </c>
      <c r="Q12" s="26">
        <f>P12*J12*J12*K12*1000000000000000000</f>
      </c>
      <c r="R12" s="8">
        <f>6.4E-47*EXP(663/E12)</f>
      </c>
      <c r="S12" s="26">
        <f>R12*J12*K12*K12*1000000000000000000</f>
      </c>
      <c r="T12" s="123">
        <f>M12+O12+Q12+S12</f>
      </c>
      <c r="U12" s="44">
        <v>938176926376191</v>
      </c>
      <c r="V12" s="7">
        <v>14469389194724900000</v>
      </c>
      <c r="W12" s="67">
        <v>46184547307182900</v>
      </c>
      <c r="X12" s="122">
        <f>0.000000000000000008*EXP(-(2060-1553)/E12)</f>
      </c>
      <c r="Y12" s="7">
        <f>X12*W12*J12*1000000</f>
      </c>
      <c r="Z12" s="8">
        <f>0.0000000000000013</f>
      </c>
      <c r="AA12" s="7">
        <f>Z12*U12*J12*1000000</f>
      </c>
      <c r="AB12" s="8">
        <f>0.000000000000000018*EXP(-2300/E12)</f>
      </c>
      <c r="AC12" s="7">
        <f>AB12*V12*J12*1000000</f>
      </c>
      <c r="AD12" s="44">
        <f>Y12+AA12+AC12</f>
      </c>
      <c r="AE12" s="123">
        <f>AD12+T12</f>
      </c>
      <c r="AF12" s="123">
        <v>1e+22</v>
      </c>
      <c r="AG12" s="26">
        <f>F12*J12*1000000-AE12-AF12</f>
      </c>
      <c r="AH12" s="26">
        <f>(AE12+AF12)/J12/1000000</f>
      </c>
      <c r="AI12" s="26">
        <f>F12-AH12</f>
      </c>
      <c r="AJ12" s="62">
        <f>AG12/J12/1000000</f>
      </c>
      <c r="AK12" s="45">
        <f>AJ12*2*0.01/SQRT(8*1.38E-23*G12/(2.66E-26*PI()))</f>
      </c>
      <c r="AL12" s="26">
        <f>AK12-H12</f>
      </c>
      <c r="AM12" s="62">
        <f>AL12/H12*100</f>
      </c>
      <c r="AN12" s="4"/>
    </row>
    <row x14ac:dyDescent="0.25" r="13" customHeight="1" ht="17.25">
      <c r="A13" s="48">
        <v>2</v>
      </c>
      <c r="B13" s="41">
        <v>40</v>
      </c>
      <c r="C13" s="41">
        <v>0</v>
      </c>
      <c r="D13" s="41">
        <v>-20</v>
      </c>
      <c r="E13" s="8">
        <v>404.4550872</v>
      </c>
      <c r="F13" s="42">
        <v>42.2444180276</v>
      </c>
      <c r="G13" s="42">
        <v>295.515424416</v>
      </c>
      <c r="H13" s="42">
        <v>0.0013521985573194592</v>
      </c>
      <c r="I13" s="43">
        <v>47772990369021200</v>
      </c>
      <c r="J13" s="7">
        <v>6578688205484830</v>
      </c>
      <c r="K13" s="62">
        <f>I13-J13</f>
      </c>
      <c r="L13" s="122">
        <f>3.81E-42/E13*EXP(-170/E13)</f>
      </c>
      <c r="M13" s="26">
        <f>J13*1000000*J13*1000000*K13*1000000*L13</f>
      </c>
      <c r="N13" s="8">
        <f>2.5E-43*E13^(-0.63)</f>
      </c>
      <c r="O13" s="7">
        <f>N13*J13*J13*J13*1000000000000000000</f>
      </c>
      <c r="P13" s="8">
        <f>2.1E-46*EXP(345/E13)</f>
      </c>
      <c r="Q13" s="26">
        <f>P13*J13*J13*K13*1000000000000000000</f>
      </c>
      <c r="R13" s="8">
        <f>6.4E-47*EXP(663/E13)</f>
      </c>
      <c r="S13" s="26">
        <f>R13*J13*K13*K13*1000000000000000000</f>
      </c>
      <c r="T13" s="123">
        <f>M13+O13+Q13+S13</f>
      </c>
      <c r="U13" s="44">
        <v>1134899765479630</v>
      </c>
      <c r="V13" s="7">
        <v>16843736944574700000</v>
      </c>
      <c r="W13" s="67">
        <v>57968129992130800</v>
      </c>
      <c r="X13" s="122">
        <f>0.000000000000000008*EXP(-(2060-1553)/E13)</f>
      </c>
      <c r="Y13" s="7">
        <f>X13*W13*J13*1000000</f>
      </c>
      <c r="Z13" s="8">
        <f>0.0000000000000013</f>
      </c>
      <c r="AA13" s="7">
        <f>Z13*U13*J13*1000000</f>
      </c>
      <c r="AB13" s="8">
        <f>0.000000000000000018*EXP(-2300/E13)</f>
      </c>
      <c r="AC13" s="7">
        <f>AB13*V13*J13*1000000</f>
      </c>
      <c r="AD13" s="44">
        <f>Y13+AA13+AC13</f>
      </c>
      <c r="AE13" s="123">
        <f>AD13+T13</f>
      </c>
      <c r="AF13" s="123">
        <v>1e+22</v>
      </c>
      <c r="AG13" s="26">
        <f>F13*J13*1000000-AE13-AF13</f>
      </c>
      <c r="AH13" s="26">
        <f>(AE13+AF13)/J13/1000000</f>
      </c>
      <c r="AI13" s="26">
        <f>F13-AH13</f>
      </c>
      <c r="AJ13" s="62">
        <f>AG13/J13/1000000</f>
      </c>
      <c r="AK13" s="45">
        <f>AJ13*2*0.01/SQRT(8*1.38E-23*G13/(2.66E-26*PI()))</f>
      </c>
      <c r="AL13" s="26">
        <f>AK13-H13</f>
      </c>
      <c r="AM13" s="62">
        <f>AL13/H13*100</f>
      </c>
      <c r="AN13" s="4"/>
    </row>
    <row x14ac:dyDescent="0.25" r="14" customHeight="1" ht="17.25">
      <c r="A14" s="48">
        <v>3</v>
      </c>
      <c r="B14" s="41">
        <v>40</v>
      </c>
      <c r="C14" s="41">
        <v>0</v>
      </c>
      <c r="D14" s="41">
        <v>-20</v>
      </c>
      <c r="E14" s="8">
        <v>446.5435068</v>
      </c>
      <c r="F14" s="42">
        <v>49.8925087515</v>
      </c>
      <c r="G14" s="42">
        <v>307.300181904</v>
      </c>
      <c r="H14" s="42">
        <v>0.0015660843409534065</v>
      </c>
      <c r="I14" s="43">
        <v>64905307180386200</v>
      </c>
      <c r="J14" s="7">
        <v>7414702177590710</v>
      </c>
      <c r="K14" s="62">
        <f>I14-J14</f>
      </c>
      <c r="L14" s="122">
        <f>3.81E-42/E14*EXP(-170/E14)</f>
      </c>
      <c r="M14" s="26">
        <f>J14*1000000*J14*1000000*K14*1000000*L14</f>
      </c>
      <c r="N14" s="8">
        <f>2.5E-43*E14^(-0.63)</f>
      </c>
      <c r="O14" s="7">
        <f>N14*J14*J14*J14*1000000000000000000</f>
      </c>
      <c r="P14" s="8">
        <f>2.1E-46*EXP(345/E14)</f>
      </c>
      <c r="Q14" s="26">
        <f>P14*J14*J14*K14*1000000000000000000</f>
      </c>
      <c r="R14" s="8">
        <f>6.4E-47*EXP(663/E14)</f>
      </c>
      <c r="S14" s="26">
        <f>R14*J14*K14*K14*1000000000000000000</f>
      </c>
      <c r="T14" s="123">
        <f>M14+O14+Q14+S14</f>
      </c>
      <c r="U14" s="44">
        <v>1462844263879620</v>
      </c>
      <c r="V14" s="7">
        <v>20928199425135000000</v>
      </c>
      <c r="W14" s="67">
        <v>77808217975526000</v>
      </c>
      <c r="X14" s="122">
        <f>0.000000000000000008*EXP(-(2060-1553)/E14)</f>
      </c>
      <c r="Y14" s="7">
        <f>X14*W14*J14*1000000</f>
      </c>
      <c r="Z14" s="8">
        <f>0.0000000000000013</f>
      </c>
      <c r="AA14" s="7">
        <f>Z14*U14*J14*1000000</f>
      </c>
      <c r="AB14" s="8">
        <f>0.000000000000000018*EXP(-2300/E14)</f>
      </c>
      <c r="AC14" s="7">
        <f>AB14*V14*J14*1000000</f>
      </c>
      <c r="AD14" s="44">
        <f>Y14+AA14+AC14</f>
      </c>
      <c r="AE14" s="123">
        <f>AD14+T14</f>
      </c>
      <c r="AF14" s="123">
        <v>1e+22</v>
      </c>
      <c r="AG14" s="26">
        <f>F14*J14*1000000-AE14-AF14</f>
      </c>
      <c r="AH14" s="26">
        <f>(AE14+AF14)/J14/1000000</f>
      </c>
      <c r="AI14" s="26">
        <f>F14-AH14</f>
      </c>
      <c r="AJ14" s="62">
        <f>AG14/J14/1000000</f>
      </c>
      <c r="AK14" s="45">
        <f>AJ14*2*0.01/SQRT(8*1.38E-23*G14/(2.66E-26*PI()))</f>
      </c>
      <c r="AL14" s="26">
        <f>AK14-H14</f>
      </c>
      <c r="AM14" s="62">
        <f>AL14/H14*100</f>
      </c>
      <c r="AN14" s="4"/>
    </row>
    <row x14ac:dyDescent="0.25" r="15" customHeight="1" ht="17.25">
      <c r="A15" s="48">
        <v>5</v>
      </c>
      <c r="B15" s="41">
        <v>40</v>
      </c>
      <c r="C15" s="41">
        <v>0</v>
      </c>
      <c r="D15" s="41">
        <v>-20</v>
      </c>
      <c r="E15" s="8">
        <v>506.41305</v>
      </c>
      <c r="F15" s="42">
        <v>62.5223015157</v>
      </c>
      <c r="G15" s="42">
        <v>324.063654</v>
      </c>
      <c r="H15" s="42">
        <v>0.001911089418392033</v>
      </c>
      <c r="I15" s="43">
        <v>95386705504070500</v>
      </c>
      <c r="J15" s="7">
        <v>7707210802968410</v>
      </c>
      <c r="K15" s="62">
        <f>I15-J15</f>
      </c>
      <c r="L15" s="122">
        <f>3.81E-42/E15*EXP(-170/E15)</f>
      </c>
      <c r="M15" s="26">
        <f>J15*1000000*J15*1000000*K15*1000000*L15</f>
      </c>
      <c r="N15" s="8">
        <f>2.5E-43*E15^(-0.63)</f>
      </c>
      <c r="O15" s="7">
        <f>N15*J15*J15*J15*1000000000000000000</f>
      </c>
      <c r="P15" s="8">
        <f>2.1E-46*EXP(345/E15)</f>
      </c>
      <c r="Q15" s="26">
        <f>P15*J15*J15*K15*1000000000000000000</f>
      </c>
      <c r="R15" s="8">
        <f>6.4E-47*EXP(663/E15)</f>
      </c>
      <c r="S15" s="26">
        <f>R15*J15*K15*K15*1000000000000000000</f>
      </c>
      <c r="T15" s="123">
        <f>M15+O15+Q15+S15</f>
      </c>
      <c r="U15" s="44">
        <v>1964965646936640</v>
      </c>
      <c r="V15" s="7">
        <v>27578228541896600000</v>
      </c>
      <c r="W15" s="67">
        <v>110277397790010000</v>
      </c>
      <c r="X15" s="122">
        <f>0.000000000000000008*EXP(-(2060-1553)/E15)</f>
      </c>
      <c r="Y15" s="7">
        <f>X15*W15*J15*1000000</f>
      </c>
      <c r="Z15" s="8">
        <f>0.0000000000000013</f>
      </c>
      <c r="AA15" s="7">
        <f>Z15*U15*J15*1000000</f>
      </c>
      <c r="AB15" s="8">
        <f>0.000000000000000018*EXP(-2300/E15)</f>
      </c>
      <c r="AC15" s="7">
        <f>AB15*V15*J15*1000000</f>
      </c>
      <c r="AD15" s="44">
        <f>Y15+AA15+AC15</f>
      </c>
      <c r="AE15" s="123">
        <f>AD15+T15</f>
      </c>
      <c r="AF15" s="123">
        <v>1e+22</v>
      </c>
      <c r="AG15" s="26">
        <f>F15*J15*1000000-AE15-AF15</f>
      </c>
      <c r="AH15" s="26">
        <f>(AE15+AF15)/J15/1000000</f>
      </c>
      <c r="AI15" s="26">
        <f>F15-AH15</f>
      </c>
      <c r="AJ15" s="62">
        <f>AG15/J15/1000000</f>
      </c>
      <c r="AK15" s="45">
        <f>AJ15*2*0.01/SQRT(8*1.38E-23*G15/(2.66E-26*PI()))</f>
      </c>
      <c r="AL15" s="26">
        <f>AK15-H15</f>
      </c>
      <c r="AM15" s="62">
        <f>AL15/H15*100</f>
      </c>
      <c r="AN15" s="4"/>
    </row>
    <row x14ac:dyDescent="0.25" r="16" customHeight="1" ht="17.25">
      <c r="A16" s="49">
        <v>7.5</v>
      </c>
      <c r="B16" s="50">
        <v>40</v>
      </c>
      <c r="C16" s="50">
        <v>0</v>
      </c>
      <c r="D16" s="50">
        <v>-20</v>
      </c>
      <c r="E16" s="51">
        <v>563.45371875</v>
      </c>
      <c r="F16" s="52">
        <v>75.5721616928</v>
      </c>
      <c r="G16" s="52">
        <v>340.03504125</v>
      </c>
      <c r="H16" s="52">
        <v>0.0022550762008952865</v>
      </c>
      <c r="I16" s="53">
        <v>128595492911816000</v>
      </c>
      <c r="J16" s="54">
        <v>6975278527583900</v>
      </c>
      <c r="K16" s="68">
        <f>I16-J16</f>
      </c>
      <c r="L16" s="124">
        <f>3.81E-42/E16*EXP(-170/E16)</f>
      </c>
      <c r="M16" s="55">
        <f>J16*1000000*J16*1000000*K16*1000000*L16</f>
      </c>
      <c r="N16" s="51">
        <f>2.5E-43*E16^(-0.63)</f>
      </c>
      <c r="O16" s="54">
        <f>N16*J16*J16*J16*1000000000000000000</f>
      </c>
      <c r="P16" s="51">
        <f>2.1E-46*EXP(345/E16)</f>
      </c>
      <c r="Q16" s="55">
        <f>P16*J16*J16*K16*1000000000000000000</f>
      </c>
      <c r="R16" s="51">
        <f>6.4E-47*EXP(663/E16)</f>
      </c>
      <c r="S16" s="55">
        <f>R16*J16*K16*K16*1000000000000000000</f>
      </c>
      <c r="T16" s="125">
        <f>M16+O16+Q16+S16</f>
      </c>
      <c r="U16" s="56">
        <v>2480649236090330</v>
      </c>
      <c r="V16" s="54">
        <v>33870569548968900000</v>
      </c>
      <c r="W16" s="69">
        <v>143935271629362000</v>
      </c>
      <c r="X16" s="124">
        <f>0.000000000000000008*EXP(-(2060-1553)/E16)</f>
      </c>
      <c r="Y16" s="54">
        <f>X16*W16*J16*1000000</f>
      </c>
      <c r="Z16" s="51">
        <f>0.0000000000000013</f>
      </c>
      <c r="AA16" s="54">
        <f>Z16*U16*J16*1000000</f>
      </c>
      <c r="AB16" s="51">
        <f>0.000000000000000018*EXP(-2300/E16)</f>
      </c>
      <c r="AC16" s="54">
        <f>AB16*V16*J16*1000000</f>
      </c>
      <c r="AD16" s="56">
        <f>Y16+AA16+AC16</f>
      </c>
      <c r="AE16" s="125">
        <f>AD16+T16</f>
      </c>
      <c r="AF16" s="125">
        <v>1e+22</v>
      </c>
      <c r="AG16" s="55">
        <f>F16*J16*1000000-AE16-AF16</f>
      </c>
      <c r="AH16" s="55">
        <f>(AE16+AF16)/J16/1000000</f>
      </c>
      <c r="AI16" s="55">
        <f>F16-AH16</f>
      </c>
      <c r="AJ16" s="68">
        <f>AG16/J16/1000000</f>
      </c>
      <c r="AK16" s="57">
        <f>AJ16*2*0.01/SQRT(8*1.38E-23*G16/(2.66E-26*PI()))</f>
      </c>
      <c r="AL16" s="55">
        <f>AK16-H16</f>
      </c>
      <c r="AM16" s="68">
        <f>AL16/H16*100</f>
      </c>
      <c r="AN16" s="4"/>
    </row>
    <row x14ac:dyDescent="0.25" r="17" customHeight="1" ht="17.25">
      <c r="A17" s="79">
        <v>0.4</v>
      </c>
      <c r="B17" s="80">
        <v>20</v>
      </c>
      <c r="C17" s="80">
        <v>0</v>
      </c>
      <c r="D17" s="80">
        <v>5</v>
      </c>
      <c r="E17" s="81">
        <v>309.05030825</v>
      </c>
      <c r="F17" s="81">
        <v>15.3457595743</v>
      </c>
      <c r="G17" s="81">
        <v>286.80208631</v>
      </c>
      <c r="H17" s="81">
        <v>0.0004986070906012072</v>
      </c>
      <c r="I17" s="82">
        <v>12504131832091200</v>
      </c>
      <c r="J17" s="80">
        <v>1806879187939660</v>
      </c>
      <c r="K17" s="83">
        <f>I17-J17</f>
      </c>
      <c r="L17" s="118">
        <f>3.81E-42/E17*EXP(-170/E17)</f>
      </c>
      <c r="M17" s="87">
        <f>J17*1000000*J17*1000000*K17*1000000*L17</f>
      </c>
      <c r="N17" s="88">
        <f>2.5E-43*E17^(-0.63)</f>
      </c>
      <c r="O17" s="85">
        <f>N17*J17*J17*J17*1000000000000000000</f>
      </c>
      <c r="P17" s="88">
        <f>2.1E-46*EXP(345/E17)</f>
      </c>
      <c r="Q17" s="87">
        <f>P17*J17*J17*K17*1000000000000000000</f>
      </c>
      <c r="R17" s="88">
        <f>6.4E-47*EXP(663/E17)</f>
      </c>
      <c r="S17" s="87">
        <f>R17*J17*K17*K17*1000000000000000000</f>
      </c>
      <c r="T17" s="119">
        <f>M17+O17+Q17+S17</f>
      </c>
      <c r="U17" s="84">
        <v>444763878544441</v>
      </c>
      <c r="V17" s="85">
        <v>5704147651926420000</v>
      </c>
      <c r="W17" s="120">
        <v>10413613498120700</v>
      </c>
      <c r="X17" s="118">
        <f>0.000000000000000008*EXP(-(2060-1553)/E17)</f>
      </c>
      <c r="Y17" s="85">
        <f>X17*W17*J17*1000000</f>
      </c>
      <c r="Z17" s="88">
        <f>0.0000000000000013</f>
      </c>
      <c r="AA17" s="85">
        <f>Z17*U17*J17*1000000</f>
      </c>
      <c r="AB17" s="88">
        <f>0.000000000000000018*EXP(-2300/E17)</f>
      </c>
      <c r="AC17" s="85">
        <f>AB17*V17*J17*1000000</f>
      </c>
      <c r="AD17" s="84">
        <f>Y17+AA17+AC17</f>
      </c>
      <c r="AE17" s="119">
        <f>AD17+T17</f>
      </c>
      <c r="AF17" s="119">
        <v>1e+22</v>
      </c>
      <c r="AG17" s="87">
        <f>F17*J17*1000000-AE17-AF17</f>
      </c>
      <c r="AH17" s="87">
        <f>(AE17+AF17)/J17/1000000</f>
      </c>
      <c r="AI17" s="87">
        <f>F17-AH17</f>
      </c>
      <c r="AJ17" s="121">
        <f>AG17/J17/1000000</f>
      </c>
      <c r="AK17" s="89">
        <f>AJ17*2*0.01/SQRT(8*1.38E-23*G17/(2.66E-26*PI()))</f>
      </c>
      <c r="AL17" s="87">
        <f>AK17-H17</f>
      </c>
      <c r="AM17" s="121">
        <f>AL17/H17*100</f>
      </c>
      <c r="AN17" s="4"/>
    </row>
    <row x14ac:dyDescent="0.25" r="18" customHeight="1" ht="17.25">
      <c r="A18" s="91">
        <v>0.6</v>
      </c>
      <c r="B18" s="92">
        <v>20</v>
      </c>
      <c r="C18" s="92">
        <v>0</v>
      </c>
      <c r="D18" s="92">
        <v>5</v>
      </c>
      <c r="E18" s="93">
        <v>318.505582162</v>
      </c>
      <c r="F18" s="93">
        <v>17.2267419617</v>
      </c>
      <c r="G18" s="93">
        <v>289.44956300536</v>
      </c>
      <c r="H18" s="93">
        <v>0.0005571574127607875</v>
      </c>
      <c r="I18" s="94">
        <v>18199394360054200</v>
      </c>
      <c r="J18" s="92">
        <v>3062236113357680</v>
      </c>
      <c r="K18" s="95">
        <f>I18-J18</f>
      </c>
      <c r="L18" s="122">
        <f>3.81E-42/E18*EXP(-170/E18)</f>
      </c>
      <c r="M18" s="26">
        <f>J18*1000000*J18*1000000*K18*1000000*L18</f>
      </c>
      <c r="N18" s="8">
        <f>2.5E-43*E18^(-0.63)</f>
      </c>
      <c r="O18" s="7">
        <f>N18*J18*J18*J18*1000000000000000000</f>
      </c>
      <c r="P18" s="8">
        <f>2.1E-46*EXP(345/E18)</f>
      </c>
      <c r="Q18" s="26">
        <f>P18*J18*J18*K18*1000000000000000000</f>
      </c>
      <c r="R18" s="8">
        <f>6.4E-47*EXP(663/E18)</f>
      </c>
      <c r="S18" s="26">
        <f>R18*J18*K18*K18*1000000000000000000</f>
      </c>
      <c r="T18" s="123">
        <f>M18+O18+Q18+S18</f>
      </c>
      <c r="U18" s="44">
        <v>402065450095427</v>
      </c>
      <c r="V18" s="7">
        <v>9495175605072160000</v>
      </c>
      <c r="W18" s="67">
        <v>21183068561732300</v>
      </c>
      <c r="X18" s="122">
        <f>0.000000000000000008*EXP(-(2060-1553)/E18)</f>
      </c>
      <c r="Y18" s="7">
        <f>X18*W18*J18*1000000</f>
      </c>
      <c r="Z18" s="8">
        <f>0.0000000000000013</f>
      </c>
      <c r="AA18" s="7">
        <f>Z18*U18*J18*1000000</f>
      </c>
      <c r="AB18" s="8">
        <f>0.000000000000000018*EXP(-2300/E18)</f>
      </c>
      <c r="AC18" s="7">
        <f>AB18*V18*J18*1000000</f>
      </c>
      <c r="AD18" s="44">
        <f>Y18+AA18+AC18</f>
      </c>
      <c r="AE18" s="123">
        <f>AD18+T18</f>
      </c>
      <c r="AF18" s="123">
        <v>1e+22</v>
      </c>
      <c r="AG18" s="26">
        <f>F18*J18*1000000-AE18-AF18</f>
      </c>
      <c r="AH18" s="26">
        <f>(AE18+AF18)/J18/1000000</f>
      </c>
      <c r="AI18" s="26">
        <f>F18-AH18</f>
      </c>
      <c r="AJ18" s="62">
        <f>AG18/J18/1000000</f>
      </c>
      <c r="AK18" s="45">
        <f>AJ18*2*0.01/SQRT(8*1.38E-23*G18/(2.66E-26*PI()))</f>
      </c>
      <c r="AL18" s="26">
        <f>AK18-H18</f>
      </c>
      <c r="AM18" s="62">
        <f>AL18/H18*100</f>
      </c>
      <c r="AN18" s="4"/>
    </row>
    <row x14ac:dyDescent="0.25" r="19" customHeight="1" ht="17.25">
      <c r="A19" s="40">
        <v>0.8</v>
      </c>
      <c r="B19" s="41">
        <v>20</v>
      </c>
      <c r="C19" s="41">
        <v>0</v>
      </c>
      <c r="D19" s="41">
        <v>5</v>
      </c>
      <c r="E19" s="8">
        <v>327.445337357</v>
      </c>
      <c r="F19" s="42">
        <v>18.720169366</v>
      </c>
      <c r="G19" s="42">
        <v>291.95269445996</v>
      </c>
      <c r="H19" s="42">
        <v>0.0006028576042660748</v>
      </c>
      <c r="I19" s="43">
        <v>23603364325146000</v>
      </c>
      <c r="J19" s="7">
        <v>4107218983346390</v>
      </c>
      <c r="K19" s="62">
        <f>I19-J19</f>
      </c>
      <c r="L19" s="122">
        <f>3.81E-42/E19*EXP(-170/E19)</f>
      </c>
      <c r="M19" s="26">
        <f>J19*1000000*J19*1000000*K19*1000000*L19</f>
      </c>
      <c r="N19" s="8">
        <f>2.5E-43*E19^(-0.63)</f>
      </c>
      <c r="O19" s="7">
        <f>N19*J19*J19*J19*1000000000000000000</f>
      </c>
      <c r="P19" s="8">
        <f>2.1E-46*EXP(345/E19)</f>
      </c>
      <c r="Q19" s="26">
        <f>P19*J19*J19*K19*1000000000000000000</f>
      </c>
      <c r="R19" s="8">
        <f>6.4E-47*EXP(663/E19)</f>
      </c>
      <c r="S19" s="26">
        <f>R19*J19*K19*K19*1000000000000000000</f>
      </c>
      <c r="T19" s="123">
        <f>M19+O19+Q19+S19</f>
      </c>
      <c r="U19" s="44">
        <v>431563447741458</v>
      </c>
      <c r="V19" s="7">
        <v>12257177078740200000</v>
      </c>
      <c r="W19" s="67">
        <v>33138307302742200</v>
      </c>
      <c r="X19" s="122">
        <f>0.000000000000000008*EXP(-(2060-1553)/E19)</f>
      </c>
      <c r="Y19" s="7">
        <f>X19*W19*J19*1000000</f>
      </c>
      <c r="Z19" s="8">
        <f>0.0000000000000013</f>
      </c>
      <c r="AA19" s="7">
        <f>Z19*U19*J19*1000000</f>
      </c>
      <c r="AB19" s="8">
        <f>0.000000000000000018*EXP(-2300/E19)</f>
      </c>
      <c r="AC19" s="7">
        <f>AB19*V19*J19*1000000</f>
      </c>
      <c r="AD19" s="44">
        <f>Y19+AA19+AC19</f>
      </c>
      <c r="AE19" s="123">
        <f>AD19+T19</f>
      </c>
      <c r="AF19" s="123">
        <v>1e+22</v>
      </c>
      <c r="AG19" s="26">
        <f>F19*J19*1000000-AE19-AF19</f>
      </c>
      <c r="AH19" s="26">
        <f>(AE19+AF19)/J19/1000000</f>
      </c>
      <c r="AI19" s="26">
        <f>F19-AH19</f>
      </c>
      <c r="AJ19" s="62">
        <f>AG19/J19/1000000</f>
      </c>
      <c r="AK19" s="45">
        <f>AJ19*2*0.01/SQRT(8*1.38E-23*G19/(2.66E-26*PI()))</f>
      </c>
      <c r="AL19" s="26">
        <f>AK19-H19</f>
      </c>
      <c r="AM19" s="62">
        <f>AL19/H19*100</f>
      </c>
      <c r="AN19" s="4"/>
    </row>
    <row x14ac:dyDescent="0.25" r="20" customHeight="1" ht="17.25">
      <c r="A20" s="48">
        <v>1</v>
      </c>
      <c r="B20" s="41">
        <v>20</v>
      </c>
      <c r="C20" s="41">
        <v>0</v>
      </c>
      <c r="D20" s="41">
        <v>5</v>
      </c>
      <c r="E20" s="8">
        <v>335.8930249</v>
      </c>
      <c r="F20" s="42">
        <v>19.5077841323</v>
      </c>
      <c r="G20" s="42">
        <v>294.318046972</v>
      </c>
      <c r="H20" s="42">
        <v>0.0006256921528972804</v>
      </c>
      <c r="I20" s="43">
        <v>28762176575800700</v>
      </c>
      <c r="J20" s="7">
        <v>4994599956972400</v>
      </c>
      <c r="K20" s="62">
        <f>I20-J20</f>
      </c>
      <c r="L20" s="122">
        <f>3.81E-42/E20*EXP(-170/E20)</f>
      </c>
      <c r="M20" s="26">
        <f>J20*1000000*J20*1000000*K20*1000000*L20</f>
      </c>
      <c r="N20" s="8">
        <f>2.5E-43*E20^(-0.63)</f>
      </c>
      <c r="O20" s="7">
        <f>N20*J20*J20*J20*1000000000000000000</f>
      </c>
      <c r="P20" s="8">
        <f>2.1E-46*EXP(345/E20)</f>
      </c>
      <c r="Q20" s="26">
        <f>P20*J20*J20*K20*1000000000000000000</f>
      </c>
      <c r="R20" s="8">
        <f>6.4E-47*EXP(663/E20)</f>
      </c>
      <c r="S20" s="26">
        <f>R20*J20*K20*K20*1000000000000000000</f>
      </c>
      <c r="T20" s="123">
        <f>M20+O20+Q20+S20</f>
      </c>
      <c r="U20" s="44">
        <v>493536778860868</v>
      </c>
      <c r="V20" s="7">
        <v>13990537116579700000</v>
      </c>
      <c r="W20" s="67">
        <v>45242494429502700</v>
      </c>
      <c r="X20" s="122">
        <f>0.000000000000000008*EXP(-(2060-1553)/E20)</f>
      </c>
      <c r="Y20" s="7">
        <f>X20*W20*J20*1000000</f>
      </c>
      <c r="Z20" s="8">
        <f>0.0000000000000013</f>
      </c>
      <c r="AA20" s="7">
        <f>Z20*U20*J20*1000000</f>
      </c>
      <c r="AB20" s="8">
        <f>0.000000000000000018*EXP(-2300/E20)</f>
      </c>
      <c r="AC20" s="7">
        <f>AB20*V20*J20*1000000</f>
      </c>
      <c r="AD20" s="44">
        <f>Y20+AA20+AC20</f>
      </c>
      <c r="AE20" s="123">
        <f>AD20+T20</f>
      </c>
      <c r="AF20" s="123">
        <v>1e+22</v>
      </c>
      <c r="AG20" s="26">
        <f>F20*J20*1000000-AE20-AF20</f>
      </c>
      <c r="AH20" s="26">
        <f>(AE20+AF20)/J20/1000000</f>
      </c>
      <c r="AI20" s="26">
        <f>F20-AH20</f>
      </c>
      <c r="AJ20" s="62">
        <f>AG20/J20/1000000</f>
      </c>
      <c r="AK20" s="45">
        <f>AJ20*2*0.01/SQRT(8*1.38E-23*G20/(2.66E-26*PI()))</f>
      </c>
      <c r="AL20" s="26">
        <f>AK20-H20</f>
      </c>
      <c r="AM20" s="62">
        <f>AL20/H20*100</f>
      </c>
      <c r="AN20" s="4"/>
    </row>
    <row x14ac:dyDescent="0.25" r="21" customHeight="1" ht="17.25">
      <c r="A21" s="40">
        <v>1.5</v>
      </c>
      <c r="B21" s="41">
        <v>20</v>
      </c>
      <c r="C21" s="41">
        <v>0</v>
      </c>
      <c r="D21" s="41">
        <v>5</v>
      </c>
      <c r="E21" s="8">
        <v>355.013345412</v>
      </c>
      <c r="F21" s="42">
        <v>23.4623230391</v>
      </c>
      <c r="G21" s="42">
        <v>299.67173671536</v>
      </c>
      <c r="H21" s="42">
        <v>0.0007457775938824624</v>
      </c>
      <c r="I21" s="43">
        <v>40819653476103300</v>
      </c>
      <c r="J21" s="7">
        <v>6591246492720150</v>
      </c>
      <c r="K21" s="62">
        <f>I21-J21</f>
      </c>
      <c r="L21" s="122">
        <f>3.81E-42/E21*EXP(-170/E21)</f>
      </c>
      <c r="M21" s="26">
        <f>J21*1000000*J21*1000000*K21*1000000*L21</f>
      </c>
      <c r="N21" s="8">
        <f>2.5E-43*E21^(-0.63)</f>
      </c>
      <c r="O21" s="7">
        <f>N21*J21*J21*J21*1000000000000000000</f>
      </c>
      <c r="P21" s="8">
        <f>2.1E-46*EXP(345/E21)</f>
      </c>
      <c r="Q21" s="26">
        <f>P21*J21*J21*K21*1000000000000000000</f>
      </c>
      <c r="R21" s="8">
        <f>6.4E-47*EXP(663/E21)</f>
      </c>
      <c r="S21" s="26">
        <f>R21*J21*K21*K21*1000000000000000000</f>
      </c>
      <c r="T21" s="123">
        <f>M21+O21+Q21+S21</f>
      </c>
      <c r="U21" s="44">
        <v>641339968565061</v>
      </c>
      <c r="V21" s="7">
        <v>17236380470390300000</v>
      </c>
      <c r="W21" s="67">
        <v>74861862209981000</v>
      </c>
      <c r="X21" s="122">
        <f>0.000000000000000008*EXP(-(2060-1553)/E21)</f>
      </c>
      <c r="Y21" s="7">
        <f>X21*W21*J21*1000000</f>
      </c>
      <c r="Z21" s="8">
        <f>0.0000000000000013</f>
      </c>
      <c r="AA21" s="7">
        <f>Z21*U21*J21*1000000</f>
      </c>
      <c r="AB21" s="8">
        <f>0.000000000000000018*EXP(-2300/E21)</f>
      </c>
      <c r="AC21" s="7">
        <f>AB21*V21*J21*1000000</f>
      </c>
      <c r="AD21" s="44">
        <f>Y21+AA21+AC21</f>
      </c>
      <c r="AE21" s="123">
        <f>AD21+T21</f>
      </c>
      <c r="AF21" s="123">
        <v>1e+22</v>
      </c>
      <c r="AG21" s="26">
        <f>F21*J21*1000000-AE21-AF21</f>
      </c>
      <c r="AH21" s="26">
        <f>(AE21+AF21)/J21/1000000</f>
      </c>
      <c r="AI21" s="26">
        <f>F21-AH21</f>
      </c>
      <c r="AJ21" s="62">
        <f>AG21/J21/1000000</f>
      </c>
      <c r="AK21" s="45">
        <f>AJ21*2*0.01/SQRT(8*1.38E-23*G21/(2.66E-26*PI()))</f>
      </c>
      <c r="AL21" s="26">
        <f>AK21-H21</f>
      </c>
      <c r="AM21" s="62">
        <f>AL21/H21*100</f>
      </c>
      <c r="AN21" s="4"/>
    </row>
    <row x14ac:dyDescent="0.25" r="22" customHeight="1" ht="17.25">
      <c r="A22" s="48">
        <v>2</v>
      </c>
      <c r="B22" s="41">
        <v>20</v>
      </c>
      <c r="C22" s="41">
        <v>0</v>
      </c>
      <c r="D22" s="41">
        <v>5</v>
      </c>
      <c r="E22" s="8">
        <v>371.5712352</v>
      </c>
      <c r="F22" s="42">
        <v>24.7869218678</v>
      </c>
      <c r="G22" s="42">
        <v>304.307945856</v>
      </c>
      <c r="H22" s="42">
        <v>0.0007818567055257717</v>
      </c>
      <c r="I22" s="43">
        <v>52000874004972600</v>
      </c>
      <c r="J22" s="7">
        <v>7731132780833950</v>
      </c>
      <c r="K22" s="62">
        <f>I22-J22</f>
      </c>
      <c r="L22" s="122">
        <f>3.81E-42/E22*EXP(-170/E22)</f>
      </c>
      <c r="M22" s="26">
        <f>J22*1000000*J22*1000000*K22*1000000*L22</f>
      </c>
      <c r="N22" s="8">
        <f>2.5E-43*E22^(-0.63)</f>
      </c>
      <c r="O22" s="7">
        <f>N22*J22*J22*J22*1000000000000000000</f>
      </c>
      <c r="P22" s="8">
        <f>2.1E-46*EXP(345/E22)</f>
      </c>
      <c r="Q22" s="26">
        <f>P22*J22*J22*K22*1000000000000000000</f>
      </c>
      <c r="R22" s="8">
        <f>6.4E-47*EXP(663/E22)</f>
      </c>
      <c r="S22" s="26">
        <f>R22*J22*K22*K22*1000000000000000000</f>
      </c>
      <c r="T22" s="123">
        <f>M22+O22+Q22+S22</f>
      </c>
      <c r="U22" s="44">
        <v>778437864764808</v>
      </c>
      <c r="V22" s="7">
        <v>20163764114510200000</v>
      </c>
      <c r="W22" s="67">
        <v>102334689591770000</v>
      </c>
      <c r="X22" s="122">
        <f>0.000000000000000008*EXP(-(2060-1553)/E22)</f>
      </c>
      <c r="Y22" s="7">
        <f>X22*W22*J22*1000000</f>
      </c>
      <c r="Z22" s="8">
        <f>0.0000000000000013</f>
      </c>
      <c r="AA22" s="7">
        <f>Z22*U22*J22*1000000</f>
      </c>
      <c r="AB22" s="8">
        <f>0.000000000000000018*EXP(-2300/E22)</f>
      </c>
      <c r="AC22" s="7">
        <f>AB22*V22*J22*1000000</f>
      </c>
      <c r="AD22" s="44">
        <f>Y22+AA22+AC22</f>
      </c>
      <c r="AE22" s="123">
        <f>AD22+T22</f>
      </c>
      <c r="AF22" s="123">
        <v>1e+22</v>
      </c>
      <c r="AG22" s="26">
        <f>F22*J22*1000000-AE22-AF22</f>
      </c>
      <c r="AH22" s="26">
        <f>(AE22+AF22)/J22/1000000</f>
      </c>
      <c r="AI22" s="26">
        <f>F22-AH22</f>
      </c>
      <c r="AJ22" s="62">
        <f>AG22/J22/1000000</f>
      </c>
      <c r="AK22" s="45">
        <f>AJ22*2*0.01/SQRT(8*1.38E-23*G22/(2.66E-26*PI()))</f>
      </c>
      <c r="AL22" s="26">
        <f>AK22-H22</f>
      </c>
      <c r="AM22" s="62">
        <f>AL22/H22*100</f>
      </c>
      <c r="AN22" s="4"/>
    </row>
    <row x14ac:dyDescent="0.25" r="23" customHeight="1" ht="17.25">
      <c r="A23" s="48">
        <v>3</v>
      </c>
      <c r="B23" s="41">
        <v>20</v>
      </c>
      <c r="C23" s="41">
        <v>0</v>
      </c>
      <c r="D23" s="41">
        <v>5</v>
      </c>
      <c r="E23" s="8">
        <v>398.4654143</v>
      </c>
      <c r="F23" s="42">
        <v>27.2985579624</v>
      </c>
      <c r="G23" s="42">
        <v>311.838316004</v>
      </c>
      <c r="H23" s="42">
        <v>0.0008506211591526073</v>
      </c>
      <c r="I23" s="43">
        <v>72736660292528800</v>
      </c>
      <c r="J23" s="7">
        <v>8914753436721460</v>
      </c>
      <c r="K23" s="62">
        <f>I23-J23</f>
      </c>
      <c r="L23" s="122">
        <f>3.81E-42/E23*EXP(-170/E23)</f>
      </c>
      <c r="M23" s="26">
        <f>J23*1000000*J23*1000000*K23*1000000*L23</f>
      </c>
      <c r="N23" s="8">
        <f>2.5E-43*E23^(-0.63)</f>
      </c>
      <c r="O23" s="7">
        <f>N23*J23*J23*J23*1000000000000000000</f>
      </c>
      <c r="P23" s="8">
        <f>2.1E-46*EXP(345/E23)</f>
      </c>
      <c r="Q23" s="26">
        <f>P23*J23*J23*K23*1000000000000000000</f>
      </c>
      <c r="R23" s="8">
        <f>6.4E-47*EXP(663/E23)</f>
      </c>
      <c r="S23" s="26">
        <f>R23*J23*K23*K23*1000000000000000000</f>
      </c>
      <c r="T23" s="123">
        <f>M23+O23+Q23+S23</f>
      </c>
      <c r="U23" s="44">
        <v>1006776197389020</v>
      </c>
      <c r="V23" s="7">
        <v>25306677808159100000</v>
      </c>
      <c r="W23" s="67">
        <v>154346603931954000</v>
      </c>
      <c r="X23" s="122">
        <f>0.000000000000000008*EXP(-(2060-1553)/E23)</f>
      </c>
      <c r="Y23" s="7">
        <f>X23*W23*J23*1000000</f>
      </c>
      <c r="Z23" s="8">
        <f>0.0000000000000013</f>
      </c>
      <c r="AA23" s="7">
        <f>Z23*U23*J23*1000000</f>
      </c>
      <c r="AB23" s="8">
        <f>0.000000000000000018*EXP(-2300/E23)</f>
      </c>
      <c r="AC23" s="7">
        <f>AB23*V23*J23*1000000</f>
      </c>
      <c r="AD23" s="44">
        <f>Y23+AA23+AC23</f>
      </c>
      <c r="AE23" s="123">
        <f>AD23+T23</f>
      </c>
      <c r="AF23" s="123">
        <v>1e+22</v>
      </c>
      <c r="AG23" s="26">
        <f>F23*J23*1000000-AE23-AF23</f>
      </c>
      <c r="AH23" s="26">
        <f>(AE23+AF23)/J23/1000000</f>
      </c>
      <c r="AI23" s="26">
        <f>F23-AH23</f>
      </c>
      <c r="AJ23" s="62">
        <f>AG23/J23/1000000</f>
      </c>
      <c r="AK23" s="45">
        <f>AJ23*2*0.01/SQRT(8*1.38E-23*G23/(2.66E-26*PI()))</f>
      </c>
      <c r="AL23" s="26">
        <f>AK23-H23</f>
      </c>
      <c r="AM23" s="62">
        <f>AL23/H23*100</f>
      </c>
      <c r="AN23" s="4"/>
    </row>
    <row x14ac:dyDescent="0.25" r="24" customHeight="1" ht="17.25">
      <c r="A24" s="48">
        <v>5</v>
      </c>
      <c r="B24" s="41">
        <v>20</v>
      </c>
      <c r="C24" s="41">
        <v>0</v>
      </c>
      <c r="D24" s="41">
        <v>5</v>
      </c>
      <c r="E24" s="8">
        <v>437.6272125</v>
      </c>
      <c r="F24" s="42">
        <v>29.2169112215</v>
      </c>
      <c r="G24" s="42">
        <v>322.80361949999997</v>
      </c>
      <c r="H24" s="42">
        <v>0.0008948007031332378</v>
      </c>
      <c r="I24" s="43">
        <v>110379498998289000</v>
      </c>
      <c r="J24" s="7">
        <v>8275043317053740</v>
      </c>
      <c r="K24" s="62">
        <f>I24-J24</f>
      </c>
      <c r="L24" s="122">
        <f>3.81E-42/E24*EXP(-170/E24)</f>
      </c>
      <c r="M24" s="26">
        <f>J24*1000000*J24*1000000*K24*1000000*L24</f>
      </c>
      <c r="N24" s="8">
        <f>2.5E-43*E24^(-0.63)</f>
      </c>
      <c r="O24" s="7">
        <f>N24*J24*J24*J24*1000000000000000000</f>
      </c>
      <c r="P24" s="8">
        <f>2.1E-46*EXP(345/E24)</f>
      </c>
      <c r="Q24" s="26">
        <f>P24*J24*J24*K24*1000000000000000000</f>
      </c>
      <c r="R24" s="8">
        <f>6.4E-47*EXP(663/E24)</f>
      </c>
      <c r="S24" s="26">
        <f>R24*J24*K24*K24*1000000000000000000</f>
      </c>
      <c r="T24" s="123">
        <f>M24+O24+Q24+S24</f>
      </c>
      <c r="U24" s="44">
        <v>1376772724972170</v>
      </c>
      <c r="V24" s="7">
        <v>33970967446024600000</v>
      </c>
      <c r="W24" s="67">
        <v>246486020980113000</v>
      </c>
      <c r="X24" s="122">
        <f>0.000000000000000008*EXP(-(2060-1553)/E24)</f>
      </c>
      <c r="Y24" s="7">
        <f>X24*W24*J24*1000000</f>
      </c>
      <c r="Z24" s="8">
        <f>0.0000000000000013</f>
      </c>
      <c r="AA24" s="7">
        <f>Z24*U24*J24*1000000</f>
      </c>
      <c r="AB24" s="8">
        <f>0.000000000000000018*EXP(-2300/E24)</f>
      </c>
      <c r="AC24" s="7">
        <f>AB24*V24*J24*1000000</f>
      </c>
      <c r="AD24" s="44">
        <f>Y24+AA24+AC24</f>
      </c>
      <c r="AE24" s="123">
        <f>AD24+T24</f>
      </c>
      <c r="AF24" s="123">
        <v>1e+22</v>
      </c>
      <c r="AG24" s="26">
        <f>F24*J24*1000000-AE24-AF24</f>
      </c>
      <c r="AH24" s="26">
        <f>(AE24+AF24)/J24/1000000</f>
      </c>
      <c r="AI24" s="26">
        <f>F24-AH24</f>
      </c>
      <c r="AJ24" s="62">
        <f>AG24/J24/1000000</f>
      </c>
      <c r="AK24" s="45">
        <f>AJ24*2*0.01/SQRT(8*1.38E-23*G24/(2.66E-26*PI()))</f>
      </c>
      <c r="AL24" s="26">
        <f>AK24-H24</f>
      </c>
      <c r="AM24" s="62">
        <f>AL24/H24*100</f>
      </c>
      <c r="AN24" s="4"/>
    </row>
    <row x14ac:dyDescent="0.25" r="25" customHeight="1" ht="17.25">
      <c r="A25" s="91">
        <v>0.4</v>
      </c>
      <c r="B25" s="92">
        <v>40</v>
      </c>
      <c r="C25" s="92">
        <v>0</v>
      </c>
      <c r="D25" s="92">
        <v>5</v>
      </c>
      <c r="E25" s="93">
        <v>332.676719949</v>
      </c>
      <c r="F25" s="93">
        <v>26.7156569921</v>
      </c>
      <c r="G25" s="93">
        <v>293.41748158572</v>
      </c>
      <c r="H25" s="93">
        <v>0.0008581912453473153</v>
      </c>
      <c r="I25" s="94">
        <v>11616099250035200</v>
      </c>
      <c r="J25" s="92">
        <v>1977615403478820</v>
      </c>
      <c r="K25" s="95">
        <f>I25-J25</f>
      </c>
      <c r="L25" s="122">
        <f>3.81E-42/E25*EXP(-170/E25)</f>
      </c>
      <c r="M25" s="26">
        <f>J25*1000000*J25*1000000*K25*1000000*L25</f>
      </c>
      <c r="N25" s="8">
        <f>2.5E-43*E25^(-0.63)</f>
      </c>
      <c r="O25" s="7">
        <f>N25*J25*J25*J25*1000000000000000000</f>
      </c>
      <c r="P25" s="8">
        <f>2.1E-46*EXP(345/E25)</f>
      </c>
      <c r="Q25" s="26">
        <f>P25*J25*J25*K25*1000000000000000000</f>
      </c>
      <c r="R25" s="8">
        <f>6.4E-47*EXP(663/E25)</f>
      </c>
      <c r="S25" s="26">
        <f>R25*J25*K25*K25*1000000000000000000</f>
      </c>
      <c r="T25" s="123">
        <f>M25+O25+Q25+S25</f>
      </c>
      <c r="U25" s="44">
        <v>677399454145173</v>
      </c>
      <c r="V25" s="7">
        <v>3275042205649410000</v>
      </c>
      <c r="W25" s="67">
        <v>6471462558357400</v>
      </c>
      <c r="X25" s="122">
        <f>0.000000000000000008*EXP(-(2060-1553)/E25)</f>
      </c>
      <c r="Y25" s="7">
        <f>X25*W25*J25*1000000</f>
      </c>
      <c r="Z25" s="8">
        <f>0.0000000000000013</f>
      </c>
      <c r="AA25" s="7">
        <f>Z25*U25*J25*1000000</f>
      </c>
      <c r="AB25" s="8">
        <f>0.000000000000000018*EXP(-2300/E25)</f>
      </c>
      <c r="AC25" s="7">
        <f>AB25*V25*J25*1000000</f>
      </c>
      <c r="AD25" s="44">
        <f>Y25+AA25+AC25</f>
      </c>
      <c r="AE25" s="123">
        <f>AD25+T25</f>
      </c>
      <c r="AF25" s="123">
        <v>1e+22</v>
      </c>
      <c r="AG25" s="26">
        <f>F25*J25*1000000-AE25-AF25</f>
      </c>
      <c r="AH25" s="26">
        <f>(AE25+AF25)/J25/1000000</f>
      </c>
      <c r="AI25" s="26">
        <f>F25-AH25</f>
      </c>
      <c r="AJ25" s="62">
        <f>AG25/J25/1000000</f>
      </c>
      <c r="AK25" s="45">
        <f>AJ25*2*0.01/SQRT(8*1.38E-23*G25/(2.66E-26*PI()))</f>
      </c>
      <c r="AL25" s="26">
        <f>AK25-H25</f>
      </c>
      <c r="AM25" s="62">
        <f>AL25/H25*100</f>
      </c>
      <c r="AN25" s="4"/>
    </row>
    <row x14ac:dyDescent="0.25" r="26" customHeight="1" ht="17.25">
      <c r="A26" s="91">
        <v>0.6</v>
      </c>
      <c r="B26" s="92">
        <v>40</v>
      </c>
      <c r="C26" s="92">
        <v>0</v>
      </c>
      <c r="D26" s="92">
        <v>5</v>
      </c>
      <c r="E26" s="93">
        <v>345.011811247</v>
      </c>
      <c r="F26" s="93">
        <v>25.3692275727</v>
      </c>
      <c r="G26" s="93">
        <v>296.87130714916</v>
      </c>
      <c r="H26" s="93">
        <v>0.0008101852747647252</v>
      </c>
      <c r="I26" s="94">
        <v>16801189138127500</v>
      </c>
      <c r="J26" s="92">
        <v>3504424077338900</v>
      </c>
      <c r="K26" s="95">
        <f>I26-J26</f>
      </c>
      <c r="L26" s="122">
        <f>3.81E-42/E26*EXP(-170/E26)</f>
      </c>
      <c r="M26" s="26">
        <f>J26*1000000*J26*1000000*K26*1000000*L26</f>
      </c>
      <c r="N26" s="8">
        <f>2.5E-43*E26^(-0.63)</f>
      </c>
      <c r="O26" s="7">
        <f>N26*J26*J26*J26*1000000000000000000</f>
      </c>
      <c r="P26" s="8">
        <f>2.1E-46*EXP(345/E26)</f>
      </c>
      <c r="Q26" s="26">
        <f>P26*J26*J26*K26*1000000000000000000</f>
      </c>
      <c r="R26" s="8">
        <f>6.4E-47*EXP(663/E26)</f>
      </c>
      <c r="S26" s="26">
        <f>R26*J26*K26*K26*1000000000000000000</f>
      </c>
      <c r="T26" s="123">
        <f>M26+O26+Q26+S26</f>
      </c>
      <c r="U26" s="44">
        <v>551012787228126</v>
      </c>
      <c r="V26" s="7">
        <v>5530566992164080000</v>
      </c>
      <c r="W26" s="67">
        <v>11675650797453000</v>
      </c>
      <c r="X26" s="122">
        <f>0.000000000000000008*EXP(-(2060-1553)/E26)</f>
      </c>
      <c r="Y26" s="7">
        <f>X26*W26*J26*1000000</f>
      </c>
      <c r="Z26" s="8">
        <f>0.0000000000000013</f>
      </c>
      <c r="AA26" s="7">
        <f>Z26*U26*J26*1000000</f>
      </c>
      <c r="AB26" s="8">
        <f>0.000000000000000018*EXP(-2300/E26)</f>
      </c>
      <c r="AC26" s="7">
        <f>AB26*V26*J26*1000000</f>
      </c>
      <c r="AD26" s="44">
        <f>Y26+AA26+AC26</f>
      </c>
      <c r="AE26" s="123">
        <f>AD26+T26</f>
      </c>
      <c r="AF26" s="123">
        <v>1e+22</v>
      </c>
      <c r="AG26" s="26">
        <f>F26*J26*1000000-AE26-AF26</f>
      </c>
      <c r="AH26" s="26">
        <f>(AE26+AF26)/J26/1000000</f>
      </c>
      <c r="AI26" s="26">
        <f>F26-AH26</f>
      </c>
      <c r="AJ26" s="62">
        <f>AG26/J26/1000000</f>
      </c>
      <c r="AK26" s="45">
        <f>AJ26*2*0.01/SQRT(8*1.38E-23*G26/(2.66E-26*PI()))</f>
      </c>
      <c r="AL26" s="26">
        <f>AK26-H26</f>
      </c>
      <c r="AM26" s="62">
        <f>AL26/H26*100</f>
      </c>
      <c r="AN26" s="4"/>
    </row>
    <row x14ac:dyDescent="0.25" r="27" customHeight="1" ht="17.25">
      <c r="A27" s="40">
        <v>0.8</v>
      </c>
      <c r="B27" s="41">
        <v>40</v>
      </c>
      <c r="C27" s="41">
        <v>0</v>
      </c>
      <c r="D27" s="41">
        <v>5</v>
      </c>
      <c r="E27" s="8">
        <v>356.92211575</v>
      </c>
      <c r="F27" s="42">
        <v>27.2698177232</v>
      </c>
      <c r="G27" s="42">
        <v>300.20619240999997</v>
      </c>
      <c r="H27" s="42">
        <v>0.0008660313738110221</v>
      </c>
      <c r="I27" s="43">
        <v>21654056314088800</v>
      </c>
      <c r="J27" s="7">
        <v>4826112425498520</v>
      </c>
      <c r="K27" s="62">
        <f>I27-J27</f>
      </c>
      <c r="L27" s="122">
        <f>3.81E-42/E27*EXP(-170/E27)</f>
      </c>
      <c r="M27" s="26">
        <f>J27*1000000*J27*1000000*K27*1000000*L27</f>
      </c>
      <c r="N27" s="8">
        <f>2.5E-43*E27^(-0.63)</f>
      </c>
      <c r="O27" s="7">
        <f>N27*J27*J27*J27*1000000000000000000</f>
      </c>
      <c r="P27" s="8">
        <f>2.1E-46*EXP(345/E27)</f>
      </c>
      <c r="Q27" s="26">
        <f>P27*J27*J27*K27*1000000000000000000</f>
      </c>
      <c r="R27" s="8">
        <f>6.4E-47*EXP(663/E27)</f>
      </c>
      <c r="S27" s="26">
        <f>R27*J27*K27*K27*1000000000000000000</f>
      </c>
      <c r="T27" s="123">
        <f>M27+O27+Q27+S27</f>
      </c>
      <c r="U27" s="44">
        <v>556690912104799</v>
      </c>
      <c r="V27" s="7">
        <v>7122465789825400000</v>
      </c>
      <c r="W27" s="67">
        <v>16961922511216400</v>
      </c>
      <c r="X27" s="122">
        <f>0.000000000000000008*EXP(-(2060-1553)/E27)</f>
      </c>
      <c r="Y27" s="7">
        <f>X27*W27*J27*1000000</f>
      </c>
      <c r="Z27" s="8">
        <f>0.0000000000000013</f>
      </c>
      <c r="AA27" s="7">
        <f>Z27*U27*J27*1000000</f>
      </c>
      <c r="AB27" s="8">
        <f>0.000000000000000018*EXP(-2300/E27)</f>
      </c>
      <c r="AC27" s="7">
        <f>AB27*V27*J27*1000000</f>
      </c>
      <c r="AD27" s="44">
        <f>Y27+AA27+AC27</f>
      </c>
      <c r="AE27" s="123">
        <f>AD27+T27</f>
      </c>
      <c r="AF27" s="123">
        <v>1e+22</v>
      </c>
      <c r="AG27" s="26">
        <f>F27*J27*1000000-AE27-AF27</f>
      </c>
      <c r="AH27" s="26">
        <f>(AE27+AF27)/J27/1000000</f>
      </c>
      <c r="AI27" s="26">
        <f>F27-AH27</f>
      </c>
      <c r="AJ27" s="62">
        <f>AG27/J27/1000000</f>
      </c>
      <c r="AK27" s="45">
        <f>AJ27*2*0.01/SQRT(8*1.38E-23*G27/(2.66E-26*PI()))</f>
      </c>
      <c r="AL27" s="26">
        <f>AK27-H27</f>
      </c>
      <c r="AM27" s="62">
        <f>AL27/H27*100</f>
      </c>
      <c r="AN27" s="4"/>
    </row>
    <row x14ac:dyDescent="0.25" r="28" customHeight="1" ht="17.25">
      <c r="A28" s="48">
        <v>1</v>
      </c>
      <c r="B28" s="41">
        <v>40</v>
      </c>
      <c r="C28" s="41">
        <v>0</v>
      </c>
      <c r="D28" s="41">
        <v>5</v>
      </c>
      <c r="E28" s="8">
        <v>368.4187777</v>
      </c>
      <c r="F28" s="42">
        <v>31.9844006297</v>
      </c>
      <c r="G28" s="42">
        <v>303.425257756</v>
      </c>
      <c r="H28" s="42">
        <v>0.0010103540008555758</v>
      </c>
      <c r="I28" s="43">
        <v>26222915544821900</v>
      </c>
      <c r="J28" s="7">
        <v>6010680559417230</v>
      </c>
      <c r="K28" s="62">
        <f>I28-J28</f>
      </c>
      <c r="L28" s="122">
        <f>3.81E-42/E28*EXP(-170/E28)</f>
      </c>
      <c r="M28" s="26">
        <f>J28*1000000*J28*1000000*K28*1000000*L28</f>
      </c>
      <c r="N28" s="8">
        <f>2.5E-43*E28^(-0.63)</f>
      </c>
      <c r="O28" s="7">
        <f>N28*J28*J28*J28*1000000000000000000</f>
      </c>
      <c r="P28" s="8">
        <f>2.1E-46*EXP(345/E28)</f>
      </c>
      <c r="Q28" s="26">
        <f>P28*J28*J28*K28*1000000000000000000</f>
      </c>
      <c r="R28" s="8">
        <f>6.4E-47*EXP(663/E28)</f>
      </c>
      <c r="S28" s="26">
        <f>R28*J28*K28*K28*1000000000000000000</f>
      </c>
      <c r="T28" s="123">
        <f>M28+O28+Q28+S28</f>
      </c>
      <c r="U28" s="44">
        <v>623481916857366</v>
      </c>
      <c r="V28" s="7">
        <v>8120093236089620000</v>
      </c>
      <c r="W28" s="67">
        <v>22362809962811300</v>
      </c>
      <c r="X28" s="122">
        <f>0.000000000000000008*EXP(-(2060-1553)/E28)</f>
      </c>
      <c r="Y28" s="7">
        <f>X28*W28*J28*1000000</f>
      </c>
      <c r="Z28" s="8">
        <f>0.0000000000000013</f>
      </c>
      <c r="AA28" s="7">
        <f>Z28*U28*J28*1000000</f>
      </c>
      <c r="AB28" s="8">
        <f>0.000000000000000018*EXP(-2300/E28)</f>
      </c>
      <c r="AC28" s="7">
        <f>AB28*V28*J28*1000000</f>
      </c>
      <c r="AD28" s="44">
        <f>Y28+AA28+AC28</f>
      </c>
      <c r="AE28" s="123">
        <f>AD28+T28</f>
      </c>
      <c r="AF28" s="123">
        <v>1e+22</v>
      </c>
      <c r="AG28" s="26">
        <f>F28*J28*1000000-AE28-AF28</f>
      </c>
      <c r="AH28" s="26">
        <f>(AE28+AF28)/J28/1000000</f>
      </c>
      <c r="AI28" s="26">
        <f>F28-AH28</f>
      </c>
      <c r="AJ28" s="62">
        <f>AG28/J28/1000000</f>
      </c>
      <c r="AK28" s="45">
        <f>AJ28*2*0.01/SQRT(8*1.38E-23*G28/(2.66E-26*PI()))</f>
      </c>
      <c r="AL28" s="26">
        <f>AK28-H28</f>
      </c>
      <c r="AM28" s="62">
        <f>AL28/H28*100</f>
      </c>
      <c r="AN28" s="4"/>
    </row>
    <row x14ac:dyDescent="0.25" r="29" customHeight="1" ht="17.25">
      <c r="A29" s="40">
        <v>1.5</v>
      </c>
      <c r="B29" s="41">
        <v>40</v>
      </c>
      <c r="C29" s="41">
        <v>0</v>
      </c>
      <c r="D29" s="41">
        <v>5</v>
      </c>
      <c r="E29" s="8">
        <v>395.423880487</v>
      </c>
      <c r="F29" s="42">
        <v>35.778949998</v>
      </c>
      <c r="G29" s="42">
        <v>310.98668653635997</v>
      </c>
      <c r="H29" s="42">
        <v>0.0011163950605231955</v>
      </c>
      <c r="I29" s="43">
        <v>36648069209336800</v>
      </c>
      <c r="J29" s="7">
        <v>7774749597977310</v>
      </c>
      <c r="K29" s="62">
        <f>I29-J29</f>
      </c>
      <c r="L29" s="122">
        <f>3.81E-42/E29*EXP(-170/E29)</f>
      </c>
      <c r="M29" s="26">
        <f>J29*1000000*J29*1000000*K29*1000000*L29</f>
      </c>
      <c r="N29" s="8">
        <f>2.5E-43*E29^(-0.63)</f>
      </c>
      <c r="O29" s="7">
        <f>N29*J29*J29*J29*1000000000000000000</f>
      </c>
      <c r="P29" s="8">
        <f>2.1E-46*EXP(345/E29)</f>
      </c>
      <c r="Q29" s="26">
        <f>P29*J29*J29*K29*1000000000000000000</f>
      </c>
      <c r="R29" s="8">
        <f>6.4E-47*EXP(663/E29)</f>
      </c>
      <c r="S29" s="26">
        <f>R29*J29*K29*K29*1000000000000000000</f>
      </c>
      <c r="T29" s="123">
        <f>M29+O29+Q29+S29</f>
      </c>
      <c r="U29" s="44">
        <v>861095146970250</v>
      </c>
      <c r="V29" s="7">
        <v>10323213091569500000</v>
      </c>
      <c r="W29" s="67">
        <v>34488149487664800</v>
      </c>
      <c r="X29" s="122">
        <f>0.000000000000000008*EXP(-(2060-1553)/E29)</f>
      </c>
      <c r="Y29" s="7">
        <f>X29*W29*J29*1000000</f>
      </c>
      <c r="Z29" s="8">
        <f>0.0000000000000013</f>
      </c>
      <c r="AA29" s="7">
        <f>Z29*U29*J29*1000000</f>
      </c>
      <c r="AB29" s="8">
        <f>0.000000000000000018*EXP(-2300/E29)</f>
      </c>
      <c r="AC29" s="7">
        <f>AB29*V29*J29*1000000</f>
      </c>
      <c r="AD29" s="44">
        <f>Y29+AA29+AC29</f>
      </c>
      <c r="AE29" s="123">
        <f>AD29+T29</f>
      </c>
      <c r="AF29" s="123">
        <v>1e+22</v>
      </c>
      <c r="AG29" s="26">
        <f>F29*J29*1000000-AE29-AF29</f>
      </c>
      <c r="AH29" s="26">
        <f>(AE29+AF29)/J29/1000000</f>
      </c>
      <c r="AI29" s="26">
        <f>F29-AH29</f>
      </c>
      <c r="AJ29" s="62">
        <f>AG29/J29/1000000</f>
      </c>
      <c r="AK29" s="45">
        <f>AJ29*2*0.01/SQRT(8*1.38E-23*G29/(2.66E-26*PI()))</f>
      </c>
      <c r="AL29" s="26">
        <f>AK29-H29</f>
      </c>
      <c r="AM29" s="62">
        <f>AL29/H29*100</f>
      </c>
      <c r="AN29" s="4"/>
    </row>
    <row x14ac:dyDescent="0.25" r="30" customHeight="1" ht="17.25">
      <c r="A30" s="48">
        <v>2</v>
      </c>
      <c r="B30" s="41">
        <v>40</v>
      </c>
      <c r="C30" s="41">
        <v>0</v>
      </c>
      <c r="D30" s="41">
        <v>5</v>
      </c>
      <c r="E30" s="8">
        <v>420.0874976</v>
      </c>
      <c r="F30" s="42">
        <v>41.7848134987</v>
      </c>
      <c r="G30" s="42">
        <v>317.892499328</v>
      </c>
      <c r="H30" s="42">
        <v>0.0012895540248746157</v>
      </c>
      <c r="I30" s="43">
        <v>45995248837196600</v>
      </c>
      <c r="J30" s="7">
        <v>9131030583963720</v>
      </c>
      <c r="K30" s="62">
        <f>I30-J30</f>
      </c>
      <c r="L30" s="122">
        <f>3.81E-42/E30*EXP(-170/E30)</f>
      </c>
      <c r="M30" s="26">
        <f>J30*1000000*J30*1000000*K30*1000000*L30</f>
      </c>
      <c r="N30" s="8">
        <f>2.5E-43*E30^(-0.63)</f>
      </c>
      <c r="O30" s="7">
        <f>N30*J30*J30*J30*1000000000000000000</f>
      </c>
      <c r="P30" s="8">
        <f>2.1E-46*EXP(345/E30)</f>
      </c>
      <c r="Q30" s="26">
        <f>P30*J30*J30*K30*1000000000000000000</f>
      </c>
      <c r="R30" s="8">
        <f>6.4E-47*EXP(663/E30)</f>
      </c>
      <c r="S30" s="26">
        <f>R30*J30*K30*K30*1000000000000000000</f>
      </c>
      <c r="T30" s="123">
        <f>M30+O30+Q30+S30</f>
      </c>
      <c r="U30" s="44">
        <v>1064360241940170</v>
      </c>
      <c r="V30" s="7">
        <v>12081671932710200000</v>
      </c>
      <c r="W30" s="67">
        <v>44554960308127200</v>
      </c>
      <c r="X30" s="122">
        <f>0.000000000000000008*EXP(-(2060-1553)/E30)</f>
      </c>
      <c r="Y30" s="7">
        <f>X30*W30*J30*1000000</f>
      </c>
      <c r="Z30" s="8">
        <f>0.0000000000000013</f>
      </c>
      <c r="AA30" s="7">
        <f>Z30*U30*J30*1000000</f>
      </c>
      <c r="AB30" s="8">
        <f>0.000000000000000018*EXP(-2300/E30)</f>
      </c>
      <c r="AC30" s="7">
        <f>AB30*V30*J30*1000000</f>
      </c>
      <c r="AD30" s="44">
        <f>Y30+AA30+AC30</f>
      </c>
      <c r="AE30" s="123">
        <f>AD30+T30</f>
      </c>
      <c r="AF30" s="123">
        <v>1e+22</v>
      </c>
      <c r="AG30" s="26">
        <f>F30*J30*1000000-AE30-AF30</f>
      </c>
      <c r="AH30" s="26">
        <f>(AE30+AF30)/J30/1000000</f>
      </c>
      <c r="AI30" s="26">
        <f>F30-AH30</f>
      </c>
      <c r="AJ30" s="62">
        <f>AG30/J30/1000000</f>
      </c>
      <c r="AK30" s="45">
        <f>AJ30*2*0.01/SQRT(8*1.38E-23*G30/(2.66E-26*PI()))</f>
      </c>
      <c r="AL30" s="26">
        <f>AK30-H30</f>
      </c>
      <c r="AM30" s="62">
        <f>AL30/H30*100</f>
      </c>
      <c r="AN30" s="4"/>
    </row>
    <row x14ac:dyDescent="0.25" r="31" customHeight="1" ht="17.25">
      <c r="A31" s="48">
        <v>3</v>
      </c>
      <c r="B31" s="41">
        <v>40</v>
      </c>
      <c r="C31" s="41">
        <v>0</v>
      </c>
      <c r="D31" s="41">
        <v>5</v>
      </c>
      <c r="E31" s="8">
        <v>463.0867899</v>
      </c>
      <c r="F31" s="42">
        <v>45.63203337</v>
      </c>
      <c r="G31" s="42">
        <v>329.932301172</v>
      </c>
      <c r="H31" s="42">
        <v>0.0013823519102416659</v>
      </c>
      <c r="I31" s="43">
        <v>62586634104850000</v>
      </c>
      <c r="J31" s="26">
        <v>10493962183035300</v>
      </c>
      <c r="K31" s="62">
        <f>I31-J31</f>
      </c>
      <c r="L31" s="122">
        <f>3.81E-42/E31*EXP(-170/E31)</f>
      </c>
      <c r="M31" s="26">
        <f>J31*1000000*J31*1000000*K31*1000000*L31</f>
      </c>
      <c r="N31" s="8">
        <f>2.5E-43*E31^(-0.63)</f>
      </c>
      <c r="O31" s="7">
        <f>N31*J31*J31*J31*1000000000000000000</f>
      </c>
      <c r="P31" s="8">
        <f>2.1E-46*EXP(345/E31)</f>
      </c>
      <c r="Q31" s="26">
        <f>P31*J31*J31*K31*1000000000000000000</f>
      </c>
      <c r="R31" s="8">
        <f>6.4E-47*EXP(663/E31)</f>
      </c>
      <c r="S31" s="26">
        <f>R31*J31*K31*K31*1000000000000000000</f>
      </c>
      <c r="T31" s="123">
        <f>M31+O31+Q31+S31</f>
      </c>
      <c r="U31" s="44">
        <v>1339246015441240</v>
      </c>
      <c r="V31" s="7">
        <v>14861502761105000000</v>
      </c>
      <c r="W31" s="67">
        <v>63412431825002100</v>
      </c>
      <c r="X31" s="122">
        <f>0.000000000000000008*EXP(-(2060-1553)/E31)</f>
      </c>
      <c r="Y31" s="7">
        <f>X31*W31*J31*1000000</f>
      </c>
      <c r="Z31" s="8">
        <f>0.0000000000000013</f>
      </c>
      <c r="AA31" s="7">
        <f>Z31*U31*J31*1000000</f>
      </c>
      <c r="AB31" s="8">
        <f>0.000000000000000018*EXP(-2300/E31)</f>
      </c>
      <c r="AC31" s="7">
        <f>AB31*V31*J31*1000000</f>
      </c>
      <c r="AD31" s="44">
        <f>Y31+AA31+AC31</f>
      </c>
      <c r="AE31" s="123">
        <f>AD31+T31</f>
      </c>
      <c r="AF31" s="123">
        <v>1e+22</v>
      </c>
      <c r="AG31" s="26">
        <f>F31*J31*1000000-AE31-AF31</f>
      </c>
      <c r="AH31" s="26">
        <f>(AE31+AF31)/J31/1000000</f>
      </c>
      <c r="AI31" s="26">
        <f>F31-AH31</f>
      </c>
      <c r="AJ31" s="62">
        <f>AG31/J31/1000000</f>
      </c>
      <c r="AK31" s="45">
        <f>AJ31*2*0.01/SQRT(8*1.38E-23*G31/(2.66E-26*PI()))</f>
      </c>
      <c r="AL31" s="26">
        <f>AK31-H31</f>
      </c>
      <c r="AM31" s="62">
        <f>AL31/H31*100</f>
      </c>
      <c r="AN31" s="4"/>
    </row>
    <row x14ac:dyDescent="0.25" r="32" customHeight="1" ht="17.25">
      <c r="A32" s="48">
        <v>5</v>
      </c>
      <c r="B32" s="41">
        <v>40</v>
      </c>
      <c r="C32" s="41">
        <v>0</v>
      </c>
      <c r="D32" s="41">
        <v>5</v>
      </c>
      <c r="E32" s="8">
        <v>528.6492125</v>
      </c>
      <c r="F32" s="42">
        <v>58.3291995245</v>
      </c>
      <c r="G32" s="42">
        <v>348.2897795</v>
      </c>
      <c r="H32" s="42">
        <v>0.0017197957244497817</v>
      </c>
      <c r="I32" s="43">
        <v>91374528366989800</v>
      </c>
      <c r="J32" s="26">
        <v>10960751023255400</v>
      </c>
      <c r="K32" s="62">
        <f>I32-J32</f>
      </c>
      <c r="L32" s="122">
        <f>3.81E-42/E32*EXP(-170/E32)</f>
      </c>
      <c r="M32" s="26">
        <f>J32*1000000*J32*1000000*K32*1000000*L32</f>
      </c>
      <c r="N32" s="8">
        <f>2.5E-43*E32^(-0.63)</f>
      </c>
      <c r="O32" s="7">
        <f>N32*J32*J32*J32*1000000000000000000</f>
      </c>
      <c r="P32" s="8">
        <f>2.1E-46*EXP(345/E32)</f>
      </c>
      <c r="Q32" s="26">
        <f>P32*J32*J32*K32*1000000000000000000</f>
      </c>
      <c r="R32" s="8">
        <f>6.4E-47*EXP(663/E32)</f>
      </c>
      <c r="S32" s="26">
        <f>R32*J32*K32*K32*1000000000000000000</f>
      </c>
      <c r="T32" s="123">
        <f>M32+O32+Q32+S32</f>
      </c>
      <c r="U32" s="44">
        <v>1806466001514640</v>
      </c>
      <c r="V32" s="7">
        <v>19671954769521100000</v>
      </c>
      <c r="W32" s="67">
        <v>95205085657885200</v>
      </c>
      <c r="X32" s="122">
        <f>0.000000000000000008*EXP(-(2060-1553)/E32)</f>
      </c>
      <c r="Y32" s="7">
        <f>X32*W32*J32*1000000</f>
      </c>
      <c r="Z32" s="8">
        <f>0.0000000000000013</f>
      </c>
      <c r="AA32" s="7">
        <f>Z32*U32*J32*1000000</f>
      </c>
      <c r="AB32" s="8">
        <f>0.000000000000000018*EXP(-2300/E32)</f>
      </c>
      <c r="AC32" s="7">
        <f>AB32*V32*J32*1000000</f>
      </c>
      <c r="AD32" s="44">
        <f>Y32+AA32+AC32</f>
      </c>
      <c r="AE32" s="123">
        <f>AD32+T32</f>
      </c>
      <c r="AF32" s="123">
        <v>1e+22</v>
      </c>
      <c r="AG32" s="26">
        <f>F32*J32*1000000-AE32-AF32</f>
      </c>
      <c r="AH32" s="26">
        <f>(AE32+AF32)/J32/1000000</f>
      </c>
      <c r="AI32" s="26">
        <f>F32-AH32</f>
      </c>
      <c r="AJ32" s="62">
        <f>AG32/J32/1000000</f>
      </c>
      <c r="AK32" s="45">
        <f>AJ32*2*0.01/SQRT(8*1.38E-23*G32/(2.66E-26*PI()))</f>
      </c>
      <c r="AL32" s="26">
        <f>AK32-H32</f>
      </c>
      <c r="AM32" s="62">
        <f>AL32/H32*100</f>
      </c>
      <c r="AN32" s="4"/>
    </row>
    <row x14ac:dyDescent="0.25" r="33" customHeight="1" ht="17.25">
      <c r="A33" s="49">
        <v>7.5</v>
      </c>
      <c r="B33" s="50">
        <v>40</v>
      </c>
      <c r="C33" s="50">
        <v>0</v>
      </c>
      <c r="D33" s="50">
        <v>5</v>
      </c>
      <c r="E33" s="51">
        <v>586.650060937</v>
      </c>
      <c r="F33" s="52">
        <v>76.914797568</v>
      </c>
      <c r="G33" s="52">
        <v>364.53001706236</v>
      </c>
      <c r="H33" s="52">
        <v>0.002216687473228134</v>
      </c>
      <c r="I33" s="53">
        <v>123510783549328000</v>
      </c>
      <c r="J33" s="55">
        <v>10014797613733600</v>
      </c>
      <c r="K33" s="68">
        <f>I33-J33</f>
      </c>
      <c r="L33" s="124">
        <f>3.81E-42/E33*EXP(-170/E33)</f>
      </c>
      <c r="M33" s="55">
        <f>J33*1000000*J33*1000000*K33*1000000*L33</f>
      </c>
      <c r="N33" s="51">
        <f>2.5E-43*E33^(-0.63)</f>
      </c>
      <c r="O33" s="54">
        <f>N33*J33*J33*J33*1000000000000000000</f>
      </c>
      <c r="P33" s="51">
        <f>2.1E-46*EXP(345/E33)</f>
      </c>
      <c r="Q33" s="55">
        <f>P33*J33*J33*K33*1000000000000000000</f>
      </c>
      <c r="R33" s="51">
        <f>6.4E-47*EXP(663/E33)</f>
      </c>
      <c r="S33" s="55">
        <f>R33*J33*K33*K33*1000000000000000000</f>
      </c>
      <c r="T33" s="125">
        <f>M33+O33+Q33+S33</f>
      </c>
      <c r="U33" s="56">
        <v>2267963509520370</v>
      </c>
      <c r="V33" s="54">
        <v>24240558023263900000</v>
      </c>
      <c r="W33" s="69">
        <v>130504073803795000</v>
      </c>
      <c r="X33" s="124">
        <f>0.000000000000000008*EXP(-(2060-1553)/E33)</f>
      </c>
      <c r="Y33" s="54">
        <f>X33*W33*J33*1000000</f>
      </c>
      <c r="Z33" s="51">
        <f>0.0000000000000013</f>
      </c>
      <c r="AA33" s="54">
        <f>Z33*U33*J33*1000000</f>
      </c>
      <c r="AB33" s="51">
        <f>0.000000000000000018*EXP(-2300/E33)</f>
      </c>
      <c r="AC33" s="54">
        <f>AB33*V33*J33*1000000</f>
      </c>
      <c r="AD33" s="56">
        <f>Y33+AA33+AC33</f>
      </c>
      <c r="AE33" s="125">
        <f>AD33+T33</f>
      </c>
      <c r="AF33" s="125">
        <v>1e+22</v>
      </c>
      <c r="AG33" s="55">
        <f>F33*J33*1000000-AE33-AF33</f>
      </c>
      <c r="AH33" s="55">
        <f>(AE33+AF33)/J33/1000000</f>
      </c>
      <c r="AI33" s="55">
        <f>F33-AH33</f>
      </c>
      <c r="AJ33" s="68">
        <f>AG33/J33/1000000</f>
      </c>
      <c r="AK33" s="57">
        <f>AJ33*2*0.01/SQRT(8*1.38E-23*G33/(2.66E-26*PI()))</f>
      </c>
      <c r="AL33" s="55">
        <f>AK33-H33</f>
      </c>
      <c r="AM33" s="68">
        <f>AL33/H33*100</f>
      </c>
      <c r="AN33" s="4"/>
    </row>
    <row x14ac:dyDescent="0.25" r="34" customHeight="1" ht="17.25">
      <c r="A34" s="79">
        <v>0.4</v>
      </c>
      <c r="B34" s="80">
        <v>20</v>
      </c>
      <c r="C34" s="80">
        <v>0</v>
      </c>
      <c r="D34" s="80">
        <v>25</v>
      </c>
      <c r="E34" s="81">
        <v>323.923205178</v>
      </c>
      <c r="F34" s="81">
        <v>21.0523143295</v>
      </c>
      <c r="G34" s="81">
        <v>305.36649744984</v>
      </c>
      <c r="H34" s="81">
        <v>0.0006629035817041713</v>
      </c>
      <c r="I34" s="82">
        <v>11930006048756700</v>
      </c>
      <c r="J34" s="80">
        <v>1432799284460730</v>
      </c>
      <c r="K34" s="83">
        <f>I34-J34</f>
      </c>
      <c r="L34" s="118">
        <f>3.81E-42/E34*EXP(-170/E34)</f>
      </c>
      <c r="M34" s="87">
        <f>J34*1000000*J34*1000000*K34*1000000*L34</f>
      </c>
      <c r="N34" s="88">
        <f>2.5E-43*E34^(-0.63)</f>
      </c>
      <c r="O34" s="85">
        <f>N34*J34*J34*J34*1000000000000000000</f>
      </c>
      <c r="P34" s="88">
        <f>2.1E-46*EXP(345/E34)</f>
      </c>
      <c r="Q34" s="87">
        <f>P34*J34*J34*K34*1000000000000000000</f>
      </c>
      <c r="R34" s="88">
        <f>6.4E-47*EXP(663/E34)</f>
      </c>
      <c r="S34" s="87">
        <f>R34*J34*K34*K34*1000000000000000000</f>
      </c>
      <c r="T34" s="119">
        <f>M34+O34+Q34+S34</f>
      </c>
      <c r="U34" s="84">
        <v>384883038490637</v>
      </c>
      <c r="V34" s="85">
        <v>4792532576934860000</v>
      </c>
      <c r="W34" s="120">
        <v>7274890527166810</v>
      </c>
      <c r="X34" s="118">
        <f>0.000000000000000008*EXP(-(2060-1553)/E34)</f>
      </c>
      <c r="Y34" s="85">
        <f>X34*W34*J34*1000000</f>
      </c>
      <c r="Z34" s="88">
        <f>0.0000000000000013</f>
      </c>
      <c r="AA34" s="85">
        <f>Z34*U34*J34*1000000</f>
      </c>
      <c r="AB34" s="88">
        <f>0.000000000000000018*EXP(-2300/E34)</f>
      </c>
      <c r="AC34" s="85">
        <f>AB34*V34*J34*1000000</f>
      </c>
      <c r="AD34" s="84">
        <f>Y34+AA34+AC34</f>
      </c>
      <c r="AE34" s="119">
        <f>AD34+T34</f>
      </c>
      <c r="AF34" s="119">
        <v>1e+22</v>
      </c>
      <c r="AG34" s="87">
        <f>F34*J34*1000000-AE34-AF34</f>
      </c>
      <c r="AH34" s="87">
        <f>(AE34+AF34)/J34/1000000</f>
      </c>
      <c r="AI34" s="87">
        <f>F34-AH34</f>
      </c>
      <c r="AJ34" s="121">
        <f>AG34/J34/1000000</f>
      </c>
      <c r="AK34" s="89">
        <f>AJ34*2*0.01/SQRT(8*1.38E-23*G34/(2.66E-26*PI()))</f>
      </c>
      <c r="AL34" s="87">
        <f>AK34-H34</f>
      </c>
      <c r="AM34" s="121">
        <f>AL34/H34*100</f>
      </c>
      <c r="AN34" s="4"/>
    </row>
    <row x14ac:dyDescent="0.25" r="35" customHeight="1" ht="17.25">
      <c r="A35" s="91">
        <v>0.6</v>
      </c>
      <c r="B35" s="92">
        <v>20</v>
      </c>
      <c r="C35" s="92">
        <v>0</v>
      </c>
      <c r="D35" s="92">
        <v>25</v>
      </c>
      <c r="E35" s="93">
        <v>333.811511494</v>
      </c>
      <c r="F35" s="93">
        <v>17.7906305084</v>
      </c>
      <c r="G35" s="93">
        <v>308.13522321832</v>
      </c>
      <c r="H35" s="93">
        <v>0.0005576759049823697</v>
      </c>
      <c r="I35" s="94">
        <v>17364915516849700</v>
      </c>
      <c r="J35" s="92">
        <v>2625402810818380</v>
      </c>
      <c r="K35" s="95">
        <f>I35-J35</f>
      </c>
      <c r="L35" s="122">
        <f>3.81E-42/E35*EXP(-170/E35)</f>
      </c>
      <c r="M35" s="26">
        <f>J35*1000000*J35*1000000*K35*1000000*L35</f>
      </c>
      <c r="N35" s="8">
        <f>2.5E-43*E35^(-0.63)</f>
      </c>
      <c r="O35" s="7">
        <f>N35*J35*J35*J35*1000000000000000000</f>
      </c>
      <c r="P35" s="8">
        <f>2.1E-46*EXP(345/E35)</f>
      </c>
      <c r="Q35" s="26">
        <f>P35*J35*J35*K35*1000000000000000000</f>
      </c>
      <c r="R35" s="8">
        <f>6.4E-47*EXP(663/E35)</f>
      </c>
      <c r="S35" s="26">
        <f>R35*J35*K35*K35*1000000000000000000</f>
      </c>
      <c r="T35" s="123">
        <f>M35+O35+Q35+S35</f>
      </c>
      <c r="U35" s="44">
        <v>375839404638635</v>
      </c>
      <c r="V35" s="7">
        <v>7465327366684510000</v>
      </c>
      <c r="W35" s="67">
        <v>14816795919809100</v>
      </c>
      <c r="X35" s="122">
        <f>0.000000000000000008*EXP(-(2060-1553)/E35)</f>
      </c>
      <c r="Y35" s="7">
        <f>X35*W35*J35*1000000</f>
      </c>
      <c r="Z35" s="8">
        <f>0.0000000000000013</f>
      </c>
      <c r="AA35" s="7">
        <f>Z35*U35*J35*1000000</f>
      </c>
      <c r="AB35" s="8">
        <f>0.000000000000000018*EXP(-2300/E35)</f>
      </c>
      <c r="AC35" s="7">
        <f>AB35*V35*J35*1000000</f>
      </c>
      <c r="AD35" s="44">
        <f>Y35+AA35+AC35</f>
      </c>
      <c r="AE35" s="123">
        <f>AD35+T35</f>
      </c>
      <c r="AF35" s="123">
        <v>1e+22</v>
      </c>
      <c r="AG35" s="26">
        <f>F35*J35*1000000-AE35-AF35</f>
      </c>
      <c r="AH35" s="26">
        <f>(AE35+AF35)/J35/1000000</f>
      </c>
      <c r="AI35" s="26">
        <f>F35-AH35</f>
      </c>
      <c r="AJ35" s="62">
        <f>AG35/J35/1000000</f>
      </c>
      <c r="AK35" s="45">
        <f>AJ35*2*0.01/SQRT(8*1.38E-23*G35/(2.66E-26*PI()))</f>
      </c>
      <c r="AL35" s="26">
        <f>AK35-H35</f>
      </c>
      <c r="AM35" s="62">
        <f>AL35/H35*100</f>
      </c>
      <c r="AN35" s="4"/>
    </row>
    <row x14ac:dyDescent="0.25" r="36" customHeight="1" ht="17.25">
      <c r="A36" s="40">
        <v>0.8</v>
      </c>
      <c r="B36" s="41">
        <v>20</v>
      </c>
      <c r="C36" s="41">
        <v>0</v>
      </c>
      <c r="D36" s="41">
        <v>25</v>
      </c>
      <c r="E36" s="8">
        <v>343.091238381</v>
      </c>
      <c r="F36" s="42">
        <v>18.286016679</v>
      </c>
      <c r="G36" s="42">
        <v>310.73354674667996</v>
      </c>
      <c r="H36" s="42">
        <v>0.0005708030093579538</v>
      </c>
      <c r="I36" s="43">
        <v>22526986205414600</v>
      </c>
      <c r="J36" s="7">
        <v>3647012060727530</v>
      </c>
      <c r="K36" s="62">
        <f>I36-J36</f>
      </c>
      <c r="L36" s="122">
        <f>3.81E-42/E36*EXP(-170/E36)</f>
      </c>
      <c r="M36" s="26">
        <f>J36*1000000*J36*1000000*K36*1000000*L36</f>
      </c>
      <c r="N36" s="8">
        <f>2.5E-43*E36^(-0.63)</f>
      </c>
      <c r="O36" s="7">
        <f>N36*J36*J36*J36*1000000000000000000</f>
      </c>
      <c r="P36" s="8">
        <f>2.1E-46*EXP(345/E36)</f>
      </c>
      <c r="Q36" s="26">
        <f>P36*J36*J36*K36*1000000000000000000</f>
      </c>
      <c r="R36" s="8">
        <f>6.4E-47*EXP(663/E36)</f>
      </c>
      <c r="S36" s="26">
        <f>R36*J36*K36*K36*1000000000000000000</f>
      </c>
      <c r="T36" s="123">
        <f>M36+O36+Q36+S36</f>
      </c>
      <c r="U36" s="44">
        <v>424401741214682</v>
      </c>
      <c r="V36" s="7">
        <v>9554435923657960000</v>
      </c>
      <c r="W36" s="67">
        <v>23407629073324900</v>
      </c>
      <c r="X36" s="122">
        <f>0.000000000000000008*EXP(-(2060-1553)/E36)</f>
      </c>
      <c r="Y36" s="7">
        <f>X36*W36*J36*1000000</f>
      </c>
      <c r="Z36" s="8">
        <f>0.0000000000000013</f>
      </c>
      <c r="AA36" s="7">
        <f>Z36*U36*J36*1000000</f>
      </c>
      <c r="AB36" s="8">
        <f>0.000000000000000018*EXP(-2300/E36)</f>
      </c>
      <c r="AC36" s="7">
        <f>AB36*V36*J36*1000000</f>
      </c>
      <c r="AD36" s="44">
        <f>Y36+AA36+AC36</f>
      </c>
      <c r="AE36" s="123">
        <f>AD36+T36</f>
      </c>
      <c r="AF36" s="123">
        <v>1e+22</v>
      </c>
      <c r="AG36" s="26">
        <f>F36*J36*1000000-AE36-AF36</f>
      </c>
      <c r="AH36" s="26">
        <f>(AE36+AF36)/J36/1000000</f>
      </c>
      <c r="AI36" s="26">
        <f>F36-AH36</f>
      </c>
      <c r="AJ36" s="62">
        <f>AG36/J36/1000000</f>
      </c>
      <c r="AK36" s="45">
        <f>AJ36*2*0.01/SQRT(8*1.38E-23*G36/(2.66E-26*PI()))</f>
      </c>
      <c r="AL36" s="26">
        <f>AK36-H36</f>
      </c>
      <c r="AM36" s="62">
        <f>AL36/H36*100</f>
      </c>
      <c r="AN36" s="4"/>
    </row>
    <row x14ac:dyDescent="0.25" r="37" customHeight="1" ht="17.25">
      <c r="A37" s="48">
        <v>1</v>
      </c>
      <c r="B37" s="41">
        <v>20</v>
      </c>
      <c r="C37" s="41">
        <v>0</v>
      </c>
      <c r="D37" s="41">
        <v>25</v>
      </c>
      <c r="E37" s="8">
        <v>351.7918244</v>
      </c>
      <c r="F37" s="42">
        <v>19.1924809292</v>
      </c>
      <c r="G37" s="42">
        <v>313.16971083199996</v>
      </c>
      <c r="H37" s="42">
        <v>0.000596763779366388</v>
      </c>
      <c r="I37" s="43">
        <v>27462305325688000</v>
      </c>
      <c r="J37" s="7">
        <v>4579518354540080</v>
      </c>
      <c r="K37" s="62">
        <f>I37-J37</f>
      </c>
      <c r="L37" s="122">
        <f>3.81E-42/E37*EXP(-170/E37)</f>
      </c>
      <c r="M37" s="26">
        <f>J37*1000000*J37*1000000*K37*1000000*L37</f>
      </c>
      <c r="N37" s="8">
        <f>2.5E-43*E37^(-0.63)</f>
      </c>
      <c r="O37" s="7">
        <f>N37*J37*J37*J37*1000000000000000000</f>
      </c>
      <c r="P37" s="8">
        <f>2.1E-46*EXP(345/E37)</f>
      </c>
      <c r="Q37" s="26">
        <f>P37*J37*J37*K37*1000000000000000000</f>
      </c>
      <c r="R37" s="8">
        <f>6.4E-47*EXP(663/E37)</f>
      </c>
      <c r="S37" s="26">
        <f>R37*J37*K37*K37*1000000000000000000</f>
      </c>
      <c r="T37" s="123">
        <f>M37+O37+Q37+S37</f>
      </c>
      <c r="U37" s="44">
        <v>473419320842762</v>
      </c>
      <c r="V37" s="7">
        <v>10689201105141000000</v>
      </c>
      <c r="W37" s="67">
        <v>32552990201493900</v>
      </c>
      <c r="X37" s="122">
        <f>0.000000000000000008*EXP(-(2060-1553)/E37)</f>
      </c>
      <c r="Y37" s="7">
        <f>X37*W37*J37*1000000</f>
      </c>
      <c r="Z37" s="8">
        <f>0.0000000000000013</f>
      </c>
      <c r="AA37" s="7">
        <f>Z37*U37*J37*1000000</f>
      </c>
      <c r="AB37" s="8">
        <f>0.000000000000000018*EXP(-2300/E37)</f>
      </c>
      <c r="AC37" s="7">
        <f>AB37*V37*J37*1000000</f>
      </c>
      <c r="AD37" s="44">
        <f>Y37+AA37+AC37</f>
      </c>
      <c r="AE37" s="123">
        <f>AD37+T37</f>
      </c>
      <c r="AF37" s="123">
        <v>1e+22</v>
      </c>
      <c r="AG37" s="26">
        <f>F37*J37*1000000-AE37-AF37</f>
      </c>
      <c r="AH37" s="26">
        <f>(AE37+AF37)/J37/1000000</f>
      </c>
      <c r="AI37" s="26">
        <f>F37-AH37</f>
      </c>
      <c r="AJ37" s="62">
        <f>AG37/J37/1000000</f>
      </c>
      <c r="AK37" s="45">
        <f>AJ37*2*0.01/SQRT(8*1.38E-23*G37/(2.66E-26*PI()))</f>
      </c>
      <c r="AL37" s="26">
        <f>AK37-H37</f>
      </c>
      <c r="AM37" s="62">
        <f>AL37/H37*100</f>
      </c>
      <c r="AN37" s="4"/>
    </row>
    <row x14ac:dyDescent="0.25" r="38" customHeight="1" ht="17.25">
      <c r="A38" s="40">
        <v>1.5</v>
      </c>
      <c r="B38" s="41">
        <v>20</v>
      </c>
      <c r="C38" s="41">
        <v>0</v>
      </c>
      <c r="D38" s="41">
        <v>25</v>
      </c>
      <c r="E38" s="8">
        <v>371.202738725</v>
      </c>
      <c r="F38" s="42">
        <v>22.5237161641</v>
      </c>
      <c r="G38" s="42">
        <v>318.604766843</v>
      </c>
      <c r="H38" s="42">
        <v>0.0006943447000599682</v>
      </c>
      <c r="I38" s="43">
        <v>39039371823886900</v>
      </c>
      <c r="J38" s="7">
        <v>6139495153845500</v>
      </c>
      <c r="K38" s="62">
        <f>I38-J38</f>
      </c>
      <c r="L38" s="122">
        <f>3.81E-42/E38*EXP(-170/E38)</f>
      </c>
      <c r="M38" s="26">
        <f>J38*1000000*J38*1000000*K38*1000000*L38</f>
      </c>
      <c r="N38" s="8">
        <f>2.5E-43*E38^(-0.63)</f>
      </c>
      <c r="O38" s="7">
        <f>N38*J38*J38*J38*1000000000000000000</f>
      </c>
      <c r="P38" s="8">
        <f>2.1E-46*EXP(345/E38)</f>
      </c>
      <c r="Q38" s="26">
        <f>P38*J38*J38*K38*1000000000000000000</f>
      </c>
      <c r="R38" s="8">
        <f>6.4E-47*EXP(663/E38)</f>
      </c>
      <c r="S38" s="26">
        <f>R38*J38*K38*K38*1000000000000000000</f>
      </c>
      <c r="T38" s="123">
        <f>M38+O38+Q38+S38</f>
      </c>
      <c r="U38" s="44">
        <v>619346606155890</v>
      </c>
      <c r="V38" s="7">
        <v>13163644387659400000</v>
      </c>
      <c r="W38" s="67">
        <v>55284806727956200</v>
      </c>
      <c r="X38" s="122">
        <f>0.000000000000000008*EXP(-(2060-1553)/E38)</f>
      </c>
      <c r="Y38" s="7">
        <f>X38*W38*J38*1000000</f>
      </c>
      <c r="Z38" s="8">
        <f>0.0000000000000013</f>
      </c>
      <c r="AA38" s="7">
        <f>Z38*U38*J38*1000000</f>
      </c>
      <c r="AB38" s="8">
        <f>0.000000000000000018*EXP(-2300/E38)</f>
      </c>
      <c r="AC38" s="7">
        <f>AB38*V38*J38*1000000</f>
      </c>
      <c r="AD38" s="44">
        <f>Y38+AA38+AC38</f>
      </c>
      <c r="AE38" s="123">
        <f>AD38+T38</f>
      </c>
      <c r="AF38" s="123">
        <v>1e+22</v>
      </c>
      <c r="AG38" s="26">
        <f>F38*J38*1000000-AE38-AF38</f>
      </c>
      <c r="AH38" s="26">
        <f>(AE38+AF38)/J38/1000000</f>
      </c>
      <c r="AI38" s="26">
        <f>F38-AH38</f>
      </c>
      <c r="AJ38" s="62">
        <f>AG38/J38/1000000</f>
      </c>
      <c r="AK38" s="45">
        <f>AJ38*2*0.01/SQRT(8*1.38E-23*G38/(2.66E-26*PI()))</f>
      </c>
      <c r="AL38" s="26">
        <f>AK38-H38</f>
      </c>
      <c r="AM38" s="62">
        <f>AL38/H38*100</f>
      </c>
      <c r="AN38" s="4"/>
    </row>
    <row x14ac:dyDescent="0.25" r="39" customHeight="1" ht="17.25">
      <c r="A39" s="48">
        <v>2</v>
      </c>
      <c r="B39" s="41">
        <v>20</v>
      </c>
      <c r="C39" s="41">
        <v>0</v>
      </c>
      <c r="D39" s="41">
        <v>25</v>
      </c>
      <c r="E39" s="8">
        <v>387.6379912</v>
      </c>
      <c r="F39" s="42">
        <v>24.7057453</v>
      </c>
      <c r="G39" s="42">
        <v>323.20663753599996</v>
      </c>
      <c r="H39" s="42">
        <v>0.0007561692940839718</v>
      </c>
      <c r="I39" s="43">
        <v>49845550292149000</v>
      </c>
      <c r="J39" s="7">
        <v>7126282289783330</v>
      </c>
      <c r="K39" s="62">
        <f>I39-J39</f>
      </c>
      <c r="L39" s="122">
        <f>3.81E-42/E39*EXP(-170/E39)</f>
      </c>
      <c r="M39" s="26">
        <f>J39*1000000*J39*1000000*K39*1000000*L39</f>
      </c>
      <c r="N39" s="8">
        <f>2.5E-43*E39^(-0.63)</f>
      </c>
      <c r="O39" s="7">
        <f>N39*J39*J39*J39*1000000000000000000</f>
      </c>
      <c r="P39" s="8">
        <f>2.1E-46*EXP(345/E39)</f>
      </c>
      <c r="Q39" s="26">
        <f>P39*J39*J39*K39*1000000000000000000</f>
      </c>
      <c r="R39" s="8">
        <f>6.4E-47*EXP(663/E39)</f>
      </c>
      <c r="S39" s="26">
        <f>R39*J39*K39*K39*1000000000000000000</f>
      </c>
      <c r="T39" s="123">
        <f>M39+O39+Q39+S39</f>
      </c>
      <c r="U39" s="44">
        <v>746347232868998</v>
      </c>
      <c r="V39" s="7">
        <v>15312190976447000000</v>
      </c>
      <c r="W39" s="67">
        <v>77697862046364800</v>
      </c>
      <c r="X39" s="122">
        <f>0.000000000000000008*EXP(-(2060-1553)/E39)</f>
      </c>
      <c r="Y39" s="7">
        <f>X39*W39*J39*1000000</f>
      </c>
      <c r="Z39" s="8">
        <f>0.0000000000000013</f>
      </c>
      <c r="AA39" s="7">
        <f>Z39*U39*J39*1000000</f>
      </c>
      <c r="AB39" s="8">
        <f>0.000000000000000018*EXP(-2300/E39)</f>
      </c>
      <c r="AC39" s="7">
        <f>AB39*V39*J39*1000000</f>
      </c>
      <c r="AD39" s="44">
        <f>Y39+AA39+AC39</f>
      </c>
      <c r="AE39" s="123">
        <f>AD39+T39</f>
      </c>
      <c r="AF39" s="123">
        <v>1e+22</v>
      </c>
      <c r="AG39" s="26">
        <f>F39*J39*1000000-AE39-AF39</f>
      </c>
      <c r="AH39" s="26">
        <f>(AE39+AF39)/J39/1000000</f>
      </c>
      <c r="AI39" s="26">
        <f>F39-AH39</f>
      </c>
      <c r="AJ39" s="62">
        <f>AG39/J39/1000000</f>
      </c>
      <c r="AK39" s="45">
        <f>AJ39*2*0.01/SQRT(8*1.38E-23*G39/(2.66E-26*PI()))</f>
      </c>
      <c r="AL39" s="26">
        <f>AK39-H39</f>
      </c>
      <c r="AM39" s="62">
        <f>AL39/H39*100</f>
      </c>
      <c r="AN39" s="4"/>
    </row>
    <row x14ac:dyDescent="0.25" r="40" customHeight="1" ht="17.25">
      <c r="A40" s="48">
        <v>3</v>
      </c>
      <c r="B40" s="41">
        <v>20</v>
      </c>
      <c r="C40" s="41">
        <v>0</v>
      </c>
      <c r="D40" s="41">
        <v>25</v>
      </c>
      <c r="E40" s="8">
        <v>413.4214208</v>
      </c>
      <c r="F40" s="42">
        <v>27.0029443262</v>
      </c>
      <c r="G40" s="42">
        <v>330.425997824</v>
      </c>
      <c r="H40" s="42">
        <v>0.0008174011220945627</v>
      </c>
      <c r="I40" s="43">
        <v>70105325994421400</v>
      </c>
      <c r="J40" s="7">
        <v>7656366481963040</v>
      </c>
      <c r="K40" s="62">
        <f>I40-J40</f>
      </c>
      <c r="L40" s="122">
        <f>3.81E-42/E40*EXP(-170/E40)</f>
      </c>
      <c r="M40" s="26">
        <f>J40*1000000*J40*1000000*K40*1000000*L40</f>
      </c>
      <c r="N40" s="8">
        <f>2.5E-43*E40^(-0.63)</f>
      </c>
      <c r="O40" s="7">
        <f>N40*J40*J40*J40*1000000000000000000</f>
      </c>
      <c r="P40" s="8">
        <f>2.1E-46*EXP(345/E40)</f>
      </c>
      <c r="Q40" s="26">
        <f>P40*J40*J40*K40*1000000000000000000</f>
      </c>
      <c r="R40" s="8">
        <f>6.4E-47*EXP(663/E40)</f>
      </c>
      <c r="S40" s="26">
        <f>R40*J40*K40*K40*1000000000000000000</f>
      </c>
      <c r="T40" s="123">
        <f>M40+O40+Q40+S40</f>
      </c>
      <c r="U40" s="44">
        <v>965008106597699</v>
      </c>
      <c r="V40" s="7">
        <v>19037610630872500000</v>
      </c>
      <c r="W40" s="67">
        <v>120739333592169000</v>
      </c>
      <c r="X40" s="122">
        <f>0.000000000000000008*EXP(-(2060-1553)/E40)</f>
      </c>
      <c r="Y40" s="7">
        <f>X40*W40*J40*1000000</f>
      </c>
      <c r="Z40" s="8">
        <f>0.0000000000000013</f>
      </c>
      <c r="AA40" s="7">
        <f>Z40*U40*J40*1000000</f>
      </c>
      <c r="AB40" s="8">
        <f>0.000000000000000018*EXP(-2300/E40)</f>
      </c>
      <c r="AC40" s="7">
        <f>AB40*V40*J40*1000000</f>
      </c>
      <c r="AD40" s="44">
        <f>Y40+AA40+AC40</f>
      </c>
      <c r="AE40" s="123">
        <f>AD40+T40</f>
      </c>
      <c r="AF40" s="123">
        <v>1e+22</v>
      </c>
      <c r="AG40" s="26">
        <f>F40*J40*1000000-AE40-AF40</f>
      </c>
      <c r="AH40" s="26">
        <f>(AE40+AF40)/J40/1000000</f>
      </c>
      <c r="AI40" s="26">
        <f>F40-AH40</f>
      </c>
      <c r="AJ40" s="62">
        <f>AG40/J40/1000000</f>
      </c>
      <c r="AK40" s="45">
        <f>AJ40*2*0.01/SQRT(8*1.38E-23*G40/(2.66E-26*PI()))</f>
      </c>
      <c r="AL40" s="26">
        <f>AK40-H40</f>
      </c>
      <c r="AM40" s="62">
        <f>AL40/H40*100</f>
      </c>
      <c r="AN40" s="4"/>
    </row>
    <row x14ac:dyDescent="0.25" r="41" customHeight="1" ht="17.25">
      <c r="A41" s="48">
        <v>5</v>
      </c>
      <c r="B41" s="41">
        <v>20</v>
      </c>
      <c r="C41" s="41">
        <v>0</v>
      </c>
      <c r="D41" s="41">
        <v>25</v>
      </c>
      <c r="E41" s="8">
        <v>449.51935</v>
      </c>
      <c r="F41" s="42">
        <v>27.1308214691</v>
      </c>
      <c r="G41" s="42">
        <v>340.533418</v>
      </c>
      <c r="H41" s="42">
        <v>0.0008089921145130815</v>
      </c>
      <c r="I41" s="43">
        <v>107459384037123000</v>
      </c>
      <c r="J41" s="7">
        <v>6802440879088720</v>
      </c>
      <c r="K41" s="62">
        <f>I41-J41</f>
      </c>
      <c r="L41" s="122">
        <f>3.81E-42/E41*EXP(-170/E41)</f>
      </c>
      <c r="M41" s="26">
        <f>J41*1000000*J41*1000000*K41*1000000*L41</f>
      </c>
      <c r="N41" s="8">
        <f>2.5E-43*E41^(-0.63)</f>
      </c>
      <c r="O41" s="7">
        <f>N41*J41*J41*J41*1000000000000000000</f>
      </c>
      <c r="P41" s="8">
        <f>2.1E-46*EXP(345/E41)</f>
      </c>
      <c r="Q41" s="26">
        <f>P41*J41*J41*K41*1000000000000000000</f>
      </c>
      <c r="R41" s="8">
        <f>6.4E-47*EXP(663/E41)</f>
      </c>
      <c r="S41" s="26">
        <f>R41*J41*K41*K41*1000000000000000000</f>
      </c>
      <c r="T41" s="123">
        <f>M41+O41+Q41+S41</f>
      </c>
      <c r="U41" s="44">
        <v>1306323588210240</v>
      </c>
      <c r="V41" s="7">
        <v>25244964553929400000</v>
      </c>
      <c r="W41" s="67">
        <v>202867481335513000</v>
      </c>
      <c r="X41" s="122">
        <f>0.000000000000000008*EXP(-(2060-1553)/E41)</f>
      </c>
      <c r="Y41" s="7">
        <f>X41*W41*J41*1000000</f>
      </c>
      <c r="Z41" s="8">
        <f>0.0000000000000013</f>
      </c>
      <c r="AA41" s="7">
        <f>Z41*U41*J41*1000000</f>
      </c>
      <c r="AB41" s="8">
        <f>0.000000000000000018*EXP(-2300/E41)</f>
      </c>
      <c r="AC41" s="7">
        <f>AB41*V41*J41*1000000</f>
      </c>
      <c r="AD41" s="44">
        <f>Y41+AA41+AC41</f>
      </c>
      <c r="AE41" s="123">
        <f>AD41+T41</f>
      </c>
      <c r="AF41" s="123">
        <v>1e+22</v>
      </c>
      <c r="AG41" s="26">
        <f>F41*J41*1000000-AE41-AF41</f>
      </c>
      <c r="AH41" s="26">
        <f>(AE41+AF41)/J41/1000000</f>
      </c>
      <c r="AI41" s="26">
        <f>F41-AH41</f>
      </c>
      <c r="AJ41" s="62">
        <f>AG41/J41/1000000</f>
      </c>
      <c r="AK41" s="45">
        <f>AJ41*2*0.01/SQRT(8*1.38E-23*G41/(2.66E-26*PI()))</f>
      </c>
      <c r="AL41" s="26">
        <f>AK41-H41</f>
      </c>
      <c r="AM41" s="62">
        <f>AL41/H41*100</f>
      </c>
      <c r="AN41" s="4"/>
    </row>
    <row x14ac:dyDescent="0.25" r="42" customHeight="1" ht="17.25">
      <c r="A42" s="91">
        <v>0.4</v>
      </c>
      <c r="B42" s="92">
        <v>40</v>
      </c>
      <c r="C42" s="92">
        <v>0</v>
      </c>
      <c r="D42" s="92">
        <v>25</v>
      </c>
      <c r="E42" s="93">
        <v>346.618599392</v>
      </c>
      <c r="F42" s="93">
        <v>43.5025912553</v>
      </c>
      <c r="G42" s="93">
        <v>311.72120782976</v>
      </c>
      <c r="H42" s="93">
        <v>0.0013557923065426586</v>
      </c>
      <c r="I42" s="94">
        <v>11148870268012000</v>
      </c>
      <c r="J42" s="92">
        <v>1709001179365870</v>
      </c>
      <c r="K42" s="95">
        <f>I42-J42</f>
      </c>
      <c r="L42" s="122">
        <f>3.81E-42/E42*EXP(-170/E42)</f>
      </c>
      <c r="M42" s="26">
        <f>J42*1000000*J42*1000000*K42*1000000*L42</f>
      </c>
      <c r="N42" s="8">
        <f>2.5E-43*E42^(-0.63)</f>
      </c>
      <c r="O42" s="7">
        <f>N42*J42*J42*J42*1000000000000000000</f>
      </c>
      <c r="P42" s="8">
        <f>2.1E-46*EXP(345/E42)</f>
      </c>
      <c r="Q42" s="26">
        <f>P42*J42*J42*K42*1000000000000000000</f>
      </c>
      <c r="R42" s="8">
        <f>6.4E-47*EXP(663/E42)</f>
      </c>
      <c r="S42" s="26">
        <f>R42*J42*K42*K42*1000000000000000000</f>
      </c>
      <c r="T42" s="123">
        <f>M42+O42+Q42+S42</f>
      </c>
      <c r="U42" s="44">
        <v>566488063557713</v>
      </c>
      <c r="V42" s="7">
        <v>2792422970926830000</v>
      </c>
      <c r="W42" s="67">
        <v>4711718305580910</v>
      </c>
      <c r="X42" s="122">
        <f>0.000000000000000008*EXP(-(2060-1553)/E42)</f>
      </c>
      <c r="Y42" s="7">
        <f>X42*W42*J42*1000000</f>
      </c>
      <c r="Z42" s="8">
        <f>0.0000000000000013</f>
      </c>
      <c r="AA42" s="7">
        <f>Z42*U42*J42*1000000</f>
      </c>
      <c r="AB42" s="8">
        <f>0.000000000000000018*EXP(-2300/E42)</f>
      </c>
      <c r="AC42" s="7">
        <f>AB42*V42*J42*1000000</f>
      </c>
      <c r="AD42" s="44">
        <f>Y42+AA42+AC42</f>
      </c>
      <c r="AE42" s="123">
        <f>AD42+T42</f>
      </c>
      <c r="AF42" s="123">
        <v>1e+22</v>
      </c>
      <c r="AG42" s="26">
        <f>F42*J42*1000000-AE42-AF42</f>
      </c>
      <c r="AH42" s="26">
        <f>(AE42+AF42)/J42/1000000</f>
      </c>
      <c r="AI42" s="26">
        <f>F42-AH42</f>
      </c>
      <c r="AJ42" s="62">
        <f>AG42/J42/1000000</f>
      </c>
      <c r="AK42" s="45">
        <f>AJ42*2*0.01/SQRT(8*1.38E-23*G42/(2.66E-26*PI()))</f>
      </c>
      <c r="AL42" s="26">
        <f>AK42-H42</f>
      </c>
      <c r="AM42" s="62">
        <f>AL42/H42*100</f>
      </c>
      <c r="AN42" s="4"/>
    </row>
    <row x14ac:dyDescent="0.25" r="43" customHeight="1" ht="17.25">
      <c r="A43" s="91">
        <v>0.6</v>
      </c>
      <c r="B43" s="92">
        <v>40</v>
      </c>
      <c r="C43" s="92">
        <v>0</v>
      </c>
      <c r="D43" s="92">
        <v>25</v>
      </c>
      <c r="E43" s="93">
        <v>358.872879968</v>
      </c>
      <c r="F43" s="93">
        <v>30.5609260165</v>
      </c>
      <c r="G43" s="93">
        <v>315.15240639103996</v>
      </c>
      <c r="H43" s="93">
        <v>0.0009472560971404834</v>
      </c>
      <c r="I43" s="94">
        <v>16152261759565200</v>
      </c>
      <c r="J43" s="92">
        <v>3084852444284590</v>
      </c>
      <c r="K43" s="95">
        <f>I43-J43</f>
      </c>
      <c r="L43" s="122">
        <f>3.81E-42/E43*EXP(-170/E43)</f>
      </c>
      <c r="M43" s="26">
        <f>J43*1000000*J43*1000000*K43*1000000*L43</f>
      </c>
      <c r="N43" s="8">
        <f>2.5E-43*E43^(-0.63)</f>
      </c>
      <c r="O43" s="7">
        <f>N43*J43*J43*J43*1000000000000000000</f>
      </c>
      <c r="P43" s="8">
        <f>2.1E-46*EXP(345/E43)</f>
      </c>
      <c r="Q43" s="26">
        <f>P43*J43*J43*K43*1000000000000000000</f>
      </c>
      <c r="R43" s="8">
        <f>6.4E-47*EXP(663/E43)</f>
      </c>
      <c r="S43" s="26">
        <f>R43*J43*K43*K43*1000000000000000000</f>
      </c>
      <c r="T43" s="123">
        <f>M43+O43+Q43+S43</f>
      </c>
      <c r="U43" s="44">
        <v>503862128076744</v>
      </c>
      <c r="V43" s="7">
        <v>4438135119117050000</v>
      </c>
      <c r="W43" s="67">
        <v>8588976998508640</v>
      </c>
      <c r="X43" s="122">
        <f>0.000000000000000008*EXP(-(2060-1553)/E43)</f>
      </c>
      <c r="Y43" s="7">
        <f>X43*W43*J43*1000000</f>
      </c>
      <c r="Z43" s="8">
        <f>0.0000000000000013</f>
      </c>
      <c r="AA43" s="7">
        <f>Z43*U43*J43*1000000</f>
      </c>
      <c r="AB43" s="8">
        <f>0.000000000000000018*EXP(-2300/E43)</f>
      </c>
      <c r="AC43" s="7">
        <f>AB43*V43*J43*1000000</f>
      </c>
      <c r="AD43" s="44">
        <f>Y43+AA43+AC43</f>
      </c>
      <c r="AE43" s="123">
        <f>AD43+T43</f>
      </c>
      <c r="AF43" s="123">
        <v>1e+22</v>
      </c>
      <c r="AG43" s="26">
        <f>F43*J43*1000000-AE43-AF43</f>
      </c>
      <c r="AH43" s="26">
        <f>(AE43+AF43)/J43/1000000</f>
      </c>
      <c r="AI43" s="26">
        <f>F43-AH43</f>
      </c>
      <c r="AJ43" s="62">
        <f>AG43/J43/1000000</f>
      </c>
      <c r="AK43" s="45">
        <f>AJ43*2*0.01/SQRT(8*1.38E-23*G43/(2.66E-26*PI()))</f>
      </c>
      <c r="AL43" s="26">
        <f>AK43-H43</f>
      </c>
      <c r="AM43" s="62">
        <f>AL43/H43*100</f>
      </c>
      <c r="AN43" s="4"/>
    </row>
    <row x14ac:dyDescent="0.25" r="44" customHeight="1" ht="17.25">
      <c r="A44" s="40">
        <v>0.8</v>
      </c>
      <c r="B44" s="41">
        <v>40</v>
      </c>
      <c r="C44" s="41">
        <v>0</v>
      </c>
      <c r="D44" s="41">
        <v>25</v>
      </c>
      <c r="E44" s="8">
        <v>370.776396096</v>
      </c>
      <c r="F44" s="42">
        <v>30.5600984126</v>
      </c>
      <c r="G44" s="42">
        <v>318.48539090687996</v>
      </c>
      <c r="H44" s="42">
        <v>0.0009422609740987378</v>
      </c>
      <c r="I44" s="43">
        <v>20844939633648500</v>
      </c>
      <c r="J44" s="7">
        <v>4346233526694470</v>
      </c>
      <c r="K44" s="62">
        <f>I44-J44</f>
      </c>
      <c r="L44" s="122">
        <f>3.81E-42/E44*EXP(-170/E44)</f>
      </c>
      <c r="M44" s="26">
        <f>J44*1000000*J44*1000000*K44*1000000*L44</f>
      </c>
      <c r="N44" s="8">
        <f>2.5E-43*E44^(-0.63)</f>
      </c>
      <c r="O44" s="7">
        <f>N44*J44*J44*J44*1000000000000000000</f>
      </c>
      <c r="P44" s="8">
        <f>2.1E-46*EXP(345/E44)</f>
      </c>
      <c r="Q44" s="26">
        <f>P44*J44*J44*K44*1000000000000000000</f>
      </c>
      <c r="R44" s="8">
        <f>6.4E-47*EXP(663/E44)</f>
      </c>
      <c r="S44" s="26">
        <f>R44*J44*K44*K44*1000000000000000000</f>
      </c>
      <c r="T44" s="123">
        <f>M44+O44+Q44+S44</f>
      </c>
      <c r="U44" s="44">
        <v>546868019365416</v>
      </c>
      <c r="V44" s="7">
        <v>5731144952660700000</v>
      </c>
      <c r="W44" s="67">
        <v>12833791809218900</v>
      </c>
      <c r="X44" s="122">
        <f>0.000000000000000008*EXP(-(2060-1553)/E44)</f>
      </c>
      <c r="Y44" s="7">
        <f>X44*W44*J44*1000000</f>
      </c>
      <c r="Z44" s="8">
        <f>0.0000000000000013</f>
      </c>
      <c r="AA44" s="7">
        <f>Z44*U44*J44*1000000</f>
      </c>
      <c r="AB44" s="8">
        <f>0.000000000000000018*EXP(-2300/E44)</f>
      </c>
      <c r="AC44" s="7">
        <f>AB44*V44*J44*1000000</f>
      </c>
      <c r="AD44" s="44">
        <f>Y44+AA44+AC44</f>
      </c>
      <c r="AE44" s="123">
        <f>AD44+T44</f>
      </c>
      <c r="AF44" s="123">
        <v>1e+22</v>
      </c>
      <c r="AG44" s="26">
        <f>F44*J44*1000000-AE44-AF44</f>
      </c>
      <c r="AH44" s="26">
        <f>(AE44+AF44)/J44/1000000</f>
      </c>
      <c r="AI44" s="26">
        <f>F44-AH44</f>
      </c>
      <c r="AJ44" s="62">
        <f>AG44/J44/1000000</f>
      </c>
      <c r="AK44" s="45">
        <f>AJ44*2*0.01/SQRT(8*1.38E-23*G44/(2.66E-26*PI()))</f>
      </c>
      <c r="AL44" s="26">
        <f>AK44-H44</f>
      </c>
      <c r="AM44" s="62">
        <f>AL44/H44*100</f>
      </c>
      <c r="AN44" s="4"/>
    </row>
    <row x14ac:dyDescent="0.25" r="45" customHeight="1" ht="17.25">
      <c r="A45" s="48">
        <v>1</v>
      </c>
      <c r="B45" s="41">
        <v>40</v>
      </c>
      <c r="C45" s="41">
        <v>0</v>
      </c>
      <c r="D45" s="41">
        <v>25</v>
      </c>
      <c r="E45" s="8">
        <v>382.335434</v>
      </c>
      <c r="F45" s="42">
        <v>30.6821687285</v>
      </c>
      <c r="G45" s="42">
        <v>321.72192151999997</v>
      </c>
      <c r="H45" s="42">
        <v>0.0009412542292053779</v>
      </c>
      <c r="I45" s="43">
        <v>25268425664029900</v>
      </c>
      <c r="J45" s="7">
        <v>5244235608585890</v>
      </c>
      <c r="K45" s="62">
        <f>I45-J45</f>
      </c>
      <c r="L45" s="122">
        <f>3.81E-42/E45*EXP(-170/E45)</f>
      </c>
      <c r="M45" s="26">
        <f>J45*1000000*J45*1000000*K45*1000000*L45</f>
      </c>
      <c r="N45" s="8">
        <f>2.5E-43*E45^(-0.63)</f>
      </c>
      <c r="O45" s="7">
        <f>N45*J45*J45*J45*1000000000000000000</f>
      </c>
      <c r="P45" s="8">
        <f>2.1E-46*EXP(345/E45)</f>
      </c>
      <c r="Q45" s="26">
        <f>P45*J45*J45*K45*1000000000000000000</f>
      </c>
      <c r="R45" s="8">
        <f>6.4E-47*EXP(663/E45)</f>
      </c>
      <c r="S45" s="26">
        <f>R45*J45*K45*K45*1000000000000000000</f>
      </c>
      <c r="T45" s="123">
        <f>M45+O45+Q45+S45</f>
      </c>
      <c r="U45" s="44">
        <v>618688189627338</v>
      </c>
      <c r="V45" s="7">
        <v>6520924166228520000</v>
      </c>
      <c r="W45" s="67">
        <v>17184771004728200</v>
      </c>
      <c r="X45" s="122">
        <f>0.000000000000000008*EXP(-(2060-1553)/E45)</f>
      </c>
      <c r="Y45" s="7">
        <f>X45*W45*J45*1000000</f>
      </c>
      <c r="Z45" s="8">
        <f>0.0000000000000013</f>
      </c>
      <c r="AA45" s="7">
        <f>Z45*U45*J45*1000000</f>
      </c>
      <c r="AB45" s="8">
        <f>0.000000000000000018*EXP(-2300/E45)</f>
      </c>
      <c r="AC45" s="7">
        <f>AB45*V45*J45*1000000</f>
      </c>
      <c r="AD45" s="44">
        <f>Y45+AA45+AC45</f>
      </c>
      <c r="AE45" s="123">
        <f>AD45+T45</f>
      </c>
      <c r="AF45" s="123">
        <v>1e+22</v>
      </c>
      <c r="AG45" s="26">
        <f>F45*J45*1000000-AE45-AF45</f>
      </c>
      <c r="AH45" s="26">
        <f>(AE45+AF45)/J45/1000000</f>
      </c>
      <c r="AI45" s="26">
        <f>F45-AH45</f>
      </c>
      <c r="AJ45" s="62">
        <f>AG45/J45/1000000</f>
      </c>
      <c r="AK45" s="45">
        <f>AJ45*2*0.01/SQRT(8*1.38E-23*G45/(2.66E-26*PI()))</f>
      </c>
      <c r="AL45" s="26">
        <f>AK45-H45</f>
      </c>
      <c r="AM45" s="62">
        <f>AL45/H45*100</f>
      </c>
      <c r="AN45" s="4"/>
    </row>
    <row x14ac:dyDescent="0.25" r="46" customHeight="1" ht="17.25">
      <c r="A46" s="40">
        <v>1.5</v>
      </c>
      <c r="B46" s="41">
        <v>40</v>
      </c>
      <c r="C46" s="41">
        <v>0</v>
      </c>
      <c r="D46" s="41">
        <v>25</v>
      </c>
      <c r="E46" s="8">
        <v>409.767189875</v>
      </c>
      <c r="F46" s="42">
        <v>35.3424142489</v>
      </c>
      <c r="G46" s="42">
        <v>329.402813165</v>
      </c>
      <c r="H46" s="42">
        <v>0.0010715039458140205</v>
      </c>
      <c r="I46" s="43">
        <v>35365256411942300</v>
      </c>
      <c r="J46" s="7">
        <v>6878028831950130</v>
      </c>
      <c r="K46" s="62">
        <f>I46-J46</f>
      </c>
      <c r="L46" s="122">
        <f>3.81E-42/E46*EXP(-170/E46)</f>
      </c>
      <c r="M46" s="26">
        <f>J46*1000000*J46*1000000*K46*1000000*L46</f>
      </c>
      <c r="N46" s="8">
        <f>2.5E-43*E46^(-0.63)</f>
      </c>
      <c r="O46" s="7">
        <f>N46*J46*J46*J46*1000000000000000000</f>
      </c>
      <c r="P46" s="8">
        <f>2.1E-46*EXP(345/E46)</f>
      </c>
      <c r="Q46" s="26">
        <f>P46*J46*J46*K46*1000000000000000000</f>
      </c>
      <c r="R46" s="8">
        <f>6.4E-47*EXP(663/E46)</f>
      </c>
      <c r="S46" s="26">
        <f>R46*J46*K46*K46*1000000000000000000</f>
      </c>
      <c r="T46" s="123">
        <f>M46+O46+Q46+S46</f>
      </c>
      <c r="U46" s="44">
        <v>817205480886246</v>
      </c>
      <c r="V46" s="7">
        <v>8138048165812820000</v>
      </c>
      <c r="W46" s="67">
        <v>27486913305904100</v>
      </c>
      <c r="X46" s="122">
        <f>0.000000000000000008*EXP(-(2060-1553)/E46)</f>
      </c>
      <c r="Y46" s="7">
        <f>X46*W46*J46*1000000</f>
      </c>
      <c r="Z46" s="8">
        <f>0.0000000000000013</f>
      </c>
      <c r="AA46" s="7">
        <f>Z46*U46*J46*1000000</f>
      </c>
      <c r="AB46" s="8">
        <f>0.000000000000000018*EXP(-2300/E46)</f>
      </c>
      <c r="AC46" s="7">
        <f>AB46*V46*J46*1000000</f>
      </c>
      <c r="AD46" s="44">
        <f>Y46+AA46+AC46</f>
      </c>
      <c r="AE46" s="123">
        <f>AD46+T46</f>
      </c>
      <c r="AF46" s="123">
        <v>1e+22</v>
      </c>
      <c r="AG46" s="26">
        <f>F46*J46*1000000-AE46-AF46</f>
      </c>
      <c r="AH46" s="26">
        <f>(AE46+AF46)/J46/1000000</f>
      </c>
      <c r="AI46" s="26">
        <f>F46-AH46</f>
      </c>
      <c r="AJ46" s="62">
        <f>AG46/J46/1000000</f>
      </c>
      <c r="AK46" s="45">
        <f>AJ46*2*0.01/SQRT(8*1.38E-23*G46/(2.66E-26*PI()))</f>
      </c>
      <c r="AL46" s="26">
        <f>AK46-H46</f>
      </c>
      <c r="AM46" s="62">
        <f>AL46/H46*100</f>
      </c>
      <c r="AN46" s="4"/>
    </row>
    <row x14ac:dyDescent="0.25" r="47" customHeight="1" ht="17.25">
      <c r="A47" s="48">
        <v>2</v>
      </c>
      <c r="B47" s="41">
        <v>40</v>
      </c>
      <c r="C47" s="41">
        <v>0</v>
      </c>
      <c r="D47" s="41">
        <v>25</v>
      </c>
      <c r="E47" s="8">
        <v>435.183468</v>
      </c>
      <c r="F47" s="42">
        <v>40.9553686869</v>
      </c>
      <c r="G47" s="42">
        <v>336.51937104</v>
      </c>
      <c r="H47" s="42">
        <v>0.0012284769699164365</v>
      </c>
      <c r="I47" s="43">
        <v>44399731162368600</v>
      </c>
      <c r="J47" s="7">
        <v>8028494640971820</v>
      </c>
      <c r="K47" s="62">
        <f>I47-J47</f>
      </c>
      <c r="L47" s="122">
        <f>3.81E-42/E47*EXP(-170/E47)</f>
      </c>
      <c r="M47" s="26">
        <f>J47*1000000*J47*1000000*K47*1000000*L47</f>
      </c>
      <c r="N47" s="8">
        <f>2.5E-43*E47^(-0.63)</f>
      </c>
      <c r="O47" s="7">
        <f>N47*J47*J47*J47*1000000000000000000</f>
      </c>
      <c r="P47" s="8">
        <f>2.1E-46*EXP(345/E47)</f>
      </c>
      <c r="Q47" s="26">
        <f>P47*J47*J47*K47*1000000000000000000</f>
      </c>
      <c r="R47" s="8">
        <f>6.4E-47*EXP(663/E47)</f>
      </c>
      <c r="S47" s="26">
        <f>R47*J47*K47*K47*1000000000000000000</f>
      </c>
      <c r="T47" s="123">
        <f>M47+O47+Q47+S47</f>
      </c>
      <c r="U47" s="44">
        <v>988339136242834</v>
      </c>
      <c r="V47" s="7">
        <v>9470626650094730000</v>
      </c>
      <c r="W47" s="67">
        <v>36719595854433700</v>
      </c>
      <c r="X47" s="122">
        <f>0.000000000000000008*EXP(-(2060-1553)/E47)</f>
      </c>
      <c r="Y47" s="7">
        <f>X47*W47*J47*1000000</f>
      </c>
      <c r="Z47" s="8">
        <f>0.0000000000000013</f>
      </c>
      <c r="AA47" s="7">
        <f>Z47*U47*J47*1000000</f>
      </c>
      <c r="AB47" s="8">
        <f>0.000000000000000018*EXP(-2300/E47)</f>
      </c>
      <c r="AC47" s="7">
        <f>AB47*V47*J47*1000000</f>
      </c>
      <c r="AD47" s="44">
        <f>Y47+AA47+AC47</f>
      </c>
      <c r="AE47" s="123">
        <f>AD47+T47</f>
      </c>
      <c r="AF47" s="123">
        <v>1e+22</v>
      </c>
      <c r="AG47" s="26">
        <f>F47*J47*1000000-AE47-AF47</f>
      </c>
      <c r="AH47" s="26">
        <f>(AE47+AF47)/J47/1000000</f>
      </c>
      <c r="AI47" s="26">
        <f>F47-AH47</f>
      </c>
      <c r="AJ47" s="62">
        <f>AG47/J47/1000000</f>
      </c>
      <c r="AK47" s="45">
        <f>AJ47*2*0.01/SQRT(8*1.38E-23*G47/(2.66E-26*PI()))</f>
      </c>
      <c r="AL47" s="26">
        <f>AK47-H47</f>
      </c>
      <c r="AM47" s="62">
        <f>AL47/H47*100</f>
      </c>
      <c r="AN47" s="4"/>
    </row>
    <row x14ac:dyDescent="0.25" r="48" customHeight="1" ht="17.25">
      <c r="A48" s="48">
        <v>3</v>
      </c>
      <c r="B48" s="41">
        <v>40</v>
      </c>
      <c r="C48" s="41">
        <v>0</v>
      </c>
      <c r="D48" s="41">
        <v>25</v>
      </c>
      <c r="E48" s="8">
        <v>480.36248</v>
      </c>
      <c r="F48" s="42">
        <v>48.5587286646</v>
      </c>
      <c r="G48" s="42">
        <v>349.16949439999996</v>
      </c>
      <c r="H48" s="42">
        <v>0.0014299155017606926</v>
      </c>
      <c r="I48" s="43">
        <v>60335777012103100</v>
      </c>
      <c r="J48" s="7">
        <v>9269730507983120</v>
      </c>
      <c r="K48" s="62">
        <f>I48-J48</f>
      </c>
      <c r="L48" s="122">
        <f>3.81E-42/E48*EXP(-170/E48)</f>
      </c>
      <c r="M48" s="26">
        <f>J48*1000000*J48*1000000*K48*1000000*L48</f>
      </c>
      <c r="N48" s="8">
        <f>2.5E-43*E48^(-0.63)</f>
      </c>
      <c r="O48" s="7">
        <f>N48*J48*J48*J48*1000000000000000000</f>
      </c>
      <c r="P48" s="8">
        <f>2.1E-46*EXP(345/E48)</f>
      </c>
      <c r="Q48" s="26">
        <f>P48*J48*J48*K48*1000000000000000000</f>
      </c>
      <c r="R48" s="8">
        <f>6.4E-47*EXP(663/E48)</f>
      </c>
      <c r="S48" s="26">
        <f>R48*J48*K48*K48*1000000000000000000</f>
      </c>
      <c r="T48" s="123">
        <f>M48+O48+Q48+S48</f>
      </c>
      <c r="U48" s="44">
        <v>1281787915262720</v>
      </c>
      <c r="V48" s="7">
        <v>11820517791442300000</v>
      </c>
      <c r="W48" s="67">
        <v>53537811905101200</v>
      </c>
      <c r="X48" s="122">
        <f>0.000000000000000008*EXP(-(2060-1553)/E48)</f>
      </c>
      <c r="Y48" s="7">
        <f>X48*W48*J48*1000000</f>
      </c>
      <c r="Z48" s="8">
        <f>0.0000000000000013</f>
      </c>
      <c r="AA48" s="7">
        <f>Z48*U48*J48*1000000</f>
      </c>
      <c r="AB48" s="8">
        <f>0.000000000000000018*EXP(-2300/E48)</f>
      </c>
      <c r="AC48" s="7">
        <f>AB48*V48*J48*1000000</f>
      </c>
      <c r="AD48" s="44">
        <f>Y48+AA48+AC48</f>
      </c>
      <c r="AE48" s="123">
        <f>AD48+T48</f>
      </c>
      <c r="AF48" s="123">
        <v>1e+22</v>
      </c>
      <c r="AG48" s="26">
        <f>F48*J48*1000000-AE48-AF48</f>
      </c>
      <c r="AH48" s="26">
        <f>(AE48+AF48)/J48/1000000</f>
      </c>
      <c r="AI48" s="26">
        <f>F48-AH48</f>
      </c>
      <c r="AJ48" s="62">
        <f>AG48/J48/1000000</f>
      </c>
      <c r="AK48" s="45">
        <f>AJ48*2*0.01/SQRT(8*1.38E-23*G48/(2.66E-26*PI()))</f>
      </c>
      <c r="AL48" s="26">
        <f>AK48-H48</f>
      </c>
      <c r="AM48" s="62">
        <f>AL48/H48*100</f>
      </c>
      <c r="AN48" s="4"/>
    </row>
    <row x14ac:dyDescent="0.25" r="49" customHeight="1" ht="17.25">
      <c r="A49" s="48">
        <v>5</v>
      </c>
      <c r="B49" s="41">
        <v>40</v>
      </c>
      <c r="C49" s="41">
        <v>0</v>
      </c>
      <c r="D49" s="41">
        <v>25</v>
      </c>
      <c r="E49" s="8">
        <v>550.85655</v>
      </c>
      <c r="F49" s="42">
        <v>57.3328528209</v>
      </c>
      <c r="G49" s="42">
        <v>368.907834</v>
      </c>
      <c r="H49" s="42">
        <v>0.0016425016973940236</v>
      </c>
      <c r="I49" s="43">
        <v>87690837957301400</v>
      </c>
      <c r="J49" s="7">
        <v>9828289860418290</v>
      </c>
      <c r="K49" s="62">
        <f>I49-J49</f>
      </c>
      <c r="L49" s="122">
        <f>3.81E-42/E49*EXP(-170/E49)</f>
      </c>
      <c r="M49" s="26">
        <f>J49*1000000*J49*1000000*K49*1000000*L49</f>
      </c>
      <c r="N49" s="8">
        <f>2.5E-43*E49^(-0.63)</f>
      </c>
      <c r="O49" s="7">
        <f>N49*J49*J49*J49*1000000000000000000</f>
      </c>
      <c r="P49" s="8">
        <f>2.1E-46*EXP(345/E49)</f>
      </c>
      <c r="Q49" s="26">
        <f>P49*J49*J49*K49*1000000000000000000</f>
      </c>
      <c r="R49" s="8">
        <f>6.4E-47*EXP(663/E49)</f>
      </c>
      <c r="S49" s="26">
        <f>R49*J49*K49*K49*1000000000000000000</f>
      </c>
      <c r="T49" s="123">
        <f>M49+O49+Q49+S49</f>
      </c>
      <c r="U49" s="44">
        <v>1723741619984710</v>
      </c>
      <c r="V49" s="7">
        <v>15706727601838500000</v>
      </c>
      <c r="W49" s="67">
        <v>83994923740953400</v>
      </c>
      <c r="X49" s="122">
        <f>0.000000000000000008*EXP(-(2060-1553)/E49)</f>
      </c>
      <c r="Y49" s="7">
        <f>X49*W49*J49*1000000</f>
      </c>
      <c r="Z49" s="8">
        <f>0.0000000000000013</f>
      </c>
      <c r="AA49" s="7">
        <f>Z49*U49*J49*1000000</f>
      </c>
      <c r="AB49" s="8">
        <f>0.000000000000000018*EXP(-2300/E49)</f>
      </c>
      <c r="AC49" s="7">
        <f>AB49*V49*J49*1000000</f>
      </c>
      <c r="AD49" s="44">
        <f>Y49+AA49+AC49</f>
      </c>
      <c r="AE49" s="123">
        <f>AD49+T49</f>
      </c>
      <c r="AF49" s="123">
        <v>1e+22</v>
      </c>
      <c r="AG49" s="26">
        <f>F49*J49*1000000-AE49-AF49</f>
      </c>
      <c r="AH49" s="26">
        <f>(AE49+AF49)/J49/1000000</f>
      </c>
      <c r="AI49" s="26">
        <f>F49-AH49</f>
      </c>
      <c r="AJ49" s="62">
        <f>AG49/J49/1000000</f>
      </c>
      <c r="AK49" s="45">
        <f>AJ49*2*0.01/SQRT(8*1.38E-23*G49/(2.66E-26*PI()))</f>
      </c>
      <c r="AL49" s="26">
        <f>AK49-H49</f>
      </c>
      <c r="AM49" s="62">
        <f>AL49/H49*100</f>
      </c>
      <c r="AN49" s="4"/>
    </row>
    <row x14ac:dyDescent="0.25" r="50" customHeight="1" ht="17.25">
      <c r="A50" s="49">
        <v>7.5</v>
      </c>
      <c r="B50" s="50">
        <v>40</v>
      </c>
      <c r="C50" s="50">
        <v>0</v>
      </c>
      <c r="D50" s="50">
        <v>25</v>
      </c>
      <c r="E50" s="51">
        <v>609.832559375</v>
      </c>
      <c r="F50" s="52">
        <v>67.7849367703</v>
      </c>
      <c r="G50" s="52">
        <v>385.42111662499997</v>
      </c>
      <c r="H50" s="52">
        <v>0.0018998821230127516</v>
      </c>
      <c r="I50" s="53">
        <v>118815579099141000</v>
      </c>
      <c r="J50" s="54">
        <v>7053227885895830</v>
      </c>
      <c r="K50" s="68">
        <f>I50-J50</f>
      </c>
      <c r="L50" s="124">
        <f>3.81E-42/E50*EXP(-170/E50)</f>
      </c>
      <c r="M50" s="55">
        <f>J50*1000000*J50*1000000*K50*1000000*L50</f>
      </c>
      <c r="N50" s="51">
        <f>2.5E-43*E50^(-0.63)</f>
      </c>
      <c r="O50" s="54">
        <f>N50*J50*J50*J50*1000000000000000000</f>
      </c>
      <c r="P50" s="51">
        <f>2.1E-46*EXP(345/E50)</f>
      </c>
      <c r="Q50" s="55">
        <f>P50*J50*J50*K50*1000000000000000000</f>
      </c>
      <c r="R50" s="51">
        <f>6.4E-47*EXP(663/E50)</f>
      </c>
      <c r="S50" s="55">
        <f>R50*J50*K50*K50*1000000000000000000</f>
      </c>
      <c r="T50" s="125">
        <f>M50+O50+Q50+S50</f>
      </c>
      <c r="U50" s="56">
        <v>2177959284350300</v>
      </c>
      <c r="V50" s="54">
        <v>19485348876806500000</v>
      </c>
      <c r="W50" s="69">
        <v>118329351640603000</v>
      </c>
      <c r="X50" s="124">
        <f>0.000000000000000008*EXP(-(2060-1553)/E50)</f>
      </c>
      <c r="Y50" s="54">
        <f>X50*W50*J50*1000000</f>
      </c>
      <c r="Z50" s="51">
        <f>0.0000000000000013</f>
      </c>
      <c r="AA50" s="54">
        <f>Z50*U50*J50*1000000</f>
      </c>
      <c r="AB50" s="51">
        <f>0.000000000000000018*EXP(-2300/E50)</f>
      </c>
      <c r="AC50" s="54">
        <f>AB50*V50*J50*1000000</f>
      </c>
      <c r="AD50" s="56">
        <f>Y50+AA50+AC50</f>
      </c>
      <c r="AE50" s="125">
        <f>AD50+T50</f>
      </c>
      <c r="AF50" s="125">
        <v>1e+22</v>
      </c>
      <c r="AG50" s="55">
        <f>F50*J50*1000000-AE50-AF50</f>
      </c>
      <c r="AH50" s="55">
        <f>(AE50+AF50)/J50/1000000</f>
      </c>
      <c r="AI50" s="55">
        <f>F50-AH50</f>
      </c>
      <c r="AJ50" s="68">
        <f>AG50/J50/1000000</f>
      </c>
      <c r="AK50" s="57">
        <f>AJ50*2*0.01/SQRT(8*1.38E-23*G50/(2.66E-26*PI()))</f>
      </c>
      <c r="AL50" s="55">
        <f>AK50-H50</f>
      </c>
      <c r="AM50" s="68">
        <f>AL50/H50*100</f>
      </c>
      <c r="AN50" s="4"/>
    </row>
    <row x14ac:dyDescent="0.25" r="51" customHeight="1" ht="17.25">
      <c r="A51" s="79">
        <v>0.4</v>
      </c>
      <c r="B51" s="80">
        <v>20</v>
      </c>
      <c r="C51" s="80">
        <v>0</v>
      </c>
      <c r="D51" s="80">
        <v>50</v>
      </c>
      <c r="E51" s="81">
        <v>338.796105958</v>
      </c>
      <c r="F51" s="81">
        <v>26.1587734063</v>
      </c>
      <c r="G51" s="81">
        <v>327.53090966824</v>
      </c>
      <c r="H51" s="81">
        <v>0.0007953393020616778</v>
      </c>
      <c r="I51" s="82">
        <v>11406287525559500</v>
      </c>
      <c r="J51" s="80">
        <v>1220640072063260</v>
      </c>
      <c r="K51" s="83">
        <f>I51-J51</f>
      </c>
      <c r="L51" s="118">
        <f>3.81E-42/E51*EXP(-170/E51)</f>
      </c>
      <c r="M51" s="87">
        <f>J51*1000000*J51*1000000*K51*1000000*L51</f>
      </c>
      <c r="N51" s="88">
        <f>2.5E-43*E51^(-0.63)</f>
      </c>
      <c r="O51" s="85">
        <f>N51*J51*J51*J51*1000000000000000000</f>
      </c>
      <c r="P51" s="88">
        <f>2.1E-46*EXP(345/E51)</f>
      </c>
      <c r="Q51" s="87">
        <f>P51*J51*J51*K51*1000000000000000000</f>
      </c>
      <c r="R51" s="88">
        <f>6.4E-47*EXP(663/E51)</f>
      </c>
      <c r="S51" s="87">
        <f>R51*J51*K51*K51*1000000000000000000</f>
      </c>
      <c r="T51" s="119">
        <f>M51+O51+Q51+S51</f>
      </c>
      <c r="U51" s="84">
        <v>361870602271384</v>
      </c>
      <c r="V51" s="85">
        <v>3641339217086940000</v>
      </c>
      <c r="W51" s="120">
        <v>4722171417751540</v>
      </c>
      <c r="X51" s="118">
        <f>0.000000000000000008*EXP(-(2060-1553)/E51)</f>
      </c>
      <c r="Y51" s="85">
        <f>X51*W51*J51*1000000</f>
      </c>
      <c r="Z51" s="88">
        <f>0.0000000000000013</f>
      </c>
      <c r="AA51" s="85">
        <f>Z51*U51*J51*1000000</f>
      </c>
      <c r="AB51" s="88">
        <f>0.000000000000000018*EXP(-2300/E51)</f>
      </c>
      <c r="AC51" s="85">
        <f>AB51*V51*J51*1000000</f>
      </c>
      <c r="AD51" s="84">
        <f>Y51+AA51+AC51</f>
      </c>
      <c r="AE51" s="119">
        <f>AD51+T51</f>
      </c>
      <c r="AF51" s="119">
        <v>1e+22</v>
      </c>
      <c r="AG51" s="87">
        <f>F51*J51*1000000-AE51-AF51</f>
      </c>
      <c r="AH51" s="87">
        <f>(AE51+AF51)/J51/1000000</f>
      </c>
      <c r="AI51" s="87">
        <f>F51-AH51</f>
      </c>
      <c r="AJ51" s="121">
        <f>AG51/J51/1000000</f>
      </c>
      <c r="AK51" s="89">
        <f>AJ51*2*0.01/SQRT(8*1.38E-23*G51/(2.66E-26*PI()))</f>
      </c>
      <c r="AL51" s="87">
        <f>AK51-H51</f>
      </c>
      <c r="AM51" s="121">
        <f>AL51/H51*100</f>
      </c>
      <c r="AN51" s="4"/>
    </row>
    <row x14ac:dyDescent="0.25" r="52" customHeight="1" ht="17.25">
      <c r="A52" s="91">
        <v>0.6</v>
      </c>
      <c r="B52" s="92">
        <v>20</v>
      </c>
      <c r="C52" s="92">
        <v>0</v>
      </c>
      <c r="D52" s="92">
        <v>50</v>
      </c>
      <c r="E52" s="93">
        <v>349.11744651</v>
      </c>
      <c r="F52" s="93">
        <v>19.0833434332</v>
      </c>
      <c r="G52" s="93">
        <v>330.42088502279995</v>
      </c>
      <c r="H52" s="93">
        <v>0.0005776728208266668</v>
      </c>
      <c r="I52" s="94">
        <v>16603606475715800</v>
      </c>
      <c r="J52" s="92">
        <v>2320289585330090</v>
      </c>
      <c r="K52" s="95">
        <f>I52-J52</f>
      </c>
      <c r="L52" s="122">
        <f>3.81E-42/E52*EXP(-170/E52)</f>
      </c>
      <c r="M52" s="26">
        <f>J52*1000000*J52*1000000*K52*1000000*L52</f>
      </c>
      <c r="N52" s="8">
        <f>2.5E-43*E52^(-0.63)</f>
      </c>
      <c r="O52" s="7">
        <f>N52*J52*J52*J52*1000000000000000000</f>
      </c>
      <c r="P52" s="8">
        <f>2.1E-46*EXP(345/E52)</f>
      </c>
      <c r="Q52" s="26">
        <f>P52*J52*J52*K52*1000000000000000000</f>
      </c>
      <c r="R52" s="8">
        <f>6.4E-47*EXP(663/E52)</f>
      </c>
      <c r="S52" s="26">
        <f>R52*J52*K52*K52*1000000000000000000</f>
      </c>
      <c r="T52" s="123">
        <f>M52+O52+Q52+S52</f>
      </c>
      <c r="U52" s="44">
        <v>376637032319373</v>
      </c>
      <c r="V52" s="7">
        <v>5428092392617960000</v>
      </c>
      <c r="W52" s="67">
        <v>9707643934053860</v>
      </c>
      <c r="X52" s="122">
        <f>0.000000000000000008*EXP(-(2060-1553)/E52)</f>
      </c>
      <c r="Y52" s="7">
        <f>X52*W52*J52*1000000</f>
      </c>
      <c r="Z52" s="8">
        <f>0.0000000000000013</f>
      </c>
      <c r="AA52" s="7">
        <f>Z52*U52*J52*1000000</f>
      </c>
      <c r="AB52" s="8">
        <f>0.000000000000000018*EXP(-2300/E52)</f>
      </c>
      <c r="AC52" s="7">
        <f>AB52*V52*J52*1000000</f>
      </c>
      <c r="AD52" s="44">
        <f>Y52+AA52+AC52</f>
      </c>
      <c r="AE52" s="123">
        <f>AD52+T52</f>
      </c>
      <c r="AF52" s="123">
        <v>1e+22</v>
      </c>
      <c r="AG52" s="26">
        <f>F52*J52*1000000-AE52-AF52</f>
      </c>
      <c r="AH52" s="26">
        <f>(AE52+AF52)/J52/1000000</f>
      </c>
      <c r="AI52" s="26">
        <f>F52-AH52</f>
      </c>
      <c r="AJ52" s="62">
        <f>AG52/J52/1000000</f>
      </c>
      <c r="AK52" s="45">
        <f>AJ52*2*0.01/SQRT(8*1.38E-23*G52/(2.66E-26*PI()))</f>
      </c>
      <c r="AL52" s="26">
        <f>AK52-H52</f>
      </c>
      <c r="AM52" s="62">
        <f>AL52/H52*100</f>
      </c>
      <c r="AN52" s="4"/>
    </row>
    <row x14ac:dyDescent="0.25" r="53" customHeight="1" ht="17.25">
      <c r="A53" s="40">
        <v>0.8</v>
      </c>
      <c r="B53" s="41">
        <v>20</v>
      </c>
      <c r="C53" s="41">
        <v>0</v>
      </c>
      <c r="D53" s="41">
        <v>50</v>
      </c>
      <c r="E53" s="8">
        <v>358.737146867</v>
      </c>
      <c r="F53" s="42">
        <v>17.1048392173</v>
      </c>
      <c r="G53" s="42">
        <v>333.11440112276</v>
      </c>
      <c r="H53" s="42">
        <v>0.0005156838204620667</v>
      </c>
      <c r="I53" s="43">
        <v>21544497584645100</v>
      </c>
      <c r="J53" s="7">
        <v>3408466217288640</v>
      </c>
      <c r="K53" s="62">
        <f>I53-J53</f>
      </c>
      <c r="L53" s="122">
        <f>3.81E-42/E53*EXP(-170/E53)</f>
      </c>
      <c r="M53" s="26">
        <f>J53*1000000*J53*1000000*K53*1000000*L53</f>
      </c>
      <c r="N53" s="8">
        <f>2.5E-43*E53^(-0.63)</f>
      </c>
      <c r="O53" s="7">
        <f>N53*J53*J53*J53*1000000000000000000</f>
      </c>
      <c r="P53" s="8">
        <f>2.1E-46*EXP(345/E53)</f>
      </c>
      <c r="Q53" s="26">
        <f>P53*J53*J53*K53*1000000000000000000</f>
      </c>
      <c r="R53" s="8">
        <f>6.4E-47*EXP(663/E53)</f>
      </c>
      <c r="S53" s="26">
        <f>R53*J53*K53*K53*1000000000000000000</f>
      </c>
      <c r="T53" s="123">
        <f>M53+O53+Q53+S53</f>
      </c>
      <c r="U53" s="44">
        <v>422849357229583</v>
      </c>
      <c r="V53" s="7">
        <v>6763862035808460000</v>
      </c>
      <c r="W53" s="67">
        <v>15546374366434000</v>
      </c>
      <c r="X53" s="122">
        <f>0.000000000000000008*EXP(-(2060-1553)/E53)</f>
      </c>
      <c r="Y53" s="7">
        <f>X53*W53*J53*1000000</f>
      </c>
      <c r="Z53" s="8">
        <f>0.0000000000000013</f>
      </c>
      <c r="AA53" s="7">
        <f>Z53*U53*J53*1000000</f>
      </c>
      <c r="AB53" s="8">
        <f>0.000000000000000018*EXP(-2300/E53)</f>
      </c>
      <c r="AC53" s="7">
        <f>AB53*V53*J53*1000000</f>
      </c>
      <c r="AD53" s="44">
        <f>Y53+AA53+AC53</f>
      </c>
      <c r="AE53" s="123">
        <f>AD53+T53</f>
      </c>
      <c r="AF53" s="123">
        <v>1e+22</v>
      </c>
      <c r="AG53" s="26">
        <f>F53*J53*1000000-AE53-AF53</f>
      </c>
      <c r="AH53" s="26">
        <f>(AE53+AF53)/J53/1000000</f>
      </c>
      <c r="AI53" s="26">
        <f>F53-AH53</f>
      </c>
      <c r="AJ53" s="62">
        <f>AG53/J53/1000000</f>
      </c>
      <c r="AK53" s="45">
        <f>AJ53*2*0.01/SQRT(8*1.38E-23*G53/(2.66E-26*PI()))</f>
      </c>
      <c r="AL53" s="26">
        <f>AK53-H53</f>
      </c>
      <c r="AM53" s="62">
        <f>AL53/H53*100</f>
      </c>
      <c r="AN53" s="4"/>
    </row>
    <row x14ac:dyDescent="0.25" r="54" customHeight="1" ht="17.25">
      <c r="A54" s="48">
        <v>1</v>
      </c>
      <c r="B54" s="41">
        <v>20</v>
      </c>
      <c r="C54" s="41">
        <v>0</v>
      </c>
      <c r="D54" s="41">
        <v>50</v>
      </c>
      <c r="E54" s="8">
        <v>367.6906331</v>
      </c>
      <c r="F54" s="42">
        <v>17.835529174</v>
      </c>
      <c r="G54" s="42">
        <v>335.621377268</v>
      </c>
      <c r="H54" s="42">
        <v>0.0005357009360575858</v>
      </c>
      <c r="I54" s="43">
        <v>26274845272237700</v>
      </c>
      <c r="J54" s="7">
        <v>4306966471087070</v>
      </c>
      <c r="K54" s="62">
        <f>I54-J54</f>
      </c>
      <c r="L54" s="122">
        <f>3.81E-42/E54*EXP(-170/E54)</f>
      </c>
      <c r="M54" s="26">
        <f>J54*1000000*J54*1000000*K54*1000000*L54</f>
      </c>
      <c r="N54" s="8">
        <f>2.5E-43*E54^(-0.63)</f>
      </c>
      <c r="O54" s="7">
        <f>N54*J54*J54*J54*1000000000000000000</f>
      </c>
      <c r="P54" s="8">
        <f>2.1E-46*EXP(345/E54)</f>
      </c>
      <c r="Q54" s="26">
        <f>P54*J54*J54*K54*1000000000000000000</f>
      </c>
      <c r="R54" s="8">
        <f>6.4E-47*EXP(663/E54)</f>
      </c>
      <c r="S54" s="26">
        <f>R54*J54*K54*K54*1000000000000000000</f>
      </c>
      <c r="T54" s="123">
        <f>M54+O54+Q54+S54</f>
      </c>
      <c r="U54" s="44">
        <v>480328027473416</v>
      </c>
      <c r="V54" s="7">
        <v>7662010013685620000</v>
      </c>
      <c r="W54" s="67">
        <v>21778466926642300</v>
      </c>
      <c r="X54" s="122">
        <f>0.000000000000000008*EXP(-(2060-1553)/E54)</f>
      </c>
      <c r="Y54" s="7">
        <f>X54*W54*J54*1000000</f>
      </c>
      <c r="Z54" s="8">
        <f>0.0000000000000013</f>
      </c>
      <c r="AA54" s="7">
        <f>Z54*U54*J54*1000000</f>
      </c>
      <c r="AB54" s="8">
        <f>0.000000000000000018*EXP(-2300/E54)</f>
      </c>
      <c r="AC54" s="7">
        <f>AB54*V54*J54*1000000</f>
      </c>
      <c r="AD54" s="44">
        <f>Y54+AA54+AC54</f>
      </c>
      <c r="AE54" s="123">
        <f>AD54+T54</f>
      </c>
      <c r="AF54" s="123">
        <v>1e+22</v>
      </c>
      <c r="AG54" s="26">
        <f>F54*J54*1000000-AE54-AF54</f>
      </c>
      <c r="AH54" s="26">
        <f>(AE54+AF54)/J54/1000000</f>
      </c>
      <c r="AI54" s="26">
        <f>F54-AH54</f>
      </c>
      <c r="AJ54" s="62">
        <f>AG54/J54/1000000</f>
      </c>
      <c r="AK54" s="45">
        <f>AJ54*2*0.01/SQRT(8*1.38E-23*G54/(2.66E-26*PI()))</f>
      </c>
      <c r="AL54" s="26">
        <f>AK54-H54</f>
      </c>
      <c r="AM54" s="62">
        <f>AL54/H54*100</f>
      </c>
      <c r="AN54" s="4"/>
    </row>
    <row x14ac:dyDescent="0.25" r="55" customHeight="1" ht="17.25">
      <c r="A55" s="40">
        <v>1.5</v>
      </c>
      <c r="B55" s="41">
        <v>20</v>
      </c>
      <c r="C55" s="41">
        <v>0</v>
      </c>
      <c r="D55" s="41">
        <v>50</v>
      </c>
      <c r="E55" s="8">
        <v>387.392145462</v>
      </c>
      <c r="F55" s="42">
        <v>20.7965656354</v>
      </c>
      <c r="G55" s="42">
        <v>341.13780072936</v>
      </c>
      <c r="H55" s="42">
        <v>0.0006195664781358713</v>
      </c>
      <c r="I55" s="43">
        <v>37407887353599500</v>
      </c>
      <c r="J55" s="7">
        <v>6103084201586190</v>
      </c>
      <c r="K55" s="62">
        <f>I55-J55</f>
      </c>
      <c r="L55" s="122">
        <f>3.81E-42/E55*EXP(-170/E55)</f>
      </c>
      <c r="M55" s="26">
        <f>J55*1000000*J55*1000000*K55*1000000*L55</f>
      </c>
      <c r="N55" s="8">
        <f>2.5E-43*E55^(-0.63)</f>
      </c>
      <c r="O55" s="7">
        <f>N55*J55*J55*J55*1000000000000000000</f>
      </c>
      <c r="P55" s="8">
        <f>2.1E-46*EXP(345/E55)</f>
      </c>
      <c r="Q55" s="26">
        <f>P55*J55*J55*K55*1000000000000000000</f>
      </c>
      <c r="R55" s="8">
        <f>6.4E-47*EXP(663/E55)</f>
      </c>
      <c r="S55" s="26">
        <f>R55*J55*K55*K55*1000000000000000000</f>
      </c>
      <c r="T55" s="123">
        <f>M55+O55+Q55+S55</f>
      </c>
      <c r="U55" s="44">
        <v>620113398302238</v>
      </c>
      <c r="V55" s="7">
        <v>9455882712863310000</v>
      </c>
      <c r="W55" s="67">
        <v>37972925847006300</v>
      </c>
      <c r="X55" s="122">
        <f>0.000000000000000008*EXP(-(2060-1553)/E55)</f>
      </c>
      <c r="Y55" s="7">
        <f>X55*W55*J55*1000000</f>
      </c>
      <c r="Z55" s="8">
        <f>0.0000000000000013</f>
      </c>
      <c r="AA55" s="7">
        <f>Z55*U55*J55*1000000</f>
      </c>
      <c r="AB55" s="8">
        <f>0.000000000000000018*EXP(-2300/E55)</f>
      </c>
      <c r="AC55" s="7">
        <f>AB55*V55*J55*1000000</f>
      </c>
      <c r="AD55" s="44">
        <f>Y55+AA55+AC55</f>
      </c>
      <c r="AE55" s="123">
        <f>AD55+T55</f>
      </c>
      <c r="AF55" s="123">
        <v>1e+22</v>
      </c>
      <c r="AG55" s="26">
        <f>F55*J55*1000000-AE55-AF55</f>
      </c>
      <c r="AH55" s="26">
        <f>(AE55+AF55)/J55/1000000</f>
      </c>
      <c r="AI55" s="26">
        <f>F55-AH55</f>
      </c>
      <c r="AJ55" s="62">
        <f>AG55/J55/1000000</f>
      </c>
      <c r="AK55" s="45">
        <f>AJ55*2*0.01/SQRT(8*1.38E-23*G55/(2.66E-26*PI()))</f>
      </c>
      <c r="AL55" s="26">
        <f>AK55-H55</f>
      </c>
      <c r="AM55" s="62">
        <f>AL55/H55*100</f>
      </c>
      <c r="AN55" s="4"/>
    </row>
    <row x14ac:dyDescent="0.25" r="56" customHeight="1" ht="17.25">
      <c r="A56" s="48">
        <v>2</v>
      </c>
      <c r="B56" s="41">
        <v>20</v>
      </c>
      <c r="C56" s="41">
        <v>0</v>
      </c>
      <c r="D56" s="41">
        <v>50</v>
      </c>
      <c r="E56" s="8">
        <v>403.7047648</v>
      </c>
      <c r="F56" s="42">
        <v>23.4645232752</v>
      </c>
      <c r="G56" s="42">
        <v>345.705334144</v>
      </c>
      <c r="H56" s="42">
        <v>0.0006944163031907023</v>
      </c>
      <c r="I56" s="43">
        <v>47861780861267700</v>
      </c>
      <c r="J56" s="7">
        <v>7272537590556860</v>
      </c>
      <c r="K56" s="62">
        <f>I56-J56</f>
      </c>
      <c r="L56" s="122">
        <f>3.81E-42/E56*EXP(-170/E56)</f>
      </c>
      <c r="M56" s="26">
        <f>J56*1000000*J56*1000000*K56*1000000*L56</f>
      </c>
      <c r="N56" s="8">
        <f>2.5E-43*E56^(-0.63)</f>
      </c>
      <c r="O56" s="7">
        <f>N56*J56*J56*J56*1000000000000000000</f>
      </c>
      <c r="P56" s="8">
        <f>2.1E-46*EXP(345/E56)</f>
      </c>
      <c r="Q56" s="26">
        <f>P56*J56*J56*K56*1000000000000000000</f>
      </c>
      <c r="R56" s="8">
        <f>6.4E-47*EXP(663/E56)</f>
      </c>
      <c r="S56" s="26">
        <f>R56*J56*K56*K56*1000000000000000000</f>
      </c>
      <c r="T56" s="123">
        <f>M56+O56+Q56+S56</f>
      </c>
      <c r="U56" s="44">
        <v>736860561248211</v>
      </c>
      <c r="V56" s="7">
        <v>10966281152353300000</v>
      </c>
      <c r="W56" s="67">
        <v>54754037822082500</v>
      </c>
      <c r="X56" s="122">
        <f>0.000000000000000008*EXP(-(2060-1553)/E56)</f>
      </c>
      <c r="Y56" s="7">
        <f>X56*W56*J56*1000000</f>
      </c>
      <c r="Z56" s="8">
        <f>0.0000000000000013</f>
      </c>
      <c r="AA56" s="7">
        <f>Z56*U56*J56*1000000</f>
      </c>
      <c r="AB56" s="8">
        <f>0.000000000000000018*EXP(-2300/E56)</f>
      </c>
      <c r="AC56" s="7">
        <f>AB56*V56*J56*1000000</f>
      </c>
      <c r="AD56" s="44">
        <f>Y56+AA56+AC56</f>
      </c>
      <c r="AE56" s="123">
        <f>AD56+T56</f>
      </c>
      <c r="AF56" s="123">
        <v>1e+22</v>
      </c>
      <c r="AG56" s="26">
        <f>F56*J56*1000000-AE56-AF56</f>
      </c>
      <c r="AH56" s="26">
        <f>(AE56+AF56)/J56/1000000</f>
      </c>
      <c r="AI56" s="26">
        <f>F56-AH56</f>
      </c>
      <c r="AJ56" s="62">
        <f>AG56/J56/1000000</f>
      </c>
      <c r="AK56" s="45">
        <f>AJ56*2*0.01/SQRT(8*1.38E-23*G56/(2.66E-26*PI()))</f>
      </c>
      <c r="AL56" s="26">
        <f>AK56-H56</f>
      </c>
      <c r="AM56" s="62">
        <f>AL56/H56*100</f>
      </c>
      <c r="AN56" s="4"/>
    </row>
    <row x14ac:dyDescent="0.25" r="57" customHeight="1" ht="17.25">
      <c r="A57" s="48">
        <v>3</v>
      </c>
      <c r="B57" s="41">
        <v>20</v>
      </c>
      <c r="C57" s="41">
        <v>0</v>
      </c>
      <c r="D57" s="41">
        <v>50</v>
      </c>
      <c r="E57" s="8">
        <v>428.3774537</v>
      </c>
      <c r="F57" s="42">
        <v>25.4820203712</v>
      </c>
      <c r="G57" s="42">
        <v>352.613687036</v>
      </c>
      <c r="H57" s="42">
        <v>0.0007466988617011936</v>
      </c>
      <c r="I57" s="43">
        <v>67657723878619800</v>
      </c>
      <c r="J57" s="7">
        <v>8388613975167280</v>
      </c>
      <c r="K57" s="62">
        <f>I57-J57</f>
      </c>
      <c r="L57" s="122">
        <f>3.81E-42/E57*EXP(-170/E57)</f>
      </c>
      <c r="M57" s="26">
        <f>J57*1000000*J57*1000000*K57*1000000*L57</f>
      </c>
      <c r="N57" s="8">
        <f>2.5E-43*E57^(-0.63)</f>
      </c>
      <c r="O57" s="7">
        <f>N57*J57*J57*J57*1000000000000000000</f>
      </c>
      <c r="P57" s="8">
        <f>2.1E-46*EXP(345/E57)</f>
      </c>
      <c r="Q57" s="26">
        <f>P57*J57*J57*K57*1000000000000000000</f>
      </c>
      <c r="R57" s="8">
        <f>6.4E-47*EXP(663/E57)</f>
      </c>
      <c r="S57" s="26">
        <f>R57*J57*K57*K57*1000000000000000000</f>
      </c>
      <c r="T57" s="123">
        <f>M57+O57+Q57+S57</f>
      </c>
      <c r="U57" s="44">
        <v>952936204869960</v>
      </c>
      <c r="V57" s="7">
        <v>13695545801885200000</v>
      </c>
      <c r="W57" s="67">
        <v>87768157241283900</v>
      </c>
      <c r="X57" s="122">
        <f>0.000000000000000008*EXP(-(2060-1553)/E57)</f>
      </c>
      <c r="Y57" s="7">
        <f>X57*W57*J57*1000000</f>
      </c>
      <c r="Z57" s="8">
        <f>0.0000000000000013</f>
      </c>
      <c r="AA57" s="7">
        <f>Z57*U57*J57*1000000</f>
      </c>
      <c r="AB57" s="8">
        <f>0.000000000000000018*EXP(-2300/E57)</f>
      </c>
      <c r="AC57" s="7">
        <f>AB57*V57*J57*1000000</f>
      </c>
      <c r="AD57" s="44">
        <f>Y57+AA57+AC57</f>
      </c>
      <c r="AE57" s="123">
        <f>AD57+T57</f>
      </c>
      <c r="AF57" s="123">
        <v>1e+22</v>
      </c>
      <c r="AG57" s="26">
        <f>F57*J57*1000000-AE57-AF57</f>
      </c>
      <c r="AH57" s="26">
        <f>(AE57+AF57)/J57/1000000</f>
      </c>
      <c r="AI57" s="26">
        <f>F57-AH57</f>
      </c>
      <c r="AJ57" s="62">
        <f>AG57/J57/1000000</f>
      </c>
      <c r="AK57" s="45">
        <f>AJ57*2*0.01/SQRT(8*1.38E-23*G57/(2.66E-26*PI()))</f>
      </c>
      <c r="AL57" s="26">
        <f>AK57-H57</f>
      </c>
      <c r="AM57" s="62">
        <f>AL57/H57*100</f>
      </c>
      <c r="AN57" s="4"/>
    </row>
    <row x14ac:dyDescent="0.25" r="58" customHeight="1" ht="17.25">
      <c r="A58" s="48">
        <v>5</v>
      </c>
      <c r="B58" s="41">
        <v>20</v>
      </c>
      <c r="C58" s="41">
        <v>0</v>
      </c>
      <c r="D58" s="41">
        <v>50</v>
      </c>
      <c r="E58" s="8">
        <v>461.4115375</v>
      </c>
      <c r="F58" s="42">
        <v>26.8160707524</v>
      </c>
      <c r="G58" s="42">
        <v>361.8632305</v>
      </c>
      <c r="H58" s="42">
        <v>0.0007756827409544729</v>
      </c>
      <c r="I58" s="43">
        <v>104689780245835000</v>
      </c>
      <c r="J58" s="7">
        <v>7842303756337620</v>
      </c>
      <c r="K58" s="62">
        <f>I58-J58</f>
      </c>
      <c r="L58" s="122">
        <f>3.81E-42/E58*EXP(-170/E58)</f>
      </c>
      <c r="M58" s="26">
        <f>J58*1000000*J58*1000000*K58*1000000*L58</f>
      </c>
      <c r="N58" s="8">
        <f>2.5E-43*E58^(-0.63)</f>
      </c>
      <c r="O58" s="7">
        <f>N58*J58*J58*J58*1000000000000000000</f>
      </c>
      <c r="P58" s="8">
        <f>2.1E-46*EXP(345/E58)</f>
      </c>
      <c r="Q58" s="26">
        <f>P58*J58*J58*K58*1000000000000000000</f>
      </c>
      <c r="R58" s="8">
        <f>6.4E-47*EXP(663/E58)</f>
      </c>
      <c r="S58" s="26">
        <f>R58*J58*K58*K58*1000000000000000000</f>
      </c>
      <c r="T58" s="123">
        <f>M58+O58+Q58+S58</f>
      </c>
      <c r="U58" s="44">
        <v>1302655549908270</v>
      </c>
      <c r="V58" s="7">
        <v>18413127422463500000</v>
      </c>
      <c r="W58" s="67">
        <v>153184277614649000</v>
      </c>
      <c r="X58" s="122">
        <f>0.000000000000000008*EXP(-(2060-1553)/E58)</f>
      </c>
      <c r="Y58" s="7">
        <f>X58*W58*J58*1000000</f>
      </c>
      <c r="Z58" s="8">
        <f>0.0000000000000013</f>
      </c>
      <c r="AA58" s="7">
        <f>Z58*U58*J58*1000000</f>
      </c>
      <c r="AB58" s="8">
        <f>0.000000000000000018*EXP(-2300/E58)</f>
      </c>
      <c r="AC58" s="7">
        <f>AB58*V58*J58*1000000</f>
      </c>
      <c r="AD58" s="44">
        <f>Y58+AA58+AC58</f>
      </c>
      <c r="AE58" s="123">
        <f>AD58+T58</f>
      </c>
      <c r="AF58" s="123">
        <v>1e+22</v>
      </c>
      <c r="AG58" s="26">
        <f>F58*J58*1000000-AE58-AF58</f>
      </c>
      <c r="AH58" s="26">
        <f>(AE58+AF58)/J58/1000000</f>
      </c>
      <c r="AI58" s="26">
        <f>F58-AH58</f>
      </c>
      <c r="AJ58" s="62">
        <f>AG58/J58/1000000</f>
      </c>
      <c r="AK58" s="45">
        <f>AJ58*2*0.01/SQRT(8*1.38E-23*G58/(2.66E-26*PI()))</f>
      </c>
      <c r="AL58" s="26">
        <f>AK58-H58</f>
      </c>
      <c r="AM58" s="62">
        <f>AL58/H58*100</f>
      </c>
      <c r="AN58" s="4"/>
    </row>
    <row x14ac:dyDescent="0.25" r="59" customHeight="1" ht="17.25">
      <c r="A59" s="91">
        <v>0.4</v>
      </c>
      <c r="B59" s="92">
        <v>40</v>
      </c>
      <c r="C59" s="92">
        <v>0</v>
      </c>
      <c r="D59" s="92">
        <v>50</v>
      </c>
      <c r="E59" s="93">
        <v>360.560032157</v>
      </c>
      <c r="F59" s="93">
        <v>55.0582904395</v>
      </c>
      <c r="G59" s="93">
        <v>333.62480900395997</v>
      </c>
      <c r="H59" s="93">
        <v>0.00165865005314389</v>
      </c>
      <c r="I59" s="94">
        <v>10717787476272500</v>
      </c>
      <c r="J59" s="92">
        <v>1349339213935900</v>
      </c>
      <c r="K59" s="95">
        <f>I59-J59</f>
      </c>
      <c r="L59" s="122">
        <f>3.81E-42/E59*EXP(-170/E59)</f>
      </c>
      <c r="M59" s="26">
        <f>J59*1000000*J59*1000000*K59*1000000*L59</f>
      </c>
      <c r="N59" s="8">
        <f>2.5E-43*E59^(-0.63)</f>
      </c>
      <c r="O59" s="7">
        <f>N59*J59*J59*J59*1000000000000000000</f>
      </c>
      <c r="P59" s="8">
        <f>2.1E-46*EXP(345/E59)</f>
      </c>
      <c r="Q59" s="26">
        <f>P59*J59*J59*K59*1000000000000000000</f>
      </c>
      <c r="R59" s="8">
        <f>6.4E-47*EXP(663/E59)</f>
      </c>
      <c r="S59" s="26">
        <f>R59*J59*K59*K59*1000000000000000000</f>
      </c>
      <c r="T59" s="123">
        <f>M59+O59+Q59+S59</f>
      </c>
      <c r="U59" s="44">
        <v>502774229333729</v>
      </c>
      <c r="V59" s="7">
        <v>2207295846081610000</v>
      </c>
      <c r="W59" s="67">
        <v>3209038707559730</v>
      </c>
      <c r="X59" s="122">
        <f>0.000000000000000008*EXP(-(2060-1553)/E59)</f>
      </c>
      <c r="Y59" s="7">
        <f>X59*W59*J59*1000000</f>
      </c>
      <c r="Z59" s="8">
        <f>0.0000000000000013</f>
      </c>
      <c r="AA59" s="7">
        <f>Z59*U59*J59*1000000</f>
      </c>
      <c r="AB59" s="8">
        <f>0.000000000000000018*EXP(-2300/E59)</f>
      </c>
      <c r="AC59" s="7">
        <f>AB59*V59*J59*1000000</f>
      </c>
      <c r="AD59" s="44">
        <f>Y59+AA59+AC59</f>
      </c>
      <c r="AE59" s="123">
        <f>AD59+T59</f>
      </c>
      <c r="AF59" s="123">
        <v>1e+22</v>
      </c>
      <c r="AG59" s="26">
        <f>F59*J59*1000000-AE59-AF59</f>
      </c>
      <c r="AH59" s="26">
        <f>(AE59+AF59)/J59/1000000</f>
      </c>
      <c r="AI59" s="26">
        <f>F59-AH59</f>
      </c>
      <c r="AJ59" s="62">
        <f>AG59/J59/1000000</f>
      </c>
      <c r="AK59" s="45">
        <f>AJ59*2*0.01/SQRT(8*1.38E-23*G59/(2.66E-26*PI()))</f>
      </c>
      <c r="AL59" s="26">
        <f>AK59-H59</f>
      </c>
      <c r="AM59" s="62">
        <f>AL59/H59*100</f>
      </c>
      <c r="AN59" s="4"/>
    </row>
    <row x14ac:dyDescent="0.25" r="60" customHeight="1" ht="17.25">
      <c r="A60" s="91">
        <v>0.6</v>
      </c>
      <c r="B60" s="92">
        <v>40</v>
      </c>
      <c r="C60" s="92">
        <v>0</v>
      </c>
      <c r="D60" s="92">
        <v>50</v>
      </c>
      <c r="E60" s="93">
        <v>372.733684051</v>
      </c>
      <c r="F60" s="93">
        <v>34.7486832752</v>
      </c>
      <c r="G60" s="93">
        <v>337.03343153428</v>
      </c>
      <c r="H60" s="93">
        <v>0.0010415091150123945</v>
      </c>
      <c r="I60" s="94">
        <v>15551609483336700</v>
      </c>
      <c r="J60" s="92">
        <v>2608147961436060</v>
      </c>
      <c r="K60" s="95">
        <f>I60-J60</f>
      </c>
      <c r="L60" s="122">
        <f>3.81E-42/E60*EXP(-170/E60)</f>
      </c>
      <c r="M60" s="26">
        <f>J60*1000000*J60*1000000*K60*1000000*L60</f>
      </c>
      <c r="N60" s="8">
        <f>2.5E-43*E60^(-0.63)</f>
      </c>
      <c r="O60" s="7">
        <f>N60*J60*J60*J60*1000000000000000000</f>
      </c>
      <c r="P60" s="8">
        <f>2.1E-46*EXP(345/E60)</f>
      </c>
      <c r="Q60" s="26">
        <f>P60*J60*J60*K60*1000000000000000000</f>
      </c>
      <c r="R60" s="8">
        <f>6.4E-47*EXP(663/E60)</f>
      </c>
      <c r="S60" s="26">
        <f>R60*J60*K60*K60*1000000000000000000</f>
      </c>
      <c r="T60" s="123">
        <f>M60+O60+Q60+S60</f>
      </c>
      <c r="U60" s="44">
        <v>484269163523798</v>
      </c>
      <c r="V60" s="7">
        <v>3355541449160690000</v>
      </c>
      <c r="W60" s="67">
        <v>6017263361489900</v>
      </c>
      <c r="X60" s="122">
        <f>0.000000000000000008*EXP(-(2060-1553)/E60)</f>
      </c>
      <c r="Y60" s="7">
        <f>X60*W60*J60*1000000</f>
      </c>
      <c r="Z60" s="8">
        <f>0.0000000000000013</f>
      </c>
      <c r="AA60" s="7">
        <f>Z60*U60*J60*1000000</f>
      </c>
      <c r="AB60" s="8">
        <f>0.000000000000000018*EXP(-2300/E60)</f>
      </c>
      <c r="AC60" s="7">
        <f>AB60*V60*J60*1000000</f>
      </c>
      <c r="AD60" s="44">
        <f>Y60+AA60+AC60</f>
      </c>
      <c r="AE60" s="123">
        <f>AD60+T60</f>
      </c>
      <c r="AF60" s="123">
        <v>1e+22</v>
      </c>
      <c r="AG60" s="26">
        <f>F60*J60*1000000-AE60-AF60</f>
      </c>
      <c r="AH60" s="26">
        <f>(AE60+AF60)/J60/1000000</f>
      </c>
      <c r="AI60" s="26">
        <f>F60-AH60</f>
      </c>
      <c r="AJ60" s="62">
        <f>AG60/J60/1000000</f>
      </c>
      <c r="AK60" s="45">
        <f>AJ60*2*0.01/SQRT(8*1.38E-23*G60/(2.66E-26*PI()))</f>
      </c>
      <c r="AL60" s="26">
        <f>AK60-H60</f>
      </c>
      <c r="AM60" s="62">
        <f>AL60/H60*100</f>
      </c>
      <c r="AN60" s="4"/>
    </row>
    <row x14ac:dyDescent="0.25" r="61" customHeight="1" ht="17.25">
      <c r="A61" s="40">
        <v>0.8</v>
      </c>
      <c r="B61" s="41">
        <v>40</v>
      </c>
      <c r="C61" s="41">
        <v>0</v>
      </c>
      <c r="D61" s="41">
        <v>50</v>
      </c>
      <c r="E61" s="8">
        <v>384.63056622</v>
      </c>
      <c r="F61" s="42">
        <v>30.5127595741</v>
      </c>
      <c r="G61" s="42">
        <v>340.3645585416</v>
      </c>
      <c r="H61" s="42">
        <v>0.0009100610659252269</v>
      </c>
      <c r="I61" s="43">
        <v>20094116986510700</v>
      </c>
      <c r="J61" s="7">
        <v>3849264203818180</v>
      </c>
      <c r="K61" s="62">
        <f>I61-J61</f>
      </c>
      <c r="L61" s="122">
        <f>3.81E-42/E61*EXP(-170/E61)</f>
      </c>
      <c r="M61" s="26">
        <f>J61*1000000*J61*1000000*K61*1000000*L61</f>
      </c>
      <c r="N61" s="8">
        <f>2.5E-43*E61^(-0.63)</f>
      </c>
      <c r="O61" s="7">
        <f>N61*J61*J61*J61*1000000000000000000</f>
      </c>
      <c r="P61" s="8">
        <f>2.1E-46*EXP(345/E61)</f>
      </c>
      <c r="Q61" s="26">
        <f>P61*J61*J61*K61*1000000000000000000</f>
      </c>
      <c r="R61" s="8">
        <f>6.4E-47*EXP(663/E61)</f>
      </c>
      <c r="S61" s="26">
        <f>R61*J61*K61*K61*1000000000000000000</f>
      </c>
      <c r="T61" s="123">
        <f>M61+O61+Q61+S61</f>
      </c>
      <c r="U61" s="44">
        <v>532091635733855</v>
      </c>
      <c r="V61" s="7">
        <v>4253717315633730000</v>
      </c>
      <c r="W61" s="67">
        <v>9204684962977140</v>
      </c>
      <c r="X61" s="122">
        <f>0.000000000000000008*EXP(-(2060-1553)/E61)</f>
      </c>
      <c r="Y61" s="7">
        <f>X61*W61*J61*1000000</f>
      </c>
      <c r="Z61" s="8">
        <f>0.0000000000000013</f>
      </c>
      <c r="AA61" s="7">
        <f>Z61*U61*J61*1000000</f>
      </c>
      <c r="AB61" s="8">
        <f>0.000000000000000018*EXP(-2300/E61)</f>
      </c>
      <c r="AC61" s="7">
        <f>AB61*V61*J61*1000000</f>
      </c>
      <c r="AD61" s="44">
        <f>Y61+AA61+AC61</f>
      </c>
      <c r="AE61" s="123">
        <f>AD61+T61</f>
      </c>
      <c r="AF61" s="123">
        <v>1e+22</v>
      </c>
      <c r="AG61" s="26">
        <f>F61*J61*1000000-AE61-AF61</f>
      </c>
      <c r="AH61" s="26">
        <f>(AE61+AF61)/J61/1000000</f>
      </c>
      <c r="AI61" s="26">
        <f>F61-AH61</f>
      </c>
      <c r="AJ61" s="62">
        <f>AG61/J61/1000000</f>
      </c>
      <c r="AK61" s="45">
        <f>AJ61*2*0.01/SQRT(8*1.38E-23*G61/(2.66E-26*PI()))</f>
      </c>
      <c r="AL61" s="26">
        <f>AK61-H61</f>
      </c>
      <c r="AM61" s="62">
        <f>AL61/H61*100</f>
      </c>
      <c r="AN61" s="4"/>
    </row>
    <row x14ac:dyDescent="0.25" r="62" customHeight="1" ht="17.25">
      <c r="A62" s="48">
        <v>1</v>
      </c>
      <c r="B62" s="41">
        <v>40</v>
      </c>
      <c r="C62" s="41">
        <v>0</v>
      </c>
      <c r="D62" s="41">
        <v>50</v>
      </c>
      <c r="E62" s="8">
        <v>396.25210846</v>
      </c>
      <c r="F62" s="42">
        <v>30.5012561424</v>
      </c>
      <c r="G62" s="42">
        <v>343.61859036879997</v>
      </c>
      <c r="H62" s="42">
        <v>0.0009054002562625487</v>
      </c>
      <c r="I62" s="43">
        <v>24380979397940100</v>
      </c>
      <c r="J62" s="7">
        <v>5106386675873050</v>
      </c>
      <c r="K62" s="62">
        <f>I62-J62</f>
      </c>
      <c r="L62" s="122">
        <f>3.81E-42/E62*EXP(-170/E62)</f>
      </c>
      <c r="M62" s="26">
        <f>J62*1000000*J62*1000000*K62*1000000*L62</f>
      </c>
      <c r="N62" s="8">
        <f>2.5E-43*E62^(-0.63)</f>
      </c>
      <c r="O62" s="7">
        <f>N62*J62*J62*J62*1000000000000000000</f>
      </c>
      <c r="P62" s="8">
        <f>2.1E-46*EXP(345/E62)</f>
      </c>
      <c r="Q62" s="26">
        <f>P62*J62*J62*K62*1000000000000000000</f>
      </c>
      <c r="R62" s="8">
        <f>6.4E-47*EXP(663/E62)</f>
      </c>
      <c r="S62" s="26">
        <f>R62*J62*K62*K62*1000000000000000000</f>
      </c>
      <c r="T62" s="123">
        <f>M62+O62+Q62+S62</f>
      </c>
      <c r="U62" s="44">
        <v>610575523982176</v>
      </c>
      <c r="V62" s="7">
        <v>4895026453608050000</v>
      </c>
      <c r="W62" s="67">
        <v>12544654010088600</v>
      </c>
      <c r="X62" s="122">
        <f>0.000000000000000008*EXP(-(2060-1553)/E62)</f>
      </c>
      <c r="Y62" s="7">
        <f>X62*W62*J62*1000000</f>
      </c>
      <c r="Z62" s="8">
        <f>0.0000000000000013</f>
      </c>
      <c r="AA62" s="7">
        <f>Z62*U62*J62*1000000</f>
      </c>
      <c r="AB62" s="8">
        <f>0.000000000000000018*EXP(-2300/E62)</f>
      </c>
      <c r="AC62" s="7">
        <f>AB62*V62*J62*1000000</f>
      </c>
      <c r="AD62" s="44">
        <f>Y62+AA62+AC62</f>
      </c>
      <c r="AE62" s="123">
        <f>AD62+T62</f>
      </c>
      <c r="AF62" s="123">
        <v>1e+22</v>
      </c>
      <c r="AG62" s="26">
        <f>F62*J62*1000000-AE62-AF62</f>
      </c>
      <c r="AH62" s="26">
        <f>(AE62+AF62)/J62/1000000</f>
      </c>
      <c r="AI62" s="26">
        <f>F62-AH62</f>
      </c>
      <c r="AJ62" s="62">
        <f>AG62/J62/1000000</f>
      </c>
      <c r="AK62" s="45">
        <f>AJ62*2*0.01/SQRT(8*1.38E-23*G62/(2.66E-26*PI()))</f>
      </c>
      <c r="AL62" s="26">
        <f>AK62-H62</f>
      </c>
      <c r="AM62" s="62">
        <f>AL62/H62*100</f>
      </c>
      <c r="AN62" s="4"/>
    </row>
    <row x14ac:dyDescent="0.25" r="63" customHeight="1" ht="17.25">
      <c r="A63" s="40">
        <v>1.5</v>
      </c>
      <c r="B63" s="41">
        <v>40</v>
      </c>
      <c r="C63" s="41">
        <v>0</v>
      </c>
      <c r="D63" s="41">
        <v>50</v>
      </c>
      <c r="E63" s="8">
        <v>424.110734928</v>
      </c>
      <c r="F63" s="42">
        <v>33.7775154222</v>
      </c>
      <c r="G63" s="42">
        <v>351.41900577984</v>
      </c>
      <c r="H63" s="42">
        <v>0.0009914624980433644</v>
      </c>
      <c r="I63" s="43">
        <v>34169193433898100</v>
      </c>
      <c r="J63" s="7">
        <v>7008195461282040</v>
      </c>
      <c r="K63" s="62">
        <f>I63-J63</f>
      </c>
      <c r="L63" s="122">
        <f>3.81E-42/E63*EXP(-170/E63)</f>
      </c>
      <c r="M63" s="26">
        <f>J63*1000000*J63*1000000*K63*1000000*L63</f>
      </c>
      <c r="N63" s="8">
        <f>2.5E-43*E63^(-0.63)</f>
      </c>
      <c r="O63" s="7">
        <f>N63*J63*J63*J63*1000000000000000000</f>
      </c>
      <c r="P63" s="8">
        <f>2.1E-46*EXP(345/E63)</f>
      </c>
      <c r="Q63" s="26">
        <f>P63*J63*J63*K63*1000000000000000000</f>
      </c>
      <c r="R63" s="8">
        <f>6.4E-47*EXP(663/E63)</f>
      </c>
      <c r="S63" s="26">
        <f>R63*J63*K63*K63*1000000000000000000</f>
      </c>
      <c r="T63" s="123">
        <f>M63+O63+Q63+S63</f>
      </c>
      <c r="U63" s="44">
        <v>822021724941729</v>
      </c>
      <c r="V63" s="7">
        <v>6255920564690250000</v>
      </c>
      <c r="W63" s="67">
        <v>20624557726077700</v>
      </c>
      <c r="X63" s="122">
        <f>0.000000000000000008*EXP(-(2060-1553)/E63)</f>
      </c>
      <c r="Y63" s="7">
        <f>X63*W63*J63*1000000</f>
      </c>
      <c r="Z63" s="8">
        <f>0.0000000000000013</f>
      </c>
      <c r="AA63" s="7">
        <f>Z63*U63*J63*1000000</f>
      </c>
      <c r="AB63" s="8">
        <f>0.000000000000000018*EXP(-2300/E63)</f>
      </c>
      <c r="AC63" s="7">
        <f>AB63*V63*J63*1000000</f>
      </c>
      <c r="AD63" s="44">
        <f>Y63+AA63+AC63</f>
      </c>
      <c r="AE63" s="123">
        <f>AD63+T63</f>
      </c>
      <c r="AF63" s="123">
        <v>1e+22</v>
      </c>
      <c r="AG63" s="26">
        <f>F63*J63*1000000-AE63-AF63</f>
      </c>
      <c r="AH63" s="26">
        <f>(AE63+AF63)/J63/1000000</f>
      </c>
      <c r="AI63" s="26">
        <f>F63-AH63</f>
      </c>
      <c r="AJ63" s="62">
        <f>AG63/J63/1000000</f>
      </c>
      <c r="AK63" s="45">
        <f>AJ63*2*0.01/SQRT(8*1.38E-23*G63/(2.66E-26*PI()))</f>
      </c>
      <c r="AL63" s="26">
        <f>AK63-H63</f>
      </c>
      <c r="AM63" s="62">
        <f>AL63/H63*100</f>
      </c>
      <c r="AN63" s="4"/>
    </row>
    <row x14ac:dyDescent="0.25" r="64" customHeight="1" ht="17.25">
      <c r="A64" s="48">
        <v>2</v>
      </c>
      <c r="B64" s="41">
        <v>40</v>
      </c>
      <c r="C64" s="41">
        <v>0</v>
      </c>
      <c r="D64" s="41">
        <v>50</v>
      </c>
      <c r="E64" s="8">
        <v>450.27976368</v>
      </c>
      <c r="F64" s="42">
        <v>36.2139407534</v>
      </c>
      <c r="G64" s="42">
        <v>358.7463338304</v>
      </c>
      <c r="H64" s="42">
        <v>0.0010520666759383382</v>
      </c>
      <c r="I64" s="43">
        <v>42911164444953400</v>
      </c>
      <c r="J64" s="7">
        <v>8284903213344930</v>
      </c>
      <c r="K64" s="62">
        <f>I64-J64</f>
      </c>
      <c r="L64" s="122">
        <f>3.81E-42/E64*EXP(-170/E64)</f>
      </c>
      <c r="M64" s="26">
        <f>J64*1000000*J64*1000000*K64*1000000*L64</f>
      </c>
      <c r="N64" s="8">
        <f>2.5E-43*E64^(-0.63)</f>
      </c>
      <c r="O64" s="7">
        <f>N64*J64*J64*J64*1000000000000000000</f>
      </c>
      <c r="P64" s="8">
        <f>2.1E-46*EXP(345/E64)</f>
      </c>
      <c r="Q64" s="26">
        <f>P64*J64*J64*K64*1000000000000000000</f>
      </c>
      <c r="R64" s="8">
        <f>6.4E-47*EXP(663/E64)</f>
      </c>
      <c r="S64" s="26">
        <f>R64*J64*K64*K64*1000000000000000000</f>
      </c>
      <c r="T64" s="123">
        <f>M64+O64+Q64+S64</f>
      </c>
      <c r="U64" s="44">
        <v>961582237737012</v>
      </c>
      <c r="V64" s="7">
        <v>7202256975317860000</v>
      </c>
      <c r="W64" s="67">
        <v>28572950221016600</v>
      </c>
      <c r="X64" s="122">
        <f>0.000000000000000008*EXP(-(2060-1553)/E64)</f>
      </c>
      <c r="Y64" s="7">
        <f>X64*W64*J64*1000000</f>
      </c>
      <c r="Z64" s="8">
        <f>0.0000000000000013</f>
      </c>
      <c r="AA64" s="7">
        <f>Z64*U64*J64*1000000</f>
      </c>
      <c r="AB64" s="8">
        <f>0.000000000000000018*EXP(-2300/E64)</f>
      </c>
      <c r="AC64" s="7">
        <f>AB64*V64*J64*1000000</f>
      </c>
      <c r="AD64" s="44">
        <f>Y64+AA64+AC64</f>
      </c>
      <c r="AE64" s="123">
        <f>AD64+T64</f>
      </c>
      <c r="AF64" s="123">
        <v>1e+22</v>
      </c>
      <c r="AG64" s="26">
        <f>F64*J64*1000000-AE64-AF64</f>
      </c>
      <c r="AH64" s="26">
        <f>(AE64+AF64)/J64/1000000</f>
      </c>
      <c r="AI64" s="26">
        <f>F64-AH64</f>
      </c>
      <c r="AJ64" s="62">
        <f>AG64/J64/1000000</f>
      </c>
      <c r="AK64" s="45">
        <f>AJ64*2*0.01/SQRT(8*1.38E-23*G64/(2.66E-26*PI()))</f>
      </c>
      <c r="AL64" s="26">
        <f>AK64-H64</f>
      </c>
      <c r="AM64" s="62">
        <f>AL64/H64*100</f>
      </c>
      <c r="AN64" s="4"/>
    </row>
    <row x14ac:dyDescent="0.25" r="65" customHeight="1" ht="17.25">
      <c r="A65" s="48">
        <v>3</v>
      </c>
      <c r="B65" s="41">
        <v>40</v>
      </c>
      <c r="C65" s="41">
        <v>0</v>
      </c>
      <c r="D65" s="41">
        <v>50</v>
      </c>
      <c r="E65" s="8">
        <v>497.63839042</v>
      </c>
      <c r="F65" s="42">
        <v>43.3476782439</v>
      </c>
      <c r="G65" s="42">
        <v>372.0067493176</v>
      </c>
      <c r="H65" s="42">
        <v>0.001236663791043697</v>
      </c>
      <c r="I65" s="43">
        <v>58241172779695600</v>
      </c>
      <c r="J65" s="7">
        <v>9743116972818000</v>
      </c>
      <c r="K65" s="62">
        <f>I65-J65</f>
      </c>
      <c r="L65" s="122">
        <f>3.81E-42/E65*EXP(-170/E65)</f>
      </c>
      <c r="M65" s="26">
        <f>J65*1000000*J65*1000000*K65*1000000*L65</f>
      </c>
      <c r="N65" s="8">
        <f>2.5E-43*E65^(-0.63)</f>
      </c>
      <c r="O65" s="7">
        <f>N65*J65*J65*J65*1000000000000000000</f>
      </c>
      <c r="P65" s="8">
        <f>2.1E-46*EXP(345/E65)</f>
      </c>
      <c r="Q65" s="26">
        <f>P65*J65*J65*K65*1000000000000000000</f>
      </c>
      <c r="R65" s="8">
        <f>6.4E-47*EXP(663/E65)</f>
      </c>
      <c r="S65" s="26">
        <f>R65*J65*K65*K65*1000000000000000000</f>
      </c>
      <c r="T65" s="123">
        <f>M65+O65+Q65+S65</f>
      </c>
      <c r="U65" s="44">
        <v>1238174104966820</v>
      </c>
      <c r="V65" s="7">
        <v>9035920943446860000</v>
      </c>
      <c r="W65" s="67">
        <v>43226945668863300</v>
      </c>
      <c r="X65" s="122">
        <f>0.000000000000000008*EXP(-(2060-1553)/E65)</f>
      </c>
      <c r="Y65" s="7">
        <f>X65*W65*J65*1000000</f>
      </c>
      <c r="Z65" s="8">
        <f>0.0000000000000013</f>
      </c>
      <c r="AA65" s="7">
        <f>Z65*U65*J65*1000000</f>
      </c>
      <c r="AB65" s="8">
        <f>0.000000000000000018*EXP(-2300/E65)</f>
      </c>
      <c r="AC65" s="7">
        <f>AB65*V65*J65*1000000</f>
      </c>
      <c r="AD65" s="44">
        <f>Y65+AA65+AC65</f>
      </c>
      <c r="AE65" s="123">
        <f>AD65+T65</f>
      </c>
      <c r="AF65" s="123">
        <v>1e+22</v>
      </c>
      <c r="AG65" s="26">
        <f>F65*J65*1000000-AE65-AF65</f>
      </c>
      <c r="AH65" s="26">
        <f>(AE65+AF65)/J65/1000000</f>
      </c>
      <c r="AI65" s="26">
        <f>F65-AH65</f>
      </c>
      <c r="AJ65" s="62">
        <f>AG65/J65/1000000</f>
      </c>
      <c r="AK65" s="45">
        <f>AJ65*2*0.01/SQRT(8*1.38E-23*G65/(2.66E-26*PI()))</f>
      </c>
      <c r="AL65" s="26">
        <f>AK65-H65</f>
      </c>
      <c r="AM65" s="62">
        <f>AL65/H65*100</f>
      </c>
      <c r="AN65" s="4"/>
    </row>
    <row x14ac:dyDescent="0.25" r="66" customHeight="1" ht="17.25">
      <c r="A66" s="48">
        <v>5</v>
      </c>
      <c r="B66" s="41">
        <v>40</v>
      </c>
      <c r="C66" s="41">
        <v>0</v>
      </c>
      <c r="D66" s="41">
        <v>50</v>
      </c>
      <c r="E66" s="8">
        <v>573.0634575</v>
      </c>
      <c r="F66" s="42">
        <v>53.3248651279</v>
      </c>
      <c r="G66" s="42">
        <v>393.1257681</v>
      </c>
      <c r="H66" s="42">
        <v>0.001479875647704872</v>
      </c>
      <c r="I66" s="43">
        <v>84292711097824800</v>
      </c>
      <c r="J66" s="26">
        <v>10904220465427600</v>
      </c>
      <c r="K66" s="62">
        <f>I66-J66</f>
      </c>
      <c r="L66" s="122">
        <f>3.81E-42/E66*EXP(-170/E66)</f>
      </c>
      <c r="M66" s="26">
        <f>J66*1000000*J66*1000000*K66*1000000*L66</f>
      </c>
      <c r="N66" s="8">
        <f>2.5E-43*E66^(-0.63)</f>
      </c>
      <c r="O66" s="7">
        <f>N66*J66*J66*J66*1000000000000000000</f>
      </c>
      <c r="P66" s="8">
        <f>2.1E-46*EXP(345/E66)</f>
      </c>
      <c r="Q66" s="26">
        <f>P66*J66*J66*K66*1000000000000000000</f>
      </c>
      <c r="R66" s="8">
        <f>6.4E-47*EXP(663/E66)</f>
      </c>
      <c r="S66" s="26">
        <f>R66*J66*K66*K66*1000000000000000000</f>
      </c>
      <c r="T66" s="123">
        <f>M66+O66+Q66+S66</f>
      </c>
      <c r="U66" s="44">
        <v>1668473586956090</v>
      </c>
      <c r="V66" s="7">
        <v>12156555252481100000</v>
      </c>
      <c r="W66" s="67">
        <v>71090646014568200</v>
      </c>
      <c r="X66" s="122">
        <f>0.000000000000000008*EXP(-(2060-1553)/E66)</f>
      </c>
      <c r="Y66" s="7">
        <f>X66*W66*J66*1000000</f>
      </c>
      <c r="Z66" s="8">
        <f>0.0000000000000013</f>
      </c>
      <c r="AA66" s="7">
        <f>Z66*U66*J66*1000000</f>
      </c>
      <c r="AB66" s="8">
        <f>0.000000000000000018*EXP(-2300/E66)</f>
      </c>
      <c r="AC66" s="7">
        <f>AB66*V66*J66*1000000</f>
      </c>
      <c r="AD66" s="44">
        <f>Y66+AA66+AC66</f>
      </c>
      <c r="AE66" s="123">
        <f>AD66+T66</f>
      </c>
      <c r="AF66" s="123">
        <v>1e+22</v>
      </c>
      <c r="AG66" s="26">
        <f>F66*J66*1000000-AE66-AF66</f>
      </c>
      <c r="AH66" s="26">
        <f>(AE66+AF66)/J66/1000000</f>
      </c>
      <c r="AI66" s="26">
        <f>F66-AH66</f>
      </c>
      <c r="AJ66" s="62">
        <f>AG66/J66/1000000</f>
      </c>
      <c r="AK66" s="45">
        <f>AJ66*2*0.01/SQRT(8*1.38E-23*G66/(2.66E-26*PI()))</f>
      </c>
      <c r="AL66" s="26">
        <f>AK66-H66</f>
      </c>
      <c r="AM66" s="62">
        <f>AL66/H66*100</f>
      </c>
      <c r="AN66" s="4"/>
    </row>
    <row x14ac:dyDescent="0.25" r="67" customHeight="1" ht="17.25">
      <c r="A67" s="49">
        <v>7.5</v>
      </c>
      <c r="B67" s="50">
        <v>40</v>
      </c>
      <c r="C67" s="50">
        <v>0</v>
      </c>
      <c r="D67" s="50">
        <v>50</v>
      </c>
      <c r="E67" s="51">
        <v>633.015040938</v>
      </c>
      <c r="F67" s="52">
        <v>60.2387642789</v>
      </c>
      <c r="G67" s="52">
        <v>409.91221146264</v>
      </c>
      <c r="H67" s="52">
        <v>0.0016371626937330599</v>
      </c>
      <c r="I67" s="53">
        <v>114464276533369000</v>
      </c>
      <c r="J67" s="54">
        <v>9500750822102000</v>
      </c>
      <c r="K67" s="68">
        <f>I67-J67</f>
      </c>
      <c r="L67" s="124">
        <f>3.81E-42/E67*EXP(-170/E67)</f>
      </c>
      <c r="M67" s="55">
        <f>J67*1000000*J67*1000000*K67*1000000*L67</f>
      </c>
      <c r="N67" s="51">
        <f>2.5E-43*E67^(-0.63)</f>
      </c>
      <c r="O67" s="54">
        <f>N67*J67*J67*J67*1000000000000000000</f>
      </c>
      <c r="P67" s="51">
        <f>2.1E-46*EXP(345/E67)</f>
      </c>
      <c r="Q67" s="55">
        <f>P67*J67*J67*K67*1000000000000000000</f>
      </c>
      <c r="R67" s="51">
        <f>6.4E-47*EXP(663/E67)</f>
      </c>
      <c r="S67" s="55">
        <f>R67*J67*K67*K67*1000000000000000000</f>
      </c>
      <c r="T67" s="125">
        <f>M67+O67+Q67+S67</f>
      </c>
      <c r="U67" s="56">
        <v>2118482899741040</v>
      </c>
      <c r="V67" s="54">
        <v>15212322782786400000</v>
      </c>
      <c r="W67" s="69">
        <v>103092372369027000</v>
      </c>
      <c r="X67" s="124">
        <f>0.000000000000000008*EXP(-(2060-1553)/E67)</f>
      </c>
      <c r="Y67" s="54">
        <f>X67*W67*J67*1000000</f>
      </c>
      <c r="Z67" s="51">
        <f>0.0000000000000013</f>
      </c>
      <c r="AA67" s="54">
        <f>Z67*U67*J67*1000000</f>
      </c>
      <c r="AB67" s="51">
        <f>0.000000000000000018*EXP(-2300/E67)</f>
      </c>
      <c r="AC67" s="54">
        <f>AB67*V67*J67*1000000</f>
      </c>
      <c r="AD67" s="56">
        <f>Y67+AA67+AC67</f>
      </c>
      <c r="AE67" s="125">
        <f>AD67+T67</f>
      </c>
      <c r="AF67" s="125">
        <v>1e+22</v>
      </c>
      <c r="AG67" s="55">
        <f>F67*J67*1000000-AE67-AF67</f>
      </c>
      <c r="AH67" s="55">
        <f>(AE67+AF67)/J67/1000000</f>
      </c>
      <c r="AI67" s="55">
        <f>F67-AH67</f>
      </c>
      <c r="AJ67" s="68">
        <f>AG67/J67/1000000</f>
      </c>
      <c r="AK67" s="57">
        <f>AJ67*2*0.01/SQRT(8*1.38E-23*G67/(2.66E-26*PI()))</f>
      </c>
      <c r="AL67" s="55">
        <f>AK67-H67</f>
      </c>
      <c r="AM67" s="68">
        <f>AL67/H67*100</f>
      </c>
      <c r="AN67" s="4"/>
    </row>
    <row x14ac:dyDescent="0.25" r="68" customHeight="1" ht="17.25">
      <c r="A68" s="6"/>
      <c r="B68" s="5"/>
      <c r="C68" s="5"/>
      <c r="D68" s="5"/>
      <c r="E68" s="6"/>
      <c r="F68" s="6"/>
      <c r="G68" s="6"/>
      <c r="H68" s="6"/>
      <c r="I68" s="47"/>
      <c r="J68" s="5"/>
      <c r="K68" s="47"/>
      <c r="L68" s="6"/>
      <c r="M68" s="47"/>
      <c r="N68" s="6"/>
      <c r="O68" s="5"/>
      <c r="P68" s="6"/>
      <c r="Q68" s="47"/>
      <c r="R68" s="6"/>
      <c r="S68" s="47"/>
      <c r="T68" s="47"/>
      <c r="U68" s="5"/>
      <c r="V68" s="5"/>
      <c r="W68" s="5"/>
      <c r="X68" s="6"/>
      <c r="Y68" s="5"/>
      <c r="Z68" s="6"/>
      <c r="AA68" s="5"/>
      <c r="AB68" s="6"/>
      <c r="AC68" s="5"/>
      <c r="AD68" s="5"/>
      <c r="AE68" s="47"/>
      <c r="AF68" s="47"/>
      <c r="AG68" s="47"/>
      <c r="AH68" s="47"/>
      <c r="AI68" s="47"/>
      <c r="AJ68" s="47"/>
      <c r="AK68" s="47"/>
      <c r="AL68" s="26">
        <f>MIN(AL2:AL67)</f>
      </c>
      <c r="AM68" s="26">
        <f>MIN(AM2:AM67)</f>
      </c>
      <c r="AN68" s="4" t="s">
        <v>29</v>
      </c>
    </row>
    <row x14ac:dyDescent="0.25" r="69" customHeight="1" ht="17.25">
      <c r="A69" s="6"/>
      <c r="B69" s="5"/>
      <c r="C69" s="5"/>
      <c r="D69" s="5"/>
      <c r="E69" s="6"/>
      <c r="F69" s="6"/>
      <c r="G69" s="6"/>
      <c r="H69" s="6"/>
      <c r="I69" s="47"/>
      <c r="J69" s="5"/>
      <c r="K69" s="47"/>
      <c r="L69" s="6"/>
      <c r="M69" s="47"/>
      <c r="N69" s="6"/>
      <c r="O69" s="5"/>
      <c r="P69" s="6"/>
      <c r="Q69" s="47"/>
      <c r="R69" s="6"/>
      <c r="S69" s="47"/>
      <c r="T69" s="47"/>
      <c r="U69" s="5"/>
      <c r="V69" s="5"/>
      <c r="W69" s="5"/>
      <c r="X69" s="6"/>
      <c r="Y69" s="5"/>
      <c r="Z69" s="6"/>
      <c r="AA69" s="5"/>
      <c r="AB69" s="6"/>
      <c r="AC69" s="5"/>
      <c r="AD69" s="5"/>
      <c r="AE69" s="47"/>
      <c r="AF69" s="47"/>
      <c r="AG69" s="47"/>
      <c r="AH69" s="47"/>
      <c r="AI69" s="47"/>
      <c r="AJ69" s="47"/>
      <c r="AK69" s="47"/>
      <c r="AL69" s="26">
        <f>AVERAGE(AL2:AL67)</f>
      </c>
      <c r="AM69" s="26">
        <f>AVERAGE(AM2:AM67)</f>
      </c>
      <c r="AN69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8"/>
  <sheetViews>
    <sheetView workbookViewId="0"/>
  </sheetViews>
  <sheetFormatPr defaultRowHeight="15" x14ac:dyDescent="0.25"/>
  <cols>
    <col min="1" max="1" style="11" width="11.290714285714287" customWidth="1" bestFit="1"/>
    <col min="2" max="2" style="11" width="7.147857142857143" customWidth="1" bestFit="1"/>
    <col min="3" max="3" style="12" width="7.862142857142857" customWidth="1" bestFit="1"/>
    <col min="4" max="4" style="13" width="12.005" customWidth="1" bestFit="1"/>
    <col min="5" max="5" style="13" width="12.147857142857141" customWidth="1" bestFit="1"/>
    <col min="6" max="6" style="13" width="15.43357142857143" customWidth="1" bestFit="1"/>
    <col min="7" max="7" style="14" width="12.43357142857143" customWidth="1" bestFit="1"/>
    <col min="8" max="8" style="15" width="11.290714285714287" customWidth="1" bestFit="1"/>
    <col min="9" max="9" style="15" width="7.147857142857143" customWidth="1" bestFit="1"/>
    <col min="10" max="10" style="16" width="7.862142857142857" customWidth="1" bestFit="1"/>
    <col min="11" max="11" style="17" width="10.576428571428572" customWidth="1" bestFit="1"/>
    <col min="12" max="12" style="17" width="12.147857142857141" customWidth="1" bestFit="1"/>
    <col min="13" max="13" style="17" width="15.43357142857143" customWidth="1" bestFit="1"/>
    <col min="14" max="14" style="14" width="12.43357142857143" customWidth="1" bestFit="1"/>
    <col min="15" max="15" style="11" width="11.290714285714287" customWidth="1" bestFit="1"/>
    <col min="16" max="16" style="11" width="7.147857142857143" customWidth="1" bestFit="1"/>
    <col min="17" max="17" style="12" width="7.862142857142857" customWidth="1" bestFit="1"/>
    <col min="18" max="18" style="13" width="10.576428571428572" customWidth="1" bestFit="1"/>
    <col min="19" max="19" style="13" width="12.147857142857141" customWidth="1" bestFit="1"/>
    <col min="20" max="20" style="13" width="15.43357142857143" customWidth="1" bestFit="1"/>
    <col min="21" max="21" style="14" width="12.43357142857143" customWidth="1" bestFit="1"/>
    <col min="22" max="22" style="11" width="11.290714285714287" customWidth="1" bestFit="1"/>
    <col min="23" max="23" style="11" width="7.147857142857143" customWidth="1" bestFit="1"/>
    <col min="24" max="24" style="12" width="7.862142857142857" customWidth="1" bestFit="1"/>
    <col min="25" max="25" style="13" width="10.576428571428572" customWidth="1" bestFit="1"/>
    <col min="26" max="26" style="13" width="12.147857142857141" customWidth="1" bestFit="1"/>
    <col min="27" max="27" style="13" width="15.43357142857143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107" t="s">
        <v>4</v>
      </c>
      <c r="E1" s="107" t="s">
        <v>5</v>
      </c>
      <c r="F1" s="107" t="s">
        <v>48</v>
      </c>
      <c r="G1" s="4"/>
      <c r="H1" s="5" t="s">
        <v>0</v>
      </c>
      <c r="I1" s="5" t="s">
        <v>1</v>
      </c>
      <c r="J1" s="6" t="s">
        <v>2</v>
      </c>
      <c r="K1" s="10" t="s">
        <v>4</v>
      </c>
      <c r="L1" s="10" t="s">
        <v>5</v>
      </c>
      <c r="M1" s="10" t="s">
        <v>48</v>
      </c>
      <c r="N1" s="4"/>
      <c r="O1" s="1" t="s">
        <v>0</v>
      </c>
      <c r="P1" s="1" t="s">
        <v>1</v>
      </c>
      <c r="Q1" s="2" t="s">
        <v>2</v>
      </c>
      <c r="R1" s="107" t="s">
        <v>4</v>
      </c>
      <c r="S1" s="107" t="s">
        <v>5</v>
      </c>
      <c r="T1" s="107" t="s">
        <v>48</v>
      </c>
      <c r="U1" s="4"/>
      <c r="V1" s="1" t="s">
        <v>0</v>
      </c>
      <c r="W1" s="1" t="s">
        <v>1</v>
      </c>
      <c r="X1" s="2" t="s">
        <v>2</v>
      </c>
      <c r="Y1" s="107" t="s">
        <v>4</v>
      </c>
      <c r="Z1" s="107" t="s">
        <v>5</v>
      </c>
      <c r="AA1" s="107" t="s">
        <v>48</v>
      </c>
    </row>
    <row x14ac:dyDescent="0.25" r="2" customHeight="1" ht="17.25">
      <c r="A2" s="7">
        <v>5</v>
      </c>
      <c r="B2" s="7">
        <v>20</v>
      </c>
      <c r="C2" s="8">
        <v>0.4</v>
      </c>
      <c r="D2" s="9">
        <v>0.0004986070906012072</v>
      </c>
      <c r="E2" s="9">
        <v>0.000494564027978702</v>
      </c>
      <c r="F2" s="9">
        <v>0.0002899013150373302</v>
      </c>
      <c r="G2" s="4"/>
      <c r="H2" s="7">
        <v>-20</v>
      </c>
      <c r="I2" s="7">
        <v>20</v>
      </c>
      <c r="J2" s="8">
        <v>0.4</v>
      </c>
      <c r="K2" s="9">
        <v>0.0005639064211570306</v>
      </c>
      <c r="L2" s="9">
        <v>0.0005598573912735332</v>
      </c>
      <c r="M2" s="9">
        <v>0.00029925207853324665</v>
      </c>
      <c r="N2" s="4"/>
      <c r="O2" s="7">
        <v>25</v>
      </c>
      <c r="P2" s="7">
        <v>20</v>
      </c>
      <c r="Q2" s="8">
        <v>0.4</v>
      </c>
      <c r="R2" s="9">
        <v>0.0006629035817041713</v>
      </c>
      <c r="S2" s="9">
        <v>0.0006599349285847298</v>
      </c>
      <c r="T2" s="9">
        <v>0.0004190293516975015</v>
      </c>
      <c r="U2" s="4"/>
      <c r="V2" s="7">
        <v>50</v>
      </c>
      <c r="W2" s="7">
        <v>20</v>
      </c>
      <c r="X2" s="8">
        <v>0.4</v>
      </c>
      <c r="Y2" s="9">
        <v>0.0007953393020616778</v>
      </c>
      <c r="Z2" s="9">
        <v>0.0007930453122858619</v>
      </c>
      <c r="AA2" s="9">
        <v>0.0005249384101399556</v>
      </c>
    </row>
    <row x14ac:dyDescent="0.25" r="3" customHeight="1" ht="17.25">
      <c r="A3" s="7">
        <v>5</v>
      </c>
      <c r="B3" s="7">
        <v>20</v>
      </c>
      <c r="C3" s="8">
        <v>0.6</v>
      </c>
      <c r="D3" s="9">
        <v>0.0005571574127607875</v>
      </c>
      <c r="E3" s="9">
        <v>0.0005475421579278391</v>
      </c>
      <c r="F3" s="9">
        <v>0.00041222174054343375</v>
      </c>
      <c r="G3" s="4"/>
      <c r="H3" s="7">
        <v>-20</v>
      </c>
      <c r="I3" s="7">
        <v>20</v>
      </c>
      <c r="J3" s="8">
        <v>0.6</v>
      </c>
      <c r="K3" s="9">
        <v>0.0006834595060720647</v>
      </c>
      <c r="L3" s="9">
        <v>0.0006739972648481871</v>
      </c>
      <c r="M3" s="9">
        <v>0.0005030721007684901</v>
      </c>
      <c r="N3" s="4"/>
      <c r="O3" s="7">
        <v>25</v>
      </c>
      <c r="P3" s="7">
        <v>20</v>
      </c>
      <c r="Q3" s="8">
        <v>0.6</v>
      </c>
      <c r="R3" s="9">
        <v>0.0005576759049823697</v>
      </c>
      <c r="S3" s="9">
        <v>0.0005501028356196751</v>
      </c>
      <c r="T3" s="9">
        <v>0.00040426084193979385</v>
      </c>
      <c r="U3" s="4"/>
      <c r="V3" s="7">
        <v>50</v>
      </c>
      <c r="W3" s="7">
        <v>20</v>
      </c>
      <c r="X3" s="8">
        <v>0.6</v>
      </c>
      <c r="Y3" s="9">
        <v>0.0005776728208266668</v>
      </c>
      <c r="Z3" s="9">
        <v>0.000571610551485695</v>
      </c>
      <c r="AA3" s="9">
        <v>0.00041681429874507604</v>
      </c>
    </row>
    <row x14ac:dyDescent="0.25" r="4" customHeight="1" ht="17.25">
      <c r="A4" s="7">
        <v>5</v>
      </c>
      <c r="B4" s="7">
        <v>20</v>
      </c>
      <c r="C4" s="8">
        <v>0.8</v>
      </c>
      <c r="D4" s="9">
        <v>0.0006028576042660748</v>
      </c>
      <c r="E4" s="9">
        <v>0.0005863778050943676</v>
      </c>
      <c r="F4" s="9">
        <v>0.00046936792208615043</v>
      </c>
      <c r="G4" s="4"/>
      <c r="H4" s="7">
        <v>-20</v>
      </c>
      <c r="I4" s="7">
        <v>20</v>
      </c>
      <c r="J4" s="8">
        <v>0.8</v>
      </c>
      <c r="K4" s="9">
        <v>0.0007408329866560917</v>
      </c>
      <c r="L4" s="9">
        <v>0.0007258910566978874</v>
      </c>
      <c r="M4" s="9">
        <v>0.0005721598811327077</v>
      </c>
      <c r="N4" s="4"/>
      <c r="O4" s="7">
        <v>25</v>
      </c>
      <c r="P4" s="7">
        <v>20</v>
      </c>
      <c r="Q4" s="8">
        <v>0.8</v>
      </c>
      <c r="R4" s="9">
        <v>0.0005708030093579538</v>
      </c>
      <c r="S4" s="9">
        <v>0.0005574350597971961</v>
      </c>
      <c r="T4" s="9">
        <v>0.0004367550946971206</v>
      </c>
      <c r="U4" s="4"/>
      <c r="V4" s="7">
        <v>50</v>
      </c>
      <c r="W4" s="7">
        <v>20</v>
      </c>
      <c r="X4" s="8">
        <v>0.8</v>
      </c>
      <c r="Y4" s="9">
        <v>0.0005156838204620667</v>
      </c>
      <c r="Z4" s="9">
        <v>0.0005044666565892953</v>
      </c>
      <c r="AA4" s="9">
        <v>0.0003841900149225958</v>
      </c>
    </row>
    <row x14ac:dyDescent="0.25" r="5" customHeight="1" ht="17.25">
      <c r="A5" s="7">
        <v>5</v>
      </c>
      <c r="B5" s="7">
        <v>20</v>
      </c>
      <c r="C5" s="7">
        <v>1</v>
      </c>
      <c r="D5" s="9">
        <v>0.0006256921528972804</v>
      </c>
      <c r="E5" s="9">
        <v>0.0006014418782193546</v>
      </c>
      <c r="F5" s="9">
        <v>0.00048801158407714006</v>
      </c>
      <c r="G5" s="4"/>
      <c r="H5" s="7">
        <v>-20</v>
      </c>
      <c r="I5" s="7">
        <v>20</v>
      </c>
      <c r="J5" s="8">
        <v>1.5</v>
      </c>
      <c r="K5" s="9">
        <v>0.0008896257927700046</v>
      </c>
      <c r="L5" s="9">
        <v>0.0008500312818005969</v>
      </c>
      <c r="M5" s="9">
        <v>0.0006957273061961574</v>
      </c>
      <c r="N5" s="4"/>
      <c r="O5" s="7">
        <v>25</v>
      </c>
      <c r="P5" s="7">
        <v>20</v>
      </c>
      <c r="Q5" s="7">
        <v>1</v>
      </c>
      <c r="R5" s="9">
        <v>0.000596763779366388</v>
      </c>
      <c r="S5" s="9">
        <v>0.0005765700836098966</v>
      </c>
      <c r="T5" s="9">
        <v>0.00046464803382887586</v>
      </c>
      <c r="U5" s="4"/>
      <c r="V5" s="7">
        <v>50</v>
      </c>
      <c r="W5" s="7">
        <v>20</v>
      </c>
      <c r="X5" s="7">
        <v>1</v>
      </c>
      <c r="Y5" s="9">
        <v>0.0005357009360575858</v>
      </c>
      <c r="Z5" s="9">
        <v>0.0005186592461056876</v>
      </c>
      <c r="AA5" s="9">
        <v>0.0004088649645596469</v>
      </c>
    </row>
    <row x14ac:dyDescent="0.25" r="6" customHeight="1" ht="17.25">
      <c r="A6" s="7">
        <v>5</v>
      </c>
      <c r="B6" s="7">
        <v>20</v>
      </c>
      <c r="C6" s="8">
        <v>1.5</v>
      </c>
      <c r="D6" s="9">
        <v>0.0007457775938824624</v>
      </c>
      <c r="E6" s="9">
        <v>0.0007004540921114663</v>
      </c>
      <c r="F6" s="9">
        <v>0.0005757174551249465</v>
      </c>
      <c r="G6" s="4"/>
      <c r="H6" s="7">
        <v>-20</v>
      </c>
      <c r="I6" s="7">
        <v>20</v>
      </c>
      <c r="J6" s="7">
        <v>2</v>
      </c>
      <c r="K6" s="9">
        <v>0.0008902120394342245</v>
      </c>
      <c r="L6" s="9">
        <v>0.0008317504777964565</v>
      </c>
      <c r="M6" s="9">
        <v>0.0006556937878425447</v>
      </c>
      <c r="N6" s="4"/>
      <c r="O6" s="7">
        <v>25</v>
      </c>
      <c r="P6" s="7">
        <v>20</v>
      </c>
      <c r="Q6" s="8">
        <v>1.5</v>
      </c>
      <c r="R6" s="9">
        <v>0.0006943447000599682</v>
      </c>
      <c r="S6" s="9">
        <v>0.0006560598544491122</v>
      </c>
      <c r="T6" s="9">
        <v>0.0005374839136595745</v>
      </c>
      <c r="U6" s="4"/>
      <c r="V6" s="7">
        <v>50</v>
      </c>
      <c r="W6" s="7">
        <v>20</v>
      </c>
      <c r="X6" s="8">
        <v>1.5</v>
      </c>
      <c r="Y6" s="9">
        <v>0.0006195664781358713</v>
      </c>
      <c r="Z6" s="9">
        <v>0.0005857093385379506</v>
      </c>
      <c r="AA6" s="9">
        <v>0.0004750573319364635</v>
      </c>
    </row>
    <row x14ac:dyDescent="0.25" r="7" customHeight="1" ht="17.25">
      <c r="A7" s="7">
        <v>5</v>
      </c>
      <c r="B7" s="7">
        <v>20</v>
      </c>
      <c r="C7" s="7">
        <v>2</v>
      </c>
      <c r="D7" s="9">
        <v>0.0007818567055257717</v>
      </c>
      <c r="E7" s="9">
        <v>0.0007140813855003482</v>
      </c>
      <c r="F7" s="9">
        <v>0.0005683843548738662</v>
      </c>
      <c r="G7" s="4"/>
      <c r="H7" s="7">
        <v>-20</v>
      </c>
      <c r="I7" s="7">
        <v>20</v>
      </c>
      <c r="J7" s="7">
        <v>3</v>
      </c>
      <c r="K7" s="9">
        <v>0.0009377417051589128</v>
      </c>
      <c r="L7" s="9">
        <v>0.0008533469231392713</v>
      </c>
      <c r="M7" s="9">
        <v>0.0006117292282790536</v>
      </c>
      <c r="N7" s="4"/>
      <c r="O7" s="7">
        <v>25</v>
      </c>
      <c r="P7" s="7">
        <v>20</v>
      </c>
      <c r="Q7" s="7">
        <v>2</v>
      </c>
      <c r="R7" s="9">
        <v>0.0007561692940839718</v>
      </c>
      <c r="S7" s="9">
        <v>0.0006992651111585573</v>
      </c>
      <c r="T7" s="9">
        <v>0.0005633298605850331</v>
      </c>
      <c r="U7" s="4"/>
      <c r="V7" s="7">
        <v>50</v>
      </c>
      <c r="W7" s="7">
        <v>20</v>
      </c>
      <c r="X7" s="7">
        <v>2</v>
      </c>
      <c r="Y7" s="9">
        <v>0.0006944163031907023</v>
      </c>
      <c r="Z7" s="9">
        <v>0.0006428005904607719</v>
      </c>
      <c r="AA7" s="9">
        <v>0.0005186087739178684</v>
      </c>
    </row>
    <row x14ac:dyDescent="0.25" r="8" customHeight="1" ht="17.25">
      <c r="A8" s="7">
        <v>5</v>
      </c>
      <c r="B8" s="7">
        <v>20</v>
      </c>
      <c r="C8" s="7">
        <v>3</v>
      </c>
      <c r="D8" s="9">
        <v>0.0008506211591526073</v>
      </c>
      <c r="E8" s="9">
        <v>0.0007405344038119899</v>
      </c>
      <c r="F8" s="9">
        <v>0.0005432992384089137</v>
      </c>
      <c r="G8" s="4"/>
      <c r="H8" s="7">
        <v>-20</v>
      </c>
      <c r="I8" s="7">
        <v>40</v>
      </c>
      <c r="J8" s="8">
        <v>0.4</v>
      </c>
      <c r="K8" s="9">
        <v>0.0008425105962997974</v>
      </c>
      <c r="L8" s="9">
        <v>0.0008387168771488598</v>
      </c>
      <c r="M8" s="9">
        <v>0.000581443832172808</v>
      </c>
      <c r="N8" s="4"/>
      <c r="O8" s="7">
        <v>25</v>
      </c>
      <c r="P8" s="7">
        <v>20</v>
      </c>
      <c r="Q8" s="7">
        <v>3</v>
      </c>
      <c r="R8" s="9">
        <v>0.0008174011220945627</v>
      </c>
      <c r="S8" s="9">
        <v>0.0007299419699251436</v>
      </c>
      <c r="T8" s="9">
        <v>0.0005485749152287364</v>
      </c>
      <c r="U8" s="4"/>
      <c r="V8" s="7">
        <v>50</v>
      </c>
      <c r="W8" s="7">
        <v>20</v>
      </c>
      <c r="X8" s="7">
        <v>3</v>
      </c>
      <c r="Y8" s="9">
        <v>0.0007466988617011936</v>
      </c>
      <c r="Z8" s="9">
        <v>0.0006614873852152655</v>
      </c>
      <c r="AA8" s="9">
        <v>0.0004992409092803528</v>
      </c>
    </row>
    <row x14ac:dyDescent="0.25" r="9" customHeight="1" ht="17.25">
      <c r="A9" s="7">
        <v>5</v>
      </c>
      <c r="B9" s="7">
        <v>20</v>
      </c>
      <c r="C9" s="7">
        <v>5</v>
      </c>
      <c r="D9" s="9">
        <v>0.0008948007031332378</v>
      </c>
      <c r="E9" s="9">
        <v>0.0007366759145792058</v>
      </c>
      <c r="F9" s="9">
        <v>0.0004172454884772597</v>
      </c>
      <c r="G9" s="4"/>
      <c r="H9" s="7">
        <v>-20</v>
      </c>
      <c r="I9" s="7">
        <v>40</v>
      </c>
      <c r="J9" s="8">
        <v>0.6</v>
      </c>
      <c r="K9" s="9">
        <v>0.0009074452516803946</v>
      </c>
      <c r="L9" s="9">
        <v>0.0008981129697772173</v>
      </c>
      <c r="M9" s="9">
        <v>0.0007413845628379858</v>
      </c>
      <c r="N9" s="4"/>
      <c r="O9" s="7">
        <v>25</v>
      </c>
      <c r="P9" s="7">
        <v>20</v>
      </c>
      <c r="Q9" s="7">
        <v>5</v>
      </c>
      <c r="R9" s="9">
        <v>0.0008089921145130815</v>
      </c>
      <c r="S9" s="9">
        <v>0.0006874380487066724</v>
      </c>
      <c r="T9" s="9">
        <v>0.0003979488239203794</v>
      </c>
      <c r="U9" s="4"/>
      <c r="V9" s="7">
        <v>50</v>
      </c>
      <c r="W9" s="7">
        <v>20</v>
      </c>
      <c r="X9" s="7">
        <v>5</v>
      </c>
      <c r="Y9" s="9">
        <v>0.0007756827409544729</v>
      </c>
      <c r="Z9" s="9">
        <v>0.0006489188873984017</v>
      </c>
      <c r="AA9" s="9">
        <v>0.00039477296832058284</v>
      </c>
    </row>
    <row x14ac:dyDescent="0.25" r="10" customHeight="1" ht="17.25">
      <c r="A10" s="7">
        <v>5</v>
      </c>
      <c r="B10" s="7">
        <v>40</v>
      </c>
      <c r="C10" s="8">
        <v>0.4</v>
      </c>
      <c r="D10" s="9">
        <v>0.0008581912453473153</v>
      </c>
      <c r="E10" s="9">
        <v>0.0008542863621122764</v>
      </c>
      <c r="F10" s="9">
        <v>0.0006584441319395061</v>
      </c>
      <c r="G10" s="4"/>
      <c r="H10" s="7">
        <v>-20</v>
      </c>
      <c r="I10" s="7">
        <v>40</v>
      </c>
      <c r="J10" s="8">
        <v>0.8</v>
      </c>
      <c r="K10" s="9">
        <v>0.0009651808337072331</v>
      </c>
      <c r="L10" s="9">
        <v>0.000950730803956064</v>
      </c>
      <c r="M10" s="9">
        <v>0.0008092766842930648</v>
      </c>
      <c r="N10" s="4"/>
      <c r="O10" s="7">
        <v>25</v>
      </c>
      <c r="P10" s="7">
        <v>40</v>
      </c>
      <c r="Q10" s="8">
        <v>0.4</v>
      </c>
      <c r="R10" s="9">
        <v>0.0013557923065426586</v>
      </c>
      <c r="S10" s="9">
        <v>0.0013526696800681144</v>
      </c>
      <c r="T10" s="9">
        <v>0.0011427044812706037</v>
      </c>
      <c r="U10" s="4"/>
      <c r="V10" s="7">
        <v>50</v>
      </c>
      <c r="W10" s="7">
        <v>40</v>
      </c>
      <c r="X10" s="8">
        <v>0.4</v>
      </c>
      <c r="Y10" s="9">
        <v>0.00165865005314389</v>
      </c>
      <c r="Z10" s="9">
        <v>0.0016563596480559393</v>
      </c>
      <c r="AA10" s="9">
        <v>0.001409359709852943</v>
      </c>
    </row>
    <row x14ac:dyDescent="0.25" r="11" customHeight="1" ht="17.25">
      <c r="A11" s="7">
        <v>5</v>
      </c>
      <c r="B11" s="7">
        <v>40</v>
      </c>
      <c r="C11" s="8">
        <v>0.6</v>
      </c>
      <c r="D11" s="9">
        <v>0.0008101852747647252</v>
      </c>
      <c r="E11" s="9">
        <v>0.0008007419665243784</v>
      </c>
      <c r="F11" s="9">
        <v>0.0006756181911841383</v>
      </c>
      <c r="G11" s="4"/>
      <c r="H11" s="7">
        <v>-20</v>
      </c>
      <c r="I11" s="7">
        <v>40</v>
      </c>
      <c r="J11" s="7">
        <v>1</v>
      </c>
      <c r="K11" s="9">
        <v>0.0010471314594205547</v>
      </c>
      <c r="L11" s="9">
        <v>0.0010249368659245278</v>
      </c>
      <c r="M11" s="9">
        <v>0.0008953727859033698</v>
      </c>
      <c r="N11" s="4"/>
      <c r="O11" s="7">
        <v>25</v>
      </c>
      <c r="P11" s="7">
        <v>40</v>
      </c>
      <c r="Q11" s="8">
        <v>0.6</v>
      </c>
      <c r="R11" s="9">
        <v>0.0009472560971404834</v>
      </c>
      <c r="S11" s="9">
        <v>0.000939534932266573</v>
      </c>
      <c r="T11" s="9">
        <v>0.0008089734550897374</v>
      </c>
      <c r="U11" s="4"/>
      <c r="V11" s="7">
        <v>50</v>
      </c>
      <c r="W11" s="7">
        <v>40</v>
      </c>
      <c r="X11" s="8">
        <v>0.6</v>
      </c>
      <c r="Y11" s="9">
        <v>0.0010415091150123945</v>
      </c>
      <c r="Z11" s="9">
        <v>0.0010354540013685406</v>
      </c>
      <c r="AA11" s="9">
        <v>0.0008933499588137355</v>
      </c>
    </row>
    <row x14ac:dyDescent="0.25" r="12" customHeight="1" ht="17.25">
      <c r="A12" s="7">
        <v>5</v>
      </c>
      <c r="B12" s="7">
        <v>40</v>
      </c>
      <c r="C12" s="8">
        <v>0.8</v>
      </c>
      <c r="D12" s="9">
        <v>0.0008660313738110221</v>
      </c>
      <c r="E12" s="9">
        <v>0.0008497430826102405</v>
      </c>
      <c r="F12" s="9">
        <v>0.0007429584991919115</v>
      </c>
      <c r="G12" s="4"/>
      <c r="H12" s="7">
        <v>-20</v>
      </c>
      <c r="I12" s="7">
        <v>40</v>
      </c>
      <c r="J12" s="8">
        <v>1.5</v>
      </c>
      <c r="K12" s="9">
        <v>0.001192506947678111</v>
      </c>
      <c r="L12" s="9">
        <v>0.0011538670865976867</v>
      </c>
      <c r="M12" s="9">
        <v>0.0010129386119154492</v>
      </c>
      <c r="N12" s="4"/>
      <c r="O12" s="7">
        <v>25</v>
      </c>
      <c r="P12" s="7">
        <v>40</v>
      </c>
      <c r="Q12" s="8">
        <v>0.8</v>
      </c>
      <c r="R12" s="9">
        <v>0.0009422609740987378</v>
      </c>
      <c r="S12" s="9">
        <v>0.0009286646914056615</v>
      </c>
      <c r="T12" s="9">
        <v>0.0008199008538791023</v>
      </c>
      <c r="U12" s="4"/>
      <c r="V12" s="7">
        <v>50</v>
      </c>
      <c r="W12" s="7">
        <v>40</v>
      </c>
      <c r="X12" s="8">
        <v>0.8</v>
      </c>
      <c r="Y12" s="9">
        <v>0.0009100610659252269</v>
      </c>
      <c r="Z12" s="9">
        <v>0.0008989547499326056</v>
      </c>
      <c r="AA12" s="9">
        <v>0.000787325274544249</v>
      </c>
    </row>
    <row x14ac:dyDescent="0.25" r="13" customHeight="1" ht="17.25">
      <c r="A13" s="7">
        <v>5</v>
      </c>
      <c r="B13" s="7">
        <v>40</v>
      </c>
      <c r="C13" s="7">
        <v>1</v>
      </c>
      <c r="D13" s="9">
        <v>0.0010103540008555758</v>
      </c>
      <c r="E13" s="9">
        <v>0.0009862301851396914</v>
      </c>
      <c r="F13" s="9">
        <v>0.0008828281231610717</v>
      </c>
      <c r="G13" s="4"/>
      <c r="H13" s="7">
        <v>-20</v>
      </c>
      <c r="I13" s="7">
        <v>40</v>
      </c>
      <c r="J13" s="7">
        <v>2</v>
      </c>
      <c r="K13" s="9">
        <v>0.0013521985573194592</v>
      </c>
      <c r="L13" s="9">
        <v>0.001297044302767006</v>
      </c>
      <c r="M13" s="9">
        <v>0.0011354250754227544</v>
      </c>
      <c r="N13" s="4"/>
      <c r="O13" s="7">
        <v>25</v>
      </c>
      <c r="P13" s="7">
        <v>40</v>
      </c>
      <c r="Q13" s="7">
        <v>1</v>
      </c>
      <c r="R13" s="9">
        <v>0.0009412542292053779</v>
      </c>
      <c r="S13" s="9">
        <v>0.0009215372778603932</v>
      </c>
      <c r="T13" s="9">
        <v>0.0008164903888351495</v>
      </c>
      <c r="U13" s="4"/>
      <c r="V13" s="7">
        <v>50</v>
      </c>
      <c r="W13" s="7">
        <v>40</v>
      </c>
      <c r="X13" s="7">
        <v>1</v>
      </c>
      <c r="Y13" s="9">
        <v>0.0009054002562625487</v>
      </c>
      <c r="Z13" s="9">
        <v>0.0008880849127613608</v>
      </c>
      <c r="AA13" s="9">
        <v>0.0007870100573448122</v>
      </c>
    </row>
    <row x14ac:dyDescent="0.25" r="14" customHeight="1" ht="17.25">
      <c r="A14" s="7">
        <v>5</v>
      </c>
      <c r="B14" s="7">
        <v>40</v>
      </c>
      <c r="C14" s="8">
        <v>1.5</v>
      </c>
      <c r="D14" s="9">
        <v>0.0011163950605231955</v>
      </c>
      <c r="E14" s="9">
        <v>0.0010728466555318741</v>
      </c>
      <c r="F14" s="9">
        <v>0.0009544518499764055</v>
      </c>
      <c r="G14" s="4"/>
      <c r="H14" s="7">
        <v>-20</v>
      </c>
      <c r="I14" s="7">
        <v>40</v>
      </c>
      <c r="J14" s="7">
        <v>3</v>
      </c>
      <c r="K14" s="9">
        <v>0.0015660843409534065</v>
      </c>
      <c r="L14" s="9">
        <v>0.0014824470105709803</v>
      </c>
      <c r="M14" s="9">
        <v>0.0012666057248218278</v>
      </c>
      <c r="N14" s="4"/>
      <c r="O14" s="7">
        <v>25</v>
      </c>
      <c r="P14" s="7">
        <v>40</v>
      </c>
      <c r="Q14" s="8">
        <v>1.5</v>
      </c>
      <c r="R14" s="9">
        <v>0.0010715039458140205</v>
      </c>
      <c r="S14" s="9">
        <v>0.0010355540333305867</v>
      </c>
      <c r="T14" s="9">
        <v>0.0009216534702250154</v>
      </c>
      <c r="U14" s="4"/>
      <c r="V14" s="7">
        <v>50</v>
      </c>
      <c r="W14" s="7">
        <v>40</v>
      </c>
      <c r="X14" s="8">
        <v>1.5</v>
      </c>
      <c r="Y14" s="9">
        <v>0.0009914624980433644</v>
      </c>
      <c r="Z14" s="9">
        <v>0.0009587261310805481</v>
      </c>
      <c r="AA14" s="9">
        <v>0.000851307543141065</v>
      </c>
    </row>
    <row x14ac:dyDescent="0.25" r="15" customHeight="1" ht="17.25">
      <c r="A15" s="7">
        <v>5</v>
      </c>
      <c r="B15" s="7">
        <v>40</v>
      </c>
      <c r="C15" s="7">
        <v>2</v>
      </c>
      <c r="D15" s="9">
        <v>0.0012895540248746157</v>
      </c>
      <c r="E15" s="9">
        <v>0.001225615359466682</v>
      </c>
      <c r="F15" s="9">
        <v>0.0010864997908676581</v>
      </c>
      <c r="G15" s="4"/>
      <c r="H15" s="7">
        <v>-20</v>
      </c>
      <c r="I15" s="7">
        <v>40</v>
      </c>
      <c r="J15" s="7">
        <v>5</v>
      </c>
      <c r="K15" s="9">
        <v>0.001911089418392033</v>
      </c>
      <c r="L15" s="9">
        <v>0.001785100697319495</v>
      </c>
      <c r="M15" s="9">
        <v>0.001437437535726798</v>
      </c>
      <c r="N15" s="4"/>
      <c r="O15" s="7">
        <v>25</v>
      </c>
      <c r="P15" s="7">
        <v>40</v>
      </c>
      <c r="Q15" s="7">
        <v>2</v>
      </c>
      <c r="R15" s="9">
        <v>0.0012284769699164365</v>
      </c>
      <c r="S15" s="9">
        <v>0.00117602140544346</v>
      </c>
      <c r="T15" s="9">
        <v>0.0010458024888451367</v>
      </c>
      <c r="U15" s="4"/>
      <c r="V15" s="7">
        <v>50</v>
      </c>
      <c r="W15" s="7">
        <v>40</v>
      </c>
      <c r="X15" s="7">
        <v>2</v>
      </c>
      <c r="Y15" s="9">
        <v>0.0010520666759383382</v>
      </c>
      <c r="Z15" s="9">
        <v>0.001003758645822136</v>
      </c>
      <c r="AA15" s="9">
        <v>0.0008833062908342909</v>
      </c>
    </row>
    <row x14ac:dyDescent="0.25" r="16" customHeight="1" ht="17.25">
      <c r="A16" s="7">
        <v>5</v>
      </c>
      <c r="B16" s="7">
        <v>40</v>
      </c>
      <c r="C16" s="7">
        <v>3</v>
      </c>
      <c r="D16" s="9">
        <v>0.0013823519102416659</v>
      </c>
      <c r="E16" s="9">
        <v>0.0012822106188189626</v>
      </c>
      <c r="F16" s="9">
        <v>0.001097966424463121</v>
      </c>
      <c r="G16" s="4"/>
      <c r="H16" s="7">
        <v>-20</v>
      </c>
      <c r="I16" s="7">
        <v>40</v>
      </c>
      <c r="J16" s="8">
        <v>7.5</v>
      </c>
      <c r="K16" s="9">
        <v>0.0022550762008952865</v>
      </c>
      <c r="L16" s="9">
        <v>0.00210425422566742</v>
      </c>
      <c r="M16" s="9">
        <v>0.0015603753898139588</v>
      </c>
      <c r="N16" s="4"/>
      <c r="O16" s="7">
        <v>25</v>
      </c>
      <c r="P16" s="7">
        <v>40</v>
      </c>
      <c r="Q16" s="7">
        <v>3</v>
      </c>
      <c r="R16" s="9">
        <v>0.0014299155017606926</v>
      </c>
      <c r="S16" s="9">
        <v>0.001347973264269299</v>
      </c>
      <c r="T16" s="9">
        <v>0.0011764244484790114</v>
      </c>
      <c r="U16" s="4"/>
      <c r="V16" s="7">
        <v>50</v>
      </c>
      <c r="W16" s="7">
        <v>40</v>
      </c>
      <c r="X16" s="7">
        <v>3</v>
      </c>
      <c r="Y16" s="9">
        <v>0.001236663791043697</v>
      </c>
      <c r="Z16" s="9">
        <v>0.0011600266333505796</v>
      </c>
      <c r="AA16" s="9">
        <v>0.0010034463266382126</v>
      </c>
    </row>
    <row x14ac:dyDescent="0.25" r="17" customHeight="1" ht="17.25">
      <c r="A17" s="7">
        <v>5</v>
      </c>
      <c r="B17" s="7">
        <v>40</v>
      </c>
      <c r="C17" s="7">
        <v>5</v>
      </c>
      <c r="D17" s="9">
        <v>0.0017197957244497817</v>
      </c>
      <c r="E17" s="9">
        <v>0.001566831973385704</v>
      </c>
      <c r="F17" s="9">
        <v>0.001274312980086381</v>
      </c>
      <c r="G17" s="4"/>
      <c r="H17" s="5"/>
      <c r="I17" s="5"/>
      <c r="J17" s="6"/>
      <c r="K17" s="10"/>
      <c r="L17" s="10"/>
      <c r="M17" s="10"/>
      <c r="N17" s="4"/>
      <c r="O17" s="7">
        <v>25</v>
      </c>
      <c r="P17" s="7">
        <v>40</v>
      </c>
      <c r="Q17" s="7">
        <v>5</v>
      </c>
      <c r="R17" s="9">
        <v>0.0016425016973940236</v>
      </c>
      <c r="S17" s="9">
        <v>0.0015173012224702178</v>
      </c>
      <c r="T17" s="9">
        <v>0.0012469973287886015</v>
      </c>
      <c r="U17" s="4"/>
      <c r="V17" s="7">
        <v>50</v>
      </c>
      <c r="W17" s="7">
        <v>40</v>
      </c>
      <c r="X17" s="7">
        <v>5</v>
      </c>
      <c r="Y17" s="9">
        <v>0.001479875647704872</v>
      </c>
      <c r="Z17" s="9">
        <v>0.001357433668654253</v>
      </c>
      <c r="AA17" s="9">
        <v>0.0011142034382160407</v>
      </c>
    </row>
    <row x14ac:dyDescent="0.25" r="18" customHeight="1" ht="17.25">
      <c r="A18" s="7">
        <v>5</v>
      </c>
      <c r="B18" s="7">
        <v>40</v>
      </c>
      <c r="C18" s="8">
        <v>7.5</v>
      </c>
      <c r="D18" s="9">
        <v>0.002216687473228134</v>
      </c>
      <c r="E18" s="9">
        <v>0.0020284112471464547</v>
      </c>
      <c r="F18" s="9">
        <v>0.001582697556809652</v>
      </c>
      <c r="G18" s="4"/>
      <c r="H18" s="5"/>
      <c r="I18" s="5"/>
      <c r="J18" s="6"/>
      <c r="K18" s="10"/>
      <c r="L18" s="10"/>
      <c r="M18" s="10"/>
      <c r="N18" s="4"/>
      <c r="O18" s="7">
        <v>25</v>
      </c>
      <c r="P18" s="7">
        <v>40</v>
      </c>
      <c r="Q18" s="8">
        <v>7.5</v>
      </c>
      <c r="R18" s="9">
        <v>0.0018998821230127516</v>
      </c>
      <c r="S18" s="9">
        <v>0.0017767047322740652</v>
      </c>
      <c r="T18" s="9">
        <v>0.0013577567126043383</v>
      </c>
      <c r="U18" s="4"/>
      <c r="V18" s="7">
        <v>50</v>
      </c>
      <c r="W18" s="7">
        <v>40</v>
      </c>
      <c r="X18" s="8">
        <v>7.5</v>
      </c>
      <c r="Y18" s="9">
        <v>0.0016371626937330599</v>
      </c>
      <c r="Z18" s="9">
        <v>0.0014912960981354753</v>
      </c>
      <c r="AA18" s="9">
        <v>0.0011273060222471278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69"/>
  <sheetViews>
    <sheetView workbookViewId="0"/>
  </sheetViews>
  <sheetFormatPr defaultRowHeight="15" x14ac:dyDescent="0.25"/>
  <cols>
    <col min="1" max="1" style="16" width="7.862142857142857" customWidth="1" bestFit="1"/>
    <col min="2" max="2" style="15" width="12.005" customWidth="1" bestFit="1"/>
    <col min="3" max="3" style="15" width="15.147857142857141" customWidth="1" bestFit="1"/>
    <col min="4" max="4" style="15" width="9.147857142857141" customWidth="1" bestFit="1"/>
    <col min="5" max="5" style="16" width="12.005" customWidth="1" bestFit="1"/>
    <col min="6" max="6" style="16" width="17.14785714285714" customWidth="1" bestFit="1"/>
    <col min="7" max="7" style="16" width="12.005" customWidth="1" bestFit="1"/>
    <col min="8" max="8" style="16" width="12.862142857142858" customWidth="1" bestFit="1"/>
    <col min="9" max="9" style="70" width="8.43357142857143" customWidth="1" bestFit="1"/>
    <col min="10" max="10" style="15" width="13.147857142857141" customWidth="1" bestFit="1"/>
    <col min="11" max="11" style="70" width="13.43357142857143" customWidth="1" bestFit="1"/>
    <col min="12" max="12" style="15" width="12.005" customWidth="1" bestFit="1"/>
    <col min="13" max="13" style="15" width="14.43357142857143" customWidth="1" bestFit="1"/>
    <col min="14" max="14" style="15" width="12.005" customWidth="1" bestFit="1"/>
    <col min="15" max="15" style="16" width="12.005" customWidth="1" bestFit="1"/>
    <col min="16" max="16" style="70" width="13.290714285714287" customWidth="1" bestFit="1"/>
    <col min="17" max="17" style="16" width="12.005" customWidth="1" bestFit="1"/>
    <col min="18" max="18" style="70" width="12.005" customWidth="1" bestFit="1"/>
    <col min="19" max="19" style="70" width="8.43357142857143" customWidth="1" bestFit="1"/>
    <col min="20" max="20" style="71" width="12.005" customWidth="1" bestFit="1"/>
    <col min="21" max="21" style="71" width="12.290714285714287" customWidth="1" bestFit="1"/>
    <col min="22" max="22" style="16" width="12.719285714285713" customWidth="1" bestFit="1"/>
    <col min="23" max="23" style="70" width="14.147857142857141" customWidth="1" bestFit="1"/>
    <col min="24" max="24" style="70" width="12.147857142857141" customWidth="1" bestFit="1"/>
    <col min="25" max="25" style="70" width="14.005" customWidth="1" bestFit="1"/>
    <col min="26" max="26" style="16" width="12.005" customWidth="1" bestFit="1"/>
    <col min="27" max="27" style="70" width="12.005" customWidth="1" bestFit="1"/>
    <col min="28" max="28" style="16" width="8.005" customWidth="1" bestFit="1"/>
    <col min="29" max="29" style="16" width="12.005" customWidth="1" bestFit="1"/>
    <col min="30" max="30" style="71" width="12.005" customWidth="1" bestFit="1"/>
    <col min="31" max="31" style="14" width="12.005" customWidth="1" bestFit="1"/>
    <col min="32" max="32" style="14" width="13.147857142857141" customWidth="1" bestFit="1"/>
    <col min="33" max="33" style="14" width="12.147857142857141" customWidth="1" bestFit="1"/>
    <col min="34" max="34" style="14" width="13.43357142857143" customWidth="1" bestFit="1"/>
    <col min="35" max="35" style="14" width="13.147857142857141" customWidth="1" bestFit="1"/>
    <col min="36" max="36" style="14" width="11.862142857142858" customWidth="1" bestFit="1"/>
    <col min="37" max="37" style="14" width="14.719285714285713" customWidth="1" bestFit="1"/>
    <col min="38" max="38" style="14" width="12.719285714285713" customWidth="1" bestFit="1"/>
    <col min="39" max="39" style="14" width="8.147857142857141" customWidth="1" bestFit="1"/>
    <col min="40" max="40" style="14" width="8.862142857142858" customWidth="1" bestFit="1"/>
    <col min="41" max="41" style="14" width="10.147857142857141" customWidth="1" bestFit="1"/>
  </cols>
  <sheetData>
    <row x14ac:dyDescent="0.25" r="1" customHeight="1" ht="17.25">
      <c r="A1" s="18" t="s">
        <v>2</v>
      </c>
      <c r="B1" s="19" t="s">
        <v>8</v>
      </c>
      <c r="C1" s="19" t="s">
        <v>9</v>
      </c>
      <c r="D1" s="19" t="s">
        <v>10</v>
      </c>
      <c r="E1" s="20" t="s">
        <v>11</v>
      </c>
      <c r="F1" s="20" t="s">
        <v>12</v>
      </c>
      <c r="G1" s="20" t="s">
        <v>13</v>
      </c>
      <c r="H1" s="20" t="s">
        <v>14</v>
      </c>
      <c r="I1" s="21" t="s">
        <v>15</v>
      </c>
      <c r="J1" s="19" t="s">
        <v>16</v>
      </c>
      <c r="K1" s="25" t="s">
        <v>17</v>
      </c>
      <c r="L1" s="22" t="s">
        <v>20</v>
      </c>
      <c r="M1" s="19" t="s">
        <v>21</v>
      </c>
      <c r="N1" s="19" t="s">
        <v>22</v>
      </c>
      <c r="O1" s="20" t="s">
        <v>23</v>
      </c>
      <c r="P1" s="21" t="s">
        <v>33</v>
      </c>
      <c r="Q1" s="20" t="s">
        <v>25</v>
      </c>
      <c r="R1" s="24" t="s">
        <v>31</v>
      </c>
      <c r="S1" s="21" t="s">
        <v>26</v>
      </c>
      <c r="T1" s="21" t="s">
        <v>34</v>
      </c>
      <c r="U1" s="25" t="s">
        <v>28</v>
      </c>
      <c r="V1" s="73" t="s">
        <v>35</v>
      </c>
      <c r="W1" s="74" t="s">
        <v>36</v>
      </c>
      <c r="X1" s="75" t="s">
        <v>37</v>
      </c>
      <c r="Y1" s="75" t="s">
        <v>38</v>
      </c>
      <c r="Z1" s="76" t="s">
        <v>39</v>
      </c>
      <c r="AA1" s="75" t="s">
        <v>32</v>
      </c>
      <c r="AB1" s="18" t="s">
        <v>40</v>
      </c>
      <c r="AC1" s="20" t="s">
        <v>41</v>
      </c>
      <c r="AD1" s="77" t="s">
        <v>42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x14ac:dyDescent="0.25" r="2" customHeight="1" ht="17.25">
      <c r="A2" s="79">
        <v>0.4</v>
      </c>
      <c r="B2" s="80">
        <v>20</v>
      </c>
      <c r="C2" s="80">
        <v>0</v>
      </c>
      <c r="D2" s="80">
        <v>-20</v>
      </c>
      <c r="E2" s="81">
        <v>286.654776186</v>
      </c>
      <c r="F2" s="81">
        <v>16.6049052461</v>
      </c>
      <c r="G2" s="81">
        <v>262.53133733208</v>
      </c>
      <c r="H2" s="81">
        <v>0.0005639064211570306</v>
      </c>
      <c r="I2" s="82">
        <v>13481044511183600</v>
      </c>
      <c r="J2" s="80">
        <v>1493906152913230</v>
      </c>
      <c r="K2" s="83">
        <f>I2-J2</f>
      </c>
      <c r="L2" s="85">
        <v>5.265677211225425e+21</v>
      </c>
      <c r="M2" s="85">
        <v>7.67406929800665e+21</v>
      </c>
      <c r="N2" s="85">
        <v>4.29803266746523e+21</v>
      </c>
      <c r="O2" s="88">
        <v>255.354627680935</v>
      </c>
      <c r="P2" s="87">
        <f>F2*N2-L2-M2</f>
      </c>
      <c r="Q2" s="88">
        <f>P2/N2</f>
      </c>
      <c r="R2" s="89">
        <f>Q2*2*0.01/SQRT(8*1.38E-23*O2/(2.66E-26*PI()))</f>
      </c>
      <c r="S2" s="87">
        <f>F2*2*0.01/SQRT(8*1.38E-23*O2/(2.66E-26*PI()))</f>
      </c>
      <c r="T2" s="87">
        <f>R2-S2</f>
      </c>
      <c r="U2" s="86">
        <f>T2/S2*100</f>
      </c>
      <c r="V2" s="88">
        <f>3.81E-42/E2*EXP(-170/E2)</f>
      </c>
      <c r="W2" s="87">
        <f>N2*N2*X2*V2</f>
      </c>
      <c r="X2" s="87">
        <f>I2*1000000-N2</f>
      </c>
      <c r="Y2" s="87">
        <f>F2*N2-W2</f>
      </c>
      <c r="Z2" s="88">
        <f>Y2/N2</f>
      </c>
      <c r="AA2" s="87">
        <f>Z2*2*0.01/SQRT(8*1.38E-23*O2/(2.66E-26*PI()))</f>
      </c>
      <c r="AB2" s="88">
        <f>L2/N2</f>
      </c>
      <c r="AC2" s="86">
        <f>M2/N2</f>
      </c>
      <c r="AD2" s="26">
        <f>W2/L2</f>
      </c>
      <c r="AE2" s="4"/>
      <c r="AF2" s="4"/>
      <c r="AG2" s="26"/>
      <c r="AH2" s="26"/>
      <c r="AI2" s="26"/>
      <c r="AJ2" s="26"/>
      <c r="AK2" s="26"/>
      <c r="AL2" s="26"/>
      <c r="AM2" s="26"/>
      <c r="AN2" s="26"/>
      <c r="AO2" s="26"/>
    </row>
    <row x14ac:dyDescent="0.25" r="3" customHeight="1" ht="17.25">
      <c r="A3" s="91">
        <v>0.6</v>
      </c>
      <c r="B3" s="92">
        <v>20</v>
      </c>
      <c r="C3" s="92">
        <v>0</v>
      </c>
      <c r="D3" s="92">
        <v>-20</v>
      </c>
      <c r="E3" s="93">
        <v>297.222834506</v>
      </c>
      <c r="F3" s="93">
        <v>20.2383909247</v>
      </c>
      <c r="G3" s="93">
        <v>265.49039366168</v>
      </c>
      <c r="H3" s="93">
        <v>0.0006834595060720647</v>
      </c>
      <c r="I3" s="94">
        <v>19502568519941000</v>
      </c>
      <c r="J3" s="92">
        <v>2482489172052840</v>
      </c>
      <c r="K3" s="95">
        <f>I3-J3</f>
      </c>
      <c r="L3" s="7">
        <v>9.856102555103858e+21</v>
      </c>
      <c r="M3" s="7">
        <v>5.85144691473685e+21</v>
      </c>
      <c r="N3" s="7">
        <v>4.94300230348972e+21</v>
      </c>
      <c r="O3" s="8">
        <v>256.231468981423</v>
      </c>
      <c r="P3" s="26">
        <f>F3*N3-L3-M3</f>
      </c>
      <c r="Q3" s="8">
        <f>P3/N3</f>
      </c>
      <c r="R3" s="45">
        <f>Q3*2*0.01/SQRT(8*1.38E-23*O3/(2.66E-26*PI()))</f>
      </c>
      <c r="S3" s="26">
        <f>F3*2*0.01/SQRT(8*1.38E-23*O3/(2.66E-26*PI()))</f>
      </c>
      <c r="T3" s="26">
        <f>R3-S3</f>
      </c>
      <c r="U3" s="46">
        <f>T3/S3*100</f>
      </c>
      <c r="V3" s="8">
        <f>3.81E-42/E3*EXP(-170/E3)</f>
      </c>
      <c r="W3" s="26">
        <f>N3*N3*X3*V3</f>
      </c>
      <c r="X3" s="26">
        <f>I3*1000000-N3</f>
      </c>
      <c r="Y3" s="26">
        <f>F3*N3-W3</f>
      </c>
      <c r="Z3" s="8">
        <f>Y3/N3</f>
      </c>
      <c r="AA3" s="26">
        <f>Z3*2*0.01/SQRT(8*1.38E-23*O3/(2.66E-26*PI()))</f>
      </c>
      <c r="AB3" s="8">
        <f>L3/N3</f>
      </c>
      <c r="AC3" s="46">
        <f>M3/N3</f>
      </c>
      <c r="AD3" s="26">
        <f>W3/L3</f>
      </c>
      <c r="AE3" s="4"/>
      <c r="AF3" s="4"/>
      <c r="AG3" s="26"/>
      <c r="AH3" s="26"/>
      <c r="AI3" s="26"/>
      <c r="AJ3" s="26"/>
      <c r="AK3" s="26"/>
      <c r="AL3" s="26"/>
      <c r="AM3" s="26"/>
      <c r="AN3" s="26"/>
      <c r="AO3" s="26"/>
    </row>
    <row x14ac:dyDescent="0.25" r="4" customHeight="1" ht="17.25">
      <c r="A4" s="40">
        <v>0.8</v>
      </c>
      <c r="B4" s="41">
        <v>20</v>
      </c>
      <c r="C4" s="41">
        <v>0</v>
      </c>
      <c r="D4" s="41">
        <v>-20</v>
      </c>
      <c r="E4" s="8">
        <v>307.194599725</v>
      </c>
      <c r="F4" s="42">
        <v>22.0523694952</v>
      </c>
      <c r="G4" s="42">
        <v>268.28248792299996</v>
      </c>
      <c r="H4" s="42">
        <v>0.0007408329866560917</v>
      </c>
      <c r="I4" s="43">
        <v>25159334184672300</v>
      </c>
      <c r="J4" s="7">
        <v>3044362383817350</v>
      </c>
      <c r="K4" s="62">
        <f>I4-J4</f>
      </c>
      <c r="L4" s="7">
        <v>1.5726401129482686e+22</v>
      </c>
      <c r="M4" s="7">
        <v>4.97985100648443e+21</v>
      </c>
      <c r="N4" s="7">
        <v>5.56292644112642e+21</v>
      </c>
      <c r="O4" s="8">
        <v>257.022383092701</v>
      </c>
      <c r="P4" s="26">
        <f>F4*N4-L4-M4</f>
      </c>
      <c r="Q4" s="8">
        <f>P4/N4</f>
      </c>
      <c r="R4" s="45">
        <f>Q4*2*0.01/SQRT(8*1.38E-23*O4/(2.66E-26*PI()))</f>
      </c>
      <c r="S4" s="26">
        <f>F4*2*0.01/SQRT(8*1.38E-23*O4/(2.66E-26*PI()))</f>
      </c>
      <c r="T4" s="26">
        <f>R4-S4</f>
      </c>
      <c r="U4" s="46">
        <f>T4/S4*100</f>
      </c>
      <c r="V4" s="8">
        <f>3.81E-42/E4*EXP(-170/E4)</f>
      </c>
      <c r="W4" s="26">
        <f>N4*N4*X4*V4</f>
      </c>
      <c r="X4" s="26">
        <f>I4*1000000-N4</f>
      </c>
      <c r="Y4" s="26">
        <f>F4*N4-W4</f>
      </c>
      <c r="Z4" s="8">
        <f>Y4/N4</f>
      </c>
      <c r="AA4" s="26">
        <f>Z4*2*0.01/SQRT(8*1.38E-23*O4/(2.66E-26*PI()))</f>
      </c>
      <c r="AB4" s="8">
        <f>L4/N4</f>
      </c>
      <c r="AC4" s="46">
        <f>M4/N4</f>
      </c>
      <c r="AD4" s="26">
        <f>W4/L4</f>
      </c>
      <c r="AE4" s="4"/>
      <c r="AF4" s="4"/>
      <c r="AG4" s="26"/>
      <c r="AH4" s="26"/>
      <c r="AI4" s="26"/>
      <c r="AJ4" s="26"/>
      <c r="AK4" s="26"/>
      <c r="AL4" s="26"/>
      <c r="AM4" s="26"/>
      <c r="AN4" s="26"/>
      <c r="AO4" s="26"/>
    </row>
    <row x14ac:dyDescent="0.25" r="5" customHeight="1" ht="17.25">
      <c r="A5" s="40">
        <v>1.5</v>
      </c>
      <c r="B5" s="41">
        <v>20</v>
      </c>
      <c r="C5" s="41">
        <v>0</v>
      </c>
      <c r="D5" s="41">
        <v>-20</v>
      </c>
      <c r="E5" s="42">
        <v>337.777078162499</v>
      </c>
      <c r="F5" s="42">
        <v>26.9007848327</v>
      </c>
      <c r="G5" s="42">
        <v>276.84558188536</v>
      </c>
      <c r="H5" s="42">
        <v>0.0008896257927700046</v>
      </c>
      <c r="I5" s="43">
        <v>42902620325701200</v>
      </c>
      <c r="J5" s="41">
        <v>4814831897137840</v>
      </c>
      <c r="K5" s="62">
        <f>I5-J5</f>
      </c>
      <c r="L5" s="7">
        <v>3.992790825612946e+22</v>
      </c>
      <c r="M5" s="7">
        <v>3.39076369538359e+21</v>
      </c>
      <c r="N5" s="7">
        <v>6.83058958501268e+21</v>
      </c>
      <c r="O5" s="8">
        <v>259.473062007971</v>
      </c>
      <c r="P5" s="26">
        <f>F5*N5-L5-M5</f>
      </c>
      <c r="Q5" s="8">
        <f>P5/N5</f>
      </c>
      <c r="R5" s="45">
        <f>Q5*2*0.01/SQRT(8*1.38E-23*O5/(2.66E-26*PI()))</f>
      </c>
      <c r="S5" s="26">
        <f>F5*2*0.01/SQRT(8*1.38E-23*O5/(2.66E-26*PI()))</f>
      </c>
      <c r="T5" s="26">
        <f>R5-S5</f>
      </c>
      <c r="U5" s="46">
        <f>T5/S5*100</f>
      </c>
      <c r="V5" s="8">
        <f>3.81E-42/E5*EXP(-170/E5)</f>
      </c>
      <c r="W5" s="26">
        <f>N5*N5*X5*V5</f>
      </c>
      <c r="X5" s="26">
        <f>I5*1000000-N5</f>
      </c>
      <c r="Y5" s="26">
        <f>F5*N5-W5</f>
      </c>
      <c r="Z5" s="8">
        <f>Y5/N5</f>
      </c>
      <c r="AA5" s="26">
        <f>Z5*2*0.01/SQRT(8*1.38E-23*O5/(2.66E-26*PI()))</f>
      </c>
      <c r="AB5" s="8">
        <f>L5/N5</f>
      </c>
      <c r="AC5" s="46">
        <f>M5/N5</f>
      </c>
      <c r="AD5" s="26">
        <f>W5/L5</f>
      </c>
      <c r="AE5" s="4"/>
      <c r="AF5" s="4"/>
      <c r="AG5" s="26"/>
      <c r="AH5" s="26"/>
      <c r="AI5" s="26"/>
      <c r="AJ5" s="26"/>
      <c r="AK5" s="26"/>
      <c r="AL5" s="26"/>
      <c r="AM5" s="26"/>
      <c r="AN5" s="26"/>
      <c r="AO5" s="26"/>
    </row>
    <row x14ac:dyDescent="0.25" r="6" customHeight="1" ht="17.25">
      <c r="A6" s="48">
        <v>2</v>
      </c>
      <c r="B6" s="41">
        <v>20</v>
      </c>
      <c r="C6" s="41">
        <v>0</v>
      </c>
      <c r="D6" s="41">
        <v>-20</v>
      </c>
      <c r="E6" s="8">
        <v>355.9657592</v>
      </c>
      <c r="F6" s="42">
        <v>27.1649790814</v>
      </c>
      <c r="G6" s="42">
        <v>281.93841257599996</v>
      </c>
      <c r="H6" s="42">
        <v>0.0008902120394342245</v>
      </c>
      <c r="I6" s="43">
        <v>54280583135107400</v>
      </c>
      <c r="J6" s="7">
        <v>5660345640080320</v>
      </c>
      <c r="K6" s="62">
        <f>I6-J6</f>
      </c>
      <c r="L6" s="7">
        <v>6.334791148490505e+22</v>
      </c>
      <c r="M6" s="7">
        <v>2.95377400810628e+21</v>
      </c>
      <c r="N6" s="7">
        <v>7.69259314831451e+21</v>
      </c>
      <c r="O6" s="8">
        <v>261.029896832675</v>
      </c>
      <c r="P6" s="26">
        <f>F6*N6-L6-M6</f>
      </c>
      <c r="Q6" s="8">
        <f>P6/N6</f>
      </c>
      <c r="R6" s="45">
        <f>Q6*2*0.01/SQRT(8*1.38E-23*O6/(2.66E-26*PI()))</f>
      </c>
      <c r="S6" s="26">
        <f>F6*2*0.01/SQRT(8*1.38E-23*O6/(2.66E-26*PI()))</f>
      </c>
      <c r="T6" s="26">
        <f>R6-S6</f>
      </c>
      <c r="U6" s="46">
        <f>T6/S6*100</f>
      </c>
      <c r="V6" s="8">
        <f>3.81E-42/E6*EXP(-170/E6)</f>
      </c>
      <c r="W6" s="26">
        <f>N6*N6*X6*V6</f>
      </c>
      <c r="X6" s="26">
        <f>I6*1000000-N6</f>
      </c>
      <c r="Y6" s="26">
        <f>F6*N6-W6</f>
      </c>
      <c r="Z6" s="8">
        <f>Y6/N6</f>
      </c>
      <c r="AA6" s="26">
        <f>Z6*2*0.01/SQRT(8*1.38E-23*O6/(2.66E-26*PI()))</f>
      </c>
      <c r="AB6" s="8">
        <f>L6/N6</f>
      </c>
      <c r="AC6" s="46">
        <f>M6/N6</f>
      </c>
      <c r="AD6" s="26">
        <f>W6/L6</f>
      </c>
      <c r="AE6" s="4"/>
      <c r="AF6" s="4"/>
      <c r="AG6" s="26"/>
      <c r="AH6" s="26"/>
      <c r="AI6" s="26"/>
      <c r="AJ6" s="26"/>
      <c r="AK6" s="26"/>
      <c r="AL6" s="26"/>
      <c r="AM6" s="26"/>
      <c r="AN6" s="26"/>
      <c r="AO6" s="26"/>
    </row>
    <row x14ac:dyDescent="0.25" r="7" customHeight="1" ht="17.25">
      <c r="A7" s="48">
        <v>3</v>
      </c>
      <c r="B7" s="41">
        <v>20</v>
      </c>
      <c r="C7" s="41">
        <v>0</v>
      </c>
      <c r="D7" s="41">
        <v>-20</v>
      </c>
      <c r="E7" s="8">
        <v>384.9990093</v>
      </c>
      <c r="F7" s="42">
        <v>29.0249660377</v>
      </c>
      <c r="G7" s="42">
        <v>290.067722604</v>
      </c>
      <c r="H7" s="42">
        <v>0.0009377417051589128</v>
      </c>
      <c r="I7" s="43">
        <v>75280826127208600</v>
      </c>
      <c r="J7" s="7">
        <v>5873229898881040</v>
      </c>
      <c r="K7" s="62">
        <f>I7-J7</f>
      </c>
      <c r="L7" s="7">
        <v>1.0913291291084492e+23</v>
      </c>
      <c r="M7" s="7">
        <v>2.29124307445838e+21</v>
      </c>
      <c r="N7" s="7">
        <v>8.52255235094564e+21</v>
      </c>
      <c r="O7" s="8">
        <v>263.782332578899</v>
      </c>
      <c r="P7" s="26">
        <f>F7*N7-L7-M7</f>
      </c>
      <c r="Q7" s="8">
        <f>P7/N7</f>
      </c>
      <c r="R7" s="45">
        <f>Q7*2*0.01/SQRT(8*1.38E-23*O7/(2.66E-26*PI()))</f>
      </c>
      <c r="S7" s="26">
        <f>F7*2*0.01/SQRT(8*1.38E-23*O7/(2.66E-26*PI()))</f>
      </c>
      <c r="T7" s="26">
        <f>R7-S7</f>
      </c>
      <c r="U7" s="46">
        <f>T7/S7*100</f>
      </c>
      <c r="V7" s="8">
        <f>3.81E-42/E7*EXP(-170/E7)</f>
      </c>
      <c r="W7" s="26">
        <f>N7*N7*X7*V7</f>
      </c>
      <c r="X7" s="26">
        <f>I7*1000000-N7</f>
      </c>
      <c r="Y7" s="26">
        <f>F7*N7-W7</f>
      </c>
      <c r="Z7" s="8">
        <f>Y7/N7</f>
      </c>
      <c r="AA7" s="26">
        <f>Z7*2*0.01/SQRT(8*1.38E-23*O7/(2.66E-26*PI()))</f>
      </c>
      <c r="AB7" s="8">
        <f>L7/N7</f>
      </c>
      <c r="AC7" s="46">
        <f>M7/N7</f>
      </c>
      <c r="AD7" s="26">
        <f>W7/L7</f>
      </c>
      <c r="AE7" s="4"/>
      <c r="AF7" s="4"/>
      <c r="AG7" s="26"/>
      <c r="AH7" s="26"/>
      <c r="AI7" s="26"/>
      <c r="AJ7" s="26"/>
      <c r="AK7" s="26"/>
      <c r="AL7" s="26"/>
      <c r="AM7" s="26"/>
      <c r="AN7" s="26"/>
      <c r="AO7" s="26"/>
    </row>
    <row x14ac:dyDescent="0.25" r="8" customHeight="1" ht="17.25">
      <c r="A8" s="91">
        <v>0.4</v>
      </c>
      <c r="B8" s="92">
        <v>40</v>
      </c>
      <c r="C8" s="92">
        <v>0</v>
      </c>
      <c r="D8" s="92">
        <v>-20</v>
      </c>
      <c r="E8" s="93">
        <v>311.669097978</v>
      </c>
      <c r="F8" s="93">
        <v>25.1374964266</v>
      </c>
      <c r="G8" s="93">
        <v>269.53534743384</v>
      </c>
      <c r="H8" s="93">
        <v>0.0008425105962997974</v>
      </c>
      <c r="I8" s="94">
        <v>12399066260265500</v>
      </c>
      <c r="J8" s="92">
        <v>1587477743283150</v>
      </c>
      <c r="K8" s="95">
        <f>I8-J8</f>
      </c>
      <c r="L8" s="7">
        <v>7.364837626676173e+21</v>
      </c>
      <c r="M8" s="7">
        <v>1.04910460017292e+22</v>
      </c>
      <c r="N8" s="7">
        <v>5.24842171570135e+21</v>
      </c>
      <c r="O8" s="8">
        <v>257.233532011863</v>
      </c>
      <c r="P8" s="26">
        <f>F8*N8-L8-M8</f>
      </c>
      <c r="Q8" s="8">
        <f>P8/N8</f>
      </c>
      <c r="R8" s="45">
        <f>Q8*2*0.01/SQRT(8*1.38E-23*O8/(2.66E-26*PI()))</f>
      </c>
      <c r="S8" s="26">
        <f>F8*2*0.01/SQRT(8*1.38E-23*O8/(2.66E-26*PI()))</f>
      </c>
      <c r="T8" s="26">
        <f>R8-S8</f>
      </c>
      <c r="U8" s="46">
        <f>T8/S8*100</f>
      </c>
      <c r="V8" s="8">
        <f>3.81E-42/E8*EXP(-170/E8)</f>
      </c>
      <c r="W8" s="26">
        <f>N8*N8*X8*V8</f>
      </c>
      <c r="X8" s="26">
        <f>I8*1000000-N8</f>
      </c>
      <c r="Y8" s="26">
        <f>F8*N8-W8</f>
      </c>
      <c r="Z8" s="8">
        <f>Y8/N8</f>
      </c>
      <c r="AA8" s="26">
        <f>Z8*2*0.01/SQRT(8*1.38E-23*O8/(2.66E-26*PI()))</f>
      </c>
      <c r="AB8" s="8">
        <f>L8/N8</f>
      </c>
      <c r="AC8" s="46">
        <f>M8/N8</f>
      </c>
      <c r="AD8" s="26">
        <f>W8/L8</f>
      </c>
      <c r="AE8" s="4"/>
      <c r="AF8" s="4"/>
      <c r="AG8" s="26"/>
      <c r="AH8" s="26"/>
      <c r="AI8" s="26"/>
      <c r="AJ8" s="26"/>
      <c r="AK8" s="26"/>
      <c r="AL8" s="26"/>
      <c r="AM8" s="26"/>
      <c r="AN8" s="26"/>
      <c r="AO8" s="26"/>
    </row>
    <row x14ac:dyDescent="0.25" r="9" customHeight="1" ht="17.25">
      <c r="A9" s="91">
        <v>0.6</v>
      </c>
      <c r="B9" s="92">
        <v>40</v>
      </c>
      <c r="C9" s="92">
        <v>0</v>
      </c>
      <c r="D9" s="92">
        <v>-20</v>
      </c>
      <c r="E9" s="93">
        <v>325.281665174</v>
      </c>
      <c r="F9" s="93">
        <v>27.2656759292</v>
      </c>
      <c r="G9" s="93">
        <v>273.34686624872</v>
      </c>
      <c r="H9" s="93">
        <v>0.0009074452516803946</v>
      </c>
      <c r="I9" s="94">
        <v>17820274907115700</v>
      </c>
      <c r="J9" s="92">
        <v>2856276725248740</v>
      </c>
      <c r="K9" s="95">
        <f>I9-J9</f>
      </c>
      <c r="L9" s="7">
        <v>1.4832584639813175e+22</v>
      </c>
      <c r="M9" s="7">
        <v>8.8450907664658e+21</v>
      </c>
      <c r="N9" s="7">
        <v>6.54498530093998e+21</v>
      </c>
      <c r="O9" s="8">
        <v>258.763770902025</v>
      </c>
      <c r="P9" s="26">
        <f>F9*N9-L9-M9</f>
      </c>
      <c r="Q9" s="8">
        <f>P9/N9</f>
      </c>
      <c r="R9" s="45">
        <f>Q9*2*0.01/SQRT(8*1.38E-23*O9/(2.66E-26*PI()))</f>
      </c>
      <c r="S9" s="26">
        <f>F9*2*0.01/SQRT(8*1.38E-23*O9/(2.66E-26*PI()))</f>
      </c>
      <c r="T9" s="26">
        <f>R9-S9</f>
      </c>
      <c r="U9" s="46">
        <f>T9/S9*100</f>
      </c>
      <c r="V9" s="8">
        <f>3.81E-42/E9*EXP(-170/E9)</f>
      </c>
      <c r="W9" s="26">
        <f>N9*N9*X9*V9</f>
      </c>
      <c r="X9" s="26">
        <f>I9*1000000-N9</f>
      </c>
      <c r="Y9" s="26">
        <f>F9*N9-W9</f>
      </c>
      <c r="Z9" s="8">
        <f>Y9/N9</f>
      </c>
      <c r="AA9" s="26">
        <f>Z9*2*0.01/SQRT(8*1.38E-23*O9/(2.66E-26*PI()))</f>
      </c>
      <c r="AB9" s="8">
        <f>L9/N9</f>
      </c>
      <c r="AC9" s="46">
        <f>M9/N9</f>
      </c>
      <c r="AD9" s="26">
        <f>W9/L9</f>
      </c>
      <c r="AE9" s="4"/>
      <c r="AF9" s="4"/>
      <c r="AG9" s="26"/>
      <c r="AH9" s="26"/>
      <c r="AI9" s="26"/>
      <c r="AJ9" s="26"/>
      <c r="AK9" s="26"/>
      <c r="AL9" s="26"/>
      <c r="AM9" s="26"/>
      <c r="AN9" s="26"/>
      <c r="AO9" s="26"/>
    </row>
    <row x14ac:dyDescent="0.25" r="10" customHeight="1" ht="17.25">
      <c r="A10" s="40">
        <v>0.8</v>
      </c>
      <c r="B10" s="41">
        <v>40</v>
      </c>
      <c r="C10" s="41">
        <v>0</v>
      </c>
      <c r="D10" s="41">
        <v>-20</v>
      </c>
      <c r="E10" s="8">
        <v>338.275611821</v>
      </c>
      <c r="F10" s="42">
        <v>29.1927988774</v>
      </c>
      <c r="G10" s="42">
        <v>276.98517130988</v>
      </c>
      <c r="H10" s="42">
        <v>0.0009651808337072331</v>
      </c>
      <c r="I10" s="43">
        <v>22847676049130000</v>
      </c>
      <c r="J10" s="7">
        <v>3452182949254420</v>
      </c>
      <c r="K10" s="62">
        <f>I10-J10</f>
      </c>
      <c r="L10" s="7">
        <v>2.360492325025044e+22</v>
      </c>
      <c r="M10" s="7">
        <v>7.71552255919394e+21</v>
      </c>
      <c r="N10" s="7">
        <v>7.4927369454475e+21</v>
      </c>
      <c r="O10" s="8">
        <v>260.157171942197</v>
      </c>
      <c r="P10" s="26">
        <f>F10*N10-L10-M10</f>
      </c>
      <c r="Q10" s="8">
        <f>P10/N10</f>
      </c>
      <c r="R10" s="45">
        <f>Q10*2*0.01/SQRT(8*1.38E-23*O10/(2.66E-26*PI()))</f>
      </c>
      <c r="S10" s="26">
        <f>F10*2*0.01/SQRT(8*1.38E-23*O10/(2.66E-26*PI()))</f>
      </c>
      <c r="T10" s="26">
        <f>R10-S10</f>
      </c>
      <c r="U10" s="46">
        <f>T10/S10*100</f>
      </c>
      <c r="V10" s="8">
        <f>3.81E-42/E10*EXP(-170/E10)</f>
      </c>
      <c r="W10" s="26">
        <f>N10*N10*X10*V10</f>
      </c>
      <c r="X10" s="26">
        <f>I10*1000000-N10</f>
      </c>
      <c r="Y10" s="26">
        <f>F10*N10-W10</f>
      </c>
      <c r="Z10" s="8">
        <f>Y10/N10</f>
      </c>
      <c r="AA10" s="26">
        <f>Z10*2*0.01/SQRT(8*1.38E-23*O10/(2.66E-26*PI()))</f>
      </c>
      <c r="AB10" s="8">
        <f>L10/N10</f>
      </c>
      <c r="AC10" s="46">
        <f>M10/N10</f>
      </c>
      <c r="AD10" s="26">
        <f>W10/L10</f>
      </c>
      <c r="AE10" s="4"/>
      <c r="AF10" s="4"/>
      <c r="AG10" s="26"/>
      <c r="AH10" s="26"/>
      <c r="AI10" s="26"/>
      <c r="AJ10" s="26"/>
      <c r="AK10" s="26"/>
      <c r="AL10" s="26"/>
      <c r="AM10" s="26"/>
      <c r="AN10" s="26"/>
      <c r="AO10" s="26"/>
    </row>
    <row x14ac:dyDescent="0.25" r="11" customHeight="1" ht="17.25">
      <c r="A11" s="48">
        <v>1</v>
      </c>
      <c r="B11" s="41">
        <v>40</v>
      </c>
      <c r="C11" s="41">
        <v>0</v>
      </c>
      <c r="D11" s="41">
        <v>-20</v>
      </c>
      <c r="E11" s="8">
        <v>350.6724884</v>
      </c>
      <c r="F11" s="42">
        <v>31.8693049169</v>
      </c>
      <c r="G11" s="42">
        <v>280.456296752</v>
      </c>
      <c r="H11" s="42">
        <v>0.0010471314594205547</v>
      </c>
      <c r="I11" s="43">
        <v>27549964175500500</v>
      </c>
      <c r="J11" s="7">
        <v>4514247569367830</v>
      </c>
      <c r="K11" s="62">
        <f>I11-J11</f>
      </c>
      <c r="L11" s="7">
        <v>3.2357571581701744e+22</v>
      </c>
      <c r="M11" s="7">
        <v>6.75881746952577e+21</v>
      </c>
      <c r="N11" s="7">
        <v>8.08884143914167e+21</v>
      </c>
      <c r="O11" s="8">
        <v>261.470504362298</v>
      </c>
      <c r="P11" s="26">
        <f>F11*N11-L11-M11</f>
      </c>
      <c r="Q11" s="8">
        <f>P11/N11</f>
      </c>
      <c r="R11" s="45">
        <f>Q11*2*0.01/SQRT(8*1.38E-23*O11/(2.66E-26*PI()))</f>
      </c>
      <c r="S11" s="26">
        <f>F11*2*0.01/SQRT(8*1.38E-23*O11/(2.66E-26*PI()))</f>
      </c>
      <c r="T11" s="26">
        <f>R11-S11</f>
      </c>
      <c r="U11" s="46">
        <f>T11/S11*100</f>
      </c>
      <c r="V11" s="8">
        <f>3.81E-42/E11*EXP(-170/E11)</f>
      </c>
      <c r="W11" s="26">
        <f>N11*N11*X11*V11</f>
      </c>
      <c r="X11" s="26">
        <f>I11*1000000-N11</f>
      </c>
      <c r="Y11" s="26">
        <f>F11*N11-W11</f>
      </c>
      <c r="Z11" s="8">
        <f>Y11/N11</f>
      </c>
      <c r="AA11" s="26">
        <f>Z11*2*0.01/SQRT(8*1.38E-23*O11/(2.66E-26*PI()))</f>
      </c>
      <c r="AB11" s="8">
        <f>L11/N11</f>
      </c>
      <c r="AC11" s="46">
        <f>M11/N11</f>
      </c>
      <c r="AD11" s="26">
        <f>W11/L11</f>
      </c>
      <c r="AE11" s="4"/>
      <c r="AF11" s="4"/>
      <c r="AG11" s="26"/>
      <c r="AH11" s="26"/>
      <c r="AI11" s="26"/>
      <c r="AJ11" s="26"/>
      <c r="AK11" s="26"/>
      <c r="AL11" s="26"/>
      <c r="AM11" s="26"/>
      <c r="AN11" s="26"/>
      <c r="AO11" s="26"/>
    </row>
    <row x14ac:dyDescent="0.25" r="12" customHeight="1" ht="17.25">
      <c r="A12" s="40">
        <v>1.5</v>
      </c>
      <c r="B12" s="41">
        <v>40</v>
      </c>
      <c r="C12" s="41">
        <v>0</v>
      </c>
      <c r="D12" s="41">
        <v>-20</v>
      </c>
      <c r="E12" s="8">
        <v>379.19392335</v>
      </c>
      <c r="F12" s="42">
        <v>36.8068946552</v>
      </c>
      <c r="G12" s="42">
        <v>288.442298538</v>
      </c>
      <c r="H12" s="42">
        <v>0.001192506947678111</v>
      </c>
      <c r="I12" s="43">
        <v>38216650760393600</v>
      </c>
      <c r="J12" s="7">
        <v>5712700240414110</v>
      </c>
      <c r="K12" s="62">
        <f>I12-J12</f>
      </c>
      <c r="L12" s="7">
        <v>5.576351291495121e+22</v>
      </c>
      <c r="M12" s="7">
        <v>5.2988745024089e+21</v>
      </c>
      <c r="N12" s="7">
        <v>9.16882456238367e+21</v>
      </c>
      <c r="O12" s="8">
        <v>264.408708914337</v>
      </c>
      <c r="P12" s="26">
        <f>F12*N12-L12-M12</f>
      </c>
      <c r="Q12" s="8">
        <f>P12/N12</f>
      </c>
      <c r="R12" s="45">
        <f>Q12*2*0.01/SQRT(8*1.38E-23*O12/(2.66E-26*PI()))</f>
      </c>
      <c r="S12" s="26">
        <f>F12*2*0.01/SQRT(8*1.38E-23*O12/(2.66E-26*PI()))</f>
      </c>
      <c r="T12" s="26">
        <f>R12-S12</f>
      </c>
      <c r="U12" s="46">
        <f>T12/S12*100</f>
      </c>
      <c r="V12" s="8">
        <f>3.81E-42/E12*EXP(-170/E12)</f>
      </c>
      <c r="W12" s="26">
        <f>N12*N12*X12*V12</f>
      </c>
      <c r="X12" s="26">
        <f>I12*1000000-N12</f>
      </c>
      <c r="Y12" s="26">
        <f>F12*N12-W12</f>
      </c>
      <c r="Z12" s="8">
        <f>Y12/N12</f>
      </c>
      <c r="AA12" s="26">
        <f>Z12*2*0.01/SQRT(8*1.38E-23*O12/(2.66E-26*PI()))</f>
      </c>
      <c r="AB12" s="8">
        <f>L12/N12</f>
      </c>
      <c r="AC12" s="46">
        <f>M12/N12</f>
      </c>
      <c r="AD12" s="26">
        <f>W12/L12</f>
      </c>
      <c r="AE12" s="4"/>
      <c r="AF12" s="4"/>
      <c r="AG12" s="26"/>
      <c r="AH12" s="26"/>
      <c r="AI12" s="26"/>
      <c r="AJ12" s="26"/>
      <c r="AK12" s="26"/>
      <c r="AL12" s="26"/>
      <c r="AM12" s="26"/>
      <c r="AN12" s="26"/>
      <c r="AO12" s="26"/>
    </row>
    <row x14ac:dyDescent="0.25" r="13" customHeight="1" ht="17.25">
      <c r="A13" s="48">
        <v>2</v>
      </c>
      <c r="B13" s="41">
        <v>40</v>
      </c>
      <c r="C13" s="41">
        <v>0</v>
      </c>
      <c r="D13" s="41">
        <v>-20</v>
      </c>
      <c r="E13" s="8">
        <v>404.4550872</v>
      </c>
      <c r="F13" s="42">
        <v>42.2444180276</v>
      </c>
      <c r="G13" s="42">
        <v>295.515424416</v>
      </c>
      <c r="H13" s="42">
        <v>0.0013521985573194592</v>
      </c>
      <c r="I13" s="43">
        <v>47772990369021200</v>
      </c>
      <c r="J13" s="7">
        <v>6578688205484830</v>
      </c>
      <c r="K13" s="62">
        <f>I13-J13</f>
      </c>
      <c r="L13" s="7">
        <v>7.733389256611545e+22</v>
      </c>
      <c r="M13" s="7">
        <v>4.33443464521899e+21</v>
      </c>
      <c r="N13" s="7">
        <v>9.68356274143454e+21</v>
      </c>
      <c r="O13" s="8">
        <v>267.031736123406</v>
      </c>
      <c r="P13" s="26">
        <f>F13*N13-L13-M13</f>
      </c>
      <c r="Q13" s="8">
        <f>P13/N13</f>
      </c>
      <c r="R13" s="45">
        <f>Q13*2*0.01/SQRT(8*1.38E-23*O13/(2.66E-26*PI()))</f>
      </c>
      <c r="S13" s="26">
        <f>F13*2*0.01/SQRT(8*1.38E-23*O13/(2.66E-26*PI()))</f>
      </c>
      <c r="T13" s="26">
        <f>R13-S13</f>
      </c>
      <c r="U13" s="46">
        <f>T13/S13*100</f>
      </c>
      <c r="V13" s="8">
        <f>3.81E-42/E13*EXP(-170/E13)</f>
      </c>
      <c r="W13" s="26">
        <f>N13*N13*X13*V13</f>
      </c>
      <c r="X13" s="26">
        <f>I13*1000000-N13</f>
      </c>
      <c r="Y13" s="26">
        <f>F13*N13-W13</f>
      </c>
      <c r="Z13" s="8">
        <f>Y13/N13</f>
      </c>
      <c r="AA13" s="26">
        <f>Z13*2*0.01/SQRT(8*1.38E-23*O13/(2.66E-26*PI()))</f>
      </c>
      <c r="AB13" s="8">
        <f>L13/N13</f>
      </c>
      <c r="AC13" s="46">
        <f>M13/N13</f>
      </c>
      <c r="AD13" s="26">
        <f>W13/L13</f>
      </c>
      <c r="AE13" s="4"/>
      <c r="AF13" s="4"/>
      <c r="AG13" s="26"/>
      <c r="AH13" s="26"/>
      <c r="AI13" s="26"/>
      <c r="AJ13" s="26"/>
      <c r="AK13" s="26"/>
      <c r="AL13" s="26"/>
      <c r="AM13" s="26"/>
      <c r="AN13" s="26"/>
      <c r="AO13" s="26"/>
    </row>
    <row x14ac:dyDescent="0.25" r="14" customHeight="1" ht="17.25">
      <c r="A14" s="48">
        <v>3</v>
      </c>
      <c r="B14" s="41">
        <v>40</v>
      </c>
      <c r="C14" s="41">
        <v>0</v>
      </c>
      <c r="D14" s="41">
        <v>-20</v>
      </c>
      <c r="E14" s="8">
        <v>446.5435068</v>
      </c>
      <c r="F14" s="42">
        <v>49.8925087515</v>
      </c>
      <c r="G14" s="42">
        <v>307.300181904</v>
      </c>
      <c r="H14" s="42">
        <v>0.0015660843409534065</v>
      </c>
      <c r="I14" s="43">
        <v>64905307180386200</v>
      </c>
      <c r="J14" s="7">
        <v>7414702177590710</v>
      </c>
      <c r="K14" s="62">
        <f>I14-J14</f>
      </c>
      <c r="L14" s="7">
        <v>1.2164679265760206e+23</v>
      </c>
      <c r="M14" s="7">
        <v>3.29921181690802e+21</v>
      </c>
      <c r="N14" s="7">
        <v>1.04451157363919e+22</v>
      </c>
      <c r="O14" s="8">
        <v>271.614964452375</v>
      </c>
      <c r="P14" s="26">
        <f>F14*N14-L14-M14</f>
      </c>
      <c r="Q14" s="8">
        <f>P14/N14</f>
      </c>
      <c r="R14" s="45">
        <f>Q14*2*0.01/SQRT(8*1.38E-23*O14/(2.66E-26*PI()))</f>
      </c>
      <c r="S14" s="26">
        <f>F14*2*0.01/SQRT(8*1.38E-23*O14/(2.66E-26*PI()))</f>
      </c>
      <c r="T14" s="26">
        <f>R14-S14</f>
      </c>
      <c r="U14" s="46">
        <f>T14/S14*100</f>
      </c>
      <c r="V14" s="8">
        <f>3.81E-42/E14*EXP(-170/E14)</f>
      </c>
      <c r="W14" s="26">
        <f>N14*N14*X14*V14</f>
      </c>
      <c r="X14" s="26">
        <f>I14*1000000-N14</f>
      </c>
      <c r="Y14" s="26">
        <f>F14*N14-W14</f>
      </c>
      <c r="Z14" s="8">
        <f>Y14/N14</f>
      </c>
      <c r="AA14" s="26">
        <f>Z14*2*0.01/SQRT(8*1.38E-23*O14/(2.66E-26*PI()))</f>
      </c>
      <c r="AB14" s="8">
        <f>L14/N14</f>
      </c>
      <c r="AC14" s="46">
        <f>M14/N14</f>
      </c>
      <c r="AD14" s="26">
        <f>W14/L14</f>
      </c>
      <c r="AE14" s="4"/>
      <c r="AF14" s="4"/>
      <c r="AG14" s="26"/>
      <c r="AH14" s="26"/>
      <c r="AI14" s="26"/>
      <c r="AJ14" s="26"/>
      <c r="AK14" s="26"/>
      <c r="AL14" s="26"/>
      <c r="AM14" s="26"/>
      <c r="AN14" s="26"/>
      <c r="AO14" s="26"/>
    </row>
    <row x14ac:dyDescent="0.25" r="15" customHeight="1" ht="17.25">
      <c r="A15" s="48">
        <v>5</v>
      </c>
      <c r="B15" s="41">
        <v>40</v>
      </c>
      <c r="C15" s="41">
        <v>0</v>
      </c>
      <c r="D15" s="41">
        <v>-20</v>
      </c>
      <c r="E15" s="8">
        <v>506.41305</v>
      </c>
      <c r="F15" s="42">
        <v>62.5223015157</v>
      </c>
      <c r="G15" s="42">
        <v>324.063654</v>
      </c>
      <c r="H15" s="42">
        <v>0.001911089418392033</v>
      </c>
      <c r="I15" s="43">
        <v>95386705504070500</v>
      </c>
      <c r="J15" s="7">
        <v>7707210802968410</v>
      </c>
      <c r="K15" s="62">
        <f>I15-J15</f>
      </c>
      <c r="L15" s="7">
        <v>2.037129733953288e+23</v>
      </c>
      <c r="M15" s="7">
        <v>2.30382363656504e+21</v>
      </c>
      <c r="N15" s="7">
        <v>1.1146092850235e+22</v>
      </c>
      <c r="O15" s="8">
        <v>279.331168392279</v>
      </c>
      <c r="P15" s="26">
        <f>F15*N15-L15-M15</f>
      </c>
      <c r="Q15" s="8">
        <f>P15/N15</f>
      </c>
      <c r="R15" s="45">
        <f>Q15*2*0.01/SQRT(8*1.38E-23*O15/(2.66E-26*PI()))</f>
      </c>
      <c r="S15" s="26">
        <f>F15*2*0.01/SQRT(8*1.38E-23*O15/(2.66E-26*PI()))</f>
      </c>
      <c r="T15" s="26">
        <f>R15-S15</f>
      </c>
      <c r="U15" s="46">
        <f>T15/S15*100</f>
      </c>
      <c r="V15" s="8">
        <f>3.81E-42/E15*EXP(-170/E15)</f>
      </c>
      <c r="W15" s="26">
        <f>N15*N15*X15*V15</f>
      </c>
      <c r="X15" s="26">
        <f>I15*1000000-N15</f>
      </c>
      <c r="Y15" s="26">
        <f>F15*N15-W15</f>
      </c>
      <c r="Z15" s="8">
        <f>Y15/N15</f>
      </c>
      <c r="AA15" s="26">
        <f>Z15*2*0.01/SQRT(8*1.38E-23*O15/(2.66E-26*PI()))</f>
      </c>
      <c r="AB15" s="8">
        <f>L15/N15</f>
      </c>
      <c r="AC15" s="46">
        <f>M15/N15</f>
      </c>
      <c r="AD15" s="26">
        <f>W15/L15</f>
      </c>
      <c r="AE15" s="4"/>
      <c r="AF15" s="4"/>
      <c r="AG15" s="26"/>
      <c r="AH15" s="26"/>
      <c r="AI15" s="26"/>
      <c r="AJ15" s="26"/>
      <c r="AK15" s="26"/>
      <c r="AL15" s="26"/>
      <c r="AM15" s="26"/>
      <c r="AN15" s="26"/>
      <c r="AO15" s="26"/>
    </row>
    <row x14ac:dyDescent="0.25" r="16" customHeight="1" ht="17.25">
      <c r="A16" s="49">
        <v>7.5</v>
      </c>
      <c r="B16" s="50">
        <v>40</v>
      </c>
      <c r="C16" s="50">
        <v>0</v>
      </c>
      <c r="D16" s="50">
        <v>-20</v>
      </c>
      <c r="E16" s="51">
        <v>563.45371875</v>
      </c>
      <c r="F16" s="52">
        <v>75.5721616928</v>
      </c>
      <c r="G16" s="52">
        <v>340.03504125</v>
      </c>
      <c r="H16" s="52">
        <v>0.0022550762008952865</v>
      </c>
      <c r="I16" s="53">
        <v>128595492911816000</v>
      </c>
      <c r="J16" s="54">
        <v>6975278527583900</v>
      </c>
      <c r="K16" s="68">
        <f>I16-J16</f>
      </c>
      <c r="L16" s="54">
        <v>2.9619428298965352e+23</v>
      </c>
      <c r="M16" s="54">
        <v>1.7178176361651e+21</v>
      </c>
      <c r="N16" s="54">
        <v>1.15056690222596e+22</v>
      </c>
      <c r="O16" s="51">
        <v>287.526396461575</v>
      </c>
      <c r="P16" s="55">
        <f>F16*N16-L16-M16</f>
      </c>
      <c r="Q16" s="51">
        <f>P16/N16</f>
      </c>
      <c r="R16" s="57">
        <f>Q16*2*0.01/SQRT(8*1.38E-23*O16/(2.66E-26*PI()))</f>
      </c>
      <c r="S16" s="55">
        <f>F16*2*0.01/SQRT(8*1.38E-23*O16/(2.66E-26*PI()))</f>
      </c>
      <c r="T16" s="55">
        <f>R16-S16</f>
      </c>
      <c r="U16" s="58">
        <f>T16/S16*100</f>
      </c>
      <c r="V16" s="51">
        <f>3.81E-42/E16*EXP(-170/E16)</f>
      </c>
      <c r="W16" s="55">
        <f>N16*N16*X16*V16</f>
      </c>
      <c r="X16" s="55">
        <f>I16*1000000-N16</f>
      </c>
      <c r="Y16" s="55">
        <f>F16*N16-W16</f>
      </c>
      <c r="Z16" s="51">
        <f>Y16/N16</f>
      </c>
      <c r="AA16" s="55">
        <f>Z16*2*0.01/SQRT(8*1.38E-23*O16/(2.66E-26*PI()))</f>
      </c>
      <c r="AB16" s="51">
        <f>L16/N16</f>
      </c>
      <c r="AC16" s="58">
        <f>M16/N16</f>
      </c>
      <c r="AD16" s="26">
        <f>W16/L16</f>
      </c>
      <c r="AE16" s="4"/>
      <c r="AF16" s="4"/>
      <c r="AG16" s="96"/>
      <c r="AH16" s="96"/>
      <c r="AI16" s="96"/>
      <c r="AJ16" s="96"/>
      <c r="AK16" s="96"/>
      <c r="AL16" s="96"/>
      <c r="AM16" s="96"/>
      <c r="AN16" s="96"/>
      <c r="AO16" s="96"/>
    </row>
    <row x14ac:dyDescent="0.25" r="17" customHeight="1" ht="17.25">
      <c r="A17" s="79">
        <v>0.4</v>
      </c>
      <c r="B17" s="80">
        <v>20</v>
      </c>
      <c r="C17" s="80">
        <v>0</v>
      </c>
      <c r="D17" s="80">
        <v>5</v>
      </c>
      <c r="E17" s="81">
        <v>309.05030825</v>
      </c>
      <c r="F17" s="81">
        <v>15.3457595743</v>
      </c>
      <c r="G17" s="81">
        <v>286.80208631</v>
      </c>
      <c r="H17" s="81">
        <v>0.0004986070906012072</v>
      </c>
      <c r="I17" s="82">
        <v>12504131832091200</v>
      </c>
      <c r="J17" s="80">
        <v>1806879187939660</v>
      </c>
      <c r="K17" s="83">
        <f>I17-J17</f>
      </c>
      <c r="L17" s="85">
        <v>4.562653999794766e+21</v>
      </c>
      <c r="M17" s="85">
        <v>8.30142937427924e+21</v>
      </c>
      <c r="N17" s="85">
        <v>4.25310058861128e+21</v>
      </c>
      <c r="O17" s="88">
        <v>280.193064621396</v>
      </c>
      <c r="P17" s="87">
        <f>F17*N17-L17-M17</f>
      </c>
      <c r="Q17" s="88">
        <f>P17/N17</f>
      </c>
      <c r="R17" s="89">
        <f>Q17*2*0.01/SQRT(8*1.38E-23*O17/(2.66E-26*PI()))</f>
      </c>
      <c r="S17" s="87">
        <f>F17*2*0.01/SQRT(8*1.38E-23*O17/(2.66E-26*PI()))</f>
      </c>
      <c r="T17" s="87">
        <f>R17-S17</f>
      </c>
      <c r="U17" s="86">
        <f>T17/S17*100</f>
      </c>
      <c r="V17" s="88">
        <f>3.81E-42/E17*EXP(-170/E17)</f>
      </c>
      <c r="W17" s="87">
        <f>N17*N17*X17*V17</f>
      </c>
      <c r="X17" s="87">
        <f>I17*1000000-N17</f>
      </c>
      <c r="Y17" s="87">
        <f>F17*N17-W17</f>
      </c>
      <c r="Z17" s="88">
        <f>Y17/N17</f>
      </c>
      <c r="AA17" s="87">
        <f>Z17*2*0.01/SQRT(8*1.38E-23*O17/(2.66E-26*PI()))</f>
      </c>
      <c r="AB17" s="88">
        <f>L17/N17</f>
      </c>
      <c r="AC17" s="86">
        <f>M17/N17</f>
      </c>
      <c r="AD17" s="26">
        <f>W17/L17</f>
      </c>
      <c r="AE17" s="4"/>
      <c r="AF17" s="4"/>
      <c r="AG17" s="26"/>
      <c r="AH17" s="26"/>
      <c r="AI17" s="26"/>
      <c r="AJ17" s="26"/>
      <c r="AK17" s="26"/>
      <c r="AL17" s="26"/>
      <c r="AM17" s="26"/>
      <c r="AN17" s="26"/>
      <c r="AO17" s="26"/>
    </row>
    <row x14ac:dyDescent="0.25" r="18" customHeight="1" ht="17.25">
      <c r="A18" s="91">
        <v>0.6</v>
      </c>
      <c r="B18" s="92">
        <v>20</v>
      </c>
      <c r="C18" s="92">
        <v>0</v>
      </c>
      <c r="D18" s="92">
        <v>5</v>
      </c>
      <c r="E18" s="93">
        <v>318.505582162</v>
      </c>
      <c r="F18" s="93">
        <v>17.2267419617</v>
      </c>
      <c r="G18" s="93">
        <v>289.44956300536</v>
      </c>
      <c r="H18" s="93">
        <v>0.0005571574127607875</v>
      </c>
      <c r="I18" s="94">
        <v>18199394360054200</v>
      </c>
      <c r="J18" s="92">
        <v>3062236113357680</v>
      </c>
      <c r="K18" s="95">
        <f>I18-J18</f>
      </c>
      <c r="L18" s="7">
        <v>9.407739053873438e+21</v>
      </c>
      <c r="M18" s="7">
        <v>6.7421497219613e+21</v>
      </c>
      <c r="N18" s="7">
        <v>5.21000176990459e+21</v>
      </c>
      <c r="O18" s="8">
        <v>281.007561641178</v>
      </c>
      <c r="P18" s="26">
        <f>F18*N18-L18-M18</f>
      </c>
      <c r="Q18" s="8">
        <f>P18/N18</f>
      </c>
      <c r="R18" s="45">
        <f>Q18*2*0.01/SQRT(8*1.38E-23*O18/(2.66E-26*PI()))</f>
      </c>
      <c r="S18" s="26">
        <f>F18*2*0.01/SQRT(8*1.38E-23*O18/(2.66E-26*PI()))</f>
      </c>
      <c r="T18" s="26">
        <f>R18-S18</f>
      </c>
      <c r="U18" s="46">
        <f>T18/S18*100</f>
      </c>
      <c r="V18" s="8">
        <f>3.81E-42/E18*EXP(-170/E18)</f>
      </c>
      <c r="W18" s="26">
        <f>N18*N18*X18*V18</f>
      </c>
      <c r="X18" s="26">
        <f>I18*1000000-N18</f>
      </c>
      <c r="Y18" s="26">
        <f>F18*N18-W18</f>
      </c>
      <c r="Z18" s="8">
        <f>Y18/N18</f>
      </c>
      <c r="AA18" s="26">
        <f>Z18*2*0.01/SQRT(8*1.38E-23*O18/(2.66E-26*PI()))</f>
      </c>
      <c r="AB18" s="8">
        <f>L18/N18</f>
      </c>
      <c r="AC18" s="46">
        <f>M18/N18</f>
      </c>
      <c r="AD18" s="26">
        <f>W18/L18</f>
      </c>
      <c r="AE18" s="4"/>
      <c r="AF18" s="4"/>
      <c r="AG18" s="26"/>
      <c r="AH18" s="26"/>
      <c r="AI18" s="26"/>
      <c r="AJ18" s="26"/>
      <c r="AK18" s="26"/>
      <c r="AL18" s="26"/>
      <c r="AM18" s="26"/>
      <c r="AN18" s="26"/>
      <c r="AO18" s="26"/>
    </row>
    <row x14ac:dyDescent="0.25" r="19" customHeight="1" ht="17.25">
      <c r="A19" s="40">
        <v>0.8</v>
      </c>
      <c r="B19" s="41">
        <v>20</v>
      </c>
      <c r="C19" s="41">
        <v>0</v>
      </c>
      <c r="D19" s="41">
        <v>5</v>
      </c>
      <c r="E19" s="8">
        <v>327.445337357</v>
      </c>
      <c r="F19" s="42">
        <v>18.720169366</v>
      </c>
      <c r="G19" s="42">
        <v>291.95269445996</v>
      </c>
      <c r="H19" s="42">
        <v>0.0006028576042660748</v>
      </c>
      <c r="I19" s="43">
        <v>23603364325146000</v>
      </c>
      <c r="J19" s="7">
        <v>4107218983346390</v>
      </c>
      <c r="K19" s="62">
        <f>I19-J19</f>
      </c>
      <c r="L19" s="7">
        <v>1.5347964050694763e+22</v>
      </c>
      <c r="M19" s="7">
        <v>5.75959628046617e+21</v>
      </c>
      <c r="N19" s="7">
        <v>5.92035210283103e+21</v>
      </c>
      <c r="O19" s="8">
        <v>281.76426960603</v>
      </c>
      <c r="P19" s="26">
        <f>F19*N19-L19-M19</f>
      </c>
      <c r="Q19" s="8">
        <f>P19/N19</f>
      </c>
      <c r="R19" s="45">
        <f>Q19*2*0.01/SQRT(8*1.38E-23*O19/(2.66E-26*PI()))</f>
      </c>
      <c r="S19" s="26">
        <f>F19*2*0.01/SQRT(8*1.38E-23*O19/(2.66E-26*PI()))</f>
      </c>
      <c r="T19" s="26">
        <f>R19-S19</f>
      </c>
      <c r="U19" s="46">
        <f>T19/S19*100</f>
      </c>
      <c r="V19" s="8">
        <f>3.81E-42/E19*EXP(-170/E19)</f>
      </c>
      <c r="W19" s="26">
        <f>N19*N19*X19*V19</f>
      </c>
      <c r="X19" s="26">
        <f>I19*1000000-N19</f>
      </c>
      <c r="Y19" s="26">
        <f>F19*N19-W19</f>
      </c>
      <c r="Z19" s="8">
        <f>Y19/N19</f>
      </c>
      <c r="AA19" s="26">
        <f>Z19*2*0.01/SQRT(8*1.38E-23*O19/(2.66E-26*PI()))</f>
      </c>
      <c r="AB19" s="8">
        <f>L19/N19</f>
      </c>
      <c r="AC19" s="46">
        <f>M19/N19</f>
      </c>
      <c r="AD19" s="26">
        <f>W19/L19</f>
      </c>
      <c r="AE19" s="4"/>
      <c r="AF19" s="4"/>
      <c r="AG19" s="26"/>
      <c r="AH19" s="26"/>
      <c r="AI19" s="26"/>
      <c r="AJ19" s="26"/>
      <c r="AK19" s="26"/>
      <c r="AL19" s="26"/>
      <c r="AM19" s="26"/>
      <c r="AN19" s="26"/>
      <c r="AO19" s="26"/>
    </row>
    <row x14ac:dyDescent="0.25" r="20" customHeight="1" ht="17.25">
      <c r="A20" s="48">
        <v>1</v>
      </c>
      <c r="B20" s="41">
        <v>20</v>
      </c>
      <c r="C20" s="41">
        <v>0</v>
      </c>
      <c r="D20" s="41">
        <v>5</v>
      </c>
      <c r="E20" s="8">
        <v>335.8930249</v>
      </c>
      <c r="F20" s="42">
        <v>19.5077841323</v>
      </c>
      <c r="G20" s="42">
        <v>294.318046972</v>
      </c>
      <c r="H20" s="42">
        <v>0.0006256921528972804</v>
      </c>
      <c r="I20" s="43">
        <v>28762176575800700</v>
      </c>
      <c r="J20" s="7">
        <v>4994599956972400</v>
      </c>
      <c r="K20" s="62">
        <f>I20-J20</f>
      </c>
      <c r="L20" s="7">
        <v>2.261005206948418e+22</v>
      </c>
      <c r="M20" s="7">
        <v>5.15664188496823e+21</v>
      </c>
      <c r="N20" s="7">
        <v>6.57375341733036e+21</v>
      </c>
      <c r="O20" s="8">
        <v>282.488226108685</v>
      </c>
      <c r="P20" s="26">
        <f>F20*N20-L20-M20</f>
      </c>
      <c r="Q20" s="8">
        <f>P20/N20</f>
      </c>
      <c r="R20" s="45">
        <f>Q20*2*0.01/SQRT(8*1.38E-23*O20/(2.66E-26*PI()))</f>
      </c>
      <c r="S20" s="26">
        <f>F20*2*0.01/SQRT(8*1.38E-23*O20/(2.66E-26*PI()))</f>
      </c>
      <c r="T20" s="26">
        <f>R20-S20</f>
      </c>
      <c r="U20" s="46">
        <f>T20/S20*100</f>
      </c>
      <c r="V20" s="8">
        <f>3.81E-42/E20*EXP(-170/E20)</f>
      </c>
      <c r="W20" s="26">
        <f>N20*N20*X20*V20</f>
      </c>
      <c r="X20" s="26">
        <f>I20*1000000-N20</f>
      </c>
      <c r="Y20" s="26">
        <f>F20*N20-W20</f>
      </c>
      <c r="Z20" s="8">
        <f>Y20/N20</f>
      </c>
      <c r="AA20" s="26">
        <f>Z20*2*0.01/SQRT(8*1.38E-23*O20/(2.66E-26*PI()))</f>
      </c>
      <c r="AB20" s="8">
        <f>L20/N20</f>
      </c>
      <c r="AC20" s="46">
        <f>M20/N20</f>
      </c>
      <c r="AD20" s="26">
        <f>W20/L20</f>
      </c>
      <c r="AE20" s="4"/>
      <c r="AF20" s="4"/>
      <c r="AG20" s="26"/>
      <c r="AH20" s="26"/>
      <c r="AI20" s="26"/>
      <c r="AJ20" s="26"/>
      <c r="AK20" s="26"/>
      <c r="AL20" s="26"/>
      <c r="AM20" s="26"/>
      <c r="AN20" s="26"/>
      <c r="AO20" s="26"/>
    </row>
    <row x14ac:dyDescent="0.25" r="21" customHeight="1" ht="17.25">
      <c r="A21" s="40">
        <v>1.5</v>
      </c>
      <c r="B21" s="41">
        <v>20</v>
      </c>
      <c r="C21" s="41">
        <v>0</v>
      </c>
      <c r="D21" s="41">
        <v>5</v>
      </c>
      <c r="E21" s="8">
        <v>355.013345412</v>
      </c>
      <c r="F21" s="42">
        <v>23.4623230391</v>
      </c>
      <c r="G21" s="42">
        <v>299.67173671536</v>
      </c>
      <c r="H21" s="42">
        <v>0.0007457775938824624</v>
      </c>
      <c r="I21" s="43">
        <v>40819653476103300</v>
      </c>
      <c r="J21" s="7">
        <v>6591246492720150</v>
      </c>
      <c r="K21" s="62">
        <f>I21-J21</f>
      </c>
      <c r="L21" s="7">
        <v>3.934492683613466e+22</v>
      </c>
      <c r="M21" s="7">
        <v>3.85157637709604e+21</v>
      </c>
      <c r="N21" s="7">
        <v>7.24677279783332e+21</v>
      </c>
      <c r="O21" s="8">
        <v>284.143707052802</v>
      </c>
      <c r="P21" s="26">
        <f>F21*N21-L21-M21</f>
      </c>
      <c r="Q21" s="8">
        <f>P21/N21</f>
      </c>
      <c r="R21" s="45">
        <f>Q21*2*0.01/SQRT(8*1.38E-23*O21/(2.66E-26*PI()))</f>
      </c>
      <c r="S21" s="26">
        <f>F21*2*0.01/SQRT(8*1.38E-23*O21/(2.66E-26*PI()))</f>
      </c>
      <c r="T21" s="26">
        <f>R21-S21</f>
      </c>
      <c r="U21" s="46">
        <f>T21/S21*100</f>
      </c>
      <c r="V21" s="8">
        <f>3.81E-42/E21*EXP(-170/E21)</f>
      </c>
      <c r="W21" s="26">
        <f>N21*N21*X21*V21</f>
      </c>
      <c r="X21" s="26">
        <f>I21*1000000-N21</f>
      </c>
      <c r="Y21" s="26">
        <f>F21*N21-W21</f>
      </c>
      <c r="Z21" s="8">
        <f>Y21/N21</f>
      </c>
      <c r="AA21" s="26">
        <f>Z21*2*0.01/SQRT(8*1.38E-23*O21/(2.66E-26*PI()))</f>
      </c>
      <c r="AB21" s="8">
        <f>L21/N21</f>
      </c>
      <c r="AC21" s="46">
        <f>M21/N21</f>
      </c>
      <c r="AD21" s="26">
        <f>W21/L21</f>
      </c>
      <c r="AE21" s="4"/>
      <c r="AF21" s="4"/>
      <c r="AG21" s="26"/>
      <c r="AH21" s="26"/>
      <c r="AI21" s="26"/>
      <c r="AJ21" s="26"/>
      <c r="AK21" s="26"/>
      <c r="AL21" s="26"/>
      <c r="AM21" s="26"/>
      <c r="AN21" s="26"/>
      <c r="AO21" s="26"/>
    </row>
    <row x14ac:dyDescent="0.25" r="22" customHeight="1" ht="17.25">
      <c r="A22" s="48">
        <v>2</v>
      </c>
      <c r="B22" s="41">
        <v>20</v>
      </c>
      <c r="C22" s="41">
        <v>0</v>
      </c>
      <c r="D22" s="41">
        <v>5</v>
      </c>
      <c r="E22" s="8">
        <v>371.5712352</v>
      </c>
      <c r="F22" s="42">
        <v>24.7869218678</v>
      </c>
      <c r="G22" s="42">
        <v>304.307945856</v>
      </c>
      <c r="H22" s="42">
        <v>0.0007818567055257717</v>
      </c>
      <c r="I22" s="43">
        <v>52000874004972600</v>
      </c>
      <c r="J22" s="7">
        <v>7731132780833950</v>
      </c>
      <c r="K22" s="62">
        <f>I22-J22</f>
      </c>
      <c r="L22" s="7">
        <v>6.067310615352641e+22</v>
      </c>
      <c r="M22" s="7">
        <v>3.25478226451999e+21</v>
      </c>
      <c r="N22" s="7">
        <v>7.97952508557482e+21</v>
      </c>
      <c r="O22" s="8">
        <v>285.63752692434</v>
      </c>
      <c r="P22" s="26">
        <f>F22*N22-L22-M22</f>
      </c>
      <c r="Q22" s="8">
        <f>P22/N22</f>
      </c>
      <c r="R22" s="45">
        <f>Q22*2*0.01/SQRT(8*1.38E-23*O22/(2.66E-26*PI()))</f>
      </c>
      <c r="S22" s="26">
        <f>F22*2*0.01/SQRT(8*1.38E-23*O22/(2.66E-26*PI()))</f>
      </c>
      <c r="T22" s="26">
        <f>R22-S22</f>
      </c>
      <c r="U22" s="46">
        <f>T22/S22*100</f>
      </c>
      <c r="V22" s="8">
        <f>3.81E-42/E22*EXP(-170/E22)</f>
      </c>
      <c r="W22" s="26">
        <f>N22*N22*X22*V22</f>
      </c>
      <c r="X22" s="26">
        <f>I22*1000000-N22</f>
      </c>
      <c r="Y22" s="26">
        <f>F22*N22-W22</f>
      </c>
      <c r="Z22" s="8">
        <f>Y22/N22</f>
      </c>
      <c r="AA22" s="26">
        <f>Z22*2*0.01/SQRT(8*1.38E-23*O22/(2.66E-26*PI()))</f>
      </c>
      <c r="AB22" s="8">
        <f>L22/N22</f>
      </c>
      <c r="AC22" s="46">
        <f>M22/N22</f>
      </c>
      <c r="AD22" s="26">
        <f>W22/L22</f>
      </c>
      <c r="AE22" s="4"/>
      <c r="AF22" s="4"/>
      <c r="AG22" s="26"/>
      <c r="AH22" s="26"/>
      <c r="AI22" s="26"/>
      <c r="AJ22" s="26"/>
      <c r="AK22" s="26"/>
      <c r="AL22" s="26"/>
      <c r="AM22" s="26"/>
      <c r="AN22" s="26"/>
      <c r="AO22" s="26"/>
    </row>
    <row x14ac:dyDescent="0.25" r="23" customHeight="1" ht="17.25">
      <c r="A23" s="48">
        <v>3</v>
      </c>
      <c r="B23" s="41">
        <v>20</v>
      </c>
      <c r="C23" s="41">
        <v>0</v>
      </c>
      <c r="D23" s="41">
        <v>5</v>
      </c>
      <c r="E23" s="8">
        <v>398.4654143</v>
      </c>
      <c r="F23" s="42">
        <v>27.2985579624</v>
      </c>
      <c r="G23" s="42">
        <v>311.838316004</v>
      </c>
      <c r="H23" s="42">
        <v>0.0008506211591526073</v>
      </c>
      <c r="I23" s="43">
        <v>72736660292528800</v>
      </c>
      <c r="J23" s="7">
        <v>8914753436721460</v>
      </c>
      <c r="K23" s="62">
        <f>I23-J23</f>
      </c>
      <c r="L23" s="7">
        <v>1.0493720990106109e+23</v>
      </c>
      <c r="M23" s="7">
        <v>2.50209077575166e+21</v>
      </c>
      <c r="N23" s="7">
        <v>8.82303611458146e+21</v>
      </c>
      <c r="O23" s="8">
        <v>288.356023059823</v>
      </c>
      <c r="P23" s="26">
        <f>F23*N23-L23-M23</f>
      </c>
      <c r="Q23" s="8">
        <f>P23/N23</f>
      </c>
      <c r="R23" s="45">
        <f>Q23*2*0.01/SQRT(8*1.38E-23*O23/(2.66E-26*PI()))</f>
      </c>
      <c r="S23" s="26">
        <f>F23*2*0.01/SQRT(8*1.38E-23*O23/(2.66E-26*PI()))</f>
      </c>
      <c r="T23" s="26">
        <f>R23-S23</f>
      </c>
      <c r="U23" s="46">
        <f>T23/S23*100</f>
      </c>
      <c r="V23" s="8">
        <f>3.81E-42/E23*EXP(-170/E23)</f>
      </c>
      <c r="W23" s="26">
        <f>N23*N23*X23*V23</f>
      </c>
      <c r="X23" s="26">
        <f>I23*1000000-N23</f>
      </c>
      <c r="Y23" s="26">
        <f>F23*N23-W23</f>
      </c>
      <c r="Z23" s="8">
        <f>Y23/N23</f>
      </c>
      <c r="AA23" s="26">
        <f>Z23*2*0.01/SQRT(8*1.38E-23*O23/(2.66E-26*PI()))</f>
      </c>
      <c r="AB23" s="8">
        <f>L23/N23</f>
      </c>
      <c r="AC23" s="46">
        <f>M23/N23</f>
      </c>
      <c r="AD23" s="26">
        <f>W23/L23</f>
      </c>
      <c r="AE23" s="4"/>
      <c r="AF23" s="4"/>
      <c r="AG23" s="26"/>
      <c r="AH23" s="26"/>
      <c r="AI23" s="26"/>
      <c r="AJ23" s="26"/>
      <c r="AK23" s="26"/>
      <c r="AL23" s="26"/>
      <c r="AM23" s="26"/>
      <c r="AN23" s="26"/>
      <c r="AO23" s="26"/>
    </row>
    <row x14ac:dyDescent="0.25" r="24" customHeight="1" ht="17.25">
      <c r="A24" s="48">
        <v>5</v>
      </c>
      <c r="B24" s="41">
        <v>20</v>
      </c>
      <c r="C24" s="41">
        <v>0</v>
      </c>
      <c r="D24" s="41">
        <v>5</v>
      </c>
      <c r="E24" s="8">
        <v>437.6272125</v>
      </c>
      <c r="F24" s="42">
        <v>29.2169112215</v>
      </c>
      <c r="G24" s="42">
        <v>322.80361949999997</v>
      </c>
      <c r="H24" s="42">
        <v>0.0008948007031332378</v>
      </c>
      <c r="I24" s="43">
        <v>110379498998289000</v>
      </c>
      <c r="J24" s="7">
        <v>8275043317053740</v>
      </c>
      <c r="K24" s="62">
        <f>I24-J24</f>
      </c>
      <c r="L24" s="7">
        <v>2.0014256440164796e+23</v>
      </c>
      <c r="M24" s="7">
        <v>1.78935287768733e+21</v>
      </c>
      <c r="N24" s="7">
        <v>9.80099351653167e+21</v>
      </c>
      <c r="O24" s="8">
        <v>293.089246776918</v>
      </c>
      <c r="P24" s="26">
        <f>F24*N24-L24-M24</f>
      </c>
      <c r="Q24" s="8">
        <f>P24/N24</f>
      </c>
      <c r="R24" s="45">
        <f>Q24*2*0.01/SQRT(8*1.38E-23*O24/(2.66E-26*PI()))</f>
      </c>
      <c r="S24" s="26">
        <f>F24*2*0.01/SQRT(8*1.38E-23*O24/(2.66E-26*PI()))</f>
      </c>
      <c r="T24" s="26">
        <f>R24-S24</f>
      </c>
      <c r="U24" s="46">
        <f>T24/S24*100</f>
      </c>
      <c r="V24" s="8">
        <f>3.81E-42/E24*EXP(-170/E24)</f>
      </c>
      <c r="W24" s="26">
        <f>N24*N24*X24*V24</f>
      </c>
      <c r="X24" s="26">
        <f>I24*1000000-N24</f>
      </c>
      <c r="Y24" s="26">
        <f>F24*N24-W24</f>
      </c>
      <c r="Z24" s="8">
        <f>Y24/N24</f>
      </c>
      <c r="AA24" s="26">
        <f>Z24*2*0.01/SQRT(8*1.38E-23*O24/(2.66E-26*PI()))</f>
      </c>
      <c r="AB24" s="8">
        <f>L24/N24</f>
      </c>
      <c r="AC24" s="46">
        <f>M24/N24</f>
      </c>
      <c r="AD24" s="26">
        <f>W24/L24</f>
      </c>
      <c r="AE24" s="4"/>
      <c r="AF24" s="4"/>
      <c r="AG24" s="26"/>
      <c r="AH24" s="26"/>
      <c r="AI24" s="26"/>
      <c r="AJ24" s="26"/>
      <c r="AK24" s="26"/>
      <c r="AL24" s="26"/>
      <c r="AM24" s="26"/>
      <c r="AN24" s="26"/>
      <c r="AO24" s="26"/>
    </row>
    <row x14ac:dyDescent="0.25" r="25" customHeight="1" ht="17.25">
      <c r="A25" s="91">
        <v>0.4</v>
      </c>
      <c r="B25" s="92">
        <v>40</v>
      </c>
      <c r="C25" s="92">
        <v>0</v>
      </c>
      <c r="D25" s="92">
        <v>5</v>
      </c>
      <c r="E25" s="93">
        <v>332.676719949</v>
      </c>
      <c r="F25" s="93">
        <v>26.7156569921</v>
      </c>
      <c r="G25" s="93">
        <v>293.41748158572</v>
      </c>
      <c r="H25" s="93">
        <v>0.0008581912453473153</v>
      </c>
      <c r="I25" s="94">
        <v>11616099250035200</v>
      </c>
      <c r="J25" s="92">
        <v>1977615403478820</v>
      </c>
      <c r="K25" s="95">
        <f>I25-J25</f>
      </c>
      <c r="L25" s="7">
        <v>5.931621890230399e+21</v>
      </c>
      <c r="M25" s="7">
        <v>1.02546237888456e+22</v>
      </c>
      <c r="N25" s="7">
        <v>4.80573935893734e+21</v>
      </c>
      <c r="O25" s="8">
        <v>282.026362077881</v>
      </c>
      <c r="P25" s="26">
        <f>F25*N25-L25-M25</f>
      </c>
      <c r="Q25" s="8">
        <f>P25/N25</f>
      </c>
      <c r="R25" s="45">
        <f>Q25*2*0.01/SQRT(8*1.38E-23*O25/(2.66E-26*PI()))</f>
      </c>
      <c r="S25" s="26">
        <f>F25*2*0.01/SQRT(8*1.38E-23*O25/(2.66E-26*PI()))</f>
      </c>
      <c r="T25" s="26">
        <f>R25-S25</f>
      </c>
      <c r="U25" s="46">
        <f>T25/S25*100</f>
      </c>
      <c r="V25" s="8">
        <f>3.81E-42/E25*EXP(-170/E25)</f>
      </c>
      <c r="W25" s="26">
        <f>N25*N25*X25*V25</f>
      </c>
      <c r="X25" s="26">
        <f>I25*1000000-N25</f>
      </c>
      <c r="Y25" s="26">
        <f>F25*N25-W25</f>
      </c>
      <c r="Z25" s="8">
        <f>Y25/N25</f>
      </c>
      <c r="AA25" s="26">
        <f>Z25*2*0.01/SQRT(8*1.38E-23*O25/(2.66E-26*PI()))</f>
      </c>
      <c r="AB25" s="8">
        <f>L25/N25</f>
      </c>
      <c r="AC25" s="46">
        <f>M25/N25</f>
      </c>
      <c r="AD25" s="26">
        <f>W25/L25</f>
      </c>
      <c r="AE25" s="4"/>
      <c r="AF25" s="4"/>
      <c r="AG25" s="26"/>
      <c r="AH25" s="26"/>
      <c r="AI25" s="26"/>
      <c r="AJ25" s="26"/>
      <c r="AK25" s="26"/>
      <c r="AL25" s="26"/>
      <c r="AM25" s="26"/>
      <c r="AN25" s="26"/>
      <c r="AO25" s="26"/>
    </row>
    <row x14ac:dyDescent="0.25" r="26" customHeight="1" ht="17.25">
      <c r="A26" s="91">
        <v>0.6</v>
      </c>
      <c r="B26" s="92">
        <v>40</v>
      </c>
      <c r="C26" s="92">
        <v>0</v>
      </c>
      <c r="D26" s="92">
        <v>5</v>
      </c>
      <c r="E26" s="93">
        <v>345.011811247</v>
      </c>
      <c r="F26" s="93">
        <v>25.3692275727</v>
      </c>
      <c r="G26" s="93">
        <v>296.87130714916</v>
      </c>
      <c r="H26" s="93">
        <v>0.0008101852747647252</v>
      </c>
      <c r="I26" s="94">
        <v>16801189138127500</v>
      </c>
      <c r="J26" s="92">
        <v>3504424077338900</v>
      </c>
      <c r="K26" s="95">
        <f>I26-J26</f>
      </c>
      <c r="L26" s="7">
        <v>1.332146126783417e+22</v>
      </c>
      <c r="M26" s="7">
        <v>9.46961926845952e+21</v>
      </c>
      <c r="N26" s="7">
        <v>6.51340832965767e+21</v>
      </c>
      <c r="O26" s="8">
        <v>283.42220075293</v>
      </c>
      <c r="P26" s="26">
        <f>F26*N26-L26-M26</f>
      </c>
      <c r="Q26" s="8">
        <f>P26/N26</f>
      </c>
      <c r="R26" s="45">
        <f>Q26*2*0.01/SQRT(8*1.38E-23*O26/(2.66E-26*PI()))</f>
      </c>
      <c r="S26" s="26">
        <f>F26*2*0.01/SQRT(8*1.38E-23*O26/(2.66E-26*PI()))</f>
      </c>
      <c r="T26" s="26">
        <f>R26-S26</f>
      </c>
      <c r="U26" s="46">
        <f>T26/S26*100</f>
      </c>
      <c r="V26" s="8">
        <f>3.81E-42/E26*EXP(-170/E26)</f>
      </c>
      <c r="W26" s="26">
        <f>N26*N26*X26*V26</f>
      </c>
      <c r="X26" s="26">
        <f>I26*1000000-N26</f>
      </c>
      <c r="Y26" s="26">
        <f>F26*N26-W26</f>
      </c>
      <c r="Z26" s="8">
        <f>Y26/N26</f>
      </c>
      <c r="AA26" s="26">
        <f>Z26*2*0.01/SQRT(8*1.38E-23*O26/(2.66E-26*PI()))</f>
      </c>
      <c r="AB26" s="8">
        <f>L26/N26</f>
      </c>
      <c r="AC26" s="46">
        <f>M26/N26</f>
      </c>
      <c r="AD26" s="26">
        <f>W26/L26</f>
      </c>
      <c r="AE26" s="4"/>
      <c r="AF26" s="4"/>
      <c r="AG26" s="26"/>
      <c r="AH26" s="26"/>
      <c r="AI26" s="26"/>
      <c r="AJ26" s="26"/>
      <c r="AK26" s="26"/>
      <c r="AL26" s="26"/>
      <c r="AM26" s="26"/>
      <c r="AN26" s="26"/>
      <c r="AO26" s="26"/>
    </row>
    <row x14ac:dyDescent="0.25" r="27" customHeight="1" ht="17.25">
      <c r="A27" s="40">
        <v>0.8</v>
      </c>
      <c r="B27" s="41">
        <v>40</v>
      </c>
      <c r="C27" s="41">
        <v>0</v>
      </c>
      <c r="D27" s="41">
        <v>5</v>
      </c>
      <c r="E27" s="8">
        <v>356.92211575</v>
      </c>
      <c r="F27" s="42">
        <v>27.2698177232</v>
      </c>
      <c r="G27" s="42">
        <v>300.20619240999997</v>
      </c>
      <c r="H27" s="42">
        <v>0.0008660313738110221</v>
      </c>
      <c r="I27" s="43">
        <v>21654056314088800</v>
      </c>
      <c r="J27" s="7">
        <v>4826112425498520</v>
      </c>
      <c r="K27" s="62">
        <f>I27-J27</f>
      </c>
      <c r="L27" s="7">
        <v>2.1532992026089735e+22</v>
      </c>
      <c r="M27" s="7">
        <v>8.26343238422347e+21</v>
      </c>
      <c r="N27" s="7">
        <v>7.50100035595291e+21</v>
      </c>
      <c r="O27" s="8">
        <v>284.772313310671</v>
      </c>
      <c r="P27" s="26">
        <f>F27*N27-L27-M27</f>
      </c>
      <c r="Q27" s="8">
        <f>P27/N27</f>
      </c>
      <c r="R27" s="45">
        <f>Q27*2*0.01/SQRT(8*1.38E-23*O27/(2.66E-26*PI()))</f>
      </c>
      <c r="S27" s="26">
        <f>F27*2*0.01/SQRT(8*1.38E-23*O27/(2.66E-26*PI()))</f>
      </c>
      <c r="T27" s="26">
        <f>R27-S27</f>
      </c>
      <c r="U27" s="46">
        <f>T27/S27*100</f>
      </c>
      <c r="V27" s="8">
        <f>3.81E-42/E27*EXP(-170/E27)</f>
      </c>
      <c r="W27" s="26">
        <f>N27*N27*X27*V27</f>
      </c>
      <c r="X27" s="26">
        <f>I27*1000000-N27</f>
      </c>
      <c r="Y27" s="26">
        <f>F27*N27-W27</f>
      </c>
      <c r="Z27" s="8">
        <f>Y27/N27</f>
      </c>
      <c r="AA27" s="26">
        <f>Z27*2*0.01/SQRT(8*1.38E-23*O27/(2.66E-26*PI()))</f>
      </c>
      <c r="AB27" s="8">
        <f>L27/N27</f>
      </c>
      <c r="AC27" s="46">
        <f>M27/N27</f>
      </c>
      <c r="AD27" s="26">
        <f>W27/L27</f>
      </c>
      <c r="AE27" s="4"/>
      <c r="AF27" s="4"/>
      <c r="AG27" s="26"/>
      <c r="AH27" s="26"/>
      <c r="AI27" s="26"/>
      <c r="AJ27" s="26"/>
      <c r="AK27" s="26"/>
      <c r="AL27" s="26"/>
      <c r="AM27" s="26"/>
      <c r="AN27" s="26"/>
      <c r="AO27" s="26"/>
    </row>
    <row x14ac:dyDescent="0.25" r="28" customHeight="1" ht="17.25">
      <c r="A28" s="48">
        <v>1</v>
      </c>
      <c r="B28" s="41">
        <v>40</v>
      </c>
      <c r="C28" s="41">
        <v>0</v>
      </c>
      <c r="D28" s="41">
        <v>5</v>
      </c>
      <c r="E28" s="8">
        <v>368.4187777</v>
      </c>
      <c r="F28" s="42">
        <v>31.9844006297</v>
      </c>
      <c r="G28" s="42">
        <v>303.425257756</v>
      </c>
      <c r="H28" s="42">
        <v>0.0010103540008555758</v>
      </c>
      <c r="I28" s="43">
        <v>26222915544821900</v>
      </c>
      <c r="J28" s="7">
        <v>6010680559417230</v>
      </c>
      <c r="K28" s="62">
        <f>I28-J28</f>
      </c>
      <c r="L28" s="7">
        <v>2.7965023314173902e+22</v>
      </c>
      <c r="M28" s="7">
        <v>6.87877571510803e+21</v>
      </c>
      <c r="N28" s="7">
        <v>7.78092156785491e+21</v>
      </c>
      <c r="O28" s="8">
        <v>286.060577290326</v>
      </c>
      <c r="P28" s="26">
        <f>F28*N28-L28-M28</f>
      </c>
      <c r="Q28" s="8">
        <f>P28/N28</f>
      </c>
      <c r="R28" s="45">
        <f>Q28*2*0.01/SQRT(8*1.38E-23*O28/(2.66E-26*PI()))</f>
      </c>
      <c r="S28" s="26">
        <f>F28*2*0.01/SQRT(8*1.38E-23*O28/(2.66E-26*PI()))</f>
      </c>
      <c r="T28" s="26">
        <f>R28-S28</f>
      </c>
      <c r="U28" s="46">
        <f>T28/S28*100</f>
      </c>
      <c r="V28" s="8">
        <f>3.81E-42/E28*EXP(-170/E28)</f>
      </c>
      <c r="W28" s="26">
        <f>N28*N28*X28*V28</f>
      </c>
      <c r="X28" s="26">
        <f>I28*1000000-N28</f>
      </c>
      <c r="Y28" s="26">
        <f>F28*N28-W28</f>
      </c>
      <c r="Z28" s="8">
        <f>Y28/N28</f>
      </c>
      <c r="AA28" s="26">
        <f>Z28*2*0.01/SQRT(8*1.38E-23*O28/(2.66E-26*PI()))</f>
      </c>
      <c r="AB28" s="8">
        <f>L28/N28</f>
      </c>
      <c r="AC28" s="46">
        <f>M28/N28</f>
      </c>
      <c r="AD28" s="26">
        <f>W28/L28</f>
      </c>
      <c r="AE28" s="4"/>
      <c r="AF28" s="4"/>
      <c r="AG28" s="26"/>
      <c r="AH28" s="26"/>
      <c r="AI28" s="26"/>
      <c r="AJ28" s="26"/>
      <c r="AK28" s="26"/>
      <c r="AL28" s="26"/>
      <c r="AM28" s="26"/>
      <c r="AN28" s="26"/>
      <c r="AO28" s="26"/>
    </row>
    <row x14ac:dyDescent="0.25" r="29" customHeight="1" ht="17.25">
      <c r="A29" s="40">
        <v>1.5</v>
      </c>
      <c r="B29" s="41">
        <v>40</v>
      </c>
      <c r="C29" s="41">
        <v>0</v>
      </c>
      <c r="D29" s="41">
        <v>5</v>
      </c>
      <c r="E29" s="8">
        <v>395.423880487</v>
      </c>
      <c r="F29" s="42">
        <v>35.778949998</v>
      </c>
      <c r="G29" s="42">
        <v>310.98668653635997</v>
      </c>
      <c r="H29" s="42">
        <v>0.0011163950605231955</v>
      </c>
      <c r="I29" s="43">
        <v>36648069209336800</v>
      </c>
      <c r="J29" s="7">
        <v>7774749597977310</v>
      </c>
      <c r="K29" s="62">
        <f>I29-J29</f>
      </c>
      <c r="L29" s="7">
        <v>5.070239079845854e+22</v>
      </c>
      <c r="M29" s="7">
        <v>5.52537272016398e+21</v>
      </c>
      <c r="N29" s="7">
        <v>9.07535843626305e+21</v>
      </c>
      <c r="O29" s="8">
        <v>288.913336964164</v>
      </c>
      <c r="P29" s="26">
        <f>F29*N29-L29-M29</f>
      </c>
      <c r="Q29" s="8">
        <f>P29/N29</f>
      </c>
      <c r="R29" s="45">
        <f>Q29*2*0.01/SQRT(8*1.38E-23*O29/(2.66E-26*PI()))</f>
      </c>
      <c r="S29" s="26">
        <f>F29*2*0.01/SQRT(8*1.38E-23*O29/(2.66E-26*PI()))</f>
      </c>
      <c r="T29" s="26">
        <f>R29-S29</f>
      </c>
      <c r="U29" s="46">
        <f>T29/S29*100</f>
      </c>
      <c r="V29" s="8">
        <f>3.81E-42/E29*EXP(-170/E29)</f>
      </c>
      <c r="W29" s="26">
        <f>N29*N29*X29*V29</f>
      </c>
      <c r="X29" s="26">
        <f>I29*1000000-N29</f>
      </c>
      <c r="Y29" s="26">
        <f>F29*N29-W29</f>
      </c>
      <c r="Z29" s="8">
        <f>Y29/N29</f>
      </c>
      <c r="AA29" s="26">
        <f>Z29*2*0.01/SQRT(8*1.38E-23*O29/(2.66E-26*PI()))</f>
      </c>
      <c r="AB29" s="8">
        <f>L29/N29</f>
      </c>
      <c r="AC29" s="46">
        <f>M29/N29</f>
      </c>
      <c r="AD29" s="26">
        <f>W29/L29</f>
      </c>
      <c r="AE29" s="4"/>
      <c r="AF29" s="4"/>
      <c r="AG29" s="26"/>
      <c r="AH29" s="26"/>
      <c r="AI29" s="26"/>
      <c r="AJ29" s="26"/>
      <c r="AK29" s="26"/>
      <c r="AL29" s="26"/>
      <c r="AM29" s="26"/>
      <c r="AN29" s="26"/>
      <c r="AO29" s="26"/>
    </row>
    <row x14ac:dyDescent="0.25" r="30" customHeight="1" ht="17.25">
      <c r="A30" s="48">
        <v>2</v>
      </c>
      <c r="B30" s="41">
        <v>40</v>
      </c>
      <c r="C30" s="41">
        <v>0</v>
      </c>
      <c r="D30" s="41">
        <v>5</v>
      </c>
      <c r="E30" s="8">
        <v>420.0874976</v>
      </c>
      <c r="F30" s="42">
        <v>41.7848134987</v>
      </c>
      <c r="G30" s="42">
        <v>317.892499328</v>
      </c>
      <c r="H30" s="42">
        <v>0.0012895540248746157</v>
      </c>
      <c r="I30" s="43">
        <v>45995248837196600</v>
      </c>
      <c r="J30" s="7">
        <v>9131030583963720</v>
      </c>
      <c r="K30" s="62">
        <f>I30-J30</f>
      </c>
      <c r="L30" s="7">
        <v>7.006702899240726e+22</v>
      </c>
      <c r="M30" s="7">
        <v>4.46156149194204e+21</v>
      </c>
      <c r="N30" s="7">
        <v>9.52396808928174e+21</v>
      </c>
      <c r="O30" s="8">
        <v>291.447049775344</v>
      </c>
      <c r="P30" s="26">
        <f>F30*N30-L30-M30</f>
      </c>
      <c r="Q30" s="8">
        <f>P30/N30</f>
      </c>
      <c r="R30" s="45">
        <f>Q30*2*0.01/SQRT(8*1.38E-23*O30/(2.66E-26*PI()))</f>
      </c>
      <c r="S30" s="26">
        <f>F30*2*0.01/SQRT(8*1.38E-23*O30/(2.66E-26*PI()))</f>
      </c>
      <c r="T30" s="26">
        <f>R30-S30</f>
      </c>
      <c r="U30" s="46">
        <f>T30/S30*100</f>
      </c>
      <c r="V30" s="8">
        <f>3.81E-42/E30*EXP(-170/E30)</f>
      </c>
      <c r="W30" s="26">
        <f>N30*N30*X30*V30</f>
      </c>
      <c r="X30" s="26">
        <f>I30*1000000-N30</f>
      </c>
      <c r="Y30" s="26">
        <f>F30*N30-W30</f>
      </c>
      <c r="Z30" s="8">
        <f>Y30/N30</f>
      </c>
      <c r="AA30" s="26">
        <f>Z30*2*0.01/SQRT(8*1.38E-23*O30/(2.66E-26*PI()))</f>
      </c>
      <c r="AB30" s="8">
        <f>L30/N30</f>
      </c>
      <c r="AC30" s="46">
        <f>M30/N30</f>
      </c>
      <c r="AD30" s="26">
        <f>W30/L30</f>
      </c>
      <c r="AE30" s="4"/>
      <c r="AF30" s="4"/>
      <c r="AG30" s="26"/>
      <c r="AH30" s="26"/>
      <c r="AI30" s="26"/>
      <c r="AJ30" s="26"/>
      <c r="AK30" s="26"/>
      <c r="AL30" s="26"/>
      <c r="AM30" s="26"/>
      <c r="AN30" s="26"/>
      <c r="AO30" s="26"/>
    </row>
    <row x14ac:dyDescent="0.25" r="31" customHeight="1" ht="17.25">
      <c r="A31" s="48">
        <v>3</v>
      </c>
      <c r="B31" s="41">
        <v>40</v>
      </c>
      <c r="C31" s="41">
        <v>0</v>
      </c>
      <c r="D31" s="41">
        <v>5</v>
      </c>
      <c r="E31" s="8">
        <v>463.0867899</v>
      </c>
      <c r="F31" s="42">
        <v>45.63203337</v>
      </c>
      <c r="G31" s="42">
        <v>329.932301172</v>
      </c>
      <c r="H31" s="42">
        <v>0.0013823519102416659</v>
      </c>
      <c r="I31" s="43">
        <v>62586634104850000</v>
      </c>
      <c r="J31" s="26">
        <v>10493962183035300</v>
      </c>
      <c r="K31" s="62">
        <f>I31-J31</f>
      </c>
      <c r="L31" s="7">
        <v>1.2081112440440832e+23</v>
      </c>
      <c r="M31" s="7">
        <v>3.57948661591251e+21</v>
      </c>
      <c r="N31" s="7">
        <v>1.08399421220827e+22</v>
      </c>
      <c r="O31" s="8">
        <v>296.01946475881</v>
      </c>
      <c r="P31" s="26">
        <f>F31*N31-L31-M31</f>
      </c>
      <c r="Q31" s="8">
        <f>P31/N31</f>
      </c>
      <c r="R31" s="45">
        <f>Q31*2*0.01/SQRT(8*1.38E-23*O31/(2.66E-26*PI()))</f>
      </c>
      <c r="S31" s="26">
        <f>F31*2*0.01/SQRT(8*1.38E-23*O31/(2.66E-26*PI()))</f>
      </c>
      <c r="T31" s="26">
        <f>R31-S31</f>
      </c>
      <c r="U31" s="46">
        <f>T31/S31*100</f>
      </c>
      <c r="V31" s="8">
        <f>3.81E-42/E31*EXP(-170/E31)</f>
      </c>
      <c r="W31" s="26">
        <f>N31*N31*X31*V31</f>
      </c>
      <c r="X31" s="26">
        <f>I31*1000000-N31</f>
      </c>
      <c r="Y31" s="26">
        <f>F31*N31-W31</f>
      </c>
      <c r="Z31" s="8">
        <f>Y31/N31</f>
      </c>
      <c r="AA31" s="26">
        <f>Z31*2*0.01/SQRT(8*1.38E-23*O31/(2.66E-26*PI()))</f>
      </c>
      <c r="AB31" s="8">
        <f>L31/N31</f>
      </c>
      <c r="AC31" s="46">
        <f>M31/N31</f>
      </c>
      <c r="AD31" s="26">
        <f>W31/L31</f>
      </c>
      <c r="AE31" s="4"/>
      <c r="AF31" s="4"/>
      <c r="AG31" s="26"/>
      <c r="AH31" s="26"/>
      <c r="AI31" s="26"/>
      <c r="AJ31" s="26"/>
      <c r="AK31" s="26"/>
      <c r="AL31" s="26"/>
      <c r="AM31" s="26"/>
      <c r="AN31" s="26"/>
      <c r="AO31" s="26"/>
    </row>
    <row x14ac:dyDescent="0.25" r="32" customHeight="1" ht="17.25">
      <c r="A32" s="48">
        <v>5</v>
      </c>
      <c r="B32" s="41">
        <v>40</v>
      </c>
      <c r="C32" s="41">
        <v>0</v>
      </c>
      <c r="D32" s="41">
        <v>5</v>
      </c>
      <c r="E32" s="8">
        <v>528.6492125</v>
      </c>
      <c r="F32" s="42">
        <v>58.3291995245</v>
      </c>
      <c r="G32" s="42">
        <v>348.2897795</v>
      </c>
      <c r="H32" s="42">
        <v>0.0017197957244497817</v>
      </c>
      <c r="I32" s="43">
        <v>91374528366989800</v>
      </c>
      <c r="J32" s="26">
        <v>10960751023255400</v>
      </c>
      <c r="K32" s="62">
        <f>I32-J32</f>
      </c>
      <c r="L32" s="7">
        <v>2.0162399430816674e+23</v>
      </c>
      <c r="M32" s="7">
        <v>2.46045841747428e+21</v>
      </c>
      <c r="N32" s="7">
        <v>1.14793404831212e+22</v>
      </c>
      <c r="O32" s="8">
        <v>303.646865466524</v>
      </c>
      <c r="P32" s="26">
        <f>F32*N32-L32-M32</f>
      </c>
      <c r="Q32" s="8">
        <f>P32/N32</f>
      </c>
      <c r="R32" s="45">
        <f>Q32*2*0.01/SQRT(8*1.38E-23*O32/(2.66E-26*PI()))</f>
      </c>
      <c r="S32" s="26">
        <f>F32*2*0.01/SQRT(8*1.38E-23*O32/(2.66E-26*PI()))</f>
      </c>
      <c r="T32" s="26">
        <f>R32-S32</f>
      </c>
      <c r="U32" s="46">
        <f>T32/S32*100</f>
      </c>
      <c r="V32" s="8">
        <f>3.81E-42/E32*EXP(-170/E32)</f>
      </c>
      <c r="W32" s="26">
        <f>N32*N32*X32*V32</f>
      </c>
      <c r="X32" s="26">
        <f>I32*1000000-N32</f>
      </c>
      <c r="Y32" s="26">
        <f>F32*N32-W32</f>
      </c>
      <c r="Z32" s="8">
        <f>Y32/N32</f>
      </c>
      <c r="AA32" s="26">
        <f>Z32*2*0.01/SQRT(8*1.38E-23*O32/(2.66E-26*PI()))</f>
      </c>
      <c r="AB32" s="8">
        <f>L32/N32</f>
      </c>
      <c r="AC32" s="46">
        <f>M32/N32</f>
      </c>
      <c r="AD32" s="26">
        <f>W32/L32</f>
      </c>
      <c r="AE32" s="4"/>
      <c r="AF32" s="4"/>
      <c r="AG32" s="26"/>
      <c r="AH32" s="26"/>
      <c r="AI32" s="26"/>
      <c r="AJ32" s="26"/>
      <c r="AK32" s="26"/>
      <c r="AL32" s="26"/>
      <c r="AM32" s="26"/>
      <c r="AN32" s="26"/>
      <c r="AO32" s="26"/>
    </row>
    <row x14ac:dyDescent="0.25" r="33" customHeight="1" ht="17.25">
      <c r="A33" s="40">
        <v>7.5</v>
      </c>
      <c r="B33" s="41">
        <v>40</v>
      </c>
      <c r="C33" s="41">
        <v>0</v>
      </c>
      <c r="D33" s="41">
        <v>5</v>
      </c>
      <c r="E33" s="8">
        <v>586.650060937</v>
      </c>
      <c r="F33" s="42">
        <v>76.914797568</v>
      </c>
      <c r="G33" s="42">
        <v>364.53001706236</v>
      </c>
      <c r="H33" s="42">
        <v>0.002216687473228134</v>
      </c>
      <c r="I33" s="43">
        <v>123510783549328000</v>
      </c>
      <c r="J33" s="26">
        <v>10014797613733600</v>
      </c>
      <c r="K33" s="62">
        <f>I33-J33</f>
      </c>
      <c r="L33" s="44">
        <v>2.7546615880737164e+23</v>
      </c>
      <c r="M33" s="7">
        <v>1.74356636237985e+21</v>
      </c>
      <c r="N33" s="7">
        <v>1.13509143640817e+22</v>
      </c>
      <c r="O33" s="8">
        <v>311.639262201455</v>
      </c>
      <c r="P33" s="26">
        <f>F33*N33-L33-M33</f>
      </c>
      <c r="Q33" s="8">
        <f>P33/N33</f>
      </c>
      <c r="R33" s="45">
        <f>Q33*2*0.01/SQRT(8*1.38E-23*O33/(2.66E-26*PI()))</f>
      </c>
      <c r="S33" s="26">
        <f>F33*2*0.01/SQRT(8*1.38E-23*O33/(2.66E-26*PI()))</f>
      </c>
      <c r="T33" s="26">
        <f>R33-S33</f>
      </c>
      <c r="U33" s="46">
        <f>T33/S33*100</f>
      </c>
      <c r="V33" s="8">
        <f>3.81E-42/E33*EXP(-170/E33)</f>
      </c>
      <c r="W33" s="26">
        <f>N33*N33*X33*V33</f>
      </c>
      <c r="X33" s="26">
        <f>I33*1000000-N33</f>
      </c>
      <c r="Y33" s="26">
        <f>F33*N33-W33</f>
      </c>
      <c r="Z33" s="8">
        <f>Y33/N33</f>
      </c>
      <c r="AA33" s="26">
        <f>Z33*2*0.01/SQRT(8*1.38E-23*O33/(2.66E-26*PI()))</f>
      </c>
      <c r="AB33" s="8">
        <f>L33/N33</f>
      </c>
      <c r="AC33" s="46">
        <f>M33/N33</f>
      </c>
      <c r="AD33" s="26">
        <f>W33/L33</f>
      </c>
      <c r="AE33" s="4"/>
      <c r="AF33" s="4"/>
      <c r="AG33" s="96"/>
      <c r="AH33" s="96"/>
      <c r="AI33" s="96"/>
      <c r="AJ33" s="96"/>
      <c r="AK33" s="96"/>
      <c r="AL33" s="96"/>
      <c r="AM33" s="96"/>
      <c r="AN33" s="96"/>
      <c r="AO33" s="96"/>
    </row>
    <row x14ac:dyDescent="0.25" r="34" customHeight="1" ht="17.25">
      <c r="A34" s="79">
        <v>0.4</v>
      </c>
      <c r="B34" s="80">
        <v>20</v>
      </c>
      <c r="C34" s="80">
        <v>0</v>
      </c>
      <c r="D34" s="80">
        <v>25</v>
      </c>
      <c r="E34" s="81">
        <v>323.923205178</v>
      </c>
      <c r="F34" s="81">
        <v>21.0523143295</v>
      </c>
      <c r="G34" s="81">
        <v>305.36649744984</v>
      </c>
      <c r="H34" s="81">
        <v>0.0006629035817041713</v>
      </c>
      <c r="I34" s="82">
        <v>11930006048756700</v>
      </c>
      <c r="J34" s="80">
        <v>1432799284460730</v>
      </c>
      <c r="K34" s="83">
        <f>I34-J34</f>
      </c>
      <c r="L34" s="85">
        <v>3.0713477148125755e+21</v>
      </c>
      <c r="M34" s="85">
        <v>6.72421616065275e+21</v>
      </c>
      <c r="N34" s="85">
        <v>3.34179688070583e+21</v>
      </c>
      <c r="O34" s="88">
        <v>300.165056272092</v>
      </c>
      <c r="P34" s="87">
        <f>F34*N34-L34-M34</f>
      </c>
      <c r="Q34" s="88">
        <f>P34/N34</f>
      </c>
      <c r="R34" s="89">
        <f>Q34*2*0.01/SQRT(8*1.38E-23*O34/(2.66E-26*PI()))</f>
      </c>
      <c r="S34" s="87">
        <f>F34*2*0.01/SQRT(8*1.38E-23*O34/(2.66E-26*PI()))</f>
      </c>
      <c r="T34" s="87">
        <f>R34-S34</f>
      </c>
      <c r="U34" s="86">
        <f>T34/S34*100</f>
      </c>
      <c r="V34" s="88">
        <f>3.81E-42/E34*EXP(-170/E34)</f>
      </c>
      <c r="W34" s="87">
        <f>N34*N34*X34*V34</f>
      </c>
      <c r="X34" s="87">
        <f>I34*1000000-N34</f>
      </c>
      <c r="Y34" s="87">
        <f>F34*N34-W34</f>
      </c>
      <c r="Z34" s="88">
        <f>Y34/N34</f>
      </c>
      <c r="AA34" s="87">
        <f>Z34*2*0.01/SQRT(8*1.38E-23*O34/(2.66E-26*PI()))</f>
      </c>
      <c r="AB34" s="88">
        <f>L34/N34</f>
      </c>
      <c r="AC34" s="86">
        <f>M34/N34</f>
      </c>
      <c r="AD34" s="26">
        <f>W34/L34</f>
      </c>
      <c r="AE34" s="4"/>
      <c r="AF34" s="4"/>
      <c r="AG34" s="26"/>
      <c r="AH34" s="26"/>
      <c r="AI34" s="26"/>
      <c r="AJ34" s="26"/>
      <c r="AK34" s="26"/>
      <c r="AL34" s="26"/>
      <c r="AM34" s="26"/>
      <c r="AN34" s="26"/>
      <c r="AO34" s="26"/>
    </row>
    <row x14ac:dyDescent="0.25" r="35" customHeight="1" ht="17.25">
      <c r="A35" s="91">
        <v>0.6</v>
      </c>
      <c r="B35" s="92">
        <v>20</v>
      </c>
      <c r="C35" s="92">
        <v>0</v>
      </c>
      <c r="D35" s="92">
        <v>25</v>
      </c>
      <c r="E35" s="93">
        <v>333.811511494</v>
      </c>
      <c r="F35" s="93">
        <v>17.7906305084</v>
      </c>
      <c r="G35" s="93">
        <v>308.13522321832</v>
      </c>
      <c r="H35" s="93">
        <v>0.0005576759049823697</v>
      </c>
      <c r="I35" s="94">
        <v>17364915516849700</v>
      </c>
      <c r="J35" s="92">
        <v>2625402810818380</v>
      </c>
      <c r="K35" s="95">
        <f>I35-J35</f>
      </c>
      <c r="L35" s="7">
        <v>7.847699606906589e+21</v>
      </c>
      <c r="M35" s="7">
        <v>6.69937220738692e+21</v>
      </c>
      <c r="N35" s="7">
        <v>4.90002174884548e+21</v>
      </c>
      <c r="O35" s="8">
        <v>300.873380485298</v>
      </c>
      <c r="P35" s="26">
        <f>F35*N35-L35-M35</f>
      </c>
      <c r="Q35" s="8">
        <f>P35/N35</f>
      </c>
      <c r="R35" s="45">
        <f>Q35*2*0.01/SQRT(8*1.38E-23*O35/(2.66E-26*PI()))</f>
      </c>
      <c r="S35" s="26">
        <f>F35*2*0.01/SQRT(8*1.38E-23*O35/(2.66E-26*PI()))</f>
      </c>
      <c r="T35" s="26">
        <f>R35-S35</f>
      </c>
      <c r="U35" s="46">
        <f>T35/S35*100</f>
      </c>
      <c r="V35" s="8">
        <f>3.81E-42/E35*EXP(-170/E35)</f>
      </c>
      <c r="W35" s="26">
        <f>N35*N35*X35*V35</f>
      </c>
      <c r="X35" s="26">
        <f>I35*1000000-N35</f>
      </c>
      <c r="Y35" s="26">
        <f>F35*N35-W35</f>
      </c>
      <c r="Z35" s="8">
        <f>Y35/N35</f>
      </c>
      <c r="AA35" s="26">
        <f>Z35*2*0.01/SQRT(8*1.38E-23*O35/(2.66E-26*PI()))</f>
      </c>
      <c r="AB35" s="8">
        <f>L35/N35</f>
      </c>
      <c r="AC35" s="46">
        <f>M35/N35</f>
      </c>
      <c r="AD35" s="26">
        <f>W35/L35</f>
      </c>
      <c r="AE35" s="4"/>
      <c r="AF35" s="4"/>
      <c r="AG35" s="26"/>
      <c r="AH35" s="26"/>
      <c r="AI35" s="26"/>
      <c r="AJ35" s="26"/>
      <c r="AK35" s="26"/>
      <c r="AL35" s="26"/>
      <c r="AM35" s="26"/>
      <c r="AN35" s="26"/>
      <c r="AO35" s="26"/>
    </row>
    <row x14ac:dyDescent="0.25" r="36" customHeight="1" ht="17.25">
      <c r="A36" s="40">
        <v>0.8</v>
      </c>
      <c r="B36" s="41">
        <v>20</v>
      </c>
      <c r="C36" s="41">
        <v>0</v>
      </c>
      <c r="D36" s="41">
        <v>25</v>
      </c>
      <c r="E36" s="8">
        <v>343.091238381</v>
      </c>
      <c r="F36" s="42">
        <v>18.286016679</v>
      </c>
      <c r="G36" s="42">
        <v>310.73354674667996</v>
      </c>
      <c r="H36" s="42">
        <v>0.0005708030093579538</v>
      </c>
      <c r="I36" s="43">
        <v>22526986205414600</v>
      </c>
      <c r="J36" s="7">
        <v>3647012060727530</v>
      </c>
      <c r="K36" s="62">
        <f>I36-J36</f>
      </c>
      <c r="L36" s="7">
        <v>1.3568052035372615e+22</v>
      </c>
      <c r="M36" s="7">
        <v>5.96268330611655e+21</v>
      </c>
      <c r="N36" s="7">
        <v>5.7902472780147e+21</v>
      </c>
      <c r="O36" s="8">
        <v>301.588598847085</v>
      </c>
      <c r="P36" s="26">
        <f>F36*N36-L36-M36</f>
      </c>
      <c r="Q36" s="8">
        <f>P36/N36</f>
      </c>
      <c r="R36" s="45">
        <f>Q36*2*0.01/SQRT(8*1.38E-23*O36/(2.66E-26*PI()))</f>
      </c>
      <c r="S36" s="26">
        <f>F36*2*0.01/SQRT(8*1.38E-23*O36/(2.66E-26*PI()))</f>
      </c>
      <c r="T36" s="26">
        <f>R36-S36</f>
      </c>
      <c r="U36" s="46">
        <f>T36/S36*100</f>
      </c>
      <c r="V36" s="8">
        <f>3.81E-42/E36*EXP(-170/E36)</f>
      </c>
      <c r="W36" s="26">
        <f>N36*N36*X36*V36</f>
      </c>
      <c r="X36" s="26">
        <f>I36*1000000-N36</f>
      </c>
      <c r="Y36" s="26">
        <f>F36*N36-W36</f>
      </c>
      <c r="Z36" s="8">
        <f>Y36/N36</f>
      </c>
      <c r="AA36" s="26">
        <f>Z36*2*0.01/SQRT(8*1.38E-23*O36/(2.66E-26*PI()))</f>
      </c>
      <c r="AB36" s="8">
        <f>L36/N36</f>
      </c>
      <c r="AC36" s="46">
        <f>M36/N36</f>
      </c>
      <c r="AD36" s="26">
        <f>W36/L36</f>
      </c>
      <c r="AE36" s="4"/>
      <c r="AF36" s="4"/>
      <c r="AG36" s="26"/>
      <c r="AH36" s="26"/>
      <c r="AI36" s="26"/>
      <c r="AJ36" s="26"/>
      <c r="AK36" s="26"/>
      <c r="AL36" s="26"/>
      <c r="AM36" s="26"/>
      <c r="AN36" s="26"/>
      <c r="AO36" s="26"/>
    </row>
    <row x14ac:dyDescent="0.25" r="37" customHeight="1" ht="17.25">
      <c r="A37" s="48">
        <v>1</v>
      </c>
      <c r="B37" s="41">
        <v>20</v>
      </c>
      <c r="C37" s="41">
        <v>0</v>
      </c>
      <c r="D37" s="41">
        <v>25</v>
      </c>
      <c r="E37" s="8">
        <v>351.7918244</v>
      </c>
      <c r="F37" s="42">
        <v>19.1924809292</v>
      </c>
      <c r="G37" s="42">
        <v>313.16971083199996</v>
      </c>
      <c r="H37" s="42">
        <v>0.000596763779366388</v>
      </c>
      <c r="I37" s="43">
        <v>27462305325688000</v>
      </c>
      <c r="J37" s="7">
        <v>4579518354540080</v>
      </c>
      <c r="K37" s="62">
        <f>I37-J37</f>
      </c>
      <c r="L37" s="7">
        <v>1.9993774467502704e+22</v>
      </c>
      <c r="M37" s="7">
        <v>5.31666463986954e+21</v>
      </c>
      <c r="N37" s="7">
        <v>6.42368169940044e+21</v>
      </c>
      <c r="O37" s="8">
        <v>302.28397338323</v>
      </c>
      <c r="P37" s="26">
        <f>F37*N37-L37-M37</f>
      </c>
      <c r="Q37" s="8">
        <f>P37/N37</f>
      </c>
      <c r="R37" s="45">
        <f>Q37*2*0.01/SQRT(8*1.38E-23*O37/(2.66E-26*PI()))</f>
      </c>
      <c r="S37" s="26">
        <f>F37*2*0.01/SQRT(8*1.38E-23*O37/(2.66E-26*PI()))</f>
      </c>
      <c r="T37" s="26">
        <f>R37-S37</f>
      </c>
      <c r="U37" s="46">
        <f>T37/S37*100</f>
      </c>
      <c r="V37" s="8">
        <f>3.81E-42/E37*EXP(-170/E37)</f>
      </c>
      <c r="W37" s="26">
        <f>N37*N37*X37*V37</f>
      </c>
      <c r="X37" s="26">
        <f>I37*1000000-N37</f>
      </c>
      <c r="Y37" s="26">
        <f>F37*N37-W37</f>
      </c>
      <c r="Z37" s="8">
        <f>Y37/N37</f>
      </c>
      <c r="AA37" s="26">
        <f>Z37*2*0.01/SQRT(8*1.38E-23*O37/(2.66E-26*PI()))</f>
      </c>
      <c r="AB37" s="8">
        <f>L37/N37</f>
      </c>
      <c r="AC37" s="46">
        <f>M37/N37</f>
      </c>
      <c r="AD37" s="26">
        <f>W37/L37</f>
      </c>
      <c r="AE37" s="4"/>
      <c r="AF37" s="4"/>
      <c r="AG37" s="26"/>
      <c r="AH37" s="26"/>
      <c r="AI37" s="26"/>
      <c r="AJ37" s="26"/>
      <c r="AK37" s="26"/>
      <c r="AL37" s="26"/>
      <c r="AM37" s="26"/>
      <c r="AN37" s="26"/>
      <c r="AO37" s="26"/>
    </row>
    <row x14ac:dyDescent="0.25" r="38" customHeight="1" ht="17.25">
      <c r="A38" s="40">
        <v>1.5</v>
      </c>
      <c r="B38" s="41">
        <v>20</v>
      </c>
      <c r="C38" s="41">
        <v>0</v>
      </c>
      <c r="D38" s="41">
        <v>25</v>
      </c>
      <c r="E38" s="8">
        <v>371.202738725</v>
      </c>
      <c r="F38" s="42">
        <v>22.5237161641</v>
      </c>
      <c r="G38" s="42">
        <v>318.604766843</v>
      </c>
      <c r="H38" s="42">
        <v>0.0006943447000599682</v>
      </c>
      <c r="I38" s="43">
        <v>39039371823886900</v>
      </c>
      <c r="J38" s="7">
        <v>6139495153845500</v>
      </c>
      <c r="K38" s="62">
        <f>I38-J38</f>
      </c>
      <c r="L38" s="7">
        <v>3.609238826635582e+22</v>
      </c>
      <c r="M38" s="7">
        <v>4.03880118894e+21</v>
      </c>
      <c r="N38" s="7">
        <v>7.22871438651123e+21</v>
      </c>
      <c r="O38" s="8">
        <v>303.888610278072</v>
      </c>
      <c r="P38" s="26">
        <f>F38*N38-L38-M38</f>
      </c>
      <c r="Q38" s="8">
        <f>P38/N38</f>
      </c>
      <c r="R38" s="45">
        <f>Q38*2*0.01/SQRT(8*1.38E-23*O38/(2.66E-26*PI()))</f>
      </c>
      <c r="S38" s="26">
        <f>F38*2*0.01/SQRT(8*1.38E-23*O38/(2.66E-26*PI()))</f>
      </c>
      <c r="T38" s="26">
        <f>R38-S38</f>
      </c>
      <c r="U38" s="46">
        <f>T38/S38*100</f>
      </c>
      <c r="V38" s="8">
        <f>3.81E-42/E38*EXP(-170/E38)</f>
      </c>
      <c r="W38" s="26">
        <f>N38*N38*X38*V38</f>
      </c>
      <c r="X38" s="26">
        <f>I38*1000000-N38</f>
      </c>
      <c r="Y38" s="26">
        <f>F38*N38-W38</f>
      </c>
      <c r="Z38" s="8">
        <f>Y38/N38</f>
      </c>
      <c r="AA38" s="26">
        <f>Z38*2*0.01/SQRT(8*1.38E-23*O38/(2.66E-26*PI()))</f>
      </c>
      <c r="AB38" s="8">
        <f>L38/N38</f>
      </c>
      <c r="AC38" s="46">
        <f>M38/N38</f>
      </c>
      <c r="AD38" s="26">
        <f>W38/L38</f>
      </c>
      <c r="AE38" s="4"/>
      <c r="AF38" s="4"/>
      <c r="AG38" s="26"/>
      <c r="AH38" s="26"/>
      <c r="AI38" s="26"/>
      <c r="AJ38" s="26"/>
      <c r="AK38" s="26"/>
      <c r="AL38" s="26"/>
      <c r="AM38" s="26"/>
      <c r="AN38" s="26"/>
      <c r="AO38" s="26"/>
    </row>
    <row x14ac:dyDescent="0.25" r="39" customHeight="1" ht="17.25">
      <c r="A39" s="48">
        <v>2</v>
      </c>
      <c r="B39" s="41">
        <v>20</v>
      </c>
      <c r="C39" s="41">
        <v>0</v>
      </c>
      <c r="D39" s="41">
        <v>25</v>
      </c>
      <c r="E39" s="8">
        <v>387.6379912</v>
      </c>
      <c r="F39" s="42">
        <v>24.7057453</v>
      </c>
      <c r="G39" s="42">
        <v>323.20663753599996</v>
      </c>
      <c r="H39" s="42">
        <v>0.0007561692940839718</v>
      </c>
      <c r="I39" s="43">
        <v>49845550292149000</v>
      </c>
      <c r="J39" s="7">
        <v>7126282289783330</v>
      </c>
      <c r="K39" s="62">
        <f>I39-J39</f>
      </c>
      <c r="L39" s="7">
        <v>5.419815514246814e+22</v>
      </c>
      <c r="M39" s="7">
        <v>3.3309728972309e+21</v>
      </c>
      <c r="N39" s="7">
        <v>7.81283676802857e+21</v>
      </c>
      <c r="O39" s="8">
        <v>305.336590522723</v>
      </c>
      <c r="P39" s="26">
        <f>F39*N39-L39-M39</f>
      </c>
      <c r="Q39" s="8">
        <f>P39/N39</f>
      </c>
      <c r="R39" s="45">
        <f>Q39*2*0.01/SQRT(8*1.38E-23*O39/(2.66E-26*PI()))</f>
      </c>
      <c r="S39" s="26">
        <f>F39*2*0.01/SQRT(8*1.38E-23*O39/(2.66E-26*PI()))</f>
      </c>
      <c r="T39" s="26">
        <f>R39-S39</f>
      </c>
      <c r="U39" s="46">
        <f>T39/S39*100</f>
      </c>
      <c r="V39" s="8">
        <f>3.81E-42/E39*EXP(-170/E39)</f>
      </c>
      <c r="W39" s="26">
        <f>N39*N39*X39*V39</f>
      </c>
      <c r="X39" s="26">
        <f>I39*1000000-N39</f>
      </c>
      <c r="Y39" s="26">
        <f>F39*N39-W39</f>
      </c>
      <c r="Z39" s="8">
        <f>Y39/N39</f>
      </c>
      <c r="AA39" s="26">
        <f>Z39*2*0.01/SQRT(8*1.38E-23*O39/(2.66E-26*PI()))</f>
      </c>
      <c r="AB39" s="8">
        <f>L39/N39</f>
      </c>
      <c r="AC39" s="46">
        <f>M39/N39</f>
      </c>
      <c r="AD39" s="26">
        <f>W39/L39</f>
      </c>
      <c r="AE39" s="4"/>
      <c r="AF39" s="4"/>
      <c r="AG39" s="26"/>
      <c r="AH39" s="26"/>
      <c r="AI39" s="26"/>
      <c r="AJ39" s="26"/>
      <c r="AK39" s="26"/>
      <c r="AL39" s="26"/>
      <c r="AM39" s="26"/>
      <c r="AN39" s="26"/>
      <c r="AO39" s="26"/>
    </row>
    <row x14ac:dyDescent="0.25" r="40" customHeight="1" ht="17.25">
      <c r="A40" s="48">
        <v>3</v>
      </c>
      <c r="B40" s="41">
        <v>20</v>
      </c>
      <c r="C40" s="41">
        <v>0</v>
      </c>
      <c r="D40" s="41">
        <v>25</v>
      </c>
      <c r="E40" s="8">
        <v>413.4214208</v>
      </c>
      <c r="F40" s="42">
        <v>27.0029443262</v>
      </c>
      <c r="G40" s="42">
        <v>330.425997824</v>
      </c>
      <c r="H40" s="42">
        <v>0.0008174011220945627</v>
      </c>
      <c r="I40" s="43">
        <v>70105325994421400</v>
      </c>
      <c r="J40" s="7">
        <v>7656366481963040</v>
      </c>
      <c r="K40" s="62">
        <f>I40-J40</f>
      </c>
      <c r="L40" s="7">
        <v>9.49026045944868e+22</v>
      </c>
      <c r="M40" s="7">
        <v>2.55846845025325e+21</v>
      </c>
      <c r="N40" s="7">
        <v>8.67560884923605e+21</v>
      </c>
      <c r="O40" s="8">
        <v>307.979743720466</v>
      </c>
      <c r="P40" s="26">
        <f>F40*N40-L40-M40</f>
      </c>
      <c r="Q40" s="8">
        <f>P40/N40</f>
      </c>
      <c r="R40" s="45">
        <f>Q40*2*0.01/SQRT(8*1.38E-23*O40/(2.66E-26*PI()))</f>
      </c>
      <c r="S40" s="26">
        <f>F40*2*0.01/SQRT(8*1.38E-23*O40/(2.66E-26*PI()))</f>
      </c>
      <c r="T40" s="26">
        <f>R40-S40</f>
      </c>
      <c r="U40" s="46">
        <f>T40/S40*100</f>
      </c>
      <c r="V40" s="8">
        <f>3.81E-42/E40*EXP(-170/E40)</f>
      </c>
      <c r="W40" s="26">
        <f>N40*N40*X40*V40</f>
      </c>
      <c r="X40" s="26">
        <f>I40*1000000-N40</f>
      </c>
      <c r="Y40" s="26">
        <f>F40*N40-W40</f>
      </c>
      <c r="Z40" s="8">
        <f>Y40/N40</f>
      </c>
      <c r="AA40" s="26">
        <f>Z40*2*0.01/SQRT(8*1.38E-23*O40/(2.66E-26*PI()))</f>
      </c>
      <c r="AB40" s="8">
        <f>L40/N40</f>
      </c>
      <c r="AC40" s="46">
        <f>M40/N40</f>
      </c>
      <c r="AD40" s="26">
        <f>W40/L40</f>
      </c>
      <c r="AE40" s="4"/>
      <c r="AF40" s="4"/>
      <c r="AG40" s="26"/>
      <c r="AH40" s="26"/>
      <c r="AI40" s="26"/>
      <c r="AJ40" s="26"/>
      <c r="AK40" s="26"/>
      <c r="AL40" s="26"/>
      <c r="AM40" s="26"/>
      <c r="AN40" s="26"/>
      <c r="AO40" s="26"/>
    </row>
    <row x14ac:dyDescent="0.25" r="41" customHeight="1" ht="17.25">
      <c r="A41" s="48">
        <v>5</v>
      </c>
      <c r="B41" s="41">
        <v>20</v>
      </c>
      <c r="C41" s="41">
        <v>0</v>
      </c>
      <c r="D41" s="41">
        <v>25</v>
      </c>
      <c r="E41" s="8">
        <v>449.51935</v>
      </c>
      <c r="F41" s="42">
        <v>27.1308214691</v>
      </c>
      <c r="G41" s="42">
        <v>340.533418</v>
      </c>
      <c r="H41" s="42">
        <v>0.0008089921145130815</v>
      </c>
      <c r="I41" s="43">
        <v>107459384037123000</v>
      </c>
      <c r="J41" s="7">
        <v>6802440879088720</v>
      </c>
      <c r="K41" s="62">
        <f>I41-J41</f>
      </c>
      <c r="L41" s="7">
        <v>1.908479263414954e+23</v>
      </c>
      <c r="M41" s="7">
        <v>1.87287181838622e+21</v>
      </c>
      <c r="N41" s="7">
        <v>9.90807164817347e+21</v>
      </c>
      <c r="O41" s="8">
        <v>312.659982498595</v>
      </c>
      <c r="P41" s="26">
        <f>F41*N41-L41-M41</f>
      </c>
      <c r="Q41" s="8">
        <f>P41/N41</f>
      </c>
      <c r="R41" s="45">
        <f>Q41*2*0.01/SQRT(8*1.38E-23*O41/(2.66E-26*PI()))</f>
      </c>
      <c r="S41" s="26">
        <f>F41*2*0.01/SQRT(8*1.38E-23*O41/(2.66E-26*PI()))</f>
      </c>
      <c r="T41" s="26">
        <f>R41-S41</f>
      </c>
      <c r="U41" s="46">
        <f>T41/S41*100</f>
      </c>
      <c r="V41" s="8">
        <f>3.81E-42/E41*EXP(-170/E41)</f>
      </c>
      <c r="W41" s="26">
        <f>N41*N41*X41*V41</f>
      </c>
      <c r="X41" s="26">
        <f>I41*1000000-N41</f>
      </c>
      <c r="Y41" s="26">
        <f>F41*N41-W41</f>
      </c>
      <c r="Z41" s="8">
        <f>Y41/N41</f>
      </c>
      <c r="AA41" s="26">
        <f>Z41*2*0.01/SQRT(8*1.38E-23*O41/(2.66E-26*PI()))</f>
      </c>
      <c r="AB41" s="8">
        <f>L41/N41</f>
      </c>
      <c r="AC41" s="46">
        <f>M41/N41</f>
      </c>
      <c r="AD41" s="26">
        <f>W41/L41</f>
      </c>
      <c r="AE41" s="4"/>
      <c r="AF41" s="4"/>
      <c r="AG41" s="26"/>
      <c r="AH41" s="26"/>
      <c r="AI41" s="26"/>
      <c r="AJ41" s="26"/>
      <c r="AK41" s="26"/>
      <c r="AL41" s="26"/>
      <c r="AM41" s="26"/>
      <c r="AN41" s="26"/>
      <c r="AO41" s="26"/>
    </row>
    <row x14ac:dyDescent="0.25" r="42" customHeight="1" ht="17.25">
      <c r="A42" s="91">
        <v>0.4</v>
      </c>
      <c r="B42" s="92">
        <v>40</v>
      </c>
      <c r="C42" s="92">
        <v>0</v>
      </c>
      <c r="D42" s="92">
        <v>25</v>
      </c>
      <c r="E42" s="93">
        <v>346.618599392</v>
      </c>
      <c r="F42" s="93">
        <v>43.5025912553</v>
      </c>
      <c r="G42" s="93">
        <v>311.72120782976</v>
      </c>
      <c r="H42" s="93">
        <v>0.0013557923065426586</v>
      </c>
      <c r="I42" s="94">
        <v>11148870268012000</v>
      </c>
      <c r="J42" s="92">
        <v>1709001179365870</v>
      </c>
      <c r="K42" s="95">
        <f>I42-J42</f>
      </c>
      <c r="L42" s="7">
        <v>3.914129939649749e+21</v>
      </c>
      <c r="M42" s="7">
        <v>7.21543790999067e+21</v>
      </c>
      <c r="N42" s="7">
        <v>3.37505411048843e+21</v>
      </c>
      <c r="O42" s="8">
        <v>302.090089937862</v>
      </c>
      <c r="P42" s="26">
        <f>F42*N42-L42-M42</f>
      </c>
      <c r="Q42" s="8">
        <f>P42/N42</f>
      </c>
      <c r="R42" s="45">
        <f>Q42*2*0.01/SQRT(8*1.38E-23*O42/(2.66E-26*PI()))</f>
      </c>
      <c r="S42" s="26">
        <f>F42*2*0.01/SQRT(8*1.38E-23*O42/(2.66E-26*PI()))</f>
      </c>
      <c r="T42" s="26">
        <f>R42-S42</f>
      </c>
      <c r="U42" s="46">
        <f>T42/S42*100</f>
      </c>
      <c r="V42" s="8">
        <f>3.81E-42/E42*EXP(-170/E42)</f>
      </c>
      <c r="W42" s="26">
        <f>N42*N42*X42*V42</f>
      </c>
      <c r="X42" s="26">
        <f>I42*1000000-N42</f>
      </c>
      <c r="Y42" s="26">
        <f>F42*N42-W42</f>
      </c>
      <c r="Z42" s="8">
        <f>Y42/N42</f>
      </c>
      <c r="AA42" s="26">
        <f>Z42*2*0.01/SQRT(8*1.38E-23*O42/(2.66E-26*PI()))</f>
      </c>
      <c r="AB42" s="8">
        <f>L42/N42</f>
      </c>
      <c r="AC42" s="46">
        <f>M42/N42</f>
      </c>
      <c r="AD42" s="26">
        <f>W42/L42</f>
      </c>
      <c r="AE42" s="4"/>
      <c r="AF42" s="4"/>
      <c r="AG42" s="26"/>
      <c r="AH42" s="26"/>
      <c r="AI42" s="26"/>
      <c r="AJ42" s="26"/>
      <c r="AK42" s="26"/>
      <c r="AL42" s="26"/>
      <c r="AM42" s="26"/>
      <c r="AN42" s="26"/>
      <c r="AO42" s="26"/>
    </row>
    <row x14ac:dyDescent="0.25" r="43" customHeight="1" ht="17.25">
      <c r="A43" s="91">
        <v>0.6</v>
      </c>
      <c r="B43" s="92">
        <v>40</v>
      </c>
      <c r="C43" s="92">
        <v>0</v>
      </c>
      <c r="D43" s="92">
        <v>25</v>
      </c>
      <c r="E43" s="93">
        <v>358.872879968</v>
      </c>
      <c r="F43" s="93">
        <v>30.5609260165</v>
      </c>
      <c r="G43" s="93">
        <v>315.15240639103996</v>
      </c>
      <c r="H43" s="93">
        <v>0.0009472560971404834</v>
      </c>
      <c r="I43" s="94">
        <v>16152261759565200</v>
      </c>
      <c r="J43" s="92">
        <v>3084852444284590</v>
      </c>
      <c r="K43" s="95">
        <f>I43-J43</f>
      </c>
      <c r="L43" s="7">
        <v>1.0092235899786423e+22</v>
      </c>
      <c r="M43" s="7">
        <v>8.39232834827699e+21</v>
      </c>
      <c r="N43" s="7">
        <v>5.59637055819357e+21</v>
      </c>
      <c r="O43" s="8">
        <v>303.280857864118</v>
      </c>
      <c r="P43" s="26">
        <f>F43*N43-L43-M43</f>
      </c>
      <c r="Q43" s="8">
        <f>P43/N43</f>
      </c>
      <c r="R43" s="45">
        <f>Q43*2*0.01/SQRT(8*1.38E-23*O43/(2.66E-26*PI()))</f>
      </c>
      <c r="S43" s="26">
        <f>F43*2*0.01/SQRT(8*1.38E-23*O43/(2.66E-26*PI()))</f>
      </c>
      <c r="T43" s="26">
        <f>R43-S43</f>
      </c>
      <c r="U43" s="46">
        <f>T43/S43*100</f>
      </c>
      <c r="V43" s="8">
        <f>3.81E-42/E43*EXP(-170/E43)</f>
      </c>
      <c r="W43" s="26">
        <f>N43*N43*X43*V43</f>
      </c>
      <c r="X43" s="26">
        <f>I43*1000000-N43</f>
      </c>
      <c r="Y43" s="26">
        <f>F43*N43-W43</f>
      </c>
      <c r="Z43" s="8">
        <f>Y43/N43</f>
      </c>
      <c r="AA43" s="26">
        <f>Z43*2*0.01/SQRT(8*1.38E-23*O43/(2.66E-26*PI()))</f>
      </c>
      <c r="AB43" s="8">
        <f>L43/N43</f>
      </c>
      <c r="AC43" s="46">
        <f>M43/N43</f>
      </c>
      <c r="AD43" s="26">
        <f>W43/L43</f>
      </c>
      <c r="AE43" s="4"/>
      <c r="AF43" s="4"/>
      <c r="AG43" s="26"/>
      <c r="AH43" s="26"/>
      <c r="AI43" s="26"/>
      <c r="AJ43" s="26"/>
      <c r="AK43" s="26"/>
      <c r="AL43" s="26"/>
      <c r="AM43" s="26"/>
      <c r="AN43" s="26"/>
      <c r="AO43" s="26"/>
    </row>
    <row x14ac:dyDescent="0.25" r="44" customHeight="1" ht="17.25">
      <c r="A44" s="40">
        <v>0.8</v>
      </c>
      <c r="B44" s="41">
        <v>40</v>
      </c>
      <c r="C44" s="41">
        <v>0</v>
      </c>
      <c r="D44" s="41">
        <v>25</v>
      </c>
      <c r="E44" s="8">
        <v>370.776396096</v>
      </c>
      <c r="F44" s="42">
        <v>30.5600984126</v>
      </c>
      <c r="G44" s="42">
        <v>318.48539090687996</v>
      </c>
      <c r="H44" s="42">
        <v>0.0009422609740987378</v>
      </c>
      <c r="I44" s="43">
        <v>20844939633648500</v>
      </c>
      <c r="J44" s="7">
        <v>4346233526694470</v>
      </c>
      <c r="K44" s="62">
        <f>I44-J44</f>
      </c>
      <c r="L44" s="7">
        <v>1.723052926744625e+22</v>
      </c>
      <c r="M44" s="7">
        <v>7.71378417130199e+21</v>
      </c>
      <c r="N44" s="7">
        <v>6.75293435260333e+21</v>
      </c>
      <c r="O44" s="8">
        <v>304.54499213713</v>
      </c>
      <c r="P44" s="26">
        <f>F44*N44-L44-M44</f>
      </c>
      <c r="Q44" s="8">
        <f>P44/N44</f>
      </c>
      <c r="R44" s="45">
        <f>Q44*2*0.01/SQRT(8*1.38E-23*O44/(2.66E-26*PI()))</f>
      </c>
      <c r="S44" s="26">
        <f>F44*2*0.01/SQRT(8*1.38E-23*O44/(2.66E-26*PI()))</f>
      </c>
      <c r="T44" s="26">
        <f>R44-S44</f>
      </c>
      <c r="U44" s="46">
        <f>T44/S44*100</f>
      </c>
      <c r="V44" s="8">
        <f>3.81E-42/E44*EXP(-170/E44)</f>
      </c>
      <c r="W44" s="26">
        <f>N44*N44*X44*V44</f>
      </c>
      <c r="X44" s="26">
        <f>I44*1000000-N44</f>
      </c>
      <c r="Y44" s="26">
        <f>F44*N44-W44</f>
      </c>
      <c r="Z44" s="8">
        <f>Y44/N44</f>
      </c>
      <c r="AA44" s="26">
        <f>Z44*2*0.01/SQRT(8*1.38E-23*O44/(2.66E-26*PI()))</f>
      </c>
      <c r="AB44" s="8">
        <f>L44/N44</f>
      </c>
      <c r="AC44" s="46">
        <f>M44/N44</f>
      </c>
      <c r="AD44" s="26">
        <f>W44/L44</f>
      </c>
      <c r="AE44" s="4"/>
      <c r="AF44" s="4"/>
      <c r="AG44" s="26"/>
      <c r="AH44" s="26"/>
      <c r="AI44" s="26"/>
      <c r="AJ44" s="26"/>
      <c r="AK44" s="26"/>
      <c r="AL44" s="26"/>
      <c r="AM44" s="26"/>
      <c r="AN44" s="26"/>
      <c r="AO44" s="26"/>
    </row>
    <row x14ac:dyDescent="0.25" r="45" customHeight="1" ht="17.25">
      <c r="A45" s="48">
        <v>1</v>
      </c>
      <c r="B45" s="41">
        <v>40</v>
      </c>
      <c r="C45" s="41">
        <v>0</v>
      </c>
      <c r="D45" s="41">
        <v>25</v>
      </c>
      <c r="E45" s="8">
        <v>382.335434</v>
      </c>
      <c r="F45" s="42">
        <v>30.6821687285</v>
      </c>
      <c r="G45" s="42">
        <v>321.72192151999997</v>
      </c>
      <c r="H45" s="42">
        <v>0.0009412542292053779</v>
      </c>
      <c r="I45" s="43">
        <v>25268425664029900</v>
      </c>
      <c r="J45" s="7">
        <v>5244235608585890</v>
      </c>
      <c r="K45" s="62">
        <f>I45-J45</f>
      </c>
      <c r="L45" s="7">
        <v>2.58174044542982e+22</v>
      </c>
      <c r="M45" s="7">
        <v>7.16383108162725e+21</v>
      </c>
      <c r="N45" s="7">
        <v>7.72403698712542e+21</v>
      </c>
      <c r="O45" s="8">
        <v>305.742502071254</v>
      </c>
      <c r="P45" s="26">
        <f>F45*N45-L45-M45</f>
      </c>
      <c r="Q45" s="8">
        <f>P45/N45</f>
      </c>
      <c r="R45" s="45">
        <f>Q45*2*0.01/SQRT(8*1.38E-23*O45/(2.66E-26*PI()))</f>
      </c>
      <c r="S45" s="26">
        <f>F45*2*0.01/SQRT(8*1.38E-23*O45/(2.66E-26*PI()))</f>
      </c>
      <c r="T45" s="26">
        <f>R45-S45</f>
      </c>
      <c r="U45" s="46">
        <f>T45/S45*100</f>
      </c>
      <c r="V45" s="8">
        <f>3.81E-42/E45*EXP(-170/E45)</f>
      </c>
      <c r="W45" s="26">
        <f>N45*N45*X45*V45</f>
      </c>
      <c r="X45" s="26">
        <f>I45*1000000-N45</f>
      </c>
      <c r="Y45" s="26">
        <f>F45*N45-W45</f>
      </c>
      <c r="Z45" s="8">
        <f>Y45/N45</f>
      </c>
      <c r="AA45" s="26">
        <f>Z45*2*0.01/SQRT(8*1.38E-23*O45/(2.66E-26*PI()))</f>
      </c>
      <c r="AB45" s="8">
        <f>L45/N45</f>
      </c>
      <c r="AC45" s="46">
        <f>M45/N45</f>
      </c>
      <c r="AD45" s="26">
        <f>W45/L45</f>
      </c>
      <c r="AE45" s="4"/>
      <c r="AF45" s="4"/>
      <c r="AG45" s="26"/>
      <c r="AH45" s="26"/>
      <c r="AI45" s="26"/>
      <c r="AJ45" s="26"/>
      <c r="AK45" s="26"/>
      <c r="AL45" s="26"/>
      <c r="AM45" s="26"/>
      <c r="AN45" s="26"/>
      <c r="AO45" s="26"/>
    </row>
    <row x14ac:dyDescent="0.25" r="46" customHeight="1" ht="17.25">
      <c r="A46" s="40">
        <v>1.5</v>
      </c>
      <c r="B46" s="41">
        <v>40</v>
      </c>
      <c r="C46" s="41">
        <v>0</v>
      </c>
      <c r="D46" s="41">
        <v>25</v>
      </c>
      <c r="E46" s="8">
        <v>409.767189875</v>
      </c>
      <c r="F46" s="42">
        <v>35.3424142489</v>
      </c>
      <c r="G46" s="42">
        <v>329.402813165</v>
      </c>
      <c r="H46" s="42">
        <v>0.0010715039458140205</v>
      </c>
      <c r="I46" s="43">
        <v>35365256411942300</v>
      </c>
      <c r="J46" s="7">
        <v>6878028831950130</v>
      </c>
      <c r="K46" s="62">
        <f>I46-J46</f>
      </c>
      <c r="L46" s="7">
        <v>4.614460033797353e+22</v>
      </c>
      <c r="M46" s="7">
        <v>5.63464614002412e+21</v>
      </c>
      <c r="N46" s="7">
        <v>8.8903599425454e+21</v>
      </c>
      <c r="O46" s="8">
        <v>308.539306226308</v>
      </c>
      <c r="P46" s="26">
        <f>F46*N46-L46-M46</f>
      </c>
      <c r="Q46" s="8">
        <f>P46/N46</f>
      </c>
      <c r="R46" s="45">
        <f>Q46*2*0.01/SQRT(8*1.38E-23*O46/(2.66E-26*PI()))</f>
      </c>
      <c r="S46" s="26">
        <f>F46*2*0.01/SQRT(8*1.38E-23*O46/(2.66E-26*PI()))</f>
      </c>
      <c r="T46" s="26">
        <f>R46-S46</f>
      </c>
      <c r="U46" s="46">
        <f>T46/S46*100</f>
      </c>
      <c r="V46" s="8">
        <f>3.81E-42/E46*EXP(-170/E46)</f>
      </c>
      <c r="W46" s="26">
        <f>N46*N46*X46*V46</f>
      </c>
      <c r="X46" s="26">
        <f>I46*1000000-N46</f>
      </c>
      <c r="Y46" s="26">
        <f>F46*N46-W46</f>
      </c>
      <c r="Z46" s="8">
        <f>Y46/N46</f>
      </c>
      <c r="AA46" s="26">
        <f>Z46*2*0.01/SQRT(8*1.38E-23*O46/(2.66E-26*PI()))</f>
      </c>
      <c r="AB46" s="8">
        <f>L46/N46</f>
      </c>
      <c r="AC46" s="46">
        <f>M46/N46</f>
      </c>
      <c r="AD46" s="26">
        <f>W46/L46</f>
      </c>
      <c r="AE46" s="4"/>
      <c r="AF46" s="4"/>
      <c r="AG46" s="26"/>
      <c r="AH46" s="26"/>
      <c r="AI46" s="26"/>
      <c r="AJ46" s="26"/>
      <c r="AK46" s="26"/>
      <c r="AL46" s="26"/>
      <c r="AM46" s="26"/>
      <c r="AN46" s="26"/>
      <c r="AO46" s="26"/>
    </row>
    <row x14ac:dyDescent="0.25" r="47" customHeight="1" ht="17.25">
      <c r="A47" s="48">
        <v>2</v>
      </c>
      <c r="B47" s="41">
        <v>40</v>
      </c>
      <c r="C47" s="41">
        <v>0</v>
      </c>
      <c r="D47" s="41">
        <v>25</v>
      </c>
      <c r="E47" s="8">
        <v>435.183468</v>
      </c>
      <c r="F47" s="42">
        <v>40.9553686869</v>
      </c>
      <c r="G47" s="42">
        <v>336.51937104</v>
      </c>
      <c r="H47" s="42">
        <v>0.0012284769699164365</v>
      </c>
      <c r="I47" s="43">
        <v>44399731162368600</v>
      </c>
      <c r="J47" s="7">
        <v>8028494640971820</v>
      </c>
      <c r="K47" s="62">
        <f>I47-J47</f>
      </c>
      <c r="L47" s="7">
        <v>6.472383482968118e+22</v>
      </c>
      <c r="M47" s="7">
        <v>4.56675821313026e+21</v>
      </c>
      <c r="N47" s="7">
        <v>9.39474878840949e+21</v>
      </c>
      <c r="O47" s="8">
        <v>311.028508349505</v>
      </c>
      <c r="P47" s="26">
        <f>F47*N47-L47-M47</f>
      </c>
      <c r="Q47" s="8">
        <f>P47/N47</f>
      </c>
      <c r="R47" s="45">
        <f>Q47*2*0.01/SQRT(8*1.38E-23*O47/(2.66E-26*PI()))</f>
      </c>
      <c r="S47" s="26">
        <f>F47*2*0.01/SQRT(8*1.38E-23*O47/(2.66E-26*PI()))</f>
      </c>
      <c r="T47" s="26">
        <f>R47-S47</f>
      </c>
      <c r="U47" s="46">
        <f>T47/S47*100</f>
      </c>
      <c r="V47" s="8">
        <f>3.81E-42/E47*EXP(-170/E47)</f>
      </c>
      <c r="W47" s="26">
        <f>N47*N47*X47*V47</f>
      </c>
      <c r="X47" s="26">
        <f>I47*1000000-N47</f>
      </c>
      <c r="Y47" s="26">
        <f>F47*N47-W47</f>
      </c>
      <c r="Z47" s="8">
        <f>Y47/N47</f>
      </c>
      <c r="AA47" s="26">
        <f>Z47*2*0.01/SQRT(8*1.38E-23*O47/(2.66E-26*PI()))</f>
      </c>
      <c r="AB47" s="8">
        <f>L47/N47</f>
      </c>
      <c r="AC47" s="46">
        <f>M47/N47</f>
      </c>
      <c r="AD47" s="26">
        <f>W47/L47</f>
      </c>
      <c r="AE47" s="4"/>
      <c r="AF47" s="4"/>
      <c r="AG47" s="26"/>
      <c r="AH47" s="26"/>
      <c r="AI47" s="26"/>
      <c r="AJ47" s="26"/>
      <c r="AK47" s="26"/>
      <c r="AL47" s="26"/>
      <c r="AM47" s="26"/>
      <c r="AN47" s="26"/>
      <c r="AO47" s="26"/>
    </row>
    <row x14ac:dyDescent="0.25" r="48" customHeight="1" ht="17.25">
      <c r="A48" s="48">
        <v>3</v>
      </c>
      <c r="B48" s="41">
        <v>40</v>
      </c>
      <c r="C48" s="41">
        <v>0</v>
      </c>
      <c r="D48" s="41">
        <v>25</v>
      </c>
      <c r="E48" s="8">
        <v>480.36248</v>
      </c>
      <c r="F48" s="42">
        <v>48.5587286646</v>
      </c>
      <c r="G48" s="42">
        <v>349.16949439999996</v>
      </c>
      <c r="H48" s="42">
        <v>0.0014299155017606926</v>
      </c>
      <c r="I48" s="43">
        <v>60335777012103100</v>
      </c>
      <c r="J48" s="7">
        <v>9269730507983120</v>
      </c>
      <c r="K48" s="62">
        <f>I48-J48</f>
      </c>
      <c r="L48" s="7">
        <v>1.043562763267947e+23</v>
      </c>
      <c r="M48" s="7">
        <v>3.46838884868574e+21</v>
      </c>
      <c r="N48" s="7">
        <v>1.02150777299021e+22</v>
      </c>
      <c r="O48" s="8">
        <v>315.483882226364</v>
      </c>
      <c r="P48" s="26">
        <f>F48*N48-L48-M48</f>
      </c>
      <c r="Q48" s="8">
        <f>P48/N48</f>
      </c>
      <c r="R48" s="45">
        <f>Q48*2*0.01/SQRT(8*1.38E-23*O48/(2.66E-26*PI()))</f>
      </c>
      <c r="S48" s="26">
        <f>F48*2*0.01/SQRT(8*1.38E-23*O48/(2.66E-26*PI()))</f>
      </c>
      <c r="T48" s="26">
        <f>R48-S48</f>
      </c>
      <c r="U48" s="46">
        <f>T48/S48*100</f>
      </c>
      <c r="V48" s="8">
        <f>3.81E-42/E48*EXP(-170/E48)</f>
      </c>
      <c r="W48" s="26">
        <f>N48*N48*X48*V48</f>
      </c>
      <c r="X48" s="26">
        <f>I48*1000000-N48</f>
      </c>
      <c r="Y48" s="26">
        <f>F48*N48-W48</f>
      </c>
      <c r="Z48" s="8">
        <f>Y48/N48</f>
      </c>
      <c r="AA48" s="26">
        <f>Z48*2*0.01/SQRT(8*1.38E-23*O48/(2.66E-26*PI()))</f>
      </c>
      <c r="AB48" s="8">
        <f>L48/N48</f>
      </c>
      <c r="AC48" s="46">
        <f>M48/N48</f>
      </c>
      <c r="AD48" s="26">
        <f>W48/L48</f>
      </c>
      <c r="AE48" s="4"/>
      <c r="AF48" s="4"/>
      <c r="AG48" s="26"/>
      <c r="AH48" s="26"/>
      <c r="AI48" s="26"/>
      <c r="AJ48" s="26"/>
      <c r="AK48" s="26"/>
      <c r="AL48" s="26"/>
      <c r="AM48" s="26"/>
      <c r="AN48" s="26"/>
      <c r="AO48" s="26"/>
    </row>
    <row x14ac:dyDescent="0.25" r="49" customHeight="1" ht="17.25">
      <c r="A49" s="48">
        <v>5</v>
      </c>
      <c r="B49" s="41">
        <v>40</v>
      </c>
      <c r="C49" s="41">
        <v>0</v>
      </c>
      <c r="D49" s="41">
        <v>25</v>
      </c>
      <c r="E49" s="8">
        <v>550.85655</v>
      </c>
      <c r="F49" s="42">
        <v>57.3328528209</v>
      </c>
      <c r="G49" s="42">
        <v>368.907834</v>
      </c>
      <c r="H49" s="42">
        <v>0.0016425016973940236</v>
      </c>
      <c r="I49" s="43">
        <v>87690837957301400</v>
      </c>
      <c r="J49" s="7">
        <v>9828289860418290</v>
      </c>
      <c r="K49" s="62">
        <f>I49-J49</f>
      </c>
      <c r="L49" s="7">
        <v>1.8944122680225653e+23</v>
      </c>
      <c r="M49" s="7">
        <v>2.50021577458186e+21</v>
      </c>
      <c r="N49" s="7">
        <v>1.1358765096565e+22</v>
      </c>
      <c r="O49" s="8">
        <v>323.047032592127</v>
      </c>
      <c r="P49" s="26">
        <f>F49*N49-L49-M49</f>
      </c>
      <c r="Q49" s="8">
        <f>P49/N49</f>
      </c>
      <c r="R49" s="45">
        <f>Q49*2*0.01/SQRT(8*1.38E-23*O49/(2.66E-26*PI()))</f>
      </c>
      <c r="S49" s="26">
        <f>F49*2*0.01/SQRT(8*1.38E-23*O49/(2.66E-26*PI()))</f>
      </c>
      <c r="T49" s="26">
        <f>R49-S49</f>
      </c>
      <c r="U49" s="46">
        <f>T49/S49*100</f>
      </c>
      <c r="V49" s="8">
        <f>3.81E-42/E49*EXP(-170/E49)</f>
      </c>
      <c r="W49" s="26">
        <f>N49*N49*X49*V49</f>
      </c>
      <c r="X49" s="26">
        <f>I49*1000000-N49</f>
      </c>
      <c r="Y49" s="26">
        <f>F49*N49-W49</f>
      </c>
      <c r="Z49" s="8">
        <f>Y49/N49</f>
      </c>
      <c r="AA49" s="26">
        <f>Z49*2*0.01/SQRT(8*1.38E-23*O49/(2.66E-26*PI()))</f>
      </c>
      <c r="AB49" s="8">
        <f>L49/N49</f>
      </c>
      <c r="AC49" s="46">
        <f>M49/N49</f>
      </c>
      <c r="AD49" s="26">
        <f>W49/L49</f>
      </c>
      <c r="AE49" s="4"/>
      <c r="AF49" s="4"/>
      <c r="AG49" s="26"/>
      <c r="AH49" s="26"/>
      <c r="AI49" s="26"/>
      <c r="AJ49" s="26"/>
      <c r="AK49" s="26"/>
      <c r="AL49" s="26"/>
      <c r="AM49" s="26"/>
      <c r="AN49" s="26"/>
      <c r="AO49" s="26"/>
    </row>
    <row x14ac:dyDescent="0.25" r="50" customHeight="1" ht="17.25">
      <c r="A50" s="49">
        <v>7.5</v>
      </c>
      <c r="B50" s="50">
        <v>40</v>
      </c>
      <c r="C50" s="50">
        <v>0</v>
      </c>
      <c r="D50" s="50">
        <v>25</v>
      </c>
      <c r="E50" s="51">
        <v>609.832559375</v>
      </c>
      <c r="F50" s="52">
        <v>67.7849367703</v>
      </c>
      <c r="G50" s="52">
        <v>385.42111662499997</v>
      </c>
      <c r="H50" s="52">
        <v>0.0018998821230127516</v>
      </c>
      <c r="I50" s="53">
        <v>118815579099141000</v>
      </c>
      <c r="J50" s="54">
        <v>7053227885895830</v>
      </c>
      <c r="K50" s="68">
        <f>I50-J50</f>
      </c>
      <c r="L50" s="54">
        <v>2.802774911423441e+23</v>
      </c>
      <c r="M50" s="54">
        <v>1.85679044238698e+21</v>
      </c>
      <c r="N50" s="54">
        <v>1.17758460811475e+22</v>
      </c>
      <c r="O50" s="51">
        <v>331.080103135355</v>
      </c>
      <c r="P50" s="55">
        <f>F50*N50-L50-M50</f>
      </c>
      <c r="Q50" s="51">
        <f>P50/N50</f>
      </c>
      <c r="R50" s="57">
        <f>Q50*2*0.01/SQRT(8*1.38E-23*O50/(2.66E-26*PI()))</f>
      </c>
      <c r="S50" s="55">
        <f>F50*2*0.01/SQRT(8*1.38E-23*O50/(2.66E-26*PI()))</f>
      </c>
      <c r="T50" s="55">
        <f>R50-S50</f>
      </c>
      <c r="U50" s="58">
        <f>T50/S50*100</f>
      </c>
      <c r="V50" s="51">
        <f>3.81E-42/E50*EXP(-170/E50)</f>
      </c>
      <c r="W50" s="55">
        <f>N50*N50*X50*V50</f>
      </c>
      <c r="X50" s="55">
        <f>I50*1000000-N50</f>
      </c>
      <c r="Y50" s="55">
        <f>F50*N50-W50</f>
      </c>
      <c r="Z50" s="51">
        <f>Y50/N50</f>
      </c>
      <c r="AA50" s="55">
        <f>Z50*2*0.01/SQRT(8*1.38E-23*O50/(2.66E-26*PI()))</f>
      </c>
      <c r="AB50" s="51">
        <f>L50/N50</f>
      </c>
      <c r="AC50" s="58">
        <f>M50/N50</f>
      </c>
      <c r="AD50" s="26">
        <f>W50/L50</f>
      </c>
      <c r="AE50" s="4"/>
      <c r="AF50" s="4"/>
      <c r="AG50" s="96"/>
      <c r="AH50" s="96"/>
      <c r="AI50" s="96"/>
      <c r="AJ50" s="96"/>
      <c r="AK50" s="96"/>
      <c r="AL50" s="96"/>
      <c r="AM50" s="96"/>
      <c r="AN50" s="96"/>
      <c r="AO50" s="96"/>
    </row>
    <row x14ac:dyDescent="0.25" r="51" customHeight="1" ht="17.25">
      <c r="A51" s="79">
        <v>0.4</v>
      </c>
      <c r="B51" s="80">
        <v>20</v>
      </c>
      <c r="C51" s="80">
        <v>0</v>
      </c>
      <c r="D51" s="80">
        <v>50</v>
      </c>
      <c r="E51" s="81">
        <v>338.796105958</v>
      </c>
      <c r="F51" s="81">
        <v>26.1587734063</v>
      </c>
      <c r="G51" s="81">
        <v>327.53090966824</v>
      </c>
      <c r="H51" s="81">
        <v>0.0007953393020616778</v>
      </c>
      <c r="I51" s="82">
        <v>11406287525559500</v>
      </c>
      <c r="J51" s="80">
        <v>1220640072063260</v>
      </c>
      <c r="K51" s="83">
        <f>I51-J51</f>
      </c>
      <c r="L51" s="85">
        <v>2.2365330981313865e+21</v>
      </c>
      <c r="M51" s="85">
        <v>5.79374915431388e+21</v>
      </c>
      <c r="N51" s="85">
        <v>2.73184416936745e+21</v>
      </c>
      <c r="O51" s="88">
        <v>325.105179580847</v>
      </c>
      <c r="P51" s="87">
        <f>F51*N51-L51-M51</f>
      </c>
      <c r="Q51" s="88">
        <f>P51/N51</f>
      </c>
      <c r="R51" s="89">
        <f>Q51*2*0.01/SQRT(8*1.38E-23*O51/(2.66E-26*PI()))</f>
      </c>
      <c r="S51" s="87">
        <f>F51*2*0.01/SQRT(8*1.38E-23*O51/(2.66E-26*PI()))</f>
      </c>
      <c r="T51" s="87">
        <f>R51-S51</f>
      </c>
      <c r="U51" s="86">
        <f>T51/S51*100</f>
      </c>
      <c r="V51" s="88">
        <f>3.81E-42/E51*EXP(-170/E51)</f>
      </c>
      <c r="W51" s="87">
        <f>N51*N51*X51*V51</f>
      </c>
      <c r="X51" s="87">
        <f>I51*1000000-N51</f>
      </c>
      <c r="Y51" s="87">
        <f>F51*N51-W51</f>
      </c>
      <c r="Z51" s="88">
        <f>Y51/N51</f>
      </c>
      <c r="AA51" s="87">
        <f>Z51*2*0.01/SQRT(8*1.38E-23*O51/(2.66E-26*PI()))</f>
      </c>
      <c r="AB51" s="88">
        <f>L51/N51</f>
      </c>
      <c r="AC51" s="86">
        <f>M51/N51</f>
      </c>
      <c r="AD51" s="26">
        <f>W51/L51</f>
      </c>
      <c r="AE51" s="4"/>
      <c r="AF51" s="4"/>
      <c r="AG51" s="26"/>
      <c r="AH51" s="26"/>
      <c r="AI51" s="26"/>
      <c r="AJ51" s="26"/>
      <c r="AK51" s="26"/>
      <c r="AL51" s="26"/>
      <c r="AM51" s="26"/>
      <c r="AN51" s="26"/>
      <c r="AO51" s="26"/>
    </row>
    <row x14ac:dyDescent="0.25" r="52" customHeight="1" ht="17.25">
      <c r="A52" s="91">
        <v>0.6</v>
      </c>
      <c r="B52" s="92">
        <v>20</v>
      </c>
      <c r="C52" s="92">
        <v>0</v>
      </c>
      <c r="D52" s="92">
        <v>50</v>
      </c>
      <c r="E52" s="93">
        <v>349.11744651</v>
      </c>
      <c r="F52" s="93">
        <v>19.0833434332</v>
      </c>
      <c r="G52" s="93">
        <v>330.42088502279995</v>
      </c>
      <c r="H52" s="93">
        <v>0.0005776728208266668</v>
      </c>
      <c r="I52" s="94">
        <v>16603606475715800</v>
      </c>
      <c r="J52" s="92">
        <v>2320289585330090</v>
      </c>
      <c r="K52" s="95">
        <f>I52-J52</f>
      </c>
      <c r="L52" s="7">
        <v>6.162918201701695e+21</v>
      </c>
      <c r="M52" s="7">
        <v>6.48577809396195e+21</v>
      </c>
      <c r="N52" s="7">
        <v>4.45411236224204e+21</v>
      </c>
      <c r="O52" s="8">
        <v>325.73148954358</v>
      </c>
      <c r="P52" s="26">
        <f>F52*N52-L52-M52</f>
      </c>
      <c r="Q52" s="8">
        <f>P52/N52</f>
      </c>
      <c r="R52" s="45">
        <f>Q52*2*0.01/SQRT(8*1.38E-23*O52/(2.66E-26*PI()))</f>
      </c>
      <c r="S52" s="26">
        <f>F52*2*0.01/SQRT(8*1.38E-23*O52/(2.66E-26*PI()))</f>
      </c>
      <c r="T52" s="26">
        <f>R52-S52</f>
      </c>
      <c r="U52" s="46">
        <f>T52/S52*100</f>
      </c>
      <c r="V52" s="8">
        <f>3.81E-42/E52*EXP(-170/E52)</f>
      </c>
      <c r="W52" s="26">
        <f>N52*N52*X52*V52</f>
      </c>
      <c r="X52" s="26">
        <f>I52*1000000-N52</f>
      </c>
      <c r="Y52" s="26">
        <f>F52*N52-W52</f>
      </c>
      <c r="Z52" s="8">
        <f>Y52/N52</f>
      </c>
      <c r="AA52" s="26">
        <f>Z52*2*0.01/SQRT(8*1.38E-23*O52/(2.66E-26*PI()))</f>
      </c>
      <c r="AB52" s="8">
        <f>L52/N52</f>
      </c>
      <c r="AC52" s="46">
        <f>M52/N52</f>
      </c>
      <c r="AD52" s="26">
        <f>W52/L52</f>
      </c>
      <c r="AE52" s="4"/>
      <c r="AF52" s="4"/>
      <c r="AG52" s="26"/>
      <c r="AH52" s="26"/>
      <c r="AI52" s="26"/>
      <c r="AJ52" s="26"/>
      <c r="AK52" s="26"/>
      <c r="AL52" s="26"/>
      <c r="AM52" s="26"/>
      <c r="AN52" s="26"/>
      <c r="AO52" s="26"/>
    </row>
    <row x14ac:dyDescent="0.25" r="53" customHeight="1" ht="17.25">
      <c r="A53" s="40">
        <v>0.8</v>
      </c>
      <c r="B53" s="41">
        <v>20</v>
      </c>
      <c r="C53" s="41">
        <v>0</v>
      </c>
      <c r="D53" s="41">
        <v>50</v>
      </c>
      <c r="E53" s="8">
        <v>358.737146867</v>
      </c>
      <c r="F53" s="42">
        <v>17.1048392173</v>
      </c>
      <c r="G53" s="42">
        <v>333.11440112276</v>
      </c>
      <c r="H53" s="42">
        <v>0.0005156838204620667</v>
      </c>
      <c r="I53" s="43">
        <v>21544497584645100</v>
      </c>
      <c r="J53" s="7">
        <v>3408466217288640</v>
      </c>
      <c r="K53" s="62">
        <f>I53-J53</f>
      </c>
      <c r="L53" s="7">
        <v>1.2139961174433116e+22</v>
      </c>
      <c r="M53" s="7">
        <v>6.39030380090191e+21</v>
      </c>
      <c r="N53" s="7">
        <v>5.77197689779288e+21</v>
      </c>
      <c r="O53" s="8">
        <v>326.390842269242</v>
      </c>
      <c r="P53" s="26">
        <f>F53*N53-L53-M53</f>
      </c>
      <c r="Q53" s="8">
        <f>P53/N53</f>
      </c>
      <c r="R53" s="45">
        <f>Q53*2*0.01/SQRT(8*1.38E-23*O53/(2.66E-26*PI()))</f>
      </c>
      <c r="S53" s="26">
        <f>F53*2*0.01/SQRT(8*1.38E-23*O53/(2.66E-26*PI()))</f>
      </c>
      <c r="T53" s="26">
        <f>R53-S53</f>
      </c>
      <c r="U53" s="46">
        <f>T53/S53*100</f>
      </c>
      <c r="V53" s="8">
        <f>3.81E-42/E53*EXP(-170/E53)</f>
      </c>
      <c r="W53" s="26">
        <f>N53*N53*X53*V53</f>
      </c>
      <c r="X53" s="26">
        <f>I53*1000000-N53</f>
      </c>
      <c r="Y53" s="26">
        <f>F53*N53-W53</f>
      </c>
      <c r="Z53" s="8">
        <f>Y53/N53</f>
      </c>
      <c r="AA53" s="26">
        <f>Z53*2*0.01/SQRT(8*1.38E-23*O53/(2.66E-26*PI()))</f>
      </c>
      <c r="AB53" s="8">
        <f>L53/N53</f>
      </c>
      <c r="AC53" s="46">
        <f>M53/N53</f>
      </c>
      <c r="AD53" s="26">
        <f>W53/L53</f>
      </c>
      <c r="AE53" s="4"/>
      <c r="AF53" s="4"/>
      <c r="AG53" s="26"/>
      <c r="AH53" s="26"/>
      <c r="AI53" s="26"/>
      <c r="AJ53" s="26"/>
      <c r="AK53" s="26"/>
      <c r="AL53" s="26"/>
      <c r="AM53" s="26"/>
      <c r="AN53" s="26"/>
      <c r="AO53" s="26"/>
    </row>
    <row x14ac:dyDescent="0.25" r="54" customHeight="1" ht="17.25">
      <c r="A54" s="48">
        <v>1</v>
      </c>
      <c r="B54" s="41">
        <v>20</v>
      </c>
      <c r="C54" s="41">
        <v>0</v>
      </c>
      <c r="D54" s="41">
        <v>50</v>
      </c>
      <c r="E54" s="8">
        <v>367.6906331</v>
      </c>
      <c r="F54" s="42">
        <v>17.835529174</v>
      </c>
      <c r="G54" s="42">
        <v>335.621377268</v>
      </c>
      <c r="H54" s="42">
        <v>0.0005357009360575858</v>
      </c>
      <c r="I54" s="43">
        <v>26274845272237700</v>
      </c>
      <c r="J54" s="7">
        <v>4306966471087070</v>
      </c>
      <c r="K54" s="62">
        <f>I54-J54</f>
      </c>
      <c r="L54" s="7">
        <v>1.8141605520752853e+22</v>
      </c>
      <c r="M54" s="7">
        <v>5.72185897556843e+21</v>
      </c>
      <c r="N54" s="7">
        <v>6.4496729720488e+21</v>
      </c>
      <c r="O54" s="8">
        <v>327.046049729389</v>
      </c>
      <c r="P54" s="26">
        <f>F54*N54-L54-M54</f>
      </c>
      <c r="Q54" s="8">
        <f>P54/N54</f>
      </c>
      <c r="R54" s="45">
        <f>Q54*2*0.01/SQRT(8*1.38E-23*O54/(2.66E-26*PI()))</f>
      </c>
      <c r="S54" s="26">
        <f>F54*2*0.01/SQRT(8*1.38E-23*O54/(2.66E-26*PI()))</f>
      </c>
      <c r="T54" s="26">
        <f>R54-S54</f>
      </c>
      <c r="U54" s="46">
        <f>T54/S54*100</f>
      </c>
      <c r="V54" s="8">
        <f>3.81E-42/E54*EXP(-170/E54)</f>
      </c>
      <c r="W54" s="26">
        <f>N54*N54*X54*V54</f>
      </c>
      <c r="X54" s="26">
        <f>I54*1000000-N54</f>
      </c>
      <c r="Y54" s="26">
        <f>F54*N54-W54</f>
      </c>
      <c r="Z54" s="8">
        <f>Y54/N54</f>
      </c>
      <c r="AA54" s="26">
        <f>Z54*2*0.01/SQRT(8*1.38E-23*O54/(2.66E-26*PI()))</f>
      </c>
      <c r="AB54" s="8">
        <f>L54/N54</f>
      </c>
      <c r="AC54" s="46">
        <f>M54/N54</f>
      </c>
      <c r="AD54" s="26">
        <f>W54/L54</f>
      </c>
      <c r="AE54" s="4"/>
      <c r="AF54" s="4"/>
      <c r="AG54" s="26"/>
      <c r="AH54" s="26"/>
      <c r="AI54" s="26"/>
      <c r="AJ54" s="26"/>
      <c r="AK54" s="26"/>
      <c r="AL54" s="26"/>
      <c r="AM54" s="26"/>
      <c r="AN54" s="26"/>
      <c r="AO54" s="26"/>
    </row>
    <row x14ac:dyDescent="0.25" r="55" customHeight="1" ht="17.25">
      <c r="A55" s="40">
        <v>1.5</v>
      </c>
      <c r="B55" s="41">
        <v>20</v>
      </c>
      <c r="C55" s="41">
        <v>0</v>
      </c>
      <c r="D55" s="41">
        <v>50</v>
      </c>
      <c r="E55" s="8">
        <v>387.392145462</v>
      </c>
      <c r="F55" s="42">
        <v>20.7965656354</v>
      </c>
      <c r="G55" s="42">
        <v>341.13780072936</v>
      </c>
      <c r="H55" s="42">
        <v>0.0006195664781358713</v>
      </c>
      <c r="I55" s="43">
        <v>37407887353599500</v>
      </c>
      <c r="J55" s="7">
        <v>6103084201586190</v>
      </c>
      <c r="K55" s="62">
        <f>I55-J55</f>
      </c>
      <c r="L55" s="7">
        <v>3.3563968813311073e+22</v>
      </c>
      <c r="M55" s="7">
        <v>4.37116851365666e+21</v>
      </c>
      <c r="N55" s="7">
        <v>7.34480860036965e+21</v>
      </c>
      <c r="O55" s="8">
        <v>328.594434204588</v>
      </c>
      <c r="P55" s="26">
        <f>F55*N55-L55-M55</f>
      </c>
      <c r="Q55" s="8">
        <f>P55/N55</f>
      </c>
      <c r="R55" s="45">
        <f>Q55*2*0.01/SQRT(8*1.38E-23*O55/(2.66E-26*PI()))</f>
      </c>
      <c r="S55" s="26">
        <f>F55*2*0.01/SQRT(8*1.38E-23*O55/(2.66E-26*PI()))</f>
      </c>
      <c r="T55" s="26">
        <f>R55-S55</f>
      </c>
      <c r="U55" s="46">
        <f>T55/S55*100</f>
      </c>
      <c r="V55" s="8">
        <f>3.81E-42/E55*EXP(-170/E55)</f>
      </c>
      <c r="W55" s="26">
        <f>N55*N55*X55*V55</f>
      </c>
      <c r="X55" s="26">
        <f>I55*1000000-N55</f>
      </c>
      <c r="Y55" s="26">
        <f>F55*N55-W55</f>
      </c>
      <c r="Z55" s="8">
        <f>Y55/N55</f>
      </c>
      <c r="AA55" s="26">
        <f>Z55*2*0.01/SQRT(8*1.38E-23*O55/(2.66E-26*PI()))</f>
      </c>
      <c r="AB55" s="8">
        <f>L55/N55</f>
      </c>
      <c r="AC55" s="46">
        <f>M55/N55</f>
      </c>
      <c r="AD55" s="26">
        <f>W55/L55</f>
      </c>
      <c r="AE55" s="4"/>
      <c r="AF55" s="4"/>
      <c r="AG55" s="26"/>
      <c r="AH55" s="26"/>
      <c r="AI55" s="26"/>
      <c r="AJ55" s="26"/>
      <c r="AK55" s="26"/>
      <c r="AL55" s="26"/>
      <c r="AM55" s="26"/>
      <c r="AN55" s="26"/>
      <c r="AO55" s="26"/>
    </row>
    <row x14ac:dyDescent="0.25" r="56" customHeight="1" ht="17.25">
      <c r="A56" s="48">
        <v>2</v>
      </c>
      <c r="B56" s="41">
        <v>20</v>
      </c>
      <c r="C56" s="41">
        <v>0</v>
      </c>
      <c r="D56" s="41">
        <v>50</v>
      </c>
      <c r="E56" s="8">
        <v>403.7047648</v>
      </c>
      <c r="F56" s="42">
        <v>23.4645232752</v>
      </c>
      <c r="G56" s="42">
        <v>345.705334144</v>
      </c>
      <c r="H56" s="42">
        <v>0.0006944163031907023</v>
      </c>
      <c r="I56" s="43">
        <v>47861780861267700</v>
      </c>
      <c r="J56" s="7">
        <v>7272537590556860</v>
      </c>
      <c r="K56" s="62">
        <f>I56-J56</f>
      </c>
      <c r="L56" s="7">
        <v>4.965830442047739e+22</v>
      </c>
      <c r="M56" s="7">
        <v>3.5428126352307e+21</v>
      </c>
      <c r="N56" s="7">
        <v>7.84726477155741e+21</v>
      </c>
      <c r="O56" s="8">
        <v>329.995895819617</v>
      </c>
      <c r="P56" s="26">
        <f>F56*N56-L56-M56</f>
      </c>
      <c r="Q56" s="8">
        <f>P56/N56</f>
      </c>
      <c r="R56" s="45">
        <f>Q56*2*0.01/SQRT(8*1.38E-23*O56/(2.66E-26*PI()))</f>
      </c>
      <c r="S56" s="26">
        <f>F56*2*0.01/SQRT(8*1.38E-23*O56/(2.66E-26*PI()))</f>
      </c>
      <c r="T56" s="26">
        <f>R56-S56</f>
      </c>
      <c r="U56" s="46">
        <f>T56/S56*100</f>
      </c>
      <c r="V56" s="8">
        <f>3.81E-42/E56*EXP(-170/E56)</f>
      </c>
      <c r="W56" s="26">
        <f>N56*N56*X56*V56</f>
      </c>
      <c r="X56" s="26">
        <f>I56*1000000-N56</f>
      </c>
      <c r="Y56" s="26">
        <f>F56*N56-W56</f>
      </c>
      <c r="Z56" s="8">
        <f>Y56/N56</f>
      </c>
      <c r="AA56" s="26">
        <f>Z56*2*0.01/SQRT(8*1.38E-23*O56/(2.66E-26*PI()))</f>
      </c>
      <c r="AB56" s="8">
        <f>L56/N56</f>
      </c>
      <c r="AC56" s="46">
        <f>M56/N56</f>
      </c>
      <c r="AD56" s="26">
        <f>W56/L56</f>
      </c>
      <c r="AE56" s="4"/>
      <c r="AF56" s="4"/>
      <c r="AG56" s="26"/>
      <c r="AH56" s="26"/>
      <c r="AI56" s="26"/>
      <c r="AJ56" s="26"/>
      <c r="AK56" s="26"/>
      <c r="AL56" s="26"/>
      <c r="AM56" s="26"/>
      <c r="AN56" s="26"/>
      <c r="AO56" s="26"/>
    </row>
    <row x14ac:dyDescent="0.25" r="57" customHeight="1" ht="17.25">
      <c r="A57" s="48">
        <v>3</v>
      </c>
      <c r="B57" s="41">
        <v>20</v>
      </c>
      <c r="C57" s="41">
        <v>0</v>
      </c>
      <c r="D57" s="41">
        <v>50</v>
      </c>
      <c r="E57" s="8">
        <v>428.3774537</v>
      </c>
      <c r="F57" s="42">
        <v>25.4820203712</v>
      </c>
      <c r="G57" s="42">
        <v>352.613687036</v>
      </c>
      <c r="H57" s="42">
        <v>0.0007466988617011936</v>
      </c>
      <c r="I57" s="43">
        <v>67657723878619800</v>
      </c>
      <c r="J57" s="7">
        <v>8388613975167280</v>
      </c>
      <c r="K57" s="62">
        <f>I57-J57</f>
      </c>
      <c r="L57" s="7">
        <v>8.921004899133092e+22</v>
      </c>
      <c r="M57" s="7">
        <v>2.73778692031753e+21</v>
      </c>
      <c r="N57" s="7">
        <v>8.81755290171547e+21</v>
      </c>
      <c r="O57" s="8">
        <v>332.574855460799</v>
      </c>
      <c r="P57" s="26">
        <f>F57*N57-L57-M57</f>
      </c>
      <c r="Q57" s="8">
        <f>P57/N57</f>
      </c>
      <c r="R57" s="45">
        <f>Q57*2*0.01/SQRT(8*1.38E-23*O57/(2.66E-26*PI()))</f>
      </c>
      <c r="S57" s="26">
        <f>F57*2*0.01/SQRT(8*1.38E-23*O57/(2.66E-26*PI()))</f>
      </c>
      <c r="T57" s="26">
        <f>R57-S57</f>
      </c>
      <c r="U57" s="46">
        <f>T57/S57*100</f>
      </c>
      <c r="V57" s="8">
        <f>3.81E-42/E57*EXP(-170/E57)</f>
      </c>
      <c r="W57" s="26">
        <f>N57*N57*X57*V57</f>
      </c>
      <c r="X57" s="26">
        <f>I57*1000000-N57</f>
      </c>
      <c r="Y57" s="26">
        <f>F57*N57-W57</f>
      </c>
      <c r="Z57" s="8">
        <f>Y57/N57</f>
      </c>
      <c r="AA57" s="26">
        <f>Z57*2*0.01/SQRT(8*1.38E-23*O57/(2.66E-26*PI()))</f>
      </c>
      <c r="AB57" s="8">
        <f>L57/N57</f>
      </c>
      <c r="AC57" s="46">
        <f>M57/N57</f>
      </c>
      <c r="AD57" s="26">
        <f>W57/L57</f>
      </c>
      <c r="AE57" s="4"/>
      <c r="AF57" s="4"/>
      <c r="AG57" s="26"/>
      <c r="AH57" s="26"/>
      <c r="AI57" s="26"/>
      <c r="AJ57" s="26"/>
      <c r="AK57" s="26"/>
      <c r="AL57" s="26"/>
      <c r="AM57" s="26"/>
      <c r="AN57" s="26"/>
      <c r="AO57" s="26"/>
    </row>
    <row x14ac:dyDescent="0.25" r="58" customHeight="1" ht="17.25">
      <c r="A58" s="48">
        <v>5</v>
      </c>
      <c r="B58" s="41">
        <v>20</v>
      </c>
      <c r="C58" s="41">
        <v>0</v>
      </c>
      <c r="D58" s="41">
        <v>50</v>
      </c>
      <c r="E58" s="8">
        <v>461.4115375</v>
      </c>
      <c r="F58" s="42">
        <v>26.8160707524</v>
      </c>
      <c r="G58" s="42">
        <v>361.8632305</v>
      </c>
      <c r="H58" s="42">
        <v>0.0007756827409544729</v>
      </c>
      <c r="I58" s="43">
        <v>104689780245835000</v>
      </c>
      <c r="J58" s="7">
        <v>7842303756337620</v>
      </c>
      <c r="K58" s="62">
        <f>I58-J58</f>
      </c>
      <c r="L58" s="7">
        <v>1.7737368979822226e+23</v>
      </c>
      <c r="M58" s="7">
        <v>1.96190088910886e+21</v>
      </c>
      <c r="N58" s="7">
        <v>9.94494903716256e+21</v>
      </c>
      <c r="O58" s="8">
        <v>337.124171184085</v>
      </c>
      <c r="P58" s="26">
        <f>F58*N58-L58-M58</f>
      </c>
      <c r="Q58" s="8">
        <f>P58/N58</f>
      </c>
      <c r="R58" s="45">
        <f>Q58*2*0.01/SQRT(8*1.38E-23*O58/(2.66E-26*PI()))</f>
      </c>
      <c r="S58" s="26">
        <f>F58*2*0.01/SQRT(8*1.38E-23*O58/(2.66E-26*PI()))</f>
      </c>
      <c r="T58" s="26">
        <f>R58-S58</f>
      </c>
      <c r="U58" s="46">
        <f>T58/S58*100</f>
      </c>
      <c r="V58" s="8">
        <f>3.81E-42/E58*EXP(-170/E58)</f>
      </c>
      <c r="W58" s="26">
        <f>N58*N58*X58*V58</f>
      </c>
      <c r="X58" s="26">
        <f>I58*1000000-N58</f>
      </c>
      <c r="Y58" s="26">
        <f>F58*N58-W58</f>
      </c>
      <c r="Z58" s="8">
        <f>Y58/N58</f>
      </c>
      <c r="AA58" s="26">
        <f>Z58*2*0.01/SQRT(8*1.38E-23*O58/(2.66E-26*PI()))</f>
      </c>
      <c r="AB58" s="8">
        <f>L58/N58</f>
      </c>
      <c r="AC58" s="46">
        <f>M58/N58</f>
      </c>
      <c r="AD58" s="26">
        <f>W58/L58</f>
      </c>
      <c r="AE58" s="4"/>
      <c r="AF58" s="4"/>
      <c r="AG58" s="26"/>
      <c r="AH58" s="26"/>
      <c r="AI58" s="26"/>
      <c r="AJ58" s="26"/>
      <c r="AK58" s="26"/>
      <c r="AL58" s="26"/>
      <c r="AM58" s="26"/>
      <c r="AN58" s="26"/>
      <c r="AO58" s="26"/>
    </row>
    <row x14ac:dyDescent="0.25" r="59" customHeight="1" ht="17.25">
      <c r="A59" s="91">
        <v>0.4</v>
      </c>
      <c r="B59" s="92">
        <v>40</v>
      </c>
      <c r="C59" s="92">
        <v>0</v>
      </c>
      <c r="D59" s="92">
        <v>50</v>
      </c>
      <c r="E59" s="93">
        <v>360.560032157</v>
      </c>
      <c r="F59" s="93">
        <v>55.0582904395</v>
      </c>
      <c r="G59" s="93">
        <v>333.62480900395997</v>
      </c>
      <c r="H59" s="93">
        <v>0.00165865005314389</v>
      </c>
      <c r="I59" s="94">
        <v>10717787476272500</v>
      </c>
      <c r="J59" s="92">
        <v>1349339213935900</v>
      </c>
      <c r="K59" s="95">
        <f>I59-J59</f>
      </c>
      <c r="L59" s="7">
        <v>3.094765637791752e+21</v>
      </c>
      <c r="M59" s="7">
        <v>6.05357174572155e+21</v>
      </c>
      <c r="N59" s="7">
        <v>2.71377322897512e+21</v>
      </c>
      <c r="O59" s="8">
        <v>327.00677223438</v>
      </c>
      <c r="P59" s="26">
        <f>F59*N59-L59-M59</f>
      </c>
      <c r="Q59" s="8">
        <f>P59/N59</f>
      </c>
      <c r="R59" s="45">
        <f>Q59*2*0.01/SQRT(8*1.38E-23*O59/(2.66E-26*PI()))</f>
      </c>
      <c r="S59" s="26">
        <f>F59*2*0.01/SQRT(8*1.38E-23*O59/(2.66E-26*PI()))</f>
      </c>
      <c r="T59" s="26">
        <f>R59-S59</f>
      </c>
      <c r="U59" s="46">
        <f>T59/S59*100</f>
      </c>
      <c r="V59" s="8">
        <f>3.81E-42/E59*EXP(-170/E59)</f>
      </c>
      <c r="W59" s="26">
        <f>N59*N59*X59*V59</f>
      </c>
      <c r="X59" s="26">
        <f>I59*1000000-N59</f>
      </c>
      <c r="Y59" s="26">
        <f>F59*N59-W59</f>
      </c>
      <c r="Z59" s="8">
        <f>Y59/N59</f>
      </c>
      <c r="AA59" s="26">
        <f>Z59*2*0.01/SQRT(8*1.38E-23*O59/(2.66E-26*PI()))</f>
      </c>
      <c r="AB59" s="8">
        <f>L59/N59</f>
      </c>
      <c r="AC59" s="46">
        <f>M59/N59</f>
      </c>
      <c r="AD59" s="26">
        <f>W59/L59</f>
      </c>
      <c r="AE59" s="4"/>
      <c r="AF59" s="4"/>
      <c r="AG59" s="26"/>
      <c r="AH59" s="26"/>
      <c r="AI59" s="26"/>
      <c r="AJ59" s="26"/>
      <c r="AK59" s="26"/>
      <c r="AL59" s="26"/>
      <c r="AM59" s="26"/>
      <c r="AN59" s="26"/>
      <c r="AO59" s="26"/>
    </row>
    <row x14ac:dyDescent="0.25" r="60" customHeight="1" ht="17.25">
      <c r="A60" s="91">
        <v>0.6</v>
      </c>
      <c r="B60" s="92">
        <v>40</v>
      </c>
      <c r="C60" s="92">
        <v>0</v>
      </c>
      <c r="D60" s="92">
        <v>50</v>
      </c>
      <c r="E60" s="93">
        <v>372.733684051</v>
      </c>
      <c r="F60" s="93">
        <v>34.7486832752</v>
      </c>
      <c r="G60" s="93">
        <v>337.03343153428</v>
      </c>
      <c r="H60" s="93">
        <v>0.0010415091150123945</v>
      </c>
      <c r="I60" s="94">
        <v>15551609483336700</v>
      </c>
      <c r="J60" s="92">
        <v>2608147961436060</v>
      </c>
      <c r="K60" s="95">
        <f>I60-J60</f>
      </c>
      <c r="L60" s="7">
        <v>7.883977685650964e+21</v>
      </c>
      <c r="M60" s="7">
        <v>7.7174780261054e+21</v>
      </c>
      <c r="N60" s="7">
        <v>4.90699861899653e+21</v>
      </c>
      <c r="O60" s="8">
        <v>328.085002348549</v>
      </c>
      <c r="P60" s="26">
        <f>F60*N60-L60-M60</f>
      </c>
      <c r="Q60" s="8">
        <f>P60/N60</f>
      </c>
      <c r="R60" s="45">
        <f>Q60*2*0.01/SQRT(8*1.38E-23*O60/(2.66E-26*PI()))</f>
      </c>
      <c r="S60" s="26">
        <f>F60*2*0.01/SQRT(8*1.38E-23*O60/(2.66E-26*PI()))</f>
      </c>
      <c r="T60" s="26">
        <f>R60-S60</f>
      </c>
      <c r="U60" s="46">
        <f>T60/S60*100</f>
      </c>
      <c r="V60" s="8">
        <f>3.81E-42/E60*EXP(-170/E60)</f>
      </c>
      <c r="W60" s="26">
        <f>N60*N60*X60*V60</f>
      </c>
      <c r="X60" s="26">
        <f>I60*1000000-N60</f>
      </c>
      <c r="Y60" s="26">
        <f>F60*N60-W60</f>
      </c>
      <c r="Z60" s="8">
        <f>Y60/N60</f>
      </c>
      <c r="AA60" s="26">
        <f>Z60*2*0.01/SQRT(8*1.38E-23*O60/(2.66E-26*PI()))</f>
      </c>
      <c r="AB60" s="8">
        <f>L60/N60</f>
      </c>
      <c r="AC60" s="46">
        <f>M60/N60</f>
      </c>
      <c r="AD60" s="26">
        <f>W60/L60</f>
      </c>
      <c r="AE60" s="4"/>
      <c r="AF60" s="4"/>
      <c r="AG60" s="26"/>
      <c r="AH60" s="26"/>
      <c r="AI60" s="26"/>
      <c r="AJ60" s="26"/>
      <c r="AK60" s="26"/>
      <c r="AL60" s="26"/>
      <c r="AM60" s="26"/>
      <c r="AN60" s="26"/>
      <c r="AO60" s="26"/>
    </row>
    <row x14ac:dyDescent="0.25" r="61" customHeight="1" ht="17.25">
      <c r="A61" s="40">
        <v>0.8</v>
      </c>
      <c r="B61" s="41">
        <v>40</v>
      </c>
      <c r="C61" s="41">
        <v>0</v>
      </c>
      <c r="D61" s="41">
        <v>50</v>
      </c>
      <c r="E61" s="8">
        <v>384.63056622</v>
      </c>
      <c r="F61" s="42">
        <v>30.5127595741</v>
      </c>
      <c r="G61" s="42">
        <v>340.3645585416</v>
      </c>
      <c r="H61" s="42">
        <v>0.0009100610659252269</v>
      </c>
      <c r="I61" s="43">
        <v>20094116986510700</v>
      </c>
      <c r="J61" s="7">
        <v>3849264203818180</v>
      </c>
      <c r="K61" s="62">
        <f>I61-J61</f>
      </c>
      <c r="L61" s="7">
        <v>1.4860807833143243e+22</v>
      </c>
      <c r="M61" s="7">
        <v>7.82452909066135e+21</v>
      </c>
      <c r="N61" s="7">
        <v>6.4656509842824e+21</v>
      </c>
      <c r="O61" s="8">
        <v>329.235912818298</v>
      </c>
      <c r="P61" s="26">
        <f>F61*N61-L61-M61</f>
      </c>
      <c r="Q61" s="8">
        <f>P61/N61</f>
      </c>
      <c r="R61" s="45">
        <f>Q61*2*0.01/SQRT(8*1.38E-23*O61/(2.66E-26*PI()))</f>
      </c>
      <c r="S61" s="26">
        <f>F61*2*0.01/SQRT(8*1.38E-23*O61/(2.66E-26*PI()))</f>
      </c>
      <c r="T61" s="26">
        <f>R61-S61</f>
      </c>
      <c r="U61" s="46">
        <f>T61/S61*100</f>
      </c>
      <c r="V61" s="8">
        <f>3.81E-42/E61*EXP(-170/E61)</f>
      </c>
      <c r="W61" s="26">
        <f>N61*N61*X61*V61</f>
      </c>
      <c r="X61" s="26">
        <f>I61*1000000-N61</f>
      </c>
      <c r="Y61" s="26">
        <f>F61*N61-W61</f>
      </c>
      <c r="Z61" s="8">
        <f>Y61/N61</f>
      </c>
      <c r="AA61" s="26">
        <f>Z61*2*0.01/SQRT(8*1.38E-23*O61/(2.66E-26*PI()))</f>
      </c>
      <c r="AB61" s="8">
        <f>L61/N61</f>
      </c>
      <c r="AC61" s="46">
        <f>M61/N61</f>
      </c>
      <c r="AD61" s="26">
        <f>W61/L61</f>
      </c>
      <c r="AE61" s="4"/>
      <c r="AF61" s="4"/>
      <c r="AG61" s="26"/>
      <c r="AH61" s="26"/>
      <c r="AI61" s="26"/>
      <c r="AJ61" s="26"/>
      <c r="AK61" s="26"/>
      <c r="AL61" s="26"/>
      <c r="AM61" s="26"/>
      <c r="AN61" s="26"/>
      <c r="AO61" s="26"/>
    </row>
    <row x14ac:dyDescent="0.25" r="62" customHeight="1" ht="17.25">
      <c r="A62" s="48">
        <v>1</v>
      </c>
      <c r="B62" s="41">
        <v>40</v>
      </c>
      <c r="C62" s="41">
        <v>0</v>
      </c>
      <c r="D62" s="41">
        <v>50</v>
      </c>
      <c r="E62" s="8">
        <v>396.25210846</v>
      </c>
      <c r="F62" s="42">
        <v>30.5012561424</v>
      </c>
      <c r="G62" s="42">
        <v>343.61859036879997</v>
      </c>
      <c r="H62" s="42">
        <v>0.0009054002562625487</v>
      </c>
      <c r="I62" s="43">
        <v>24380979397940100</v>
      </c>
      <c r="J62" s="7">
        <v>5106386675873050</v>
      </c>
      <c r="K62" s="62">
        <f>I62-J62</f>
      </c>
      <c r="L62" s="7">
        <v>2.2497610455827423e+22</v>
      </c>
      <c r="M62" s="7">
        <v>7.29923138119593e+21</v>
      </c>
      <c r="N62" s="7">
        <v>7.44702866000897e+21</v>
      </c>
      <c r="O62" s="8">
        <v>330.385406068425</v>
      </c>
      <c r="P62" s="26">
        <f>F62*N62-L62-M62</f>
      </c>
      <c r="Q62" s="8">
        <f>P62/N62</f>
      </c>
      <c r="R62" s="45">
        <f>Q62*2*0.01/SQRT(8*1.38E-23*O62/(2.66E-26*PI()))</f>
      </c>
      <c r="S62" s="26">
        <f>F62*2*0.01/SQRT(8*1.38E-23*O62/(2.66E-26*PI()))</f>
      </c>
      <c r="T62" s="26">
        <f>R62-S62</f>
      </c>
      <c r="U62" s="46">
        <f>T62/S62*100</f>
      </c>
      <c r="V62" s="8">
        <f>3.81E-42/E62*EXP(-170/E62)</f>
      </c>
      <c r="W62" s="26">
        <f>N62*N62*X62*V62</f>
      </c>
      <c r="X62" s="26">
        <f>I62*1000000-N62</f>
      </c>
      <c r="Y62" s="26">
        <f>F62*N62-W62</f>
      </c>
      <c r="Z62" s="8">
        <f>Y62/N62</f>
      </c>
      <c r="AA62" s="26">
        <f>Z62*2*0.01/SQRT(8*1.38E-23*O62/(2.66E-26*PI()))</f>
      </c>
      <c r="AB62" s="8">
        <f>L62/N62</f>
      </c>
      <c r="AC62" s="46">
        <f>M62/N62</f>
      </c>
      <c r="AD62" s="26">
        <f>W62/L62</f>
      </c>
      <c r="AE62" s="4"/>
      <c r="AF62" s="4"/>
      <c r="AG62" s="26"/>
      <c r="AH62" s="26"/>
      <c r="AI62" s="26"/>
      <c r="AJ62" s="26"/>
      <c r="AK62" s="26"/>
      <c r="AL62" s="26"/>
      <c r="AM62" s="26"/>
      <c r="AN62" s="26"/>
      <c r="AO62" s="26"/>
    </row>
    <row x14ac:dyDescent="0.25" r="63" customHeight="1" ht="17.25">
      <c r="A63" s="40">
        <v>1.5</v>
      </c>
      <c r="B63" s="41">
        <v>40</v>
      </c>
      <c r="C63" s="41">
        <v>0</v>
      </c>
      <c r="D63" s="41">
        <v>50</v>
      </c>
      <c r="E63" s="8">
        <v>424.110734928</v>
      </c>
      <c r="F63" s="42">
        <v>33.7775154222</v>
      </c>
      <c r="G63" s="42">
        <v>351.41900577984</v>
      </c>
      <c r="H63" s="42">
        <v>0.0009914624980433644</v>
      </c>
      <c r="I63" s="43">
        <v>34169193433898100</v>
      </c>
      <c r="J63" s="7">
        <v>7008195461282040</v>
      </c>
      <c r="K63" s="62">
        <f>I63-J63</f>
      </c>
      <c r="L63" s="7">
        <v>4.239372215574819e+22</v>
      </c>
      <c r="M63" s="7">
        <v>5.90674249393056e+21</v>
      </c>
      <c r="N63" s="7">
        <v>8.84426277202354e+21</v>
      </c>
      <c r="O63" s="8">
        <v>333.092780781654</v>
      </c>
      <c r="P63" s="26">
        <f>F63*N63-L63-M63</f>
      </c>
      <c r="Q63" s="8">
        <f>P63/N63</f>
      </c>
      <c r="R63" s="45">
        <f>Q63*2*0.01/SQRT(8*1.38E-23*O63/(2.66E-26*PI()))</f>
      </c>
      <c r="S63" s="26">
        <f>F63*2*0.01/SQRT(8*1.38E-23*O63/(2.66E-26*PI()))</f>
      </c>
      <c r="T63" s="26">
        <f>R63-S63</f>
      </c>
      <c r="U63" s="46">
        <f>T63/S63*100</f>
      </c>
      <c r="V63" s="8">
        <f>3.81E-42/E63*EXP(-170/E63)</f>
      </c>
      <c r="W63" s="26">
        <f>N63*N63*X63*V63</f>
      </c>
      <c r="X63" s="26">
        <f>I63*1000000-N63</f>
      </c>
      <c r="Y63" s="26">
        <f>F63*N63-W63</f>
      </c>
      <c r="Z63" s="8">
        <f>Y63/N63</f>
      </c>
      <c r="AA63" s="26">
        <f>Z63*2*0.01/SQRT(8*1.38E-23*O63/(2.66E-26*PI()))</f>
      </c>
      <c r="AB63" s="8">
        <f>L63/N63</f>
      </c>
      <c r="AC63" s="46">
        <f>M63/N63</f>
      </c>
      <c r="AD63" s="26">
        <f>W63/L63</f>
      </c>
      <c r="AE63" s="4"/>
      <c r="AF63" s="4"/>
      <c r="AG63" s="26"/>
      <c r="AH63" s="26"/>
      <c r="AI63" s="26"/>
      <c r="AJ63" s="26"/>
      <c r="AK63" s="26"/>
      <c r="AL63" s="26"/>
      <c r="AM63" s="26"/>
      <c r="AN63" s="26"/>
      <c r="AO63" s="26"/>
    </row>
    <row x14ac:dyDescent="0.25" r="64" customHeight="1" ht="17.25">
      <c r="A64" s="48">
        <v>2</v>
      </c>
      <c r="B64" s="41">
        <v>40</v>
      </c>
      <c r="C64" s="41">
        <v>0</v>
      </c>
      <c r="D64" s="41">
        <v>50</v>
      </c>
      <c r="E64" s="8">
        <v>450.27976368</v>
      </c>
      <c r="F64" s="42">
        <v>36.2139407534</v>
      </c>
      <c r="G64" s="42">
        <v>358.7463338304</v>
      </c>
      <c r="H64" s="42">
        <v>0.0010520666759383382</v>
      </c>
      <c r="I64" s="43">
        <v>42911164444953400</v>
      </c>
      <c r="J64" s="7">
        <v>8284903213344930</v>
      </c>
      <c r="K64" s="62">
        <f>I64-J64</f>
      </c>
      <c r="L64" s="7">
        <v>6.4730356049426564e+22</v>
      </c>
      <c r="M64" s="7">
        <v>5.041196714633e+21</v>
      </c>
      <c r="N64" s="7">
        <v>9.83676082611644e+21</v>
      </c>
      <c r="O64" s="8">
        <v>335.534243405178</v>
      </c>
      <c r="P64" s="26">
        <f>F64*N64-L64-M64</f>
      </c>
      <c r="Q64" s="8">
        <f>P64/N64</f>
      </c>
      <c r="R64" s="45">
        <f>Q64*2*0.01/SQRT(8*1.38E-23*O64/(2.66E-26*PI()))</f>
      </c>
      <c r="S64" s="26">
        <f>F64*2*0.01/SQRT(8*1.38E-23*O64/(2.66E-26*PI()))</f>
      </c>
      <c r="T64" s="26">
        <f>R64-S64</f>
      </c>
      <c r="U64" s="46">
        <f>T64/S64*100</f>
      </c>
      <c r="V64" s="8">
        <f>3.81E-42/E64*EXP(-170/E64)</f>
      </c>
      <c r="W64" s="26">
        <f>N64*N64*X64*V64</f>
      </c>
      <c r="X64" s="26">
        <f>I64*1000000-N64</f>
      </c>
      <c r="Y64" s="26">
        <f>F64*N64-W64</f>
      </c>
      <c r="Z64" s="8">
        <f>Y64/N64</f>
      </c>
      <c r="AA64" s="26">
        <f>Z64*2*0.01/SQRT(8*1.38E-23*O64/(2.66E-26*PI()))</f>
      </c>
      <c r="AB64" s="8">
        <f>L64/N64</f>
      </c>
      <c r="AC64" s="46">
        <f>M64/N64</f>
      </c>
      <c r="AD64" s="26">
        <f>W64/L64</f>
      </c>
      <c r="AE64" s="4"/>
      <c r="AF64" s="4"/>
      <c r="AG64" s="26"/>
      <c r="AH64" s="26"/>
      <c r="AI64" s="26"/>
      <c r="AJ64" s="26"/>
      <c r="AK64" s="26"/>
      <c r="AL64" s="26"/>
      <c r="AM64" s="26"/>
      <c r="AN64" s="26"/>
      <c r="AO64" s="26"/>
    </row>
    <row x14ac:dyDescent="0.25" r="65" customHeight="1" ht="17.25">
      <c r="A65" s="48">
        <v>3</v>
      </c>
      <c r="B65" s="41">
        <v>40</v>
      </c>
      <c r="C65" s="41">
        <v>0</v>
      </c>
      <c r="D65" s="41">
        <v>50</v>
      </c>
      <c r="E65" s="8">
        <v>497.63839042</v>
      </c>
      <c r="F65" s="42">
        <v>43.3476782439</v>
      </c>
      <c r="G65" s="42">
        <v>372.0067493176</v>
      </c>
      <c r="H65" s="42">
        <v>0.001236663791043697</v>
      </c>
      <c r="I65" s="43">
        <v>58241172779695600</v>
      </c>
      <c r="J65" s="7">
        <v>9743116972818000</v>
      </c>
      <c r="K65" s="62">
        <f>I65-J65</f>
      </c>
      <c r="L65" s="7">
        <v>1.0475559255926824e+23</v>
      </c>
      <c r="M65" s="7">
        <v>3.78924104822254e+21</v>
      </c>
      <c r="N65" s="7">
        <v>1.06656269919107e+22</v>
      </c>
      <c r="O65" s="8">
        <v>339.933980824776</v>
      </c>
      <c r="P65" s="26">
        <f>F65*N65-L65-M65</f>
      </c>
      <c r="Q65" s="8">
        <f>P65/N65</f>
      </c>
      <c r="R65" s="45">
        <f>Q65*2*0.01/SQRT(8*1.38E-23*O65/(2.66E-26*PI()))</f>
      </c>
      <c r="S65" s="26">
        <f>F65*2*0.01/SQRT(8*1.38E-23*O65/(2.66E-26*PI()))</f>
      </c>
      <c r="T65" s="26">
        <f>R65-S65</f>
      </c>
      <c r="U65" s="46">
        <f>T65/S65*100</f>
      </c>
      <c r="V65" s="8">
        <f>3.81E-42/E65*EXP(-170/E65)</f>
      </c>
      <c r="W65" s="26">
        <f>N65*N65*X65*V65</f>
      </c>
      <c r="X65" s="26">
        <f>I65*1000000-N65</f>
      </c>
      <c r="Y65" s="26">
        <f>F65*N65-W65</f>
      </c>
      <c r="Z65" s="8">
        <f>Y65/N65</f>
      </c>
      <c r="AA65" s="26">
        <f>Z65*2*0.01/SQRT(8*1.38E-23*O65/(2.66E-26*PI()))</f>
      </c>
      <c r="AB65" s="8">
        <f>L65/N65</f>
      </c>
      <c r="AC65" s="46">
        <f>M65/N65</f>
      </c>
      <c r="AD65" s="26">
        <f>W65/L65</f>
      </c>
      <c r="AE65" s="4"/>
      <c r="AF65" s="4"/>
      <c r="AG65" s="26"/>
      <c r="AH65" s="26"/>
      <c r="AI65" s="26"/>
      <c r="AJ65" s="26"/>
      <c r="AK65" s="26"/>
      <c r="AL65" s="26"/>
      <c r="AM65" s="26"/>
      <c r="AN65" s="26"/>
      <c r="AO65" s="26"/>
    </row>
    <row x14ac:dyDescent="0.25" r="66" customHeight="1" ht="17.25">
      <c r="A66" s="48">
        <v>5</v>
      </c>
      <c r="B66" s="41">
        <v>40</v>
      </c>
      <c r="C66" s="41">
        <v>0</v>
      </c>
      <c r="D66" s="41">
        <v>50</v>
      </c>
      <c r="E66" s="8">
        <v>573.0634575</v>
      </c>
      <c r="F66" s="42">
        <v>53.3248651279</v>
      </c>
      <c r="G66" s="42">
        <v>393.1257681</v>
      </c>
      <c r="H66" s="42">
        <v>0.001479875647704872</v>
      </c>
      <c r="I66" s="43">
        <v>84292711097824800</v>
      </c>
      <c r="J66" s="26">
        <v>10904220465427600</v>
      </c>
      <c r="K66" s="62">
        <f>I66-J66</f>
      </c>
      <c r="L66" s="7">
        <v>1.8574132037974315e+23</v>
      </c>
      <c r="M66" s="7">
        <v>2.65243654916086e+21</v>
      </c>
      <c r="N66" s="7">
        <v>1.16215945178088e+22</v>
      </c>
      <c r="O66" s="8">
        <v>347.388024621256</v>
      </c>
      <c r="P66" s="26">
        <f>F66*N66-L66-M66</f>
      </c>
      <c r="Q66" s="8">
        <f>P66/N66</f>
      </c>
      <c r="R66" s="45">
        <f>Q66*2*0.01/SQRT(8*1.38E-23*O66/(2.66E-26*PI()))</f>
      </c>
      <c r="S66" s="26">
        <f>F66*2*0.01/SQRT(8*1.38E-23*O66/(2.66E-26*PI()))</f>
      </c>
      <c r="T66" s="26">
        <f>R66-S66</f>
      </c>
      <c r="U66" s="46">
        <f>T66/S66*100</f>
      </c>
      <c r="V66" s="8">
        <f>3.81E-42/E66*EXP(-170/E66)</f>
      </c>
      <c r="W66" s="26">
        <f>N66*N66*X66*V66</f>
      </c>
      <c r="X66" s="26">
        <f>I66*1000000-N66</f>
      </c>
      <c r="Y66" s="26">
        <f>F66*N66-W66</f>
      </c>
      <c r="Z66" s="8">
        <f>Y66/N66</f>
      </c>
      <c r="AA66" s="26">
        <f>Z66*2*0.01/SQRT(8*1.38E-23*O66/(2.66E-26*PI()))</f>
      </c>
      <c r="AB66" s="8">
        <f>L66/N66</f>
      </c>
      <c r="AC66" s="46">
        <f>M66/N66</f>
      </c>
      <c r="AD66" s="26">
        <f>W66/L66</f>
      </c>
      <c r="AE66" s="4"/>
      <c r="AF66" s="4"/>
      <c r="AG66" s="26"/>
      <c r="AH66" s="26"/>
      <c r="AI66" s="26"/>
      <c r="AJ66" s="26"/>
      <c r="AK66" s="26"/>
      <c r="AL66" s="26"/>
      <c r="AM66" s="26"/>
      <c r="AN66" s="26"/>
      <c r="AO66" s="26"/>
    </row>
    <row x14ac:dyDescent="0.25" r="67" customHeight="1" ht="17.25">
      <c r="A67" s="49">
        <v>7.5</v>
      </c>
      <c r="B67" s="50">
        <v>40</v>
      </c>
      <c r="C67" s="50">
        <v>0</v>
      </c>
      <c r="D67" s="50">
        <v>50</v>
      </c>
      <c r="E67" s="51">
        <v>633.015040938</v>
      </c>
      <c r="F67" s="52">
        <v>60.2387642789</v>
      </c>
      <c r="G67" s="52">
        <v>409.91221146264</v>
      </c>
      <c r="H67" s="52">
        <v>0.0016371626937330599</v>
      </c>
      <c r="I67" s="53">
        <v>114464276533369000</v>
      </c>
      <c r="J67" s="54">
        <v>9500750822102000</v>
      </c>
      <c r="K67" s="68">
        <f>I67-J67</f>
      </c>
      <c r="L67" s="54">
        <v>2.890038432621116e+23</v>
      </c>
      <c r="M67" s="54">
        <v>2.01998197048352e+21</v>
      </c>
      <c r="N67" s="54">
        <v>1.23912039587949e+22</v>
      </c>
      <c r="O67" s="51">
        <v>355.417971833086</v>
      </c>
      <c r="P67" s="55">
        <f>F67*N67-L67-M67</f>
      </c>
      <c r="Q67" s="51">
        <f>P67/N67</f>
      </c>
      <c r="R67" s="57">
        <f>Q67*2*0.01/SQRT(8*1.38E-23*O67/(2.66E-26*PI()))</f>
      </c>
      <c r="S67" s="55">
        <f>F67*2*0.01/SQRT(8*1.38E-23*O67/(2.66E-26*PI()))</f>
      </c>
      <c r="T67" s="55">
        <f>R67-S67</f>
      </c>
      <c r="U67" s="58">
        <f>T67/S67*100</f>
      </c>
      <c r="V67" s="51">
        <f>3.81E-42/E67*EXP(-170/E67)</f>
      </c>
      <c r="W67" s="55">
        <f>N67*N67*X67*V67</f>
      </c>
      <c r="X67" s="55">
        <f>I67*1000000-N67</f>
      </c>
      <c r="Y67" s="55">
        <f>F67*N67-W67</f>
      </c>
      <c r="Z67" s="51">
        <f>Y67/N67</f>
      </c>
      <c r="AA67" s="55">
        <f>Z67*2*0.01/SQRT(8*1.38E-23*O67/(2.66E-26*PI()))</f>
      </c>
      <c r="AB67" s="51">
        <f>L67/N67</f>
      </c>
      <c r="AC67" s="58">
        <f>M67/N67</f>
      </c>
      <c r="AD67" s="26">
        <f>W67/L67</f>
      </c>
      <c r="AE67" s="4"/>
      <c r="AF67" s="4"/>
      <c r="AG67" s="96"/>
      <c r="AH67" s="96"/>
      <c r="AI67" s="96"/>
      <c r="AJ67" s="96"/>
      <c r="AK67" s="96"/>
      <c r="AL67" s="96"/>
      <c r="AM67" s="96"/>
      <c r="AN67" s="96"/>
      <c r="AO67" s="96"/>
    </row>
    <row x14ac:dyDescent="0.25" r="68" customHeight="1" ht="17.25">
      <c r="A68" s="6"/>
      <c r="B68" s="5"/>
      <c r="C68" s="5"/>
      <c r="D68" s="5"/>
      <c r="E68" s="6"/>
      <c r="F68" s="6"/>
      <c r="G68" s="6"/>
      <c r="H68" s="6"/>
      <c r="I68" s="47"/>
      <c r="J68" s="5"/>
      <c r="K68" s="47"/>
      <c r="L68" s="5"/>
      <c r="M68" s="5"/>
      <c r="N68" s="5"/>
      <c r="O68" s="6"/>
      <c r="P68" s="47"/>
      <c r="Q68" s="6"/>
      <c r="R68" s="47"/>
      <c r="S68" s="47" t="s">
        <v>29</v>
      </c>
      <c r="T68" s="26">
        <f>MIN(T2:T67)</f>
      </c>
      <c r="U68" s="26">
        <f>MIN(U2:U67)</f>
      </c>
      <c r="V68" s="6"/>
      <c r="W68" s="47"/>
      <c r="X68" s="47"/>
      <c r="Y68" s="47"/>
      <c r="Z68" s="6"/>
      <c r="AA68" s="47"/>
      <c r="AB68" s="6"/>
      <c r="AC68" s="6" t="s">
        <v>29</v>
      </c>
      <c r="AD68" s="26">
        <f>MAX(AD2:AD67)</f>
      </c>
      <c r="AE68" s="4"/>
      <c r="AF68" s="4"/>
      <c r="AG68" s="4"/>
      <c r="AH68" s="4"/>
      <c r="AI68" s="4"/>
      <c r="AJ68" s="4"/>
      <c r="AK68" s="4"/>
      <c r="AL68" s="4"/>
      <c r="AM68" s="4"/>
      <c r="AN68" s="26"/>
      <c r="AO68" s="26"/>
    </row>
    <row x14ac:dyDescent="0.25" r="69" customHeight="1" ht="17.25">
      <c r="A69" s="6"/>
      <c r="B69" s="5"/>
      <c r="C69" s="5"/>
      <c r="D69" s="5"/>
      <c r="E69" s="6"/>
      <c r="F69" s="6"/>
      <c r="G69" s="6"/>
      <c r="H69" s="6"/>
      <c r="I69" s="47"/>
      <c r="J69" s="5"/>
      <c r="K69" s="47"/>
      <c r="L69" s="5"/>
      <c r="M69" s="5"/>
      <c r="N69" s="5"/>
      <c r="O69" s="6"/>
      <c r="P69" s="47"/>
      <c r="Q69" s="6"/>
      <c r="R69" s="47"/>
      <c r="S69" s="47" t="s">
        <v>30</v>
      </c>
      <c r="T69" s="26">
        <f>AVERAGE(T2:T67)</f>
      </c>
      <c r="U69" s="26">
        <f>AVERAGE(U2:U67)</f>
      </c>
      <c r="V69" s="6"/>
      <c r="W69" s="47"/>
      <c r="X69" s="47"/>
      <c r="Y69" s="47"/>
      <c r="Z69" s="6"/>
      <c r="AA69" s="47"/>
      <c r="AB69" s="6"/>
      <c r="AC69" s="6" t="s">
        <v>30</v>
      </c>
      <c r="AD69" s="26">
        <f>AVERAGE(AD2:AD67)</f>
      </c>
      <c r="AE69" s="4"/>
      <c r="AF69" s="4"/>
      <c r="AG69" s="4"/>
      <c r="AH69" s="4"/>
      <c r="AI69" s="4"/>
      <c r="AJ69" s="4"/>
      <c r="AK69" s="4"/>
      <c r="AL69" s="4"/>
      <c r="AM69" s="4"/>
      <c r="AN69" s="26"/>
      <c r="AO6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8"/>
  <sheetViews>
    <sheetView workbookViewId="0"/>
  </sheetViews>
  <sheetFormatPr defaultRowHeight="15" x14ac:dyDescent="0.25"/>
  <cols>
    <col min="1" max="1" style="11" width="10.719285714285713" customWidth="1" bestFit="1"/>
    <col min="2" max="2" style="11" width="6.719285714285714" customWidth="1" bestFit="1"/>
    <col min="3" max="3" style="12" width="7.433571428571429" customWidth="1" bestFit="1"/>
    <col min="4" max="4" style="12" width="11.719285714285713" customWidth="1" bestFit="1"/>
    <col min="5" max="5" style="13" width="10.005" customWidth="1" bestFit="1"/>
    <col min="6" max="6" style="13" width="11.576428571428572" customWidth="1" bestFit="1"/>
    <col min="7" max="7" style="13" width="8.719285714285713" customWidth="1" bestFit="1"/>
    <col min="8" max="8" style="13" width="8.719285714285713" customWidth="1" bestFit="1"/>
    <col min="9" max="9" style="13" width="8.719285714285713" customWidth="1" bestFit="1"/>
    <col min="10" max="10" style="14" width="12.43357142857143" customWidth="1" bestFit="1"/>
    <col min="11" max="11" style="15" width="10.719285714285713" customWidth="1" bestFit="1"/>
    <col min="12" max="12" style="15" width="6.719285714285714" customWidth="1" bestFit="1"/>
    <col min="13" max="13" style="16" width="7.433571428571429" customWidth="1" bestFit="1"/>
    <col min="14" max="14" style="16" width="11.719285714285713" customWidth="1" bestFit="1"/>
    <col min="15" max="15" style="17" width="10.005" customWidth="1" bestFit="1"/>
    <col min="16" max="16" style="17" width="11.576428571428572" customWidth="1" bestFit="1"/>
    <col min="17" max="17" style="17" width="8.719285714285713" customWidth="1" bestFit="1"/>
    <col min="18" max="18" style="17" width="8.719285714285713" customWidth="1" bestFit="1"/>
    <col min="19" max="19" style="17" width="8.719285714285713" customWidth="1" bestFit="1"/>
    <col min="20" max="20" style="14" width="12.43357142857143" customWidth="1" bestFit="1"/>
    <col min="21" max="21" style="11" width="10.719285714285713" customWidth="1" bestFit="1"/>
    <col min="22" max="22" style="11" width="6.719285714285714" customWidth="1" bestFit="1"/>
    <col min="23" max="23" style="12" width="7.433571428571429" customWidth="1" bestFit="1"/>
    <col min="24" max="24" style="12" width="11.719285714285713" customWidth="1" bestFit="1"/>
    <col min="25" max="25" style="13" width="10.005" customWidth="1" bestFit="1"/>
    <col min="26" max="26" style="13" width="11.576428571428572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4" width="12.43357142857143" customWidth="1" bestFit="1"/>
    <col min="31" max="31" style="11" width="10.719285714285713" customWidth="1" bestFit="1"/>
    <col min="32" max="32" style="11" width="6.719285714285714" customWidth="1" bestFit="1"/>
    <col min="33" max="33" style="12" width="7.433571428571429" customWidth="1" bestFit="1"/>
    <col min="34" max="34" style="12" width="9.147857142857141" customWidth="1" bestFit="1"/>
    <col min="35" max="35" style="13" width="10.005" customWidth="1" bestFit="1"/>
    <col min="36" max="36" style="13" width="11.576428571428572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2" t="s">
        <v>13</v>
      </c>
      <c r="E1" s="3" t="s">
        <v>4</v>
      </c>
      <c r="F1" s="3" t="s">
        <v>5</v>
      </c>
      <c r="G1" s="3" t="s">
        <v>31</v>
      </c>
      <c r="H1" s="3" t="s">
        <v>32</v>
      </c>
      <c r="I1" s="3" t="s">
        <v>26</v>
      </c>
      <c r="J1" s="4"/>
      <c r="K1" s="5" t="s">
        <v>0</v>
      </c>
      <c r="L1" s="5" t="s">
        <v>1</v>
      </c>
      <c r="M1" s="6" t="s">
        <v>2</v>
      </c>
      <c r="N1" s="6" t="s">
        <v>13</v>
      </c>
      <c r="O1" s="3" t="s">
        <v>4</v>
      </c>
      <c r="P1" s="3" t="s">
        <v>5</v>
      </c>
      <c r="Q1" s="3" t="s">
        <v>31</v>
      </c>
      <c r="R1" s="3" t="s">
        <v>32</v>
      </c>
      <c r="S1" s="3" t="s">
        <v>26</v>
      </c>
      <c r="T1" s="4"/>
      <c r="U1" s="1" t="s">
        <v>0</v>
      </c>
      <c r="V1" s="1" t="s">
        <v>1</v>
      </c>
      <c r="W1" s="2" t="s">
        <v>2</v>
      </c>
      <c r="X1" s="2" t="s">
        <v>13</v>
      </c>
      <c r="Y1" s="3" t="s">
        <v>4</v>
      </c>
      <c r="Z1" s="3" t="s">
        <v>5</v>
      </c>
      <c r="AA1" s="3" t="s">
        <v>31</v>
      </c>
      <c r="AB1" s="3" t="s">
        <v>32</v>
      </c>
      <c r="AC1" s="3" t="s">
        <v>26</v>
      </c>
      <c r="AD1" s="4"/>
      <c r="AE1" s="1" t="s">
        <v>0</v>
      </c>
      <c r="AF1" s="1" t="s">
        <v>1</v>
      </c>
      <c r="AG1" s="2" t="s">
        <v>2</v>
      </c>
      <c r="AH1" s="2" t="s">
        <v>13</v>
      </c>
      <c r="AI1" s="3" t="s">
        <v>4</v>
      </c>
      <c r="AJ1" s="3" t="s">
        <v>5</v>
      </c>
      <c r="AK1" s="3" t="s">
        <v>31</v>
      </c>
      <c r="AL1" s="3" t="s">
        <v>32</v>
      </c>
      <c r="AM1" s="3" t="s">
        <v>26</v>
      </c>
    </row>
    <row x14ac:dyDescent="0.25" r="2" customHeight="1" ht="17.25">
      <c r="A2" s="7">
        <v>5</v>
      </c>
      <c r="B2" s="7">
        <v>20</v>
      </c>
      <c r="C2" s="8">
        <v>0.4</v>
      </c>
      <c r="D2" s="8">
        <v>280.393737168885</v>
      </c>
      <c r="E2" s="9">
        <v>0.0004986070906012072</v>
      </c>
      <c r="F2" s="9">
        <v>0.000494564027978702</v>
      </c>
      <c r="G2" s="9">
        <v>0.0004050259206499869</v>
      </c>
      <c r="H2" s="9">
        <v>0.0004962487980125584</v>
      </c>
      <c r="I2" s="9">
        <v>0.0005044532364063705</v>
      </c>
      <c r="J2" s="4"/>
      <c r="K2" s="7">
        <v>-20</v>
      </c>
      <c r="L2" s="7">
        <v>20</v>
      </c>
      <c r="M2" s="8">
        <v>0.4</v>
      </c>
      <c r="N2" s="8">
        <v>255.600857658842</v>
      </c>
      <c r="O2" s="9">
        <v>0.0005639064211570306</v>
      </c>
      <c r="P2" s="9">
        <v>0.0005598573912735332</v>
      </c>
      <c r="Q2" s="9">
        <v>0.0004681076087815707</v>
      </c>
      <c r="R2" s="9">
        <v>0.000561792967013067</v>
      </c>
      <c r="S2" s="9">
        <v>0.0005717757719790981</v>
      </c>
      <c r="T2" s="4"/>
      <c r="U2" s="7">
        <v>25</v>
      </c>
      <c r="V2" s="7">
        <v>20</v>
      </c>
      <c r="W2" s="8">
        <v>0.4</v>
      </c>
      <c r="X2" s="8">
        <v>300.256306276707</v>
      </c>
      <c r="Y2" s="9">
        <v>0.0006629035817041713</v>
      </c>
      <c r="Z2" s="9">
        <v>0.0006599349285847298</v>
      </c>
      <c r="AA2" s="9">
        <v>0.0005755266128258577</v>
      </c>
      <c r="AB2" s="9">
        <v>0.0006622791088281705</v>
      </c>
      <c r="AC2" s="9">
        <v>0.0006686225094459483</v>
      </c>
      <c r="AD2" s="4"/>
      <c r="AE2" s="7">
        <v>50</v>
      </c>
      <c r="AF2" s="7">
        <v>20</v>
      </c>
      <c r="AG2" s="8">
        <v>0.4</v>
      </c>
      <c r="AH2" s="8">
        <v>327.53090966824</v>
      </c>
      <c r="AI2" s="9">
        <v>0.0007953393020616778</v>
      </c>
      <c r="AJ2" s="9">
        <v>0.0007930453122858619</v>
      </c>
      <c r="AK2" s="9">
        <v>0.000708594397804835</v>
      </c>
      <c r="AL2" s="9">
        <v>0.0007933769883759623</v>
      </c>
      <c r="AM2" s="9">
        <v>0.0007983009483134271</v>
      </c>
    </row>
    <row x14ac:dyDescent="0.25" r="3" customHeight="1" ht="17.25">
      <c r="A3" s="7">
        <v>5</v>
      </c>
      <c r="B3" s="7">
        <v>20</v>
      </c>
      <c r="C3" s="8">
        <v>0.6</v>
      </c>
      <c r="D3" s="8">
        <v>281.074903145239</v>
      </c>
      <c r="E3" s="9">
        <v>0.0005571574127607875</v>
      </c>
      <c r="F3" s="9">
        <v>0.0005475421579278391</v>
      </c>
      <c r="G3" s="9">
        <v>0.00046371464519728096</v>
      </c>
      <c r="H3" s="9">
        <v>0.0005498820809605239</v>
      </c>
      <c r="I3" s="9">
        <v>0.0005654645180584504</v>
      </c>
      <c r="J3" s="4"/>
      <c r="K3" s="7">
        <v>-20</v>
      </c>
      <c r="L3" s="7">
        <v>20</v>
      </c>
      <c r="M3" s="8">
        <v>0.6</v>
      </c>
      <c r="N3" s="8">
        <v>256.293789278012</v>
      </c>
      <c r="O3" s="9">
        <v>0.0006834595060720647</v>
      </c>
      <c r="P3" s="9">
        <v>0.0006739972648481871</v>
      </c>
      <c r="Q3" s="9">
        <v>0.0005864631312051798</v>
      </c>
      <c r="R3" s="9">
        <v>0.0006777993890849527</v>
      </c>
      <c r="S3" s="9">
        <v>0.0006956983300923445</v>
      </c>
      <c r="T3" s="4"/>
      <c r="U3" s="7">
        <v>25</v>
      </c>
      <c r="V3" s="7">
        <v>20</v>
      </c>
      <c r="W3" s="8">
        <v>0.6</v>
      </c>
      <c r="X3" s="8">
        <v>300.920153570154</v>
      </c>
      <c r="Y3" s="9">
        <v>0.0005576759049823697</v>
      </c>
      <c r="Z3" s="9">
        <v>0.0005501028356196751</v>
      </c>
      <c r="AA3" s="9">
        <v>0.0004701883321111529</v>
      </c>
      <c r="AB3" s="9">
        <v>0.0005510763375331478</v>
      </c>
      <c r="AC3" s="9">
        <v>0.0005643657775382001</v>
      </c>
      <c r="AD3" s="4"/>
      <c r="AE3" s="7">
        <v>50</v>
      </c>
      <c r="AF3" s="7">
        <v>20</v>
      </c>
      <c r="AG3" s="8">
        <v>0.6</v>
      </c>
      <c r="AH3" s="8">
        <v>330.42088502279995</v>
      </c>
      <c r="AI3" s="9">
        <v>0.0005776728208266668</v>
      </c>
      <c r="AJ3" s="9">
        <v>0.000571610551485695</v>
      </c>
      <c r="AK3" s="9">
        <v>0.0004952365245873418</v>
      </c>
      <c r="AL3" s="9">
        <v>0.0005707517975540965</v>
      </c>
      <c r="AM3" s="9">
        <v>0.0005818161968168962</v>
      </c>
    </row>
    <row x14ac:dyDescent="0.25" r="4" customHeight="1" ht="17.25">
      <c r="A4" s="7">
        <v>5</v>
      </c>
      <c r="B4" s="7">
        <v>20</v>
      </c>
      <c r="C4" s="8">
        <v>0.8</v>
      </c>
      <c r="D4" s="8">
        <v>281.799623338801</v>
      </c>
      <c r="E4" s="9">
        <v>0.0006028576042660748</v>
      </c>
      <c r="F4" s="9">
        <v>0.0005863778050943676</v>
      </c>
      <c r="G4" s="9">
        <v>0.0004967887618212566</v>
      </c>
      <c r="H4" s="9">
        <v>0.0005899009102762754</v>
      </c>
      <c r="I4" s="9">
        <v>0.0006136602991265118</v>
      </c>
      <c r="J4" s="4"/>
      <c r="K4" s="7">
        <v>-20</v>
      </c>
      <c r="L4" s="7">
        <v>20</v>
      </c>
      <c r="M4" s="8">
        <v>0.8</v>
      </c>
      <c r="N4" s="8">
        <v>257.039260550875</v>
      </c>
      <c r="O4" s="9">
        <v>0.0007408329866560917</v>
      </c>
      <c r="P4" s="9">
        <v>0.0007258910566978874</v>
      </c>
      <c r="Q4" s="9">
        <v>0.0006291330941868013</v>
      </c>
      <c r="R4" s="9">
        <v>0.0007302041793823575</v>
      </c>
      <c r="S4" s="9">
        <v>0.0007568869219571634</v>
      </c>
      <c r="T4" s="4"/>
      <c r="U4" s="7">
        <v>25</v>
      </c>
      <c r="V4" s="7">
        <v>20</v>
      </c>
      <c r="W4" s="8">
        <v>0.8</v>
      </c>
      <c r="X4" s="8">
        <v>301.614248384496</v>
      </c>
      <c r="Y4" s="9">
        <v>0.0005708030093579538</v>
      </c>
      <c r="Z4" s="9">
        <v>0.0005574350597971961</v>
      </c>
      <c r="AA4" s="9">
        <v>0.00047251771402377336</v>
      </c>
      <c r="AB4" s="9">
        <v>0.0005586172429374088</v>
      </c>
      <c r="AC4" s="9">
        <v>0.0005793924950069122</v>
      </c>
      <c r="AD4" s="4"/>
      <c r="AE4" s="7">
        <v>50</v>
      </c>
      <c r="AF4" s="7">
        <v>20</v>
      </c>
      <c r="AG4" s="8">
        <v>0.8</v>
      </c>
      <c r="AH4" s="8">
        <v>333.11440112276</v>
      </c>
      <c r="AI4" s="9">
        <v>0.0005156838204620667</v>
      </c>
      <c r="AJ4" s="9">
        <v>0.0005044666565892953</v>
      </c>
      <c r="AK4" s="9">
        <v>0.00042318838550464997</v>
      </c>
      <c r="AL4" s="9">
        <v>0.0005026340520723653</v>
      </c>
      <c r="AM4" s="9">
        <v>0.000520968215209684</v>
      </c>
    </row>
    <row x14ac:dyDescent="0.25" r="5" customHeight="1" ht="17.25">
      <c r="A5" s="7">
        <v>5</v>
      </c>
      <c r="B5" s="7">
        <v>20</v>
      </c>
      <c r="C5" s="7">
        <v>1</v>
      </c>
      <c r="D5" s="8">
        <v>282.506196242329</v>
      </c>
      <c r="E5" s="9">
        <v>0.0006256921528972804</v>
      </c>
      <c r="F5" s="9">
        <v>0.0006014418782193546</v>
      </c>
      <c r="G5" s="9">
        <v>0.0005003749572327187</v>
      </c>
      <c r="H5" s="9">
        <v>0.0006060059542816501</v>
      </c>
      <c r="I5" s="9">
        <v>0.0006386589153146969</v>
      </c>
      <c r="J5" s="4"/>
      <c r="K5" s="7">
        <v>-20</v>
      </c>
      <c r="L5" s="7">
        <v>20</v>
      </c>
      <c r="M5" s="8">
        <v>1.5</v>
      </c>
      <c r="N5" s="8">
        <v>259.487475698205</v>
      </c>
      <c r="O5" s="9">
        <v>0.0008896257927700046</v>
      </c>
      <c r="P5" s="9">
        <v>0.0008500312818005969</v>
      </c>
      <c r="Q5" s="9">
        <v>0.000702288220268561</v>
      </c>
      <c r="R5" s="9">
        <v>0.0008615314585942995</v>
      </c>
      <c r="S5" s="9">
        <v>0.0009189249131786568</v>
      </c>
      <c r="T5" s="4"/>
      <c r="U5" s="7">
        <v>25</v>
      </c>
      <c r="V5" s="7">
        <v>20</v>
      </c>
      <c r="W5" s="7">
        <v>1</v>
      </c>
      <c r="X5" s="8">
        <v>302.30766599408</v>
      </c>
      <c r="Y5" s="9">
        <v>0.000596763779366388</v>
      </c>
      <c r="Z5" s="9">
        <v>0.0005765700836098966</v>
      </c>
      <c r="AA5" s="9">
        <v>0.00048271313899971615</v>
      </c>
      <c r="AB5" s="9">
        <v>0.0005788429506736266</v>
      </c>
      <c r="AC5" s="9">
        <v>0.0006074139618582819</v>
      </c>
      <c r="AD5" s="4"/>
      <c r="AE5" s="7">
        <v>50</v>
      </c>
      <c r="AF5" s="7">
        <v>20</v>
      </c>
      <c r="AG5" s="7">
        <v>1</v>
      </c>
      <c r="AH5" s="8">
        <v>335.621377268</v>
      </c>
      <c r="AI5" s="9">
        <v>0.0005357009360575858</v>
      </c>
      <c r="AJ5" s="9">
        <v>0.0005186592461056876</v>
      </c>
      <c r="AK5" s="9">
        <v>0.00043010092991395524</v>
      </c>
      <c r="AL5" s="9">
        <v>0.0005172888445931973</v>
      </c>
      <c r="AM5" s="9">
        <v>0.0005426786787438753</v>
      </c>
    </row>
    <row x14ac:dyDescent="0.25" r="6" customHeight="1" ht="17.25">
      <c r="A6" s="7">
        <v>5</v>
      </c>
      <c r="B6" s="7">
        <v>20</v>
      </c>
      <c r="C6" s="8">
        <v>1.5</v>
      </c>
      <c r="D6" s="8">
        <v>284.163858738974</v>
      </c>
      <c r="E6" s="9">
        <v>0.0007457775938824624</v>
      </c>
      <c r="F6" s="9">
        <v>0.0007004540921114663</v>
      </c>
      <c r="G6" s="9">
        <v>0.0005713052859217175</v>
      </c>
      <c r="H6" s="9">
        <v>0.0007130834350762004</v>
      </c>
      <c r="I6" s="9">
        <v>0.0007658843629010911</v>
      </c>
      <c r="J6" s="4"/>
      <c r="K6" s="7">
        <v>-20</v>
      </c>
      <c r="L6" s="7">
        <v>20</v>
      </c>
      <c r="M6" s="7">
        <v>2</v>
      </c>
      <c r="N6" s="8">
        <v>261.017400221662</v>
      </c>
      <c r="O6" s="9">
        <v>0.0008902120394342245</v>
      </c>
      <c r="P6" s="9">
        <v>0.0008317504777964565</v>
      </c>
      <c r="Q6" s="9">
        <v>0.0006316379452633912</v>
      </c>
      <c r="R6" s="9">
        <v>0.0008441435066100476</v>
      </c>
      <c r="S6" s="9">
        <v>0.0009251783529082577</v>
      </c>
      <c r="T6" s="4"/>
      <c r="U6" s="7">
        <v>25</v>
      </c>
      <c r="V6" s="7">
        <v>20</v>
      </c>
      <c r="W6" s="8">
        <v>1.5</v>
      </c>
      <c r="X6" s="8">
        <v>303.91908030561</v>
      </c>
      <c r="Y6" s="9">
        <v>0.0006943447000599682</v>
      </c>
      <c r="Z6" s="9">
        <v>0.0006560598544491122</v>
      </c>
      <c r="AA6" s="9">
        <v>0.0005357215072424293</v>
      </c>
      <c r="AB6" s="9">
        <v>0.0006638325189781483</v>
      </c>
      <c r="AC6" s="9">
        <v>0.0007109581678490849</v>
      </c>
      <c r="AD6" s="4"/>
      <c r="AE6" s="7">
        <v>50</v>
      </c>
      <c r="AF6" s="7">
        <v>20</v>
      </c>
      <c r="AG6" s="8">
        <v>1.5</v>
      </c>
      <c r="AH6" s="8">
        <v>341.13780072936</v>
      </c>
      <c r="AI6" s="9">
        <v>0.0006195664781358713</v>
      </c>
      <c r="AJ6" s="9">
        <v>0.0005857093385379506</v>
      </c>
      <c r="AK6" s="9">
        <v>0.0004745004333179121</v>
      </c>
      <c r="AL6" s="9">
        <v>0.0005887763195345047</v>
      </c>
      <c r="AM6" s="9">
        <v>0.0006312810216287141</v>
      </c>
    </row>
    <row x14ac:dyDescent="0.25" r="7" customHeight="1" ht="17.25">
      <c r="A7" s="7">
        <v>5</v>
      </c>
      <c r="B7" s="7">
        <v>20</v>
      </c>
      <c r="C7" s="7">
        <v>2</v>
      </c>
      <c r="D7" s="8">
        <v>285.656705406528</v>
      </c>
      <c r="E7" s="9">
        <v>0.0007818567055257717</v>
      </c>
      <c r="F7" s="9">
        <v>0.0007140813855003482</v>
      </c>
      <c r="G7" s="9">
        <v>0.0005461692954129281</v>
      </c>
      <c r="H7" s="9">
        <v>0.0007327919229576463</v>
      </c>
      <c r="I7" s="9">
        <v>0.0008070049141560942</v>
      </c>
      <c r="J7" s="4"/>
      <c r="K7" s="7">
        <v>-20</v>
      </c>
      <c r="L7" s="7">
        <v>20</v>
      </c>
      <c r="M7" s="7">
        <v>3</v>
      </c>
      <c r="N7" s="8">
        <v>263.683848602439</v>
      </c>
      <c r="O7" s="9">
        <v>0.0009377417051589128</v>
      </c>
      <c r="P7" s="9">
        <v>0.0008533469231392713</v>
      </c>
      <c r="Q7" s="9">
        <v>0.0005404112389600641</v>
      </c>
      <c r="R7" s="9">
        <v>0.000860691993172459</v>
      </c>
      <c r="S7" s="9">
        <v>0.0009833544370019224</v>
      </c>
      <c r="T7" s="4"/>
      <c r="U7" s="7">
        <v>25</v>
      </c>
      <c r="V7" s="7">
        <v>20</v>
      </c>
      <c r="W7" s="7">
        <v>2</v>
      </c>
      <c r="X7" s="8">
        <v>305.367659505373</v>
      </c>
      <c r="Y7" s="9">
        <v>0.0007561692940839718</v>
      </c>
      <c r="Z7" s="9">
        <v>0.0006992651111585573</v>
      </c>
      <c r="AA7" s="9">
        <v>0.0005461090100844104</v>
      </c>
      <c r="AB7" s="9">
        <v>0.000712427443562371</v>
      </c>
      <c r="AC7" s="9">
        <v>0.000777982355773591</v>
      </c>
      <c r="AD7" s="4"/>
      <c r="AE7" s="7">
        <v>50</v>
      </c>
      <c r="AF7" s="7">
        <v>20</v>
      </c>
      <c r="AG7" s="7">
        <v>2</v>
      </c>
      <c r="AH7" s="8">
        <v>345.705334144</v>
      </c>
      <c r="AI7" s="9">
        <v>0.0006944163031907023</v>
      </c>
      <c r="AJ7" s="9">
        <v>0.0006428005904607719</v>
      </c>
      <c r="AK7" s="9">
        <v>0.0005053960216814511</v>
      </c>
      <c r="AL7" s="9">
        <v>0.000651838409803239</v>
      </c>
      <c r="AM7" s="9">
        <v>0.0007107529640428624</v>
      </c>
    </row>
    <row x14ac:dyDescent="0.25" r="8" customHeight="1" ht="17.25">
      <c r="A8" s="7">
        <v>5</v>
      </c>
      <c r="B8" s="7">
        <v>20</v>
      </c>
      <c r="C8" s="7">
        <v>3</v>
      </c>
      <c r="D8" s="8">
        <v>288.281256479255</v>
      </c>
      <c r="E8" s="9">
        <v>0.0008506211591526073</v>
      </c>
      <c r="F8" s="9">
        <v>0.0007405344038119899</v>
      </c>
      <c r="G8" s="9">
        <v>0.0004899924239220425</v>
      </c>
      <c r="H8" s="9">
        <v>0.0007705387280531299</v>
      </c>
      <c r="I8" s="9">
        <v>0.0008845785544449946</v>
      </c>
      <c r="J8" s="4"/>
      <c r="K8" s="7">
        <v>-20</v>
      </c>
      <c r="L8" s="7">
        <v>40</v>
      </c>
      <c r="M8" s="8">
        <v>0.4</v>
      </c>
      <c r="N8" s="8">
        <v>257.771846543928</v>
      </c>
      <c r="O8" s="9">
        <v>0.0008425105962997974</v>
      </c>
      <c r="P8" s="9">
        <v>0.0008387168771488598</v>
      </c>
      <c r="Q8" s="9">
        <v>0.0007456999608919463</v>
      </c>
      <c r="R8" s="9">
        <v>0.0008532986866031455</v>
      </c>
      <c r="S8" s="9">
        <v>0.0008624212421661494</v>
      </c>
      <c r="T8" s="4"/>
      <c r="U8" s="7">
        <v>25</v>
      </c>
      <c r="V8" s="7">
        <v>20</v>
      </c>
      <c r="W8" s="7">
        <v>3</v>
      </c>
      <c r="X8" s="8">
        <v>307.99345730757</v>
      </c>
      <c r="Y8" s="9">
        <v>0.0008174011220945627</v>
      </c>
      <c r="Z8" s="9">
        <v>0.0007299419699251436</v>
      </c>
      <c r="AA8" s="9">
        <v>0.0004944302483727752</v>
      </c>
      <c r="AB8" s="9">
        <v>0.0007445873996953259</v>
      </c>
      <c r="AC8" s="9">
        <v>0.0008466643196593758</v>
      </c>
      <c r="AD8" s="4"/>
      <c r="AE8" s="7">
        <v>50</v>
      </c>
      <c r="AF8" s="7">
        <v>20</v>
      </c>
      <c r="AG8" s="7">
        <v>3</v>
      </c>
      <c r="AH8" s="8">
        <v>352.613687036</v>
      </c>
      <c r="AI8" s="9">
        <v>0.0007466988617011936</v>
      </c>
      <c r="AJ8" s="9">
        <v>0.0006614873852152655</v>
      </c>
      <c r="AK8" s="9">
        <v>0.0004542283756720393</v>
      </c>
      <c r="AL8" s="9">
        <v>0.0006752411559562631</v>
      </c>
      <c r="AM8" s="9">
        <v>0.0007688654870956694</v>
      </c>
    </row>
    <row x14ac:dyDescent="0.25" r="9" customHeight="1" ht="17.25">
      <c r="A9" s="7">
        <v>5</v>
      </c>
      <c r="B9" s="7">
        <v>20</v>
      </c>
      <c r="C9" s="7">
        <v>5</v>
      </c>
      <c r="D9" s="8">
        <v>292.829324558039</v>
      </c>
      <c r="E9" s="9">
        <v>0.0008948007031332378</v>
      </c>
      <c r="F9" s="9">
        <v>0.0007366759145792058</v>
      </c>
      <c r="G9" s="9">
        <v>0.00027685420746292053</v>
      </c>
      <c r="H9" s="9">
        <v>0.0007520173540235246</v>
      </c>
      <c r="I9" s="9">
        <v>0.000939064822546581</v>
      </c>
      <c r="J9" s="4"/>
      <c r="K9" s="7">
        <v>-20</v>
      </c>
      <c r="L9" s="7">
        <v>40</v>
      </c>
      <c r="M9" s="8">
        <v>0.6</v>
      </c>
      <c r="N9" s="8">
        <v>258.927337923896</v>
      </c>
      <c r="O9" s="9">
        <v>0.0009074452516803946</v>
      </c>
      <c r="P9" s="9">
        <v>0.0008981129697772173</v>
      </c>
      <c r="Q9" s="9">
        <v>0.0008089166664568831</v>
      </c>
      <c r="R9" s="9">
        <v>0.0009151328584836556</v>
      </c>
      <c r="S9" s="9">
        <v>0.0009326651441174799</v>
      </c>
      <c r="T9" s="4"/>
      <c r="U9" s="7">
        <v>25</v>
      </c>
      <c r="V9" s="7">
        <v>20</v>
      </c>
      <c r="W9" s="7">
        <v>5</v>
      </c>
      <c r="X9" s="8">
        <v>312.480840920934</v>
      </c>
      <c r="Y9" s="9">
        <v>0.0008089921145130815</v>
      </c>
      <c r="Z9" s="9">
        <v>0.0006874380487066724</v>
      </c>
      <c r="AA9" s="9">
        <v>0.0002389915171385056</v>
      </c>
      <c r="AB9" s="9">
        <v>0.0006696276676369182</v>
      </c>
      <c r="AC9" s="9">
        <v>0.0008442829279083218</v>
      </c>
      <c r="AD9" s="4"/>
      <c r="AE9" s="7">
        <v>50</v>
      </c>
      <c r="AF9" s="7">
        <v>20</v>
      </c>
      <c r="AG9" s="7">
        <v>5</v>
      </c>
      <c r="AH9" s="8">
        <v>361.8632305</v>
      </c>
      <c r="AI9" s="9">
        <v>0.0007756827409544729</v>
      </c>
      <c r="AJ9" s="9">
        <v>0.0006489188873984017</v>
      </c>
      <c r="AK9" s="9">
        <v>0.0002632212690271545</v>
      </c>
      <c r="AL9" s="9">
        <v>0.0006423332969678588</v>
      </c>
      <c r="AM9" s="9">
        <v>0.0008036397512580898</v>
      </c>
    </row>
    <row x14ac:dyDescent="0.25" r="10" customHeight="1" ht="17.25">
      <c r="A10" s="7">
        <v>5</v>
      </c>
      <c r="B10" s="7">
        <v>40</v>
      </c>
      <c r="C10" s="8">
        <v>0.4</v>
      </c>
      <c r="D10" s="8">
        <v>282.396780564673</v>
      </c>
      <c r="E10" s="9">
        <v>0.0008581912453473153</v>
      </c>
      <c r="F10" s="9">
        <v>0.0008542863621122764</v>
      </c>
      <c r="G10" s="9">
        <v>0.0007649933675964224</v>
      </c>
      <c r="H10" s="9">
        <v>0.000867983445911471</v>
      </c>
      <c r="I10" s="9">
        <v>0.0008753509749153135</v>
      </c>
      <c r="J10" s="4"/>
      <c r="K10" s="7">
        <v>-20</v>
      </c>
      <c r="L10" s="7">
        <v>40</v>
      </c>
      <c r="M10" s="8">
        <v>0.8</v>
      </c>
      <c r="N10" s="8">
        <v>260.192975930068</v>
      </c>
      <c r="O10" s="9">
        <v>0.0009651808337072331</v>
      </c>
      <c r="P10" s="9">
        <v>0.000950730803956064</v>
      </c>
      <c r="Q10" s="9">
        <v>0.000853303912489992</v>
      </c>
      <c r="R10" s="9">
        <v>0.000969163253771121</v>
      </c>
      <c r="S10" s="9">
        <v>0.0009959076018877199</v>
      </c>
      <c r="T10" s="4"/>
      <c r="U10" s="7">
        <v>25</v>
      </c>
      <c r="V10" s="7">
        <v>40</v>
      </c>
      <c r="W10" s="8">
        <v>0.4</v>
      </c>
      <c r="X10" s="8">
        <v>302.134348538847</v>
      </c>
      <c r="Y10" s="9">
        <v>0.0013557923065426586</v>
      </c>
      <c r="Z10" s="9">
        <v>0.0013526696800681144</v>
      </c>
      <c r="AA10" s="9">
        <v>0.0012728375538207828</v>
      </c>
      <c r="AB10" s="9">
        <v>0.0013716442781522148</v>
      </c>
      <c r="AC10" s="9">
        <v>0.0013772351588702424</v>
      </c>
      <c r="AD10" s="4"/>
      <c r="AE10" s="7">
        <v>50</v>
      </c>
      <c r="AF10" s="7">
        <v>40</v>
      </c>
      <c r="AG10" s="8">
        <v>0.4</v>
      </c>
      <c r="AH10" s="8">
        <v>333.62480900395997</v>
      </c>
      <c r="AI10" s="9">
        <v>0.00165865005314389</v>
      </c>
      <c r="AJ10" s="9">
        <v>0.0016563596480559393</v>
      </c>
      <c r="AK10" s="9">
        <v>0.0015727727024853408</v>
      </c>
      <c r="AL10" s="9">
        <v>0.0016709914520462773</v>
      </c>
      <c r="AM10" s="9">
        <v>0.0016753500486408359</v>
      </c>
    </row>
    <row x14ac:dyDescent="0.25" r="11" customHeight="1" ht="17.25">
      <c r="A11" s="7">
        <v>5</v>
      </c>
      <c r="B11" s="7">
        <v>40</v>
      </c>
      <c r="C11" s="8">
        <v>0.6</v>
      </c>
      <c r="D11" s="8">
        <v>283.541777519657</v>
      </c>
      <c r="E11" s="9">
        <v>0.0008101852747647252</v>
      </c>
      <c r="F11" s="9">
        <v>0.0008007419665243784</v>
      </c>
      <c r="G11" s="9">
        <v>0.0007148181250271632</v>
      </c>
      <c r="H11" s="9">
        <v>0.0008144086381209043</v>
      </c>
      <c r="I11" s="9">
        <v>0.0008291851677071849</v>
      </c>
      <c r="J11" s="4"/>
      <c r="K11" s="7">
        <v>-20</v>
      </c>
      <c r="L11" s="7">
        <v>40</v>
      </c>
      <c r="M11" s="7">
        <v>1</v>
      </c>
      <c r="N11" s="8">
        <v>261.488575730557</v>
      </c>
      <c r="O11" s="9">
        <v>0.0010471314594205547</v>
      </c>
      <c r="P11" s="9">
        <v>0.0010249368659245278</v>
      </c>
      <c r="Q11" s="9">
        <v>0.0009199230126276426</v>
      </c>
      <c r="R11" s="9">
        <v>0.0010486405408159526</v>
      </c>
      <c r="S11" s="9">
        <v>0.0010844822613667762</v>
      </c>
      <c r="T11" s="4"/>
      <c r="U11" s="7">
        <v>25</v>
      </c>
      <c r="V11" s="7">
        <v>40</v>
      </c>
      <c r="W11" s="8">
        <v>0.6</v>
      </c>
      <c r="X11" s="8">
        <v>303.256365885636</v>
      </c>
      <c r="Y11" s="9">
        <v>0.0009472560971404834</v>
      </c>
      <c r="Z11" s="9">
        <v>0.000939534932266573</v>
      </c>
      <c r="AA11" s="9">
        <v>0.0008612559343115109</v>
      </c>
      <c r="AB11" s="9">
        <v>0.0009532782334423078</v>
      </c>
      <c r="AC11" s="9">
        <v>0.0009656177118471058</v>
      </c>
      <c r="AD11" s="4"/>
      <c r="AE11" s="7">
        <v>50</v>
      </c>
      <c r="AF11" s="7">
        <v>40</v>
      </c>
      <c r="AG11" s="8">
        <v>0.6</v>
      </c>
      <c r="AH11" s="8">
        <v>337.03343153428</v>
      </c>
      <c r="AI11" s="9">
        <v>0.0010415091150123945</v>
      </c>
      <c r="AJ11" s="9">
        <v>0.0010354540013685406</v>
      </c>
      <c r="AK11" s="9">
        <v>0.0009590303297893069</v>
      </c>
      <c r="AL11" s="9">
        <v>0.0010453377205020707</v>
      </c>
      <c r="AM11" s="9">
        <v>0.0010556170038356972</v>
      </c>
    </row>
    <row x14ac:dyDescent="0.25" r="12" customHeight="1" ht="17.25">
      <c r="A12" s="7">
        <v>5</v>
      </c>
      <c r="B12" s="7">
        <v>40</v>
      </c>
      <c r="C12" s="8">
        <v>0.8</v>
      </c>
      <c r="D12" s="8">
        <v>284.786843175175</v>
      </c>
      <c r="E12" s="9">
        <v>0.0008660313738110221</v>
      </c>
      <c r="F12" s="9">
        <v>0.0008497430826102405</v>
      </c>
      <c r="G12" s="9">
        <v>0.0007596638917403954</v>
      </c>
      <c r="H12" s="9">
        <v>0.0008662400710968937</v>
      </c>
      <c r="I12" s="9">
        <v>0.0008891899942261964</v>
      </c>
      <c r="J12" s="4"/>
      <c r="K12" s="7">
        <v>-20</v>
      </c>
      <c r="L12" s="7">
        <v>40</v>
      </c>
      <c r="M12" s="8">
        <v>1.5</v>
      </c>
      <c r="N12" s="8">
        <v>264.435279856066</v>
      </c>
      <c r="O12" s="9">
        <v>0.001192506947678111</v>
      </c>
      <c r="P12" s="9">
        <v>0.0011538670865976867</v>
      </c>
      <c r="Q12" s="9">
        <v>0.0010201617515575897</v>
      </c>
      <c r="R12" s="9">
        <v>0.001187687409408446</v>
      </c>
      <c r="S12" s="9">
        <v>0.0012455251863904195</v>
      </c>
      <c r="T12" s="4"/>
      <c r="U12" s="7">
        <v>25</v>
      </c>
      <c r="V12" s="7">
        <v>40</v>
      </c>
      <c r="W12" s="8">
        <v>0.8</v>
      </c>
      <c r="X12" s="8">
        <v>304.472786061493</v>
      </c>
      <c r="Y12" s="9">
        <v>0.0009422609740987378</v>
      </c>
      <c r="Z12" s="9">
        <v>0.0009286646914056615</v>
      </c>
      <c r="AA12" s="9">
        <v>0.0008471153275157136</v>
      </c>
      <c r="AB12" s="9">
        <v>0.0009440918987374173</v>
      </c>
      <c r="AC12" s="9">
        <v>0.0009635854439395794</v>
      </c>
      <c r="AD12" s="4"/>
      <c r="AE12" s="7">
        <v>50</v>
      </c>
      <c r="AF12" s="7">
        <v>40</v>
      </c>
      <c r="AG12" s="8">
        <v>0.8</v>
      </c>
      <c r="AH12" s="8">
        <v>340.3645585416</v>
      </c>
      <c r="AI12" s="9">
        <v>0.0009100610659252269</v>
      </c>
      <c r="AJ12" s="9">
        <v>0.0008989547499326056</v>
      </c>
      <c r="AK12" s="9">
        <v>0.0008189141836597014</v>
      </c>
      <c r="AL12" s="9">
        <v>0.0009083002811217946</v>
      </c>
      <c r="AM12" s="9">
        <v>0.0009253139290995487</v>
      </c>
    </row>
    <row x14ac:dyDescent="0.25" r="13" customHeight="1" ht="17.25">
      <c r="A13" s="7">
        <v>5</v>
      </c>
      <c r="B13" s="7">
        <v>40</v>
      </c>
      <c r="C13" s="7">
        <v>1</v>
      </c>
      <c r="D13" s="8">
        <v>286.064498627638</v>
      </c>
      <c r="E13" s="9">
        <v>0.0010103540008555758</v>
      </c>
      <c r="F13" s="9">
        <v>0.0009862301851396914</v>
      </c>
      <c r="G13" s="9">
        <v>0.0008948789319780464</v>
      </c>
      <c r="H13" s="9">
        <v>0.0010101340285309233</v>
      </c>
      <c r="I13" s="9">
        <v>0.0010405679012703345</v>
      </c>
      <c r="J13" s="4"/>
      <c r="K13" s="7">
        <v>-20</v>
      </c>
      <c r="L13" s="7">
        <v>40</v>
      </c>
      <c r="M13" s="7">
        <v>2</v>
      </c>
      <c r="N13" s="8">
        <v>267.080959622559</v>
      </c>
      <c r="O13" s="9">
        <v>0.0013521985573194592</v>
      </c>
      <c r="P13" s="9">
        <v>0.001297044302767006</v>
      </c>
      <c r="Q13" s="9">
        <v>0.0011385027467719212</v>
      </c>
      <c r="R13" s="9">
        <v>0.0013456417168893117</v>
      </c>
      <c r="S13" s="9">
        <v>0.0014224896182281242</v>
      </c>
      <c r="T13" s="4"/>
      <c r="U13" s="7">
        <v>25</v>
      </c>
      <c r="V13" s="7">
        <v>40</v>
      </c>
      <c r="W13" s="7">
        <v>1</v>
      </c>
      <c r="X13" s="8">
        <v>305.71063670787</v>
      </c>
      <c r="Y13" s="9">
        <v>0.0009412542292053779</v>
      </c>
      <c r="Z13" s="9">
        <v>0.0009215372778603932</v>
      </c>
      <c r="AA13" s="9">
        <v>0.0008311668728998334</v>
      </c>
      <c r="AB13" s="9">
        <v>0.0009382956950023403</v>
      </c>
      <c r="AC13" s="9">
        <v>0.0009655379759371857</v>
      </c>
      <c r="AD13" s="4"/>
      <c r="AE13" s="7">
        <v>50</v>
      </c>
      <c r="AF13" s="7">
        <v>40</v>
      </c>
      <c r="AG13" s="7">
        <v>1</v>
      </c>
      <c r="AH13" s="8">
        <v>343.61859036879997</v>
      </c>
      <c r="AI13" s="9">
        <v>0.0009054002562625487</v>
      </c>
      <c r="AJ13" s="9">
        <v>0.0008880849127613608</v>
      </c>
      <c r="AK13" s="9">
        <v>0.0008022284147012</v>
      </c>
      <c r="AL13" s="9">
        <v>0.0008994531206631812</v>
      </c>
      <c r="AM13" s="9">
        <v>0.0009233545878828119</v>
      </c>
    </row>
    <row x14ac:dyDescent="0.25" r="14" customHeight="1" ht="17.25">
      <c r="A14" s="7">
        <v>5</v>
      </c>
      <c r="B14" s="7">
        <v>40</v>
      </c>
      <c r="C14" s="8">
        <v>1.5</v>
      </c>
      <c r="D14" s="8">
        <v>288.944018839866</v>
      </c>
      <c r="E14" s="9">
        <v>0.0011163950605231955</v>
      </c>
      <c r="F14" s="9">
        <v>0.0010728466555318741</v>
      </c>
      <c r="G14" s="9">
        <v>0.0009576879109293422</v>
      </c>
      <c r="H14" s="9">
        <v>0.0011074796735040693</v>
      </c>
      <c r="I14" s="9">
        <v>0.001158257202847083</v>
      </c>
      <c r="J14" s="4"/>
      <c r="K14" s="7">
        <v>-20</v>
      </c>
      <c r="L14" s="7">
        <v>40</v>
      </c>
      <c r="M14" s="7">
        <v>3</v>
      </c>
      <c r="N14" s="8">
        <v>271.681291963284</v>
      </c>
      <c r="O14" s="9">
        <v>0.0015660843409534065</v>
      </c>
      <c r="P14" s="9">
        <v>0.0014824470105709803</v>
      </c>
      <c r="Q14" s="9">
        <v>0.001266401328727138</v>
      </c>
      <c r="R14" s="9">
        <v>0.0015550487661028243</v>
      </c>
      <c r="S14" s="9">
        <v>0.001665787922872662</v>
      </c>
      <c r="T14" s="4"/>
      <c r="U14" s="7">
        <v>25</v>
      </c>
      <c r="V14" s="7">
        <v>40</v>
      </c>
      <c r="W14" s="8">
        <v>1.5</v>
      </c>
      <c r="X14" s="8">
        <v>308.556978898284</v>
      </c>
      <c r="Y14" s="9">
        <v>0.0010715039458140205</v>
      </c>
      <c r="Z14" s="9">
        <v>0.0010355540333305867</v>
      </c>
      <c r="AA14" s="9">
        <v>0.0009246897102004001</v>
      </c>
      <c r="AB14" s="9">
        <v>0.0010618626859981383</v>
      </c>
      <c r="AC14" s="9">
        <v>0.0011071390708446115</v>
      </c>
      <c r="AD14" s="4"/>
      <c r="AE14" s="7">
        <v>50</v>
      </c>
      <c r="AF14" s="7">
        <v>40</v>
      </c>
      <c r="AG14" s="8">
        <v>1.5</v>
      </c>
      <c r="AH14" s="8">
        <v>351.41900577984</v>
      </c>
      <c r="AI14" s="9">
        <v>0.0009914624980433644</v>
      </c>
      <c r="AJ14" s="9">
        <v>0.0009587261310805481</v>
      </c>
      <c r="AK14" s="9">
        <v>0.0008537191795305001</v>
      </c>
      <c r="AL14" s="9">
        <v>0.0009777411580074026</v>
      </c>
      <c r="AM14" s="9">
        <v>0.0010183716588961572</v>
      </c>
    </row>
    <row x14ac:dyDescent="0.25" r="15" customHeight="1" ht="17.25">
      <c r="A15" s="7">
        <v>5</v>
      </c>
      <c r="B15" s="7">
        <v>40</v>
      </c>
      <c r="C15" s="7">
        <v>2</v>
      </c>
      <c r="D15" s="8">
        <v>291.54135503385</v>
      </c>
      <c r="E15" s="9">
        <v>0.0012895540248746157</v>
      </c>
      <c r="F15" s="9">
        <v>0.001225615359466682</v>
      </c>
      <c r="G15" s="9">
        <v>0.00109456592693819</v>
      </c>
      <c r="H15" s="9">
        <v>0.0012790434854451367</v>
      </c>
      <c r="I15" s="9">
        <v>0.001346789897436505</v>
      </c>
      <c r="J15" s="4"/>
      <c r="K15" s="7">
        <v>-20</v>
      </c>
      <c r="L15" s="7">
        <v>40</v>
      </c>
      <c r="M15" s="7">
        <v>5</v>
      </c>
      <c r="N15" s="8">
        <v>279.516771383124</v>
      </c>
      <c r="O15" s="9">
        <v>0.001911089418392033</v>
      </c>
      <c r="P15" s="9">
        <v>0.001785100697319495</v>
      </c>
      <c r="Q15" s="9">
        <v>0.0014499024530093046</v>
      </c>
      <c r="R15" s="9">
        <v>0.0018921764186852173</v>
      </c>
      <c r="S15" s="9">
        <v>0.002058431746170599</v>
      </c>
      <c r="T15" s="4"/>
      <c r="U15" s="7">
        <v>25</v>
      </c>
      <c r="V15" s="7">
        <v>40</v>
      </c>
      <c r="W15" s="7">
        <v>2</v>
      </c>
      <c r="X15" s="8">
        <v>311.145795529816</v>
      </c>
      <c r="Y15" s="9">
        <v>0.0012284769699164365</v>
      </c>
      <c r="Z15" s="9">
        <v>0.00117602140544346</v>
      </c>
      <c r="AA15" s="9">
        <v>0.0010477088848730614</v>
      </c>
      <c r="AB15" s="9">
        <v>0.0012170445458598905</v>
      </c>
      <c r="AC15" s="9">
        <v>0.001277826689171648</v>
      </c>
      <c r="AD15" s="4"/>
      <c r="AE15" s="7">
        <v>50</v>
      </c>
      <c r="AF15" s="7">
        <v>40</v>
      </c>
      <c r="AG15" s="7">
        <v>2</v>
      </c>
      <c r="AH15" s="8">
        <v>358.7463338304</v>
      </c>
      <c r="AI15" s="9">
        <v>0.0010520666759383382</v>
      </c>
      <c r="AJ15" s="9">
        <v>0.001003758645822136</v>
      </c>
      <c r="AK15" s="9">
        <v>0.0008747804868389127</v>
      </c>
      <c r="AL15" s="9">
        <v>0.001031157833882337</v>
      </c>
      <c r="AM15" s="9">
        <v>0.0010878488969956422</v>
      </c>
    </row>
    <row x14ac:dyDescent="0.25" r="16" customHeight="1" ht="17.25">
      <c r="A16" s="7">
        <v>5</v>
      </c>
      <c r="B16" s="7">
        <v>40</v>
      </c>
      <c r="C16" s="7">
        <v>3</v>
      </c>
      <c r="D16" s="8">
        <v>296.111965608361</v>
      </c>
      <c r="E16" s="9">
        <v>0.0013823519102416659</v>
      </c>
      <c r="F16" s="9">
        <v>0.0012822106188189626</v>
      </c>
      <c r="G16" s="9">
        <v>0.0010923921094123628</v>
      </c>
      <c r="H16" s="9">
        <v>0.0013571432363289437</v>
      </c>
      <c r="I16" s="9">
        <v>0.0014593884356814662</v>
      </c>
      <c r="J16" s="4"/>
      <c r="K16" s="7">
        <v>-20</v>
      </c>
      <c r="L16" s="7">
        <v>40</v>
      </c>
      <c r="M16" s="8">
        <v>7.5</v>
      </c>
      <c r="N16" s="8">
        <v>287.903227656435</v>
      </c>
      <c r="O16" s="9">
        <v>0.0022550762008952865</v>
      </c>
      <c r="P16" s="9">
        <v>0.00210425422566742</v>
      </c>
      <c r="Q16" s="9">
        <v>0.0016121290104434067</v>
      </c>
      <c r="R16" s="9">
        <v>0.0022337403886402408</v>
      </c>
      <c r="S16" s="9">
        <v>0.00245235985441146</v>
      </c>
      <c r="T16" s="4"/>
      <c r="U16" s="7">
        <v>25</v>
      </c>
      <c r="V16" s="7">
        <v>40</v>
      </c>
      <c r="W16" s="7">
        <v>3</v>
      </c>
      <c r="X16" s="8">
        <v>315.687942026105</v>
      </c>
      <c r="Y16" s="9">
        <v>0.0014299155017606926</v>
      </c>
      <c r="Z16" s="9">
        <v>0.001347973264269299</v>
      </c>
      <c r="AA16" s="9">
        <v>0.0011773179832391294</v>
      </c>
      <c r="AB16" s="9">
        <v>0.0014160128628464192</v>
      </c>
      <c r="AC16" s="9">
        <v>0.0015043189735833287</v>
      </c>
      <c r="AD16" s="4"/>
      <c r="AE16" s="7">
        <v>50</v>
      </c>
      <c r="AF16" s="7">
        <v>40</v>
      </c>
      <c r="AG16" s="7">
        <v>3</v>
      </c>
      <c r="AH16" s="8">
        <v>372.0067493176</v>
      </c>
      <c r="AI16" s="9">
        <v>0.001236663791043697</v>
      </c>
      <c r="AJ16" s="9">
        <v>0.0011600266333505796</v>
      </c>
      <c r="AK16" s="9">
        <v>0.0009899593398131317</v>
      </c>
      <c r="AL16" s="9">
        <v>0.0012112967761921552</v>
      </c>
      <c r="AM16" s="9">
        <v>0.0012936886401572843</v>
      </c>
    </row>
    <row x14ac:dyDescent="0.25" r="17" customHeight="1" ht="17.25">
      <c r="A17" s="7">
        <v>5</v>
      </c>
      <c r="B17" s="7">
        <v>40</v>
      </c>
      <c r="C17" s="7">
        <v>5</v>
      </c>
      <c r="D17" s="8">
        <v>303.882534685684</v>
      </c>
      <c r="E17" s="9">
        <v>0.0017197957244497817</v>
      </c>
      <c r="F17" s="9">
        <v>0.001566831973385704</v>
      </c>
      <c r="G17" s="9">
        <v>0.0012804897247537435</v>
      </c>
      <c r="H17" s="9">
        <v>0.001690560256773214</v>
      </c>
      <c r="I17" s="9">
        <v>0.001841886348158655</v>
      </c>
      <c r="J17" s="4"/>
      <c r="K17" s="5"/>
      <c r="L17" s="5"/>
      <c r="M17" s="6"/>
      <c r="N17" s="6"/>
      <c r="O17" s="10"/>
      <c r="P17" s="10"/>
      <c r="Q17" s="10"/>
      <c r="R17" s="10"/>
      <c r="S17" s="10"/>
      <c r="T17" s="4"/>
      <c r="U17" s="7">
        <v>25</v>
      </c>
      <c r="V17" s="7">
        <v>40</v>
      </c>
      <c r="W17" s="7">
        <v>5</v>
      </c>
      <c r="X17" s="8">
        <v>323.441397986426</v>
      </c>
      <c r="Y17" s="9">
        <v>0.0016425016973940236</v>
      </c>
      <c r="Z17" s="9">
        <v>0.0015173012224702178</v>
      </c>
      <c r="AA17" s="9">
        <v>0.0012378933454764887</v>
      </c>
      <c r="AB17" s="9">
        <v>0.001620379318650989</v>
      </c>
      <c r="AC17" s="9">
        <v>0.0017552213298802945</v>
      </c>
      <c r="AD17" s="4"/>
      <c r="AE17" s="7">
        <v>50</v>
      </c>
      <c r="AF17" s="7">
        <v>40</v>
      </c>
      <c r="AG17" s="7">
        <v>5</v>
      </c>
      <c r="AH17" s="8">
        <v>393.1257681</v>
      </c>
      <c r="AI17" s="9">
        <v>0.001479875647704872</v>
      </c>
      <c r="AJ17" s="9">
        <v>0.001357433668654253</v>
      </c>
      <c r="AK17" s="9">
        <v>0.0010957056876212282</v>
      </c>
      <c r="AL17" s="9">
        <v>0.001451069019654487</v>
      </c>
      <c r="AM17" s="9">
        <v>0.0015742857261116217</v>
      </c>
    </row>
    <row x14ac:dyDescent="0.25" r="18" customHeight="1" ht="17.25">
      <c r="A18" s="7">
        <v>5</v>
      </c>
      <c r="B18" s="7">
        <v>40</v>
      </c>
      <c r="C18" s="8">
        <v>7.5</v>
      </c>
      <c r="D18" s="8">
        <v>312.221245772443</v>
      </c>
      <c r="E18" s="9">
        <v>0.002216687473228134</v>
      </c>
      <c r="F18" s="9">
        <v>0.0020284112471464547</v>
      </c>
      <c r="G18" s="9">
        <v>0.0016362005302388526</v>
      </c>
      <c r="H18" s="9">
        <v>0.002204539735988577</v>
      </c>
      <c r="I18" s="9">
        <v>0.0023974250080963906</v>
      </c>
      <c r="J18" s="4"/>
      <c r="K18" s="5"/>
      <c r="L18" s="5"/>
      <c r="M18" s="6"/>
      <c r="N18" s="6"/>
      <c r="O18" s="10"/>
      <c r="P18" s="10"/>
      <c r="Q18" s="10"/>
      <c r="R18" s="10"/>
      <c r="S18" s="10"/>
      <c r="T18" s="4"/>
      <c r="U18" s="7">
        <v>25</v>
      </c>
      <c r="V18" s="7">
        <v>40</v>
      </c>
      <c r="W18" s="8">
        <v>7.5</v>
      </c>
      <c r="X18" s="8">
        <v>331.736152954555</v>
      </c>
      <c r="Y18" s="9">
        <v>0.0018998821230127516</v>
      </c>
      <c r="Z18" s="9">
        <v>0.0017767047322740652</v>
      </c>
      <c r="AA18" s="9">
        <v>0.0013253439066320133</v>
      </c>
      <c r="AB18" s="9">
        <v>0.0018696668226349416</v>
      </c>
      <c r="AC18" s="9">
        <v>0.002049877308667001</v>
      </c>
      <c r="AD18" s="4"/>
      <c r="AE18" s="7">
        <v>50</v>
      </c>
      <c r="AF18" s="7">
        <v>40</v>
      </c>
      <c r="AG18" s="8">
        <v>7.5</v>
      </c>
      <c r="AH18" s="8">
        <v>409.91221146264</v>
      </c>
      <c r="AI18" s="9">
        <v>0.0016371626937330599</v>
      </c>
      <c r="AJ18" s="9">
        <v>0.0014912960981354753</v>
      </c>
      <c r="AK18" s="9">
        <v>0.0010726985843260064</v>
      </c>
      <c r="AL18" s="9">
        <v>0.001588335741130779</v>
      </c>
      <c r="AM18" s="9">
        <v>0.0017581971663724416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70"/>
  <sheetViews>
    <sheetView workbookViewId="0"/>
  </sheetViews>
  <sheetFormatPr defaultRowHeight="15" x14ac:dyDescent="0.25"/>
  <cols>
    <col min="1" max="1" style="11" width="7.862142857142857" customWidth="1" bestFit="1"/>
    <col min="2" max="2" style="11" width="12.005" customWidth="1" bestFit="1"/>
    <col min="3" max="3" style="11" width="15.147857142857141" customWidth="1" bestFit="1"/>
    <col min="4" max="4" style="11" width="9.147857142857141" customWidth="1" bestFit="1"/>
    <col min="5" max="5" style="12" width="12.005" customWidth="1" bestFit="1"/>
    <col min="6" max="6" style="11" width="17.14785714285714" customWidth="1" bestFit="1"/>
    <col min="7" max="7" style="12" width="12.005" customWidth="1" bestFit="1"/>
    <col min="8" max="8" style="12" width="12.862142857142858" customWidth="1" bestFit="1"/>
    <col min="9" max="9" style="71" width="8.43357142857143" customWidth="1" bestFit="1"/>
    <col min="10" max="10" style="11" width="13.147857142857141" customWidth="1" bestFit="1"/>
    <col min="11" max="11" style="71" width="13.43357142857143" customWidth="1" bestFit="1"/>
    <col min="12" max="12" style="11" width="12.005" customWidth="1" bestFit="1"/>
    <col min="13" max="13" style="11" width="14.43357142857143" customWidth="1" bestFit="1"/>
    <col min="14" max="14" style="11" width="12.005" customWidth="1" bestFit="1"/>
    <col min="15" max="15" style="12" width="12.005" customWidth="1" bestFit="1"/>
    <col min="16" max="16" style="71" width="13.290714285714287" customWidth="1" bestFit="1"/>
    <col min="17" max="17" style="12" width="12.005" customWidth="1" bestFit="1"/>
    <col min="18" max="18" style="71" width="12.005" customWidth="1" bestFit="1"/>
    <col min="19" max="19" style="71" width="8.43357142857143" customWidth="1" bestFit="1"/>
    <col min="20" max="20" style="71" width="12.005" customWidth="1" bestFit="1"/>
    <col min="21" max="21" style="12" width="12.290714285714287" customWidth="1" bestFit="1"/>
    <col min="22" max="22" style="12" width="12.719285714285713" customWidth="1" bestFit="1"/>
    <col min="23" max="23" style="71" width="14.147857142857141" customWidth="1" bestFit="1"/>
    <col min="24" max="24" style="71" width="12.147857142857141" customWidth="1" bestFit="1"/>
    <col min="25" max="25" style="71" width="14.005" customWidth="1" bestFit="1"/>
    <col min="26" max="26" style="12" width="12.005" customWidth="1" bestFit="1"/>
    <col min="27" max="27" style="71" width="12.005" customWidth="1" bestFit="1"/>
    <col min="28" max="28" style="12" width="8.005" customWidth="1" bestFit="1"/>
    <col min="29" max="29" style="12" width="12.005" customWidth="1" bestFit="1"/>
    <col min="30" max="30" style="71" width="12.005" customWidth="1" bestFit="1"/>
    <col min="31" max="31" style="70" width="12.005" customWidth="1" bestFit="1"/>
    <col min="32" max="32" style="70" width="13.147857142857141" customWidth="1" bestFit="1"/>
    <col min="33" max="33" style="70" width="12.147857142857141" customWidth="1" bestFit="1"/>
    <col min="34" max="34" style="70" width="13.43357142857143" customWidth="1" bestFit="1"/>
    <col min="35" max="35" style="70" width="13.147857142857141" customWidth="1" bestFit="1"/>
    <col min="36" max="36" style="14" width="11.862142857142858" customWidth="1" bestFit="1"/>
    <col min="37" max="37" style="14" width="14.719285714285713" customWidth="1" bestFit="1"/>
    <col min="38" max="38" style="14" width="12.719285714285713" customWidth="1" bestFit="1"/>
    <col min="39" max="39" style="14" width="8.147857142857141" customWidth="1" bestFit="1"/>
    <col min="40" max="40" style="14" width="8.862142857142858" customWidth="1" bestFit="1"/>
    <col min="41" max="41" style="14" width="10.147857142857141" customWidth="1" bestFit="1"/>
  </cols>
  <sheetData>
    <row x14ac:dyDescent="0.25" r="1" customHeight="1" ht="18">
      <c r="A1" s="22" t="s">
        <v>2</v>
      </c>
      <c r="B1" s="19" t="s">
        <v>8</v>
      </c>
      <c r="C1" s="19" t="s">
        <v>9</v>
      </c>
      <c r="D1" s="19" t="s">
        <v>10</v>
      </c>
      <c r="E1" s="20" t="s">
        <v>11</v>
      </c>
      <c r="F1" s="19" t="s">
        <v>12</v>
      </c>
      <c r="G1" s="20" t="s">
        <v>13</v>
      </c>
      <c r="H1" s="20" t="s">
        <v>14</v>
      </c>
      <c r="I1" s="21" t="s">
        <v>15</v>
      </c>
      <c r="J1" s="19" t="s">
        <v>16</v>
      </c>
      <c r="K1" s="25" t="s">
        <v>17</v>
      </c>
      <c r="L1" s="22" t="s">
        <v>20</v>
      </c>
      <c r="M1" s="19" t="s">
        <v>21</v>
      </c>
      <c r="N1" s="19" t="s">
        <v>22</v>
      </c>
      <c r="O1" s="20" t="s">
        <v>23</v>
      </c>
      <c r="P1" s="72" t="s">
        <v>33</v>
      </c>
      <c r="Q1" s="20" t="s">
        <v>25</v>
      </c>
      <c r="R1" s="24" t="s">
        <v>31</v>
      </c>
      <c r="S1" s="21" t="s">
        <v>26</v>
      </c>
      <c r="T1" s="21" t="s">
        <v>34</v>
      </c>
      <c r="U1" s="23" t="s">
        <v>28</v>
      </c>
      <c r="V1" s="73" t="s">
        <v>35</v>
      </c>
      <c r="W1" s="74" t="s">
        <v>36</v>
      </c>
      <c r="X1" s="75" t="s">
        <v>37</v>
      </c>
      <c r="Y1" s="75" t="s">
        <v>38</v>
      </c>
      <c r="Z1" s="76" t="s">
        <v>39</v>
      </c>
      <c r="AA1" s="75" t="s">
        <v>32</v>
      </c>
      <c r="AB1" s="18" t="s">
        <v>40</v>
      </c>
      <c r="AC1" s="20" t="s">
        <v>41</v>
      </c>
      <c r="AD1" s="77" t="s">
        <v>42</v>
      </c>
      <c r="AE1" s="78" t="s">
        <v>43</v>
      </c>
      <c r="AF1" s="77" t="s">
        <v>44</v>
      </c>
      <c r="AG1" s="77" t="s">
        <v>45</v>
      </c>
      <c r="AH1" s="77" t="s">
        <v>46</v>
      </c>
      <c r="AI1" s="77" t="s">
        <v>47</v>
      </c>
      <c r="AJ1" s="4"/>
      <c r="AK1" s="4"/>
      <c r="AL1" s="4"/>
      <c r="AM1" s="4"/>
      <c r="AN1" s="4"/>
      <c r="AO1" s="4"/>
    </row>
    <row x14ac:dyDescent="0.25" r="2" customHeight="1" ht="18">
      <c r="A2" s="79">
        <v>0.4</v>
      </c>
      <c r="B2" s="80">
        <v>20</v>
      </c>
      <c r="C2" s="80">
        <v>0</v>
      </c>
      <c r="D2" s="80">
        <v>-20</v>
      </c>
      <c r="E2" s="81">
        <v>286.654776186</v>
      </c>
      <c r="F2" s="81">
        <v>16.6049052461</v>
      </c>
      <c r="G2" s="81">
        <v>262.53133733208</v>
      </c>
      <c r="H2" s="81">
        <v>0.0005639064211570306</v>
      </c>
      <c r="I2" s="82">
        <v>13481044511183600</v>
      </c>
      <c r="J2" s="80">
        <v>1493906152913230</v>
      </c>
      <c r="K2" s="83">
        <f>I2-J2</f>
      </c>
      <c r="L2" s="84">
        <v>5.32571555243895e+21</v>
      </c>
      <c r="M2" s="85">
        <v>7.74817959683951e+21</v>
      </c>
      <c r="N2" s="85">
        <v>4.33381472620267e+21</v>
      </c>
      <c r="O2" s="86">
        <v>255.351682617232</v>
      </c>
      <c r="P2" s="87">
        <f>F2*N2-L2-M2</f>
      </c>
      <c r="Q2" s="88">
        <f>P2/N2</f>
      </c>
      <c r="R2" s="89">
        <f>Q2*2*0.01/SQRT(8*1.38E-23*O2/(2.66E-26*PI()))</f>
      </c>
      <c r="S2" s="87">
        <f>F2*2*0.01/SQRT(8*1.38E-23*O2/(2.66E-26*PI()))</f>
      </c>
      <c r="T2" s="87">
        <f>R2-S2</f>
      </c>
      <c r="U2" s="86">
        <f>T2/S2*100</f>
      </c>
      <c r="V2" s="88">
        <f>3.81E-42/E2*EXP(-170/E2)</f>
      </c>
      <c r="W2" s="87">
        <f>N2*N2*X2*V2</f>
      </c>
      <c r="X2" s="87">
        <f>I2*1000000-N2</f>
      </c>
      <c r="Y2" s="87">
        <f>F2*N2-W2</f>
      </c>
      <c r="Z2" s="88">
        <f>Y2/N2</f>
      </c>
      <c r="AA2" s="87">
        <f>Z2*2*0.01/SQRT(8*1.38E-23*O2/(2.66E-26*PI()))</f>
      </c>
      <c r="AB2" s="88">
        <f>L2/N2</f>
      </c>
      <c r="AC2" s="86">
        <f>M2/N2</f>
      </c>
      <c r="AD2" s="26">
        <f>W2/L2</f>
      </c>
      <c r="AE2" s="90">
        <f>L2+M2+P2</f>
      </c>
      <c r="AF2" s="26">
        <f>P2/AE2</f>
      </c>
      <c r="AG2" s="26">
        <f>L2/AE2</f>
      </c>
      <c r="AH2" s="26">
        <f>M2/AE2</f>
      </c>
      <c r="AI2" s="26">
        <f>AG2+AH2</f>
      </c>
      <c r="AJ2" s="26"/>
      <c r="AK2" s="26"/>
      <c r="AL2" s="26"/>
      <c r="AM2" s="26"/>
      <c r="AN2" s="26"/>
      <c r="AO2" s="26"/>
    </row>
    <row x14ac:dyDescent="0.25" r="3" customHeight="1" ht="17.25">
      <c r="A3" s="91">
        <v>0.6</v>
      </c>
      <c r="B3" s="92">
        <v>20</v>
      </c>
      <c r="C3" s="92">
        <v>0</v>
      </c>
      <c r="D3" s="92">
        <v>-20</v>
      </c>
      <c r="E3" s="93">
        <v>297.222834506</v>
      </c>
      <c r="F3" s="93">
        <v>20.2383909247</v>
      </c>
      <c r="G3" s="93">
        <v>265.49039366168</v>
      </c>
      <c r="H3" s="93">
        <v>0.0006834595060720647</v>
      </c>
      <c r="I3" s="94">
        <v>19502568519941000</v>
      </c>
      <c r="J3" s="92">
        <v>2482489172052840</v>
      </c>
      <c r="K3" s="95">
        <f>I3-J3</f>
      </c>
      <c r="L3" s="44">
        <v>9.949280503612209e+21</v>
      </c>
      <c r="M3" s="7">
        <v>5.89476129375515e+21</v>
      </c>
      <c r="N3" s="7">
        <v>4.97560244993991e+21</v>
      </c>
      <c r="O3" s="46">
        <v>256.229953914288</v>
      </c>
      <c r="P3" s="26">
        <f>F3*N3-L3-M3</f>
      </c>
      <c r="Q3" s="8">
        <f>P3/N3</f>
      </c>
      <c r="R3" s="45">
        <f>Q3*2*0.01/SQRT(8*1.38E-23*O3/(2.66E-26*PI()))</f>
      </c>
      <c r="S3" s="26">
        <f>F3*2*0.01/SQRT(8*1.38E-23*O3/(2.66E-26*PI()))</f>
      </c>
      <c r="T3" s="26">
        <f>R3-S3</f>
      </c>
      <c r="U3" s="46">
        <f>T3/S3*100</f>
      </c>
      <c r="V3" s="8">
        <f>3.81E-42/E3*EXP(-170/E3)</f>
      </c>
      <c r="W3" s="26">
        <f>N3*N3*X3*V3</f>
      </c>
      <c r="X3" s="26">
        <f>I3*1000000-N3</f>
      </c>
      <c r="Y3" s="26">
        <f>F3*N3-W3</f>
      </c>
      <c r="Z3" s="8">
        <f>Y3/N3</f>
      </c>
      <c r="AA3" s="26">
        <f>Z3*2*0.01/SQRT(8*1.38E-23*O3/(2.66E-26*PI()))</f>
      </c>
      <c r="AB3" s="8">
        <f>L3/N3</f>
      </c>
      <c r="AC3" s="46">
        <f>M3/N3</f>
      </c>
      <c r="AD3" s="26">
        <f>W3/L3</f>
      </c>
      <c r="AE3" s="90">
        <f>L3+M3+P3</f>
      </c>
      <c r="AF3" s="26">
        <f>P3/AE3</f>
      </c>
      <c r="AG3" s="26">
        <f>L3/AE3</f>
      </c>
      <c r="AH3" s="26">
        <f>M3/AE3</f>
      </c>
      <c r="AI3" s="26">
        <f>AG3+AH3</f>
      </c>
      <c r="AJ3" s="26"/>
      <c r="AK3" s="26"/>
      <c r="AL3" s="26"/>
      <c r="AM3" s="26"/>
      <c r="AN3" s="26"/>
      <c r="AO3" s="26"/>
    </row>
    <row x14ac:dyDescent="0.25" r="4" customHeight="1" ht="17.25">
      <c r="A4" s="40">
        <v>0.8</v>
      </c>
      <c r="B4" s="41">
        <v>20</v>
      </c>
      <c r="C4" s="41">
        <v>0</v>
      </c>
      <c r="D4" s="41">
        <v>-20</v>
      </c>
      <c r="E4" s="8">
        <v>307.194599725</v>
      </c>
      <c r="F4" s="42">
        <v>22.0523694952</v>
      </c>
      <c r="G4" s="42">
        <v>268.28248792299996</v>
      </c>
      <c r="H4" s="42">
        <v>0.0007408329866560917</v>
      </c>
      <c r="I4" s="43">
        <v>25159334184672300</v>
      </c>
      <c r="J4" s="7">
        <v>3044362383817350</v>
      </c>
      <c r="K4" s="62">
        <f>I4-J4</f>
      </c>
      <c r="L4" s="44">
        <v>1.5829755368466832e+22</v>
      </c>
      <c r="M4" s="7">
        <v>5.00422197754034e+21</v>
      </c>
      <c r="N4" s="7">
        <v>5.58751546848652e+21</v>
      </c>
      <c r="O4" s="46">
        <v>257.021826303049</v>
      </c>
      <c r="P4" s="26">
        <f>F4*N4-L4-M4</f>
      </c>
      <c r="Q4" s="8">
        <f>P4/N4</f>
      </c>
      <c r="R4" s="45">
        <f>Q4*2*0.01/SQRT(8*1.38E-23*O4/(2.66E-26*PI()))</f>
      </c>
      <c r="S4" s="26">
        <f>F4*2*0.01/SQRT(8*1.38E-23*O4/(2.66E-26*PI()))</f>
      </c>
      <c r="T4" s="26">
        <f>R4-S4</f>
      </c>
      <c r="U4" s="46">
        <f>T4/S4*100</f>
      </c>
      <c r="V4" s="8">
        <f>3.81E-42/E4*EXP(-170/E4)</f>
      </c>
      <c r="W4" s="26">
        <f>N4*N4*X4*V4</f>
      </c>
      <c r="X4" s="26">
        <f>I4*1000000-N4</f>
      </c>
      <c r="Y4" s="26">
        <f>F4*N4-W4</f>
      </c>
      <c r="Z4" s="8">
        <f>Y4/N4</f>
      </c>
      <c r="AA4" s="26">
        <f>Z4*2*0.01/SQRT(8*1.38E-23*O4/(2.66E-26*PI()))</f>
      </c>
      <c r="AB4" s="8">
        <f>L4/N4</f>
      </c>
      <c r="AC4" s="46">
        <f>M4/N4</f>
      </c>
      <c r="AD4" s="26">
        <f>W4/L4</f>
      </c>
      <c r="AE4" s="90">
        <f>L4+M4+P4</f>
      </c>
      <c r="AF4" s="26">
        <f>P4/AE4</f>
      </c>
      <c r="AG4" s="26">
        <f>L4/AE4</f>
      </c>
      <c r="AH4" s="26">
        <f>M4/AE4</f>
      </c>
      <c r="AI4" s="26">
        <f>AG4+AH4</f>
      </c>
      <c r="AJ4" s="26"/>
      <c r="AK4" s="26"/>
      <c r="AL4" s="26"/>
      <c r="AM4" s="26"/>
      <c r="AN4" s="26"/>
      <c r="AO4" s="26"/>
    </row>
    <row x14ac:dyDescent="0.25" r="5" customHeight="1" ht="17.25">
      <c r="A5" s="40">
        <v>1.5</v>
      </c>
      <c r="B5" s="41">
        <v>20</v>
      </c>
      <c r="C5" s="41">
        <v>0</v>
      </c>
      <c r="D5" s="41">
        <v>-20</v>
      </c>
      <c r="E5" s="42">
        <v>337.777078162499</v>
      </c>
      <c r="F5" s="42">
        <v>26.9007848327</v>
      </c>
      <c r="G5" s="42">
        <v>276.84558188536</v>
      </c>
      <c r="H5" s="42">
        <v>0.0008896257927700046</v>
      </c>
      <c r="I5" s="43">
        <v>42902620325701200</v>
      </c>
      <c r="J5" s="41">
        <v>4814831897137840</v>
      </c>
      <c r="K5" s="62">
        <f>I5-J5</f>
      </c>
      <c r="L5" s="44">
        <v>3.975510824562294e+22</v>
      </c>
      <c r="M5" s="7">
        <v>3.38060487298031e+21</v>
      </c>
      <c r="N5" s="7">
        <v>6.81161101657568e+21</v>
      </c>
      <c r="O5" s="46">
        <v>259.472580769902</v>
      </c>
      <c r="P5" s="26">
        <f>F5*N5-L5-M5</f>
      </c>
      <c r="Q5" s="8">
        <f>P5/N5</f>
      </c>
      <c r="R5" s="45">
        <f>Q5*2*0.01/SQRT(8*1.38E-23*O5/(2.66E-26*PI()))</f>
      </c>
      <c r="S5" s="26">
        <f>F5*2*0.01/SQRT(8*1.38E-23*O5/(2.66E-26*PI()))</f>
      </c>
      <c r="T5" s="26">
        <f>R5-S5</f>
      </c>
      <c r="U5" s="46">
        <f>T5/S5*100</f>
      </c>
      <c r="V5" s="8">
        <f>3.81E-42/E5*EXP(-170/E5)</f>
      </c>
      <c r="W5" s="26">
        <f>N5*N5*X5*V5</f>
      </c>
      <c r="X5" s="26">
        <f>I5*1000000-N5</f>
      </c>
      <c r="Y5" s="26">
        <f>F5*N5-W5</f>
      </c>
      <c r="Z5" s="8">
        <f>Y5/N5</f>
      </c>
      <c r="AA5" s="26">
        <f>Z5*2*0.01/SQRT(8*1.38E-23*O5/(2.66E-26*PI()))</f>
      </c>
      <c r="AB5" s="8">
        <f>L5/N5</f>
      </c>
      <c r="AC5" s="46">
        <f>M5/N5</f>
      </c>
      <c r="AD5" s="26">
        <f>W5/L5</f>
      </c>
      <c r="AE5" s="90">
        <f>L5+M5+P5</f>
      </c>
      <c r="AF5" s="26">
        <f>P5/AE5</f>
      </c>
      <c r="AG5" s="26">
        <f>L5/AE5</f>
      </c>
      <c r="AH5" s="26">
        <f>M5/AE5</f>
      </c>
      <c r="AI5" s="26">
        <f>AG5+AH5</f>
      </c>
      <c r="AJ5" s="26"/>
      <c r="AK5" s="26"/>
      <c r="AL5" s="26"/>
      <c r="AM5" s="26"/>
      <c r="AN5" s="26"/>
      <c r="AO5" s="26"/>
    </row>
    <row x14ac:dyDescent="0.25" r="6" customHeight="1" ht="17.25">
      <c r="A6" s="48">
        <v>2</v>
      </c>
      <c r="B6" s="41">
        <v>20</v>
      </c>
      <c r="C6" s="41">
        <v>0</v>
      </c>
      <c r="D6" s="41">
        <v>-20</v>
      </c>
      <c r="E6" s="8">
        <v>355.9657592</v>
      </c>
      <c r="F6" s="42">
        <v>27.1649790814</v>
      </c>
      <c r="G6" s="42">
        <v>281.93841257599996</v>
      </c>
      <c r="H6" s="42">
        <v>0.0008902120394342245</v>
      </c>
      <c r="I6" s="43">
        <v>54280583135107400</v>
      </c>
      <c r="J6" s="7">
        <v>5660345640080320</v>
      </c>
      <c r="K6" s="62">
        <f>I6-J6</f>
      </c>
      <c r="L6" s="44">
        <v>6.282068152871982e+22</v>
      </c>
      <c r="M6" s="7">
        <v>2.93688671126846e+21</v>
      </c>
      <c r="N6" s="7">
        <v>7.65205474170758e+21</v>
      </c>
      <c r="O6" s="46">
        <v>261.027665424492</v>
      </c>
      <c r="P6" s="26">
        <f>F6*N6-L6-M6</f>
      </c>
      <c r="Q6" s="8">
        <f>P6/N6</f>
      </c>
      <c r="R6" s="45">
        <f>Q6*2*0.01/SQRT(8*1.38E-23*O6/(2.66E-26*PI()))</f>
      </c>
      <c r="S6" s="26">
        <f>F6*2*0.01/SQRT(8*1.38E-23*O6/(2.66E-26*PI()))</f>
      </c>
      <c r="T6" s="26">
        <f>R6-S6</f>
      </c>
      <c r="U6" s="46">
        <f>T6/S6*100</f>
      </c>
      <c r="V6" s="8">
        <f>3.81E-42/E6*EXP(-170/E6)</f>
      </c>
      <c r="W6" s="26">
        <f>N6*N6*X6*V6</f>
      </c>
      <c r="X6" s="26">
        <f>I6*1000000-N6</f>
      </c>
      <c r="Y6" s="26">
        <f>F6*N6-W6</f>
      </c>
      <c r="Z6" s="8">
        <f>Y6/N6</f>
      </c>
      <c r="AA6" s="26">
        <f>Z6*2*0.01/SQRT(8*1.38E-23*O6/(2.66E-26*PI()))</f>
      </c>
      <c r="AB6" s="8">
        <f>L6/N6</f>
      </c>
      <c r="AC6" s="46">
        <f>M6/N6</f>
      </c>
      <c r="AD6" s="26">
        <f>W6/L6</f>
      </c>
      <c r="AE6" s="90">
        <f>L6+M6+P6</f>
      </c>
      <c r="AF6" s="26">
        <f>P6/AE6</f>
      </c>
      <c r="AG6" s="26">
        <f>L6/AE6</f>
      </c>
      <c r="AH6" s="26">
        <f>M6/AE6</f>
      </c>
      <c r="AI6" s="26">
        <f>AG6+AH6</f>
      </c>
      <c r="AJ6" s="26"/>
      <c r="AK6" s="26"/>
      <c r="AL6" s="26"/>
      <c r="AM6" s="26"/>
      <c r="AN6" s="26"/>
      <c r="AO6" s="26"/>
    </row>
    <row x14ac:dyDescent="0.25" r="7" customHeight="1" ht="17.25">
      <c r="A7" s="48">
        <v>3</v>
      </c>
      <c r="B7" s="41">
        <v>20</v>
      </c>
      <c r="C7" s="41">
        <v>0</v>
      </c>
      <c r="D7" s="41">
        <v>-20</v>
      </c>
      <c r="E7" s="8">
        <v>384.9990093</v>
      </c>
      <c r="F7" s="42">
        <v>29.0249660377</v>
      </c>
      <c r="G7" s="42">
        <v>290.067722604</v>
      </c>
      <c r="H7" s="42">
        <v>0.0009377417051589128</v>
      </c>
      <c r="I7" s="43">
        <v>75280826127208600</v>
      </c>
      <c r="J7" s="7">
        <v>5873229898881040</v>
      </c>
      <c r="K7" s="62">
        <f>I7-J7</f>
      </c>
      <c r="L7" s="44">
        <v>1.0741659258707139e+23</v>
      </c>
      <c r="M7" s="7">
        <v>2.26678939832518e+21</v>
      </c>
      <c r="N7" s="7">
        <v>8.43802511420222e+21</v>
      </c>
      <c r="O7" s="46">
        <v>263.769827492561</v>
      </c>
      <c r="P7" s="26">
        <f>F7*N7-L7-M7</f>
      </c>
      <c r="Q7" s="8">
        <f>P7/N7</f>
      </c>
      <c r="R7" s="45">
        <f>Q7*2*0.01/SQRT(8*1.38E-23*O7/(2.66E-26*PI()))</f>
      </c>
      <c r="S7" s="26">
        <f>F7*2*0.01/SQRT(8*1.38E-23*O7/(2.66E-26*PI()))</f>
      </c>
      <c r="T7" s="26">
        <f>R7-S7</f>
      </c>
      <c r="U7" s="46">
        <f>T7/S7*100</f>
      </c>
      <c r="V7" s="8">
        <f>3.81E-42/E7*EXP(-170/E7)</f>
      </c>
      <c r="W7" s="26">
        <f>N7*N7*X7*V7</f>
      </c>
      <c r="X7" s="26">
        <f>I7*1000000-N7</f>
      </c>
      <c r="Y7" s="26">
        <f>F7*N7-W7</f>
      </c>
      <c r="Z7" s="8">
        <f>Y7/N7</f>
      </c>
      <c r="AA7" s="26">
        <f>Z7*2*0.01/SQRT(8*1.38E-23*O7/(2.66E-26*PI()))</f>
      </c>
      <c r="AB7" s="8">
        <f>L7/N7</f>
      </c>
      <c r="AC7" s="46">
        <f>M7/N7</f>
      </c>
      <c r="AD7" s="26">
        <f>W7/L7</f>
      </c>
      <c r="AE7" s="90">
        <f>L7+M7+P7</f>
      </c>
      <c r="AF7" s="26">
        <f>P7/AE7</f>
      </c>
      <c r="AG7" s="26">
        <f>L7/AE7</f>
      </c>
      <c r="AH7" s="26">
        <f>M7/AE7</f>
      </c>
      <c r="AI7" s="26">
        <f>AG7+AH7</f>
      </c>
      <c r="AJ7" s="26"/>
      <c r="AK7" s="26"/>
      <c r="AL7" s="26"/>
      <c r="AM7" s="26"/>
      <c r="AN7" s="26"/>
      <c r="AO7" s="26"/>
    </row>
    <row x14ac:dyDescent="0.25" r="8" customHeight="1" ht="17.25">
      <c r="A8" s="91">
        <v>0.4</v>
      </c>
      <c r="B8" s="92">
        <v>40</v>
      </c>
      <c r="C8" s="92">
        <v>0</v>
      </c>
      <c r="D8" s="92">
        <v>-20</v>
      </c>
      <c r="E8" s="93">
        <v>311.669097978</v>
      </c>
      <c r="F8" s="93">
        <v>25.1374964266</v>
      </c>
      <c r="G8" s="93">
        <v>269.53534743384</v>
      </c>
      <c r="H8" s="93">
        <v>0.0008425105962997974</v>
      </c>
      <c r="I8" s="94">
        <v>12399066260265500</v>
      </c>
      <c r="J8" s="92">
        <v>1587477743283150</v>
      </c>
      <c r="K8" s="95">
        <f>I8-J8</f>
      </c>
      <c r="L8" s="44">
        <v>7.428392694249008e+21</v>
      </c>
      <c r="M8" s="7">
        <v>1.05780810309726e+22</v>
      </c>
      <c r="N8" s="7">
        <v>5.28466681203756e+21</v>
      </c>
      <c r="O8" s="46">
        <v>257.227907953725</v>
      </c>
      <c r="P8" s="26">
        <f>F8*N8-L8-M8</f>
      </c>
      <c r="Q8" s="8">
        <f>P8/N8</f>
      </c>
      <c r="R8" s="45">
        <f>Q8*2*0.01/SQRT(8*1.38E-23*O8/(2.66E-26*PI()))</f>
      </c>
      <c r="S8" s="26">
        <f>F8*2*0.01/SQRT(8*1.38E-23*O8/(2.66E-26*PI()))</f>
      </c>
      <c r="T8" s="26">
        <f>R8-S8</f>
      </c>
      <c r="U8" s="46">
        <f>T8/S8*100</f>
      </c>
      <c r="V8" s="8">
        <f>3.81E-42/E8*EXP(-170/E8)</f>
      </c>
      <c r="W8" s="26">
        <f>N8*N8*X8*V8</f>
      </c>
      <c r="X8" s="26">
        <f>I8*1000000-N8</f>
      </c>
      <c r="Y8" s="26">
        <f>F8*N8-W8</f>
      </c>
      <c r="Z8" s="8">
        <f>Y8/N8</f>
      </c>
      <c r="AA8" s="26">
        <f>Z8*2*0.01/SQRT(8*1.38E-23*O8/(2.66E-26*PI()))</f>
      </c>
      <c r="AB8" s="8">
        <f>L8/N8</f>
      </c>
      <c r="AC8" s="46">
        <f>M8/N8</f>
      </c>
      <c r="AD8" s="26">
        <f>W8/L8</f>
      </c>
      <c r="AE8" s="90">
        <f>L8+M8+P8</f>
      </c>
      <c r="AF8" s="26">
        <f>P8/AE8</f>
      </c>
      <c r="AG8" s="26">
        <f>L8/AE8</f>
      </c>
      <c r="AH8" s="26">
        <f>M8/AE8</f>
      </c>
      <c r="AI8" s="26">
        <f>AG8+AH8</f>
      </c>
      <c r="AJ8" s="26"/>
      <c r="AK8" s="26"/>
      <c r="AL8" s="26"/>
      <c r="AM8" s="26"/>
      <c r="AN8" s="26"/>
      <c r="AO8" s="26"/>
    </row>
    <row x14ac:dyDescent="0.25" r="9" customHeight="1" ht="17.25">
      <c r="A9" s="91">
        <v>0.6</v>
      </c>
      <c r="B9" s="92">
        <v>40</v>
      </c>
      <c r="C9" s="92">
        <v>0</v>
      </c>
      <c r="D9" s="92">
        <v>-20</v>
      </c>
      <c r="E9" s="93">
        <v>325.281665174</v>
      </c>
      <c r="F9" s="93">
        <v>27.2656759292</v>
      </c>
      <c r="G9" s="93">
        <v>273.34686624872</v>
      </c>
      <c r="H9" s="93">
        <v>0.0009074452516803946</v>
      </c>
      <c r="I9" s="94">
        <v>17820274907115700</v>
      </c>
      <c r="J9" s="92">
        <v>2856276725248740</v>
      </c>
      <c r="K9" s="95">
        <f>I9-J9</f>
      </c>
      <c r="L9" s="44">
        <v>1.4940079444655788e+22</v>
      </c>
      <c r="M9" s="7">
        <v>8.89860002523948e+21</v>
      </c>
      <c r="N9" s="7">
        <v>6.5788159752719e+21</v>
      </c>
      <c r="O9" s="46">
        <v>258.760315558627</v>
      </c>
      <c r="P9" s="26">
        <f>F9*N9-L9-M9</f>
      </c>
      <c r="Q9" s="8">
        <f>P9/N9</f>
      </c>
      <c r="R9" s="45">
        <f>Q9*2*0.01/SQRT(8*1.38E-23*O9/(2.66E-26*PI()))</f>
      </c>
      <c r="S9" s="26">
        <f>F9*2*0.01/SQRT(8*1.38E-23*O9/(2.66E-26*PI()))</f>
      </c>
      <c r="T9" s="26">
        <f>R9-S9</f>
      </c>
      <c r="U9" s="46">
        <f>T9/S9*100</f>
      </c>
      <c r="V9" s="8">
        <f>3.81E-42/E9*EXP(-170/E9)</f>
      </c>
      <c r="W9" s="26">
        <f>N9*N9*X9*V9</f>
      </c>
      <c r="X9" s="26">
        <f>I9*1000000-N9</f>
      </c>
      <c r="Y9" s="26">
        <f>F9*N9-W9</f>
      </c>
      <c r="Z9" s="8">
        <f>Y9/N9</f>
      </c>
      <c r="AA9" s="26">
        <f>Z9*2*0.01/SQRT(8*1.38E-23*O9/(2.66E-26*PI()))</f>
      </c>
      <c r="AB9" s="8">
        <f>L9/N9</f>
      </c>
      <c r="AC9" s="46">
        <f>M9/N9</f>
      </c>
      <c r="AD9" s="26">
        <f>W9/L9</f>
      </c>
      <c r="AE9" s="90">
        <f>L9+M9+P9</f>
      </c>
      <c r="AF9" s="26">
        <f>P9/AE9</f>
      </c>
      <c r="AG9" s="26">
        <f>L9/AE9</f>
      </c>
      <c r="AH9" s="26">
        <f>M9/AE9</f>
      </c>
      <c r="AI9" s="26">
        <f>AG9+AH9</f>
      </c>
      <c r="AJ9" s="26"/>
      <c r="AK9" s="26"/>
      <c r="AL9" s="26"/>
      <c r="AM9" s="26"/>
      <c r="AN9" s="26"/>
      <c r="AO9" s="26"/>
    </row>
    <row x14ac:dyDescent="0.25" r="10" customHeight="1" ht="17.25">
      <c r="A10" s="40">
        <v>0.8</v>
      </c>
      <c r="B10" s="41">
        <v>40</v>
      </c>
      <c r="C10" s="41">
        <v>0</v>
      </c>
      <c r="D10" s="41">
        <v>-20</v>
      </c>
      <c r="E10" s="8">
        <v>338.275611821</v>
      </c>
      <c r="F10" s="42">
        <v>29.1927988774</v>
      </c>
      <c r="G10" s="42">
        <v>276.98517130988</v>
      </c>
      <c r="H10" s="42">
        <v>0.0009651808337072331</v>
      </c>
      <c r="I10" s="43">
        <v>22847676049130000</v>
      </c>
      <c r="J10" s="7">
        <v>3452182949254420</v>
      </c>
      <c r="K10" s="62">
        <f>I10-J10</f>
      </c>
      <c r="L10" s="44">
        <v>2.3714848622419198e+22</v>
      </c>
      <c r="M10" s="7">
        <v>7.74347051558428e+21</v>
      </c>
      <c r="N10" s="7">
        <v>7.51635734332456e+21</v>
      </c>
      <c r="O10" s="46">
        <v>260.155479468894</v>
      </c>
      <c r="P10" s="26">
        <f>F10*N10-L10-M10</f>
      </c>
      <c r="Q10" s="8">
        <f>P10/N10</f>
      </c>
      <c r="R10" s="45">
        <f>Q10*2*0.01/SQRT(8*1.38E-23*O10/(2.66E-26*PI()))</f>
      </c>
      <c r="S10" s="26">
        <f>F10*2*0.01/SQRT(8*1.38E-23*O10/(2.66E-26*PI()))</f>
      </c>
      <c r="T10" s="26">
        <f>R10-S10</f>
      </c>
      <c r="U10" s="46">
        <f>T10/S10*100</f>
      </c>
      <c r="V10" s="8">
        <f>3.81E-42/E10*EXP(-170/E10)</f>
      </c>
      <c r="W10" s="26">
        <f>N10*N10*X10*V10</f>
      </c>
      <c r="X10" s="26">
        <f>I10*1000000-N10</f>
      </c>
      <c r="Y10" s="26">
        <f>F10*N10-W10</f>
      </c>
      <c r="Z10" s="8">
        <f>Y10/N10</f>
      </c>
      <c r="AA10" s="26">
        <f>Z10*2*0.01/SQRT(8*1.38E-23*O10/(2.66E-26*PI()))</f>
      </c>
      <c r="AB10" s="8">
        <f>L10/N10</f>
      </c>
      <c r="AC10" s="46">
        <f>M10/N10</f>
      </c>
      <c r="AD10" s="26">
        <f>W10/L10</f>
      </c>
      <c r="AE10" s="90">
        <f>L10+M10+P10</f>
      </c>
      <c r="AF10" s="26">
        <f>P10/AE10</f>
      </c>
      <c r="AG10" s="26">
        <f>L10/AE10</f>
      </c>
      <c r="AH10" s="26">
        <f>M10/AE10</f>
      </c>
      <c r="AI10" s="26">
        <f>AG10+AH10</f>
      </c>
      <c r="AJ10" s="26"/>
      <c r="AK10" s="26"/>
      <c r="AL10" s="26"/>
      <c r="AM10" s="26"/>
      <c r="AN10" s="26"/>
      <c r="AO10" s="26"/>
    </row>
    <row x14ac:dyDescent="0.25" r="11" customHeight="1" ht="17.25">
      <c r="A11" s="48">
        <v>1</v>
      </c>
      <c r="B11" s="41">
        <v>40</v>
      </c>
      <c r="C11" s="41">
        <v>0</v>
      </c>
      <c r="D11" s="41">
        <v>-20</v>
      </c>
      <c r="E11" s="8">
        <v>350.6724884</v>
      </c>
      <c r="F11" s="42">
        <v>31.8693049169</v>
      </c>
      <c r="G11" s="42">
        <v>280.456296752</v>
      </c>
      <c r="H11" s="42">
        <v>0.0010471314594205547</v>
      </c>
      <c r="I11" s="43">
        <v>27549964175500500</v>
      </c>
      <c r="J11" s="7">
        <v>4514247569367830</v>
      </c>
      <c r="K11" s="62">
        <f>I11-J11</f>
      </c>
      <c r="L11" s="44">
        <v>3.2399717002842798e+22</v>
      </c>
      <c r="M11" s="7">
        <v>6.76542753402027e+21</v>
      </c>
      <c r="N11" s="7">
        <v>8.09582861022898e+21</v>
      </c>
      <c r="O11" s="46">
        <v>261.47012229273</v>
      </c>
      <c r="P11" s="26">
        <f>F11*N11-L11-M11</f>
      </c>
      <c r="Q11" s="8">
        <f>P11/N11</f>
      </c>
      <c r="R11" s="45">
        <f>Q11*2*0.01/SQRT(8*1.38E-23*O11/(2.66E-26*PI()))</f>
      </c>
      <c r="S11" s="26">
        <f>F11*2*0.01/SQRT(8*1.38E-23*O11/(2.66E-26*PI()))</f>
      </c>
      <c r="T11" s="26">
        <f>R11-S11</f>
      </c>
      <c r="U11" s="46">
        <f>T11/S11*100</f>
      </c>
      <c r="V11" s="8">
        <f>3.81E-42/E11*EXP(-170/E11)</f>
      </c>
      <c r="W11" s="26">
        <f>N11*N11*X11*V11</f>
      </c>
      <c r="X11" s="26">
        <f>I11*1000000-N11</f>
      </c>
      <c r="Y11" s="26">
        <f>F11*N11-W11</f>
      </c>
      <c r="Z11" s="8">
        <f>Y11/N11</f>
      </c>
      <c r="AA11" s="26">
        <f>Z11*2*0.01/SQRT(8*1.38E-23*O11/(2.66E-26*PI()))</f>
      </c>
      <c r="AB11" s="8">
        <f>L11/N11</f>
      </c>
      <c r="AC11" s="46">
        <f>M11/N11</f>
      </c>
      <c r="AD11" s="26">
        <f>W11/L11</f>
      </c>
      <c r="AE11" s="90">
        <f>L11+M11+P11</f>
      </c>
      <c r="AF11" s="26">
        <f>P11/AE11</f>
      </c>
      <c r="AG11" s="26">
        <f>L11/AE11</f>
      </c>
      <c r="AH11" s="26">
        <f>M11/AE11</f>
      </c>
      <c r="AI11" s="26">
        <f>AG11+AH11</f>
      </c>
      <c r="AJ11" s="26"/>
      <c r="AK11" s="26"/>
      <c r="AL11" s="26"/>
      <c r="AM11" s="26"/>
      <c r="AN11" s="26"/>
      <c r="AO11" s="26"/>
    </row>
    <row x14ac:dyDescent="0.25" r="12" customHeight="1" ht="17.25">
      <c r="A12" s="40">
        <v>1.5</v>
      </c>
      <c r="B12" s="41">
        <v>40</v>
      </c>
      <c r="C12" s="41">
        <v>0</v>
      </c>
      <c r="D12" s="41">
        <v>-20</v>
      </c>
      <c r="E12" s="8">
        <v>379.19392335</v>
      </c>
      <c r="F12" s="42">
        <v>36.8068946552</v>
      </c>
      <c r="G12" s="42">
        <v>288.442298538</v>
      </c>
      <c r="H12" s="42">
        <v>0.001192506947678111</v>
      </c>
      <c r="I12" s="43">
        <v>38216650760393600</v>
      </c>
      <c r="J12" s="7">
        <v>5712700240414110</v>
      </c>
      <c r="K12" s="62">
        <f>I12-J12</f>
      </c>
      <c r="L12" s="44">
        <v>5.537338543887657e+22</v>
      </c>
      <c r="M12" s="7">
        <v>5.2723461744914e+21</v>
      </c>
      <c r="N12" s="7">
        <v>9.12746631258471e+21</v>
      </c>
      <c r="O12" s="46">
        <v>264.409019245576</v>
      </c>
      <c r="P12" s="26">
        <f>F12*N12-L12-M12</f>
      </c>
      <c r="Q12" s="8">
        <f>P12/N12</f>
      </c>
      <c r="R12" s="45">
        <f>Q12*2*0.01/SQRT(8*1.38E-23*O12/(2.66E-26*PI()))</f>
      </c>
      <c r="S12" s="26">
        <f>F12*2*0.01/SQRT(8*1.38E-23*O12/(2.66E-26*PI()))</f>
      </c>
      <c r="T12" s="26">
        <f>R12-S12</f>
      </c>
      <c r="U12" s="46">
        <f>T12/S12*100</f>
      </c>
      <c r="V12" s="8">
        <f>3.81E-42/E12*EXP(-170/E12)</f>
      </c>
      <c r="W12" s="26">
        <f>N12*N12*X12*V12</f>
      </c>
      <c r="X12" s="26">
        <f>I12*1000000-N12</f>
      </c>
      <c r="Y12" s="26">
        <f>F12*N12-W12</f>
      </c>
      <c r="Z12" s="8">
        <f>Y12/N12</f>
      </c>
      <c r="AA12" s="26">
        <f>Z12*2*0.01/SQRT(8*1.38E-23*O12/(2.66E-26*PI()))</f>
      </c>
      <c r="AB12" s="8">
        <f>L12/N12</f>
      </c>
      <c r="AC12" s="46">
        <f>M12/N12</f>
      </c>
      <c r="AD12" s="26">
        <f>W12/L12</f>
      </c>
      <c r="AE12" s="90">
        <f>L12+M12+P12</f>
      </c>
      <c r="AF12" s="26">
        <f>P12/AE12</f>
      </c>
      <c r="AG12" s="26">
        <f>L12/AE12</f>
      </c>
      <c r="AH12" s="26">
        <f>M12/AE12</f>
      </c>
      <c r="AI12" s="26">
        <f>AG12+AH12</f>
      </c>
      <c r="AJ12" s="26"/>
      <c r="AK12" s="26"/>
      <c r="AL12" s="26"/>
      <c r="AM12" s="26"/>
      <c r="AN12" s="26"/>
      <c r="AO12" s="26"/>
    </row>
    <row x14ac:dyDescent="0.25" r="13" customHeight="1" ht="17.25">
      <c r="A13" s="48">
        <v>2</v>
      </c>
      <c r="B13" s="41">
        <v>40</v>
      </c>
      <c r="C13" s="41">
        <v>0</v>
      </c>
      <c r="D13" s="41">
        <v>-20</v>
      </c>
      <c r="E13" s="8">
        <v>404.4550872</v>
      </c>
      <c r="F13" s="42">
        <v>42.2444180276</v>
      </c>
      <c r="G13" s="42">
        <v>295.515424416</v>
      </c>
      <c r="H13" s="42">
        <v>0.0013521985573194592</v>
      </c>
      <c r="I13" s="43">
        <v>47772990369021200</v>
      </c>
      <c r="J13" s="7">
        <v>6578688205484830</v>
      </c>
      <c r="K13" s="62">
        <f>I13-J13</f>
      </c>
      <c r="L13" s="44">
        <v>7.609191150745798e+22</v>
      </c>
      <c r="M13" s="7">
        <v>4.28550108623179e+21</v>
      </c>
      <c r="N13" s="7">
        <v>9.58375546920658e+21</v>
      </c>
      <c r="O13" s="46">
        <v>267.029119283636</v>
      </c>
      <c r="P13" s="26">
        <f>F13*N13-L13-M13</f>
      </c>
      <c r="Q13" s="8">
        <f>P13/N13</f>
      </c>
      <c r="R13" s="45">
        <f>Q13*2*0.01/SQRT(8*1.38E-23*O13/(2.66E-26*PI()))</f>
      </c>
      <c r="S13" s="26">
        <f>F13*2*0.01/SQRT(8*1.38E-23*O13/(2.66E-26*PI()))</f>
      </c>
      <c r="T13" s="26">
        <f>R13-S13</f>
      </c>
      <c r="U13" s="46">
        <f>T13/S13*100</f>
      </c>
      <c r="V13" s="8">
        <f>3.81E-42/E13*EXP(-170/E13)</f>
      </c>
      <c r="W13" s="26">
        <f>N13*N13*X13*V13</f>
      </c>
      <c r="X13" s="26">
        <f>I13*1000000-N13</f>
      </c>
      <c r="Y13" s="26">
        <f>F13*N13-W13</f>
      </c>
      <c r="Z13" s="8">
        <f>Y13/N13</f>
      </c>
      <c r="AA13" s="26">
        <f>Z13*2*0.01/SQRT(8*1.38E-23*O13/(2.66E-26*PI()))</f>
      </c>
      <c r="AB13" s="8">
        <f>L13/N13</f>
      </c>
      <c r="AC13" s="46">
        <f>M13/N13</f>
      </c>
      <c r="AD13" s="26">
        <f>W13/L13</f>
      </c>
      <c r="AE13" s="90">
        <f>L13+M13+P13</f>
      </c>
      <c r="AF13" s="26">
        <f>P13/AE13</f>
      </c>
      <c r="AG13" s="26">
        <f>L13/AE13</f>
      </c>
      <c r="AH13" s="26">
        <f>M13/AE13</f>
      </c>
      <c r="AI13" s="26">
        <f>AG13+AH13</f>
      </c>
      <c r="AJ13" s="26"/>
      <c r="AK13" s="26"/>
      <c r="AL13" s="26"/>
      <c r="AM13" s="26"/>
      <c r="AN13" s="26"/>
      <c r="AO13" s="26"/>
    </row>
    <row x14ac:dyDescent="0.25" r="14" customHeight="1" ht="17.25">
      <c r="A14" s="48">
        <v>3</v>
      </c>
      <c r="B14" s="41">
        <v>40</v>
      </c>
      <c r="C14" s="41">
        <v>0</v>
      </c>
      <c r="D14" s="41">
        <v>-20</v>
      </c>
      <c r="E14" s="8">
        <v>446.5435068</v>
      </c>
      <c r="F14" s="42">
        <v>49.8925087515</v>
      </c>
      <c r="G14" s="42">
        <v>307.300181904</v>
      </c>
      <c r="H14" s="42">
        <v>0.0015660843409534065</v>
      </c>
      <c r="I14" s="43">
        <v>64905307180386200</v>
      </c>
      <c r="J14" s="7">
        <v>7414702177590710</v>
      </c>
      <c r="K14" s="62">
        <f>I14-J14</f>
      </c>
      <c r="L14" s="44">
        <v>1.1776822072171143e+23</v>
      </c>
      <c r="M14" s="7">
        <v>3.22651476165814e+21</v>
      </c>
      <c r="N14" s="7">
        <v>1.02325675657169e+22</v>
      </c>
      <c r="O14" s="46">
        <v>271.595251096342</v>
      </c>
      <c r="P14" s="26">
        <f>F14*N14-L14-M14</f>
      </c>
      <c r="Q14" s="8">
        <f>P14/N14</f>
      </c>
      <c r="R14" s="45">
        <f>Q14*2*0.01/SQRT(8*1.38E-23*O14/(2.66E-26*PI()))</f>
      </c>
      <c r="S14" s="26">
        <f>F14*2*0.01/SQRT(8*1.38E-23*O14/(2.66E-26*PI()))</f>
      </c>
      <c r="T14" s="26">
        <f>R14-S14</f>
      </c>
      <c r="U14" s="46">
        <f>T14/S14*100</f>
      </c>
      <c r="V14" s="8">
        <f>3.81E-42/E14*EXP(-170/E14)</f>
      </c>
      <c r="W14" s="26">
        <f>N14*N14*X14*V14</f>
      </c>
      <c r="X14" s="26">
        <f>I14*1000000-N14</f>
      </c>
      <c r="Y14" s="26">
        <f>F14*N14-W14</f>
      </c>
      <c r="Z14" s="8">
        <f>Y14/N14</f>
      </c>
      <c r="AA14" s="26">
        <f>Z14*2*0.01/SQRT(8*1.38E-23*O14/(2.66E-26*PI()))</f>
      </c>
      <c r="AB14" s="8">
        <f>L14/N14</f>
      </c>
      <c r="AC14" s="46">
        <f>M14/N14</f>
      </c>
      <c r="AD14" s="26">
        <f>W14/L14</f>
      </c>
      <c r="AE14" s="90">
        <f>L14+M14+P14</f>
      </c>
      <c r="AF14" s="26">
        <f>P14/AE14</f>
      </c>
      <c r="AG14" s="26">
        <f>L14/AE14</f>
      </c>
      <c r="AH14" s="26">
        <f>M14/AE14</f>
      </c>
      <c r="AI14" s="26">
        <f>AG14+AH14</f>
      </c>
      <c r="AJ14" s="26"/>
      <c r="AK14" s="26"/>
      <c r="AL14" s="26"/>
      <c r="AM14" s="26"/>
      <c r="AN14" s="26"/>
      <c r="AO14" s="26"/>
    </row>
    <row x14ac:dyDescent="0.25" r="15" customHeight="1" ht="17.25">
      <c r="A15" s="48">
        <v>5</v>
      </c>
      <c r="B15" s="41">
        <v>40</v>
      </c>
      <c r="C15" s="41">
        <v>0</v>
      </c>
      <c r="D15" s="41">
        <v>-20</v>
      </c>
      <c r="E15" s="8">
        <v>506.41305</v>
      </c>
      <c r="F15" s="42">
        <v>62.5223015157</v>
      </c>
      <c r="G15" s="42">
        <v>324.063654</v>
      </c>
      <c r="H15" s="42">
        <v>0.001911089418392033</v>
      </c>
      <c r="I15" s="43">
        <v>95386705504070500</v>
      </c>
      <c r="J15" s="7">
        <v>7707210802968410</v>
      </c>
      <c r="K15" s="62">
        <f>I15-J15</f>
      </c>
      <c r="L15" s="44">
        <v>1.9146736366941927e+23</v>
      </c>
      <c r="M15" s="7">
        <v>2.20869682367891e+21</v>
      </c>
      <c r="N15" s="7">
        <v>1.07166578965245e+22</v>
      </c>
      <c r="O15" s="46">
        <v>279.254223548356</v>
      </c>
      <c r="P15" s="26">
        <f>F15*N15-L15-M15</f>
      </c>
      <c r="Q15" s="8">
        <f>P15/N15</f>
      </c>
      <c r="R15" s="45">
        <f>Q15*2*0.01/SQRT(8*1.38E-23*O15/(2.66E-26*PI()))</f>
      </c>
      <c r="S15" s="26">
        <f>F15*2*0.01/SQRT(8*1.38E-23*O15/(2.66E-26*PI()))</f>
      </c>
      <c r="T15" s="26">
        <f>R15-S15</f>
      </c>
      <c r="U15" s="46">
        <f>T15/S15*100</f>
      </c>
      <c r="V15" s="8">
        <f>3.81E-42/E15*EXP(-170/E15)</f>
      </c>
      <c r="W15" s="26">
        <f>N15*N15*X15*V15</f>
      </c>
      <c r="X15" s="26">
        <f>I15*1000000-N15</f>
      </c>
      <c r="Y15" s="26">
        <f>F15*N15-W15</f>
      </c>
      <c r="Z15" s="8">
        <f>Y15/N15</f>
      </c>
      <c r="AA15" s="26">
        <f>Z15*2*0.01/SQRT(8*1.38E-23*O15/(2.66E-26*PI()))</f>
      </c>
      <c r="AB15" s="8">
        <f>L15/N15</f>
      </c>
      <c r="AC15" s="46">
        <f>M15/N15</f>
      </c>
      <c r="AD15" s="26">
        <f>W15/L15</f>
      </c>
      <c r="AE15" s="90">
        <f>L15+M15+P15</f>
      </c>
      <c r="AF15" s="26">
        <f>P15/AE15</f>
      </c>
      <c r="AG15" s="26">
        <f>L15/AE15</f>
      </c>
      <c r="AH15" s="26">
        <f>M15/AE15</f>
      </c>
      <c r="AI15" s="26">
        <f>AG15+AH15</f>
      </c>
      <c r="AJ15" s="26"/>
      <c r="AK15" s="26"/>
      <c r="AL15" s="26"/>
      <c r="AM15" s="26"/>
      <c r="AN15" s="26"/>
      <c r="AO15" s="26"/>
    </row>
    <row x14ac:dyDescent="0.25" r="16" customHeight="1" ht="17.25">
      <c r="A16" s="49">
        <v>7.5</v>
      </c>
      <c r="B16" s="50">
        <v>40</v>
      </c>
      <c r="C16" s="50">
        <v>0</v>
      </c>
      <c r="D16" s="50">
        <v>-20</v>
      </c>
      <c r="E16" s="51">
        <v>563.45371875</v>
      </c>
      <c r="F16" s="52">
        <v>75.5721616928</v>
      </c>
      <c r="G16" s="52">
        <v>340.03504125</v>
      </c>
      <c r="H16" s="52">
        <v>0.0022550762008952865</v>
      </c>
      <c r="I16" s="53">
        <v>128595492911816000</v>
      </c>
      <c r="J16" s="54">
        <v>6975278527583900</v>
      </c>
      <c r="K16" s="68">
        <f>I16-J16</f>
      </c>
      <c r="L16" s="56">
        <v>2.6908911480829016e+23</v>
      </c>
      <c r="M16" s="54">
        <v>1.609304601573e+21</v>
      </c>
      <c r="N16" s="54">
        <v>1.0822129412123e+22</v>
      </c>
      <c r="O16" s="58">
        <v>287.352305534573</v>
      </c>
      <c r="P16" s="55">
        <f>F16*N16-L16-M16</f>
      </c>
      <c r="Q16" s="51">
        <f>P16/N16</f>
      </c>
      <c r="R16" s="57">
        <f>Q16*2*0.01/SQRT(8*1.38E-23*O16/(2.66E-26*PI()))</f>
      </c>
      <c r="S16" s="55">
        <f>F16*2*0.01/SQRT(8*1.38E-23*O16/(2.66E-26*PI()))</f>
      </c>
      <c r="T16" s="55">
        <f>R16-S16</f>
      </c>
      <c r="U16" s="58">
        <f>T16/S16*100</f>
      </c>
      <c r="V16" s="51">
        <f>3.81E-42/E16*EXP(-170/E16)</f>
      </c>
      <c r="W16" s="55">
        <f>N16*N16*X16*V16</f>
      </c>
      <c r="X16" s="55">
        <f>I16*1000000-N16</f>
      </c>
      <c r="Y16" s="55">
        <f>F16*N16-W16</f>
      </c>
      <c r="Z16" s="51">
        <f>Y16/N16</f>
      </c>
      <c r="AA16" s="55">
        <f>Z16*2*0.01/SQRT(8*1.38E-23*O16/(2.66E-26*PI()))</f>
      </c>
      <c r="AB16" s="51">
        <f>L16/N16</f>
      </c>
      <c r="AC16" s="58">
        <f>M16/N16</f>
      </c>
      <c r="AD16" s="26">
        <f>W16/L16</f>
      </c>
      <c r="AE16" s="90">
        <f>L16+M16+P16</f>
      </c>
      <c r="AF16" s="26">
        <f>P16/AE16</f>
      </c>
      <c r="AG16" s="26">
        <f>L16/AE16</f>
      </c>
      <c r="AH16" s="26">
        <f>M16/AE16</f>
      </c>
      <c r="AI16" s="26">
        <f>AG16+AH16</f>
      </c>
      <c r="AJ16" s="96"/>
      <c r="AK16" s="96"/>
      <c r="AL16" s="96"/>
      <c r="AM16" s="96"/>
      <c r="AN16" s="96"/>
      <c r="AO16" s="96"/>
    </row>
    <row x14ac:dyDescent="0.25" r="17" customHeight="1" ht="18">
      <c r="A17" s="79">
        <v>0.4</v>
      </c>
      <c r="B17" s="80">
        <v>20</v>
      </c>
      <c r="C17" s="80">
        <v>0</v>
      </c>
      <c r="D17" s="80">
        <v>5</v>
      </c>
      <c r="E17" s="81">
        <v>309.05030825</v>
      </c>
      <c r="F17" s="81">
        <v>15.3457595743</v>
      </c>
      <c r="G17" s="81">
        <v>286.80208631</v>
      </c>
      <c r="H17" s="81">
        <v>0.0004986070906012072</v>
      </c>
      <c r="I17" s="82">
        <v>12504131832091200</v>
      </c>
      <c r="J17" s="80">
        <v>1806879187939660</v>
      </c>
      <c r="K17" s="83">
        <f>I17-J17</f>
      </c>
      <c r="L17" s="7">
        <v>4.615767142824602e+21</v>
      </c>
      <c r="M17" s="7">
        <v>8.38512085776148e+21</v>
      </c>
      <c r="N17" s="7">
        <v>4.28954415548706e+21</v>
      </c>
      <c r="O17" s="8">
        <v>280.189737476679</v>
      </c>
      <c r="P17" s="97">
        <f>F17*N17-L17-M17</f>
      </c>
      <c r="Q17" s="88">
        <f>P17/N17</f>
      </c>
      <c r="R17" s="89">
        <f>Q17*2*0.01/SQRT(8*1.38E-23*O17/(2.66E-26*PI()))</f>
      </c>
      <c r="S17" s="87">
        <f>F17*2*0.01/SQRT(8*1.38E-23*O17/(2.66E-26*PI()))</f>
      </c>
      <c r="T17" s="87">
        <f>R17-S17</f>
      </c>
      <c r="U17" s="86">
        <f>T17/S17*100</f>
      </c>
      <c r="V17" s="88">
        <f>3.81E-42/E17*EXP(-170/E17)</f>
      </c>
      <c r="W17" s="87">
        <f>N17*N17*X17*V17</f>
      </c>
      <c r="X17" s="87">
        <f>I17*1000000-N17</f>
      </c>
      <c r="Y17" s="87">
        <f>F17*N17-W17</f>
      </c>
      <c r="Z17" s="88">
        <f>Y17/N17</f>
      </c>
      <c r="AA17" s="87">
        <f>Z17*2*0.01/SQRT(8*1.38E-23*O17/(2.66E-26*PI()))</f>
      </c>
      <c r="AB17" s="88">
        <f>L17/N17</f>
      </c>
      <c r="AC17" s="86">
        <f>M17/N17</f>
      </c>
      <c r="AD17" s="26">
        <f>W17/L17</f>
      </c>
      <c r="AE17" s="90">
        <f>L17+M17+P17</f>
      </c>
      <c r="AF17" s="26">
        <f>P17/AE17</f>
      </c>
      <c r="AG17" s="26">
        <f>L17/AE17</f>
      </c>
      <c r="AH17" s="26">
        <f>M17/AE17</f>
      </c>
      <c r="AI17" s="26">
        <f>AG17+AH17</f>
      </c>
      <c r="AJ17" s="26"/>
      <c r="AK17" s="26"/>
      <c r="AL17" s="26"/>
      <c r="AM17" s="26"/>
      <c r="AN17" s="26"/>
      <c r="AO17" s="26"/>
    </row>
    <row x14ac:dyDescent="0.25" r="18" customHeight="1" ht="17.25">
      <c r="A18" s="91">
        <v>0.6</v>
      </c>
      <c r="B18" s="92">
        <v>20</v>
      </c>
      <c r="C18" s="92">
        <v>0</v>
      </c>
      <c r="D18" s="92">
        <v>5</v>
      </c>
      <c r="E18" s="93">
        <v>318.505582162</v>
      </c>
      <c r="F18" s="93">
        <v>17.2267419617</v>
      </c>
      <c r="G18" s="93">
        <v>289.44956300536</v>
      </c>
      <c r="H18" s="93">
        <v>0.0005571574127607875</v>
      </c>
      <c r="I18" s="94">
        <v>18199394360054200</v>
      </c>
      <c r="J18" s="92">
        <v>3062236113357680</v>
      </c>
      <c r="K18" s="95">
        <f>I18-J18</f>
      </c>
      <c r="L18" s="7">
        <v>9.514503923374282e+21</v>
      </c>
      <c r="M18" s="7">
        <v>6.80030678913533e+21</v>
      </c>
      <c r="N18" s="7">
        <v>5.24974911990254e+21</v>
      </c>
      <c r="O18" s="8">
        <v>281.005777925525</v>
      </c>
      <c r="P18" s="90">
        <f>F18*N18-L18-M18</f>
      </c>
      <c r="Q18" s="8">
        <f>P18/N18</f>
      </c>
      <c r="R18" s="45">
        <f>Q18*2*0.01/SQRT(8*1.38E-23*O18/(2.66E-26*PI()))</f>
      </c>
      <c r="S18" s="26">
        <f>F18*2*0.01/SQRT(8*1.38E-23*O18/(2.66E-26*PI()))</f>
      </c>
      <c r="T18" s="26">
        <f>R18-S18</f>
      </c>
      <c r="U18" s="46">
        <f>T18/S18*100</f>
      </c>
      <c r="V18" s="8">
        <f>3.81E-42/E18*EXP(-170/E18)</f>
      </c>
      <c r="W18" s="26">
        <f>N18*N18*X18*V18</f>
      </c>
      <c r="X18" s="26">
        <f>I18*1000000-N18</f>
      </c>
      <c r="Y18" s="26">
        <f>F18*N18-W18</f>
      </c>
      <c r="Z18" s="8">
        <f>Y18/N18</f>
      </c>
      <c r="AA18" s="26">
        <f>Z18*2*0.01/SQRT(8*1.38E-23*O18/(2.66E-26*PI()))</f>
      </c>
      <c r="AB18" s="8">
        <f>L18/N18</f>
      </c>
      <c r="AC18" s="46">
        <f>M18/N18</f>
      </c>
      <c r="AD18" s="26">
        <f>W18/L18</f>
      </c>
      <c r="AE18" s="90">
        <f>L18+M18+P18</f>
      </c>
      <c r="AF18" s="26">
        <f>P18/AE18</f>
      </c>
      <c r="AG18" s="26">
        <f>L18/AE18</f>
      </c>
      <c r="AH18" s="26">
        <f>M18/AE18</f>
      </c>
      <c r="AI18" s="26">
        <f>AG18+AH18</f>
      </c>
      <c r="AJ18" s="26"/>
      <c r="AK18" s="26"/>
      <c r="AL18" s="26"/>
      <c r="AM18" s="26"/>
      <c r="AN18" s="26"/>
      <c r="AO18" s="26"/>
    </row>
    <row x14ac:dyDescent="0.25" r="19" customHeight="1" ht="17.25">
      <c r="A19" s="40">
        <v>0.8</v>
      </c>
      <c r="B19" s="41">
        <v>20</v>
      </c>
      <c r="C19" s="41">
        <v>0</v>
      </c>
      <c r="D19" s="41">
        <v>5</v>
      </c>
      <c r="E19" s="8">
        <v>327.445337357</v>
      </c>
      <c r="F19" s="42">
        <v>18.720169366</v>
      </c>
      <c r="G19" s="42">
        <v>291.95269445996</v>
      </c>
      <c r="H19" s="42">
        <v>0.0006028576042660748</v>
      </c>
      <c r="I19" s="43">
        <v>23603364325146000</v>
      </c>
      <c r="J19" s="7">
        <v>4107218983346390</v>
      </c>
      <c r="K19" s="62">
        <f>I19-J19</f>
      </c>
      <c r="L19" s="7">
        <v>1.548982612533495e+22</v>
      </c>
      <c r="M19" s="7">
        <v>5.79834043087373e+21</v>
      </c>
      <c r="N19" s="7">
        <v>5.95593342566257e+21</v>
      </c>
      <c r="O19" s="8">
        <v>281.763292086533</v>
      </c>
      <c r="P19" s="90">
        <f>F19*N19-L19-M19</f>
      </c>
      <c r="Q19" s="8">
        <f>P19/N19</f>
      </c>
      <c r="R19" s="45">
        <f>Q19*2*0.01/SQRT(8*1.38E-23*O19/(2.66E-26*PI()))</f>
      </c>
      <c r="S19" s="26">
        <f>F19*2*0.01/SQRT(8*1.38E-23*O19/(2.66E-26*PI()))</f>
      </c>
      <c r="T19" s="26">
        <f>R19-S19</f>
      </c>
      <c r="U19" s="46">
        <f>T19/S19*100</f>
      </c>
      <c r="V19" s="8">
        <f>3.81E-42/E19*EXP(-170/E19)</f>
      </c>
      <c r="W19" s="26">
        <f>N19*N19*X19*V19</f>
      </c>
      <c r="X19" s="26">
        <f>I19*1000000-N19</f>
      </c>
      <c r="Y19" s="26">
        <f>F19*N19-W19</f>
      </c>
      <c r="Z19" s="8">
        <f>Y19/N19</f>
      </c>
      <c r="AA19" s="26">
        <f>Z19*2*0.01/SQRT(8*1.38E-23*O19/(2.66E-26*PI()))</f>
      </c>
      <c r="AB19" s="8">
        <f>L19/N19</f>
      </c>
      <c r="AC19" s="46">
        <f>M19/N19</f>
      </c>
      <c r="AD19" s="26">
        <f>W19/L19</f>
      </c>
      <c r="AE19" s="90">
        <f>L19+M19+P19</f>
      </c>
      <c r="AF19" s="26">
        <f>P19/AE19</f>
      </c>
      <c r="AG19" s="26">
        <f>L19/AE19</f>
      </c>
      <c r="AH19" s="26">
        <f>M19/AE19</f>
      </c>
      <c r="AI19" s="26">
        <f>AG19+AH19</f>
      </c>
      <c r="AJ19" s="26"/>
      <c r="AK19" s="26"/>
      <c r="AL19" s="26"/>
      <c r="AM19" s="26"/>
      <c r="AN19" s="26"/>
      <c r="AO19" s="26"/>
    </row>
    <row x14ac:dyDescent="0.25" r="20" customHeight="1" ht="17.25">
      <c r="A20" s="48">
        <v>1</v>
      </c>
      <c r="B20" s="41">
        <v>20</v>
      </c>
      <c r="C20" s="41">
        <v>0</v>
      </c>
      <c r="D20" s="41">
        <v>5</v>
      </c>
      <c r="E20" s="8">
        <v>335.8930249</v>
      </c>
      <c r="F20" s="42">
        <v>19.5077841323</v>
      </c>
      <c r="G20" s="42">
        <v>294.318046972</v>
      </c>
      <c r="H20" s="42">
        <v>0.0006256921528972804</v>
      </c>
      <c r="I20" s="43">
        <v>28762176575800700</v>
      </c>
      <c r="J20" s="7">
        <v>4994599956972400</v>
      </c>
      <c r="K20" s="62">
        <f>I20-J20</f>
      </c>
      <c r="L20" s="7">
        <v>2.27706604177826e+22</v>
      </c>
      <c r="M20" s="7">
        <v>5.18253119329724e+21</v>
      </c>
      <c r="N20" s="7">
        <v>6.60339287952379e+21</v>
      </c>
      <c r="O20" s="8">
        <v>282.487961538347</v>
      </c>
      <c r="P20" s="90">
        <f>F20*N20-L20-M20</f>
      </c>
      <c r="Q20" s="8">
        <f>P20/N20</f>
      </c>
      <c r="R20" s="45">
        <f>Q20*2*0.01/SQRT(8*1.38E-23*O20/(2.66E-26*PI()))</f>
      </c>
      <c r="S20" s="26">
        <f>F20*2*0.01/SQRT(8*1.38E-23*O20/(2.66E-26*PI()))</f>
      </c>
      <c r="T20" s="26">
        <f>R20-S20</f>
      </c>
      <c r="U20" s="46">
        <f>T20/S20*100</f>
      </c>
      <c r="V20" s="8">
        <f>3.81E-42/E20*EXP(-170/E20)</f>
      </c>
      <c r="W20" s="26">
        <f>N20*N20*X20*V20</f>
      </c>
      <c r="X20" s="26">
        <f>I20*1000000-N20</f>
      </c>
      <c r="Y20" s="26">
        <f>F20*N20-W20</f>
      </c>
      <c r="Z20" s="8">
        <f>Y20/N20</f>
      </c>
      <c r="AA20" s="26">
        <f>Z20*2*0.01/SQRT(8*1.38E-23*O20/(2.66E-26*PI()))</f>
      </c>
      <c r="AB20" s="8">
        <f>L20/N20</f>
      </c>
      <c r="AC20" s="46">
        <f>M20/N20</f>
      </c>
      <c r="AD20" s="26">
        <f>W20/L20</f>
      </c>
      <c r="AE20" s="90">
        <f>L20+M20+P20</f>
      </c>
      <c r="AF20" s="26">
        <f>P20/AE20</f>
      </c>
      <c r="AG20" s="26">
        <f>L20/AE20</f>
      </c>
      <c r="AH20" s="26">
        <f>M20/AE20</f>
      </c>
      <c r="AI20" s="26">
        <f>AG20+AH20</f>
      </c>
      <c r="AJ20" s="26"/>
      <c r="AK20" s="26"/>
      <c r="AL20" s="26"/>
      <c r="AM20" s="26"/>
      <c r="AN20" s="26"/>
      <c r="AO20" s="26"/>
    </row>
    <row x14ac:dyDescent="0.25" r="21" customHeight="1" ht="17.25">
      <c r="A21" s="40">
        <v>1.5</v>
      </c>
      <c r="B21" s="41">
        <v>20</v>
      </c>
      <c r="C21" s="41">
        <v>0</v>
      </c>
      <c r="D21" s="41">
        <v>5</v>
      </c>
      <c r="E21" s="8">
        <v>355.013345412</v>
      </c>
      <c r="F21" s="42">
        <v>23.4623230391</v>
      </c>
      <c r="G21" s="42">
        <v>299.67173671536</v>
      </c>
      <c r="H21" s="42">
        <v>0.0007457775938824624</v>
      </c>
      <c r="I21" s="43">
        <v>40819653476103300</v>
      </c>
      <c r="J21" s="7">
        <v>6591246492720150</v>
      </c>
      <c r="K21" s="62">
        <f>I21-J21</f>
      </c>
      <c r="L21" s="7">
        <v>3.936792897769572e+22</v>
      </c>
      <c r="M21" s="7">
        <v>3.85264330796259e+21</v>
      </c>
      <c r="N21" s="7">
        <v>7.24909582068688e+21</v>
      </c>
      <c r="O21" s="8">
        <v>284.144100978685</v>
      </c>
      <c r="P21" s="90">
        <f>F21*N21-L21-M21</f>
      </c>
      <c r="Q21" s="8">
        <f>P21/N21</f>
      </c>
      <c r="R21" s="45">
        <f>Q21*2*0.01/SQRT(8*1.38E-23*O21/(2.66E-26*PI()))</f>
      </c>
      <c r="S21" s="26">
        <f>F21*2*0.01/SQRT(8*1.38E-23*O21/(2.66E-26*PI()))</f>
      </c>
      <c r="T21" s="26">
        <f>R21-S21</f>
      </c>
      <c r="U21" s="46">
        <f>T21/S21*100</f>
      </c>
      <c r="V21" s="8">
        <f>3.81E-42/E21*EXP(-170/E21)</f>
      </c>
      <c r="W21" s="26">
        <f>N21*N21*X21*V21</f>
      </c>
      <c r="X21" s="26">
        <f>I21*1000000-N21</f>
      </c>
      <c r="Y21" s="26">
        <f>F21*N21-W21</f>
      </c>
      <c r="Z21" s="8">
        <f>Y21/N21</f>
      </c>
      <c r="AA21" s="26">
        <f>Z21*2*0.01/SQRT(8*1.38E-23*O21/(2.66E-26*PI()))</f>
      </c>
      <c r="AB21" s="8">
        <f>L21/N21</f>
      </c>
      <c r="AC21" s="46">
        <f>M21/N21</f>
      </c>
      <c r="AD21" s="26">
        <f>W21/L21</f>
      </c>
      <c r="AE21" s="90">
        <f>L21+M21+P21</f>
      </c>
      <c r="AF21" s="26">
        <f>P21/AE21</f>
      </c>
      <c r="AG21" s="26">
        <f>L21/AE21</f>
      </c>
      <c r="AH21" s="26">
        <f>M21/AE21</f>
      </c>
      <c r="AI21" s="26">
        <f>AG21+AH21</f>
      </c>
      <c r="AJ21" s="26"/>
      <c r="AK21" s="26"/>
      <c r="AL21" s="26"/>
      <c r="AM21" s="26"/>
      <c r="AN21" s="26"/>
      <c r="AO21" s="26"/>
    </row>
    <row x14ac:dyDescent="0.25" r="22" customHeight="1" ht="17.25">
      <c r="A22" s="48">
        <v>2</v>
      </c>
      <c r="B22" s="41">
        <v>20</v>
      </c>
      <c r="C22" s="41">
        <v>0</v>
      </c>
      <c r="D22" s="41">
        <v>5</v>
      </c>
      <c r="E22" s="8">
        <v>371.5712352</v>
      </c>
      <c r="F22" s="42">
        <v>24.7869218678</v>
      </c>
      <c r="G22" s="42">
        <v>304.307945856</v>
      </c>
      <c r="H22" s="42">
        <v>0.0007818567055257717</v>
      </c>
      <c r="I22" s="43">
        <v>52000874004972600</v>
      </c>
      <c r="J22" s="7">
        <v>7731132780833950</v>
      </c>
      <c r="K22" s="62">
        <f>I22-J22</f>
      </c>
      <c r="L22" s="7">
        <v>6.043968820359489e+22</v>
      </c>
      <c r="M22" s="7">
        <v>3.24621448300969e+21</v>
      </c>
      <c r="N22" s="7">
        <v>7.96037071454462e+21</v>
      </c>
      <c r="O22" s="8">
        <v>285.636832163566</v>
      </c>
      <c r="P22" s="90">
        <f>F22*N22-L22-M22</f>
      </c>
      <c r="Q22" s="8">
        <f>P22/N22</f>
      </c>
      <c r="R22" s="45">
        <f>Q22*2*0.01/SQRT(8*1.38E-23*O22/(2.66E-26*PI()))</f>
      </c>
      <c r="S22" s="26">
        <f>F22*2*0.01/SQRT(8*1.38E-23*O22/(2.66E-26*PI()))</f>
      </c>
      <c r="T22" s="26">
        <f>R22-S22</f>
      </c>
      <c r="U22" s="46">
        <f>T22/S22*100</f>
      </c>
      <c r="V22" s="8">
        <f>3.81E-42/E22*EXP(-170/E22)</f>
      </c>
      <c r="W22" s="26">
        <f>N22*N22*X22*V22</f>
      </c>
      <c r="X22" s="26">
        <f>I22*1000000-N22</f>
      </c>
      <c r="Y22" s="26">
        <f>F22*N22-W22</f>
      </c>
      <c r="Z22" s="8">
        <f>Y22/N22</f>
      </c>
      <c r="AA22" s="26">
        <f>Z22*2*0.01/SQRT(8*1.38E-23*O22/(2.66E-26*PI()))</f>
      </c>
      <c r="AB22" s="8">
        <f>L22/N22</f>
      </c>
      <c r="AC22" s="46">
        <f>M22/N22</f>
      </c>
      <c r="AD22" s="26">
        <f>W22/L22</f>
      </c>
      <c r="AE22" s="90">
        <f>L22+M22+P22</f>
      </c>
      <c r="AF22" s="26">
        <f>P22/AE22</f>
      </c>
      <c r="AG22" s="26">
        <f>L22/AE22</f>
      </c>
      <c r="AH22" s="26">
        <f>M22/AE22</f>
      </c>
      <c r="AI22" s="26">
        <f>AG22+AH22</f>
      </c>
      <c r="AJ22" s="26"/>
      <c r="AK22" s="26"/>
      <c r="AL22" s="26"/>
      <c r="AM22" s="26"/>
      <c r="AN22" s="26"/>
      <c r="AO22" s="26"/>
    </row>
    <row x14ac:dyDescent="0.25" r="23" customHeight="1" ht="17.25">
      <c r="A23" s="48">
        <v>3</v>
      </c>
      <c r="B23" s="41">
        <v>20</v>
      </c>
      <c r="C23" s="41">
        <v>0</v>
      </c>
      <c r="D23" s="41">
        <v>5</v>
      </c>
      <c r="E23" s="8">
        <v>398.4654143</v>
      </c>
      <c r="F23" s="42">
        <v>27.2985579624</v>
      </c>
      <c r="G23" s="42">
        <v>311.838316004</v>
      </c>
      <c r="H23" s="42">
        <v>0.0008506211591526073</v>
      </c>
      <c r="I23" s="43">
        <v>72736660292528800</v>
      </c>
      <c r="J23" s="7">
        <v>8914753436721460</v>
      </c>
      <c r="K23" s="62">
        <f>I23-J23</f>
      </c>
      <c r="L23" s="7">
        <v>1.0381224630910446e+23</v>
      </c>
      <c r="M23" s="7">
        <v>2.48428098796452e+21</v>
      </c>
      <c r="N23" s="7">
        <v>8.76461307171354e+21</v>
      </c>
      <c r="O23" s="8">
        <v>288.34814782293</v>
      </c>
      <c r="P23" s="90">
        <f>F23*N23-L23-M23</f>
      </c>
      <c r="Q23" s="8">
        <f>P23/N23</f>
      </c>
      <c r="R23" s="45">
        <f>Q23*2*0.01/SQRT(8*1.38E-23*O23/(2.66E-26*PI()))</f>
      </c>
      <c r="S23" s="26">
        <f>F23*2*0.01/SQRT(8*1.38E-23*O23/(2.66E-26*PI()))</f>
      </c>
      <c r="T23" s="26">
        <f>R23-S23</f>
      </c>
      <c r="U23" s="46">
        <f>T23/S23*100</f>
      </c>
      <c r="V23" s="8">
        <f>3.81E-42/E23*EXP(-170/E23)</f>
      </c>
      <c r="W23" s="26">
        <f>N23*N23*X23*V23</f>
      </c>
      <c r="X23" s="26">
        <f>I23*1000000-N23</f>
      </c>
      <c r="Y23" s="26">
        <f>F23*N23-W23</f>
      </c>
      <c r="Z23" s="8">
        <f>Y23/N23</f>
      </c>
      <c r="AA23" s="26">
        <f>Z23*2*0.01/SQRT(8*1.38E-23*O23/(2.66E-26*PI()))</f>
      </c>
      <c r="AB23" s="8">
        <f>L23/N23</f>
      </c>
      <c r="AC23" s="46">
        <f>M23/N23</f>
      </c>
      <c r="AD23" s="26">
        <f>W23/L23</f>
      </c>
      <c r="AE23" s="90">
        <f>L23+M23+P23</f>
      </c>
      <c r="AF23" s="26">
        <f>P23/AE23</f>
      </c>
      <c r="AG23" s="26">
        <f>L23/AE23</f>
      </c>
      <c r="AH23" s="26">
        <f>M23/AE23</f>
      </c>
      <c r="AI23" s="26">
        <f>AG23+AH23</f>
      </c>
      <c r="AJ23" s="26"/>
      <c r="AK23" s="26"/>
      <c r="AL23" s="26"/>
      <c r="AM23" s="26"/>
      <c r="AN23" s="26"/>
      <c r="AO23" s="26"/>
    </row>
    <row x14ac:dyDescent="0.25" r="24" customHeight="1" ht="17.25">
      <c r="A24" s="48">
        <v>5</v>
      </c>
      <c r="B24" s="41">
        <v>20</v>
      </c>
      <c r="C24" s="41">
        <v>0</v>
      </c>
      <c r="D24" s="41">
        <v>5</v>
      </c>
      <c r="E24" s="8">
        <v>437.6272125</v>
      </c>
      <c r="F24" s="42">
        <v>29.2169112215</v>
      </c>
      <c r="G24" s="42">
        <v>322.80361949999997</v>
      </c>
      <c r="H24" s="42">
        <v>0.0008948007031332378</v>
      </c>
      <c r="I24" s="43">
        <v>110379498998289000</v>
      </c>
      <c r="J24" s="7">
        <v>8275043317053740</v>
      </c>
      <c r="K24" s="62">
        <f>I24-J24</f>
      </c>
      <c r="L24" s="7">
        <v>1.9680434165455203e+23</v>
      </c>
      <c r="M24" s="7">
        <v>1.76914257109592e+21</v>
      </c>
      <c r="N24" s="7">
        <v>9.69844454914797e+21</v>
      </c>
      <c r="O24" s="8">
        <v>293.063415181152</v>
      </c>
      <c r="P24" s="90">
        <f>F24*N24-L24-M24</f>
      </c>
      <c r="Q24" s="8">
        <f>P24/N24</f>
      </c>
      <c r="R24" s="45">
        <f>Q24*2*0.01/SQRT(8*1.38E-23*O24/(2.66E-26*PI()))</f>
      </c>
      <c r="S24" s="26">
        <f>F24*2*0.01/SQRT(8*1.38E-23*O24/(2.66E-26*PI()))</f>
      </c>
      <c r="T24" s="26">
        <f>R24-S24</f>
      </c>
      <c r="U24" s="46">
        <f>T24/S24*100</f>
      </c>
      <c r="V24" s="8">
        <f>3.81E-42/E24*EXP(-170/E24)</f>
      </c>
      <c r="W24" s="26">
        <f>N24*N24*X24*V24</f>
      </c>
      <c r="X24" s="26">
        <f>I24*1000000-N24</f>
      </c>
      <c r="Y24" s="26">
        <f>F24*N24-W24</f>
      </c>
      <c r="Z24" s="8">
        <f>Y24/N24</f>
      </c>
      <c r="AA24" s="26">
        <f>Z24*2*0.01/SQRT(8*1.38E-23*O24/(2.66E-26*PI()))</f>
      </c>
      <c r="AB24" s="8">
        <f>L24/N24</f>
      </c>
      <c r="AC24" s="46">
        <f>M24/N24</f>
      </c>
      <c r="AD24" s="26">
        <f>W24/L24</f>
      </c>
      <c r="AE24" s="90">
        <f>L24+M24+P24</f>
      </c>
      <c r="AF24" s="26">
        <f>P24/AE24</f>
      </c>
      <c r="AG24" s="26">
        <f>L24/AE24</f>
      </c>
      <c r="AH24" s="26">
        <f>M24/AE24</f>
      </c>
      <c r="AI24" s="26">
        <f>AG24+AH24</f>
      </c>
      <c r="AJ24" s="26"/>
      <c r="AK24" s="26"/>
      <c r="AL24" s="26"/>
      <c r="AM24" s="26"/>
      <c r="AN24" s="26"/>
      <c r="AO24" s="26"/>
    </row>
    <row x14ac:dyDescent="0.25" r="25" customHeight="1" ht="17.25">
      <c r="A25" s="91">
        <v>0.4</v>
      </c>
      <c r="B25" s="92">
        <v>40</v>
      </c>
      <c r="C25" s="92">
        <v>0</v>
      </c>
      <c r="D25" s="92">
        <v>5</v>
      </c>
      <c r="E25" s="93">
        <v>332.676719949</v>
      </c>
      <c r="F25" s="93">
        <v>26.7156569921</v>
      </c>
      <c r="G25" s="93">
        <v>293.41748158572</v>
      </c>
      <c r="H25" s="93">
        <v>0.0008581912453473153</v>
      </c>
      <c r="I25" s="94">
        <v>11616099250035200</v>
      </c>
      <c r="J25" s="92">
        <v>1977615403478820</v>
      </c>
      <c r="K25" s="95">
        <f>I25-J25</f>
      </c>
      <c r="L25" s="7">
        <v>5.980930639067039e+21</v>
      </c>
      <c r="M25" s="7">
        <v>1.03445010486139e+22</v>
      </c>
      <c r="N25" s="7">
        <v>4.84077116729792e+21</v>
      </c>
      <c r="O25" s="8">
        <v>282.020347277805</v>
      </c>
      <c r="P25" s="90">
        <f>F25*N25-L25-M25</f>
      </c>
      <c r="Q25" s="8">
        <f>P25/N25</f>
      </c>
      <c r="R25" s="45">
        <f>Q25*2*0.01/SQRT(8*1.38E-23*O25/(2.66E-26*PI()))</f>
      </c>
      <c r="S25" s="26">
        <f>F25*2*0.01/SQRT(8*1.38E-23*O25/(2.66E-26*PI()))</f>
      </c>
      <c r="T25" s="26">
        <f>R25-S25</f>
      </c>
      <c r="U25" s="46">
        <f>T25/S25*100</f>
      </c>
      <c r="V25" s="8">
        <f>3.81E-42/E25*EXP(-170/E25)</f>
      </c>
      <c r="W25" s="26">
        <f>N25*N25*X25*V25</f>
      </c>
      <c r="X25" s="26">
        <f>I25*1000000-N25</f>
      </c>
      <c r="Y25" s="26">
        <f>F25*N25-W25</f>
      </c>
      <c r="Z25" s="8">
        <f>Y25/N25</f>
      </c>
      <c r="AA25" s="26">
        <f>Z25*2*0.01/SQRT(8*1.38E-23*O25/(2.66E-26*PI()))</f>
      </c>
      <c r="AB25" s="8">
        <f>L25/N25</f>
      </c>
      <c r="AC25" s="46">
        <f>M25/N25</f>
      </c>
      <c r="AD25" s="26">
        <f>W25/L25</f>
      </c>
      <c r="AE25" s="90">
        <f>L25+M25+P25</f>
      </c>
      <c r="AF25" s="26">
        <f>P25/AE25</f>
      </c>
      <c r="AG25" s="26">
        <f>L25/AE25</f>
      </c>
      <c r="AH25" s="26">
        <f>M25/AE25</f>
      </c>
      <c r="AI25" s="26">
        <f>AG25+AH25</f>
      </c>
      <c r="AJ25" s="26"/>
      <c r="AK25" s="26"/>
      <c r="AL25" s="26"/>
      <c r="AM25" s="26"/>
      <c r="AN25" s="26"/>
      <c r="AO25" s="26"/>
    </row>
    <row x14ac:dyDescent="0.25" r="26" customHeight="1" ht="17.25">
      <c r="A26" s="91">
        <v>0.6</v>
      </c>
      <c r="B26" s="92">
        <v>40</v>
      </c>
      <c r="C26" s="92">
        <v>0</v>
      </c>
      <c r="D26" s="92">
        <v>5</v>
      </c>
      <c r="E26" s="93">
        <v>345.011811247</v>
      </c>
      <c r="F26" s="93">
        <v>25.3692275727</v>
      </c>
      <c r="G26" s="93">
        <v>296.87130714916</v>
      </c>
      <c r="H26" s="93">
        <v>0.0008101852747647252</v>
      </c>
      <c r="I26" s="94">
        <v>16801189138127500</v>
      </c>
      <c r="J26" s="92">
        <v>3504424077338900</v>
      </c>
      <c r="K26" s="95">
        <f>I26-J26</f>
      </c>
      <c r="L26" s="7">
        <v>1.3431985197877306e+22</v>
      </c>
      <c r="M26" s="7">
        <v>9.53680481307303e+21</v>
      </c>
      <c r="N26" s="7">
        <v>6.55227312631245e+21</v>
      </c>
      <c r="O26" s="8">
        <v>283.417695403131</v>
      </c>
      <c r="P26" s="90">
        <f>F26*N26-L26-M26</f>
      </c>
      <c r="Q26" s="8">
        <f>P26/N26</f>
      </c>
      <c r="R26" s="45">
        <f>Q26*2*0.01/SQRT(8*1.38E-23*O26/(2.66E-26*PI()))</f>
      </c>
      <c r="S26" s="26">
        <f>F26*2*0.01/SQRT(8*1.38E-23*O26/(2.66E-26*PI()))</f>
      </c>
      <c r="T26" s="26">
        <f>R26-S26</f>
      </c>
      <c r="U26" s="46">
        <f>T26/S26*100</f>
      </c>
      <c r="V26" s="8">
        <f>3.81E-42/E26*EXP(-170/E26)</f>
      </c>
      <c r="W26" s="26">
        <f>N26*N26*X26*V26</f>
      </c>
      <c r="X26" s="26">
        <f>I26*1000000-N26</f>
      </c>
      <c r="Y26" s="26">
        <f>F26*N26-W26</f>
      </c>
      <c r="Z26" s="8">
        <f>Y26/N26</f>
      </c>
      <c r="AA26" s="26">
        <f>Z26*2*0.01/SQRT(8*1.38E-23*O26/(2.66E-26*PI()))</f>
      </c>
      <c r="AB26" s="8">
        <f>L26/N26</f>
      </c>
      <c r="AC26" s="46">
        <f>M26/N26</f>
      </c>
      <c r="AD26" s="26">
        <f>W26/L26</f>
      </c>
      <c r="AE26" s="90">
        <f>L26+M26+P26</f>
      </c>
      <c r="AF26" s="26">
        <f>P26/AE26</f>
      </c>
      <c r="AG26" s="26">
        <f>L26/AE26</f>
      </c>
      <c r="AH26" s="26">
        <f>M26/AE26</f>
      </c>
      <c r="AI26" s="26">
        <f>AG26+AH26</f>
      </c>
      <c r="AJ26" s="26"/>
      <c r="AK26" s="26"/>
      <c r="AL26" s="26"/>
      <c r="AM26" s="26"/>
      <c r="AN26" s="26"/>
      <c r="AO26" s="26"/>
    </row>
    <row x14ac:dyDescent="0.25" r="27" customHeight="1" ht="17.25">
      <c r="A27" s="40">
        <v>0.8</v>
      </c>
      <c r="B27" s="41">
        <v>40</v>
      </c>
      <c r="C27" s="41">
        <v>0</v>
      </c>
      <c r="D27" s="41">
        <v>5</v>
      </c>
      <c r="E27" s="8">
        <v>356.92211575</v>
      </c>
      <c r="F27" s="42">
        <v>27.2698177232</v>
      </c>
      <c r="G27" s="42">
        <v>300.20619240999997</v>
      </c>
      <c r="H27" s="42">
        <v>0.0008660313738110221</v>
      </c>
      <c r="I27" s="43">
        <v>21654056314088800</v>
      </c>
      <c r="J27" s="7">
        <v>4826112425498520</v>
      </c>
      <c r="K27" s="62">
        <f>I27-J27</f>
      </c>
      <c r="L27" s="7">
        <v>2.1670190725066373e+22</v>
      </c>
      <c r="M27" s="7">
        <v>8.30500594747703e+21</v>
      </c>
      <c r="N27" s="7">
        <v>7.53341496011982e+21</v>
      </c>
      <c r="O27" s="8">
        <v>284.769730262959</v>
      </c>
      <c r="P27" s="90">
        <f>F27*N27-L27-M27</f>
      </c>
      <c r="Q27" s="8">
        <f>P27/N27</f>
      </c>
      <c r="R27" s="45">
        <f>Q27*2*0.01/SQRT(8*1.38E-23*O27/(2.66E-26*PI()))</f>
      </c>
      <c r="S27" s="26">
        <f>F27*2*0.01/SQRT(8*1.38E-23*O27/(2.66E-26*PI()))</f>
      </c>
      <c r="T27" s="26">
        <f>R27-S27</f>
      </c>
      <c r="U27" s="46">
        <f>T27/S27*100</f>
      </c>
      <c r="V27" s="8">
        <f>3.81E-42/E27*EXP(-170/E27)</f>
      </c>
      <c r="W27" s="26">
        <f>N27*N27*X27*V27</f>
      </c>
      <c r="X27" s="26">
        <f>I27*1000000-N27</f>
      </c>
      <c r="Y27" s="26">
        <f>F27*N27-W27</f>
      </c>
      <c r="Z27" s="8">
        <f>Y27/N27</f>
      </c>
      <c r="AA27" s="26">
        <f>Z27*2*0.01/SQRT(8*1.38E-23*O27/(2.66E-26*PI()))</f>
      </c>
      <c r="AB27" s="8">
        <f>L27/N27</f>
      </c>
      <c r="AC27" s="46">
        <f>M27/N27</f>
      </c>
      <c r="AD27" s="26">
        <f>W27/L27</f>
      </c>
      <c r="AE27" s="90">
        <f>L27+M27+P27</f>
      </c>
      <c r="AF27" s="26">
        <f>P27/AE27</f>
      </c>
      <c r="AG27" s="26">
        <f>L27/AE27</f>
      </c>
      <c r="AH27" s="26">
        <f>M27/AE27</f>
      </c>
      <c r="AI27" s="26">
        <f>AG27+AH27</f>
      </c>
      <c r="AJ27" s="26"/>
      <c r="AK27" s="26"/>
      <c r="AL27" s="26"/>
      <c r="AM27" s="26"/>
      <c r="AN27" s="26"/>
      <c r="AO27" s="26"/>
    </row>
    <row x14ac:dyDescent="0.25" r="28" customHeight="1" ht="17.25">
      <c r="A28" s="48">
        <v>1</v>
      </c>
      <c r="B28" s="41">
        <v>40</v>
      </c>
      <c r="C28" s="41">
        <v>0</v>
      </c>
      <c r="D28" s="41">
        <v>5</v>
      </c>
      <c r="E28" s="8">
        <v>368.4187777</v>
      </c>
      <c r="F28" s="42">
        <v>31.9844006297</v>
      </c>
      <c r="G28" s="42">
        <v>303.425257756</v>
      </c>
      <c r="H28" s="42">
        <v>0.0010103540008555758</v>
      </c>
      <c r="I28" s="43">
        <v>26222915544821900</v>
      </c>
      <c r="J28" s="7">
        <v>6010680559417230</v>
      </c>
      <c r="K28" s="62">
        <f>I28-J28</f>
      </c>
      <c r="L28" s="7">
        <v>2.8038817691518754e+22</v>
      </c>
      <c r="M28" s="7">
        <v>6.89272095339363e+21</v>
      </c>
      <c r="N28" s="7">
        <v>7.79481212585679e+21</v>
      </c>
      <c r="O28" s="8">
        <v>286.059716026958</v>
      </c>
      <c r="P28" s="90">
        <f>F28*N28-L28-M28</f>
      </c>
      <c r="Q28" s="8">
        <f>P28/N28</f>
      </c>
      <c r="R28" s="45">
        <f>Q28*2*0.01/SQRT(8*1.38E-23*O28/(2.66E-26*PI()))</f>
      </c>
      <c r="S28" s="26">
        <f>F28*2*0.01/SQRT(8*1.38E-23*O28/(2.66E-26*PI()))</f>
      </c>
      <c r="T28" s="26">
        <f>R28-S28</f>
      </c>
      <c r="U28" s="46">
        <f>T28/S28*100</f>
      </c>
      <c r="V28" s="8">
        <f>3.81E-42/E28*EXP(-170/E28)</f>
      </c>
      <c r="W28" s="26">
        <f>N28*N28*X28*V28</f>
      </c>
      <c r="X28" s="26">
        <f>I28*1000000-N28</f>
      </c>
      <c r="Y28" s="26">
        <f>F28*N28-W28</f>
      </c>
      <c r="Z28" s="8">
        <f>Y28/N28</f>
      </c>
      <c r="AA28" s="26">
        <f>Z28*2*0.01/SQRT(8*1.38E-23*O28/(2.66E-26*PI()))</f>
      </c>
      <c r="AB28" s="8">
        <f>L28/N28</f>
      </c>
      <c r="AC28" s="46">
        <f>M28/N28</f>
      </c>
      <c r="AD28" s="26">
        <f>W28/L28</f>
      </c>
      <c r="AE28" s="90">
        <f>L28+M28+P28</f>
      </c>
      <c r="AF28" s="26">
        <f>P28/AE28</f>
      </c>
      <c r="AG28" s="26">
        <f>L28/AE28</f>
      </c>
      <c r="AH28" s="26">
        <f>M28/AE28</f>
      </c>
      <c r="AI28" s="26">
        <f>AG28+AH28</f>
      </c>
      <c r="AJ28" s="26"/>
      <c r="AK28" s="26"/>
      <c r="AL28" s="26"/>
      <c r="AM28" s="26"/>
      <c r="AN28" s="26"/>
      <c r="AO28" s="26"/>
    </row>
    <row x14ac:dyDescent="0.25" r="29" customHeight="1" ht="17.25">
      <c r="A29" s="40">
        <v>1.5</v>
      </c>
      <c r="B29" s="41">
        <v>40</v>
      </c>
      <c r="C29" s="41">
        <v>0</v>
      </c>
      <c r="D29" s="41">
        <v>5</v>
      </c>
      <c r="E29" s="8">
        <v>395.423880487</v>
      </c>
      <c r="F29" s="42">
        <v>35.778949998</v>
      </c>
      <c r="G29" s="42">
        <v>310.98668653635997</v>
      </c>
      <c r="H29" s="42">
        <v>0.0011163950605231955</v>
      </c>
      <c r="I29" s="43">
        <v>36648069209336800</v>
      </c>
      <c r="J29" s="7">
        <v>7774749597977310</v>
      </c>
      <c r="K29" s="62">
        <f>I29-J29</f>
      </c>
      <c r="L29" s="7">
        <v>5.047539649721934e+22</v>
      </c>
      <c r="M29" s="7">
        <v>5.50761563942599e+21</v>
      </c>
      <c r="N29" s="7">
        <v>9.04911208675414e+21</v>
      </c>
      <c r="O29" s="8">
        <v>288.913653737323</v>
      </c>
      <c r="P29" s="90">
        <f>F29*N29-L29-M29</f>
      </c>
      <c r="Q29" s="8">
        <f>P29/N29</f>
      </c>
      <c r="R29" s="45">
        <f>Q29*2*0.01/SQRT(8*1.38E-23*O29/(2.66E-26*PI()))</f>
      </c>
      <c r="S29" s="26">
        <f>F29*2*0.01/SQRT(8*1.38E-23*O29/(2.66E-26*PI()))</f>
      </c>
      <c r="T29" s="26">
        <f>R29-S29</f>
      </c>
      <c r="U29" s="46">
        <f>T29/S29*100</f>
      </c>
      <c r="V29" s="8">
        <f>3.81E-42/E29*EXP(-170/E29)</f>
      </c>
      <c r="W29" s="26">
        <f>N29*N29*X29*V29</f>
      </c>
      <c r="X29" s="26">
        <f>I29*1000000-N29</f>
      </c>
      <c r="Y29" s="26">
        <f>F29*N29-W29</f>
      </c>
      <c r="Z29" s="8">
        <f>Y29/N29</f>
      </c>
      <c r="AA29" s="26">
        <f>Z29*2*0.01/SQRT(8*1.38E-23*O29/(2.66E-26*PI()))</f>
      </c>
      <c r="AB29" s="8">
        <f>L29/N29</f>
      </c>
      <c r="AC29" s="46">
        <f>M29/N29</f>
      </c>
      <c r="AD29" s="26">
        <f>W29/L29</f>
      </c>
      <c r="AE29" s="90">
        <f>L29+M29+P29</f>
      </c>
      <c r="AF29" s="26">
        <f>P29/AE29</f>
      </c>
      <c r="AG29" s="26">
        <f>L29/AE29</f>
      </c>
      <c r="AH29" s="26">
        <f>M29/AE29</f>
      </c>
      <c r="AI29" s="26">
        <f>AG29+AH29</f>
      </c>
      <c r="AJ29" s="26"/>
      <c r="AK29" s="26"/>
      <c r="AL29" s="26"/>
      <c r="AM29" s="26"/>
      <c r="AN29" s="26"/>
      <c r="AO29" s="26"/>
    </row>
    <row x14ac:dyDescent="0.25" r="30" customHeight="1" ht="17.25">
      <c r="A30" s="48">
        <v>2</v>
      </c>
      <c r="B30" s="41">
        <v>40</v>
      </c>
      <c r="C30" s="41">
        <v>0</v>
      </c>
      <c r="D30" s="41">
        <v>5</v>
      </c>
      <c r="E30" s="8">
        <v>420.0874976</v>
      </c>
      <c r="F30" s="42">
        <v>41.7848134987</v>
      </c>
      <c r="G30" s="42">
        <v>317.892499328</v>
      </c>
      <c r="H30" s="42">
        <v>0.0012895540248746157</v>
      </c>
      <c r="I30" s="43">
        <v>45995248837196600</v>
      </c>
      <c r="J30" s="7">
        <v>9131030583963720</v>
      </c>
      <c r="K30" s="62">
        <f>I30-J30</f>
      </c>
      <c r="L30" s="7">
        <v>6.91265008774665e+22</v>
      </c>
      <c r="M30" s="7">
        <v>4.41925601034489e+21</v>
      </c>
      <c r="N30" s="7">
        <v>9.44159609673019e+21</v>
      </c>
      <c r="O30" s="8">
        <v>291.445765582745</v>
      </c>
      <c r="P30" s="90">
        <f>F30*N30-L30-M30</f>
      </c>
      <c r="Q30" s="8">
        <f>P30/N30</f>
      </c>
      <c r="R30" s="45">
        <f>Q30*2*0.01/SQRT(8*1.38E-23*O30/(2.66E-26*PI()))</f>
      </c>
      <c r="S30" s="26">
        <f>F30*2*0.01/SQRT(8*1.38E-23*O30/(2.66E-26*PI()))</f>
      </c>
      <c r="T30" s="26">
        <f>R30-S30</f>
      </c>
      <c r="U30" s="46">
        <f>T30/S30*100</f>
      </c>
      <c r="V30" s="8">
        <f>3.81E-42/E30*EXP(-170/E30)</f>
      </c>
      <c r="W30" s="26">
        <f>N30*N30*X30*V30</f>
      </c>
      <c r="X30" s="26">
        <f>I30*1000000-N30</f>
      </c>
      <c r="Y30" s="26">
        <f>F30*N30-W30</f>
      </c>
      <c r="Z30" s="8">
        <f>Y30/N30</f>
      </c>
      <c r="AA30" s="26">
        <f>Z30*2*0.01/SQRT(8*1.38E-23*O30/(2.66E-26*PI()))</f>
      </c>
      <c r="AB30" s="8">
        <f>L30/N30</f>
      </c>
      <c r="AC30" s="46">
        <f>M30/N30</f>
      </c>
      <c r="AD30" s="26">
        <f>W30/L30</f>
      </c>
      <c r="AE30" s="90">
        <f>L30+M30+P30</f>
      </c>
      <c r="AF30" s="26">
        <f>P30/AE30</f>
      </c>
      <c r="AG30" s="26">
        <f>L30/AE30</f>
      </c>
      <c r="AH30" s="26">
        <f>M30/AE30</f>
      </c>
      <c r="AI30" s="26">
        <f>AG30+AH30</f>
      </c>
      <c r="AJ30" s="26"/>
      <c r="AK30" s="26"/>
      <c r="AL30" s="26"/>
      <c r="AM30" s="26"/>
      <c r="AN30" s="26"/>
      <c r="AO30" s="26"/>
    </row>
    <row x14ac:dyDescent="0.25" r="31" customHeight="1" ht="17.25">
      <c r="A31" s="48">
        <v>3</v>
      </c>
      <c r="B31" s="41">
        <v>40</v>
      </c>
      <c r="C31" s="41">
        <v>0</v>
      </c>
      <c r="D31" s="41">
        <v>5</v>
      </c>
      <c r="E31" s="8">
        <v>463.0867899</v>
      </c>
      <c r="F31" s="42">
        <v>45.63203337</v>
      </c>
      <c r="G31" s="42">
        <v>329.932301172</v>
      </c>
      <c r="H31" s="42">
        <v>0.0013823519102416659</v>
      </c>
      <c r="I31" s="43">
        <v>62586634104850000</v>
      </c>
      <c r="J31" s="26">
        <v>10493962183035300</v>
      </c>
      <c r="K31" s="62">
        <f>I31-J31</f>
      </c>
      <c r="L31" s="7">
        <v>1.1789371681492125e+23</v>
      </c>
      <c r="M31" s="7">
        <v>3.52019350892989e+21</v>
      </c>
      <c r="N31" s="7">
        <v>1.06752075518098e+22</v>
      </c>
      <c r="O31" s="8">
        <v>296.004848253746</v>
      </c>
      <c r="P31" s="90">
        <f>F31*N31-L31-M31</f>
      </c>
      <c r="Q31" s="8">
        <f>P31/N31</f>
      </c>
      <c r="R31" s="45">
        <f>Q31*2*0.01/SQRT(8*1.38E-23*O31/(2.66E-26*PI()))</f>
      </c>
      <c r="S31" s="26">
        <f>F31*2*0.01/SQRT(8*1.38E-23*O31/(2.66E-26*PI()))</f>
      </c>
      <c r="T31" s="26">
        <f>R31-S31</f>
      </c>
      <c r="U31" s="46">
        <f>T31/S31*100</f>
      </c>
      <c r="V31" s="8">
        <f>3.81E-42/E31*EXP(-170/E31)</f>
      </c>
      <c r="W31" s="26">
        <f>N31*N31*X31*V31</f>
      </c>
      <c r="X31" s="26">
        <f>I31*1000000-N31</f>
      </c>
      <c r="Y31" s="26">
        <f>F31*N31-W31</f>
      </c>
      <c r="Z31" s="8">
        <f>Y31/N31</f>
      </c>
      <c r="AA31" s="26">
        <f>Z31*2*0.01/SQRT(8*1.38E-23*O31/(2.66E-26*PI()))</f>
      </c>
      <c r="AB31" s="8">
        <f>L31/N31</f>
      </c>
      <c r="AC31" s="46">
        <f>M31/N31</f>
      </c>
      <c r="AD31" s="26">
        <f>W31/L31</f>
      </c>
      <c r="AE31" s="90">
        <f>L31+M31+P31</f>
      </c>
      <c r="AF31" s="26">
        <f>P31/AE31</f>
      </c>
      <c r="AG31" s="26">
        <f>L31/AE31</f>
      </c>
      <c r="AH31" s="26">
        <f>M31/AE31</f>
      </c>
      <c r="AI31" s="26">
        <f>AG31+AH31</f>
      </c>
      <c r="AJ31" s="26"/>
      <c r="AK31" s="26"/>
      <c r="AL31" s="26"/>
      <c r="AM31" s="26"/>
      <c r="AN31" s="26"/>
      <c r="AO31" s="26"/>
    </row>
    <row x14ac:dyDescent="0.25" r="32" customHeight="1" ht="17.25">
      <c r="A32" s="48">
        <v>5</v>
      </c>
      <c r="B32" s="41">
        <v>40</v>
      </c>
      <c r="C32" s="41">
        <v>0</v>
      </c>
      <c r="D32" s="41">
        <v>5</v>
      </c>
      <c r="E32" s="8">
        <v>528.6492125</v>
      </c>
      <c r="F32" s="42">
        <v>58.3291995245</v>
      </c>
      <c r="G32" s="42">
        <v>348.2897795</v>
      </c>
      <c r="H32" s="42">
        <v>0.0017197957244497817</v>
      </c>
      <c r="I32" s="43">
        <v>91374528366989800</v>
      </c>
      <c r="J32" s="26">
        <v>10960751023255400</v>
      </c>
      <c r="K32" s="62">
        <f>I32-J32</f>
      </c>
      <c r="L32" s="7">
        <v>1.915808278404245e+23</v>
      </c>
      <c r="M32" s="7">
        <v>2.37705837101765e+21</v>
      </c>
      <c r="N32" s="7">
        <v>1.11173229587634e+22</v>
      </c>
      <c r="O32" s="8">
        <v>303.582307807632</v>
      </c>
      <c r="P32" s="90">
        <f>F32*N32-L32-M32</f>
      </c>
      <c r="Q32" s="8">
        <f>P32/N32</f>
      </c>
      <c r="R32" s="45">
        <f>Q32*2*0.01/SQRT(8*1.38E-23*O32/(2.66E-26*PI()))</f>
      </c>
      <c r="S32" s="26">
        <f>F32*2*0.01/SQRT(8*1.38E-23*O32/(2.66E-26*PI()))</f>
      </c>
      <c r="T32" s="26">
        <f>R32-S32</f>
      </c>
      <c r="U32" s="46">
        <f>T32/S32*100</f>
      </c>
      <c r="V32" s="8">
        <f>3.81E-42/E32*EXP(-170/E32)</f>
      </c>
      <c r="W32" s="26">
        <f>N32*N32*X32*V32</f>
      </c>
      <c r="X32" s="26">
        <f>I32*1000000-N32</f>
      </c>
      <c r="Y32" s="26">
        <f>F32*N32-W32</f>
      </c>
      <c r="Z32" s="8">
        <f>Y32/N32</f>
      </c>
      <c r="AA32" s="26">
        <f>Z32*2*0.01/SQRT(8*1.38E-23*O32/(2.66E-26*PI()))</f>
      </c>
      <c r="AB32" s="8">
        <f>L32/N32</f>
      </c>
      <c r="AC32" s="46">
        <f>M32/N32</f>
      </c>
      <c r="AD32" s="26">
        <f>W32/L32</f>
      </c>
      <c r="AE32" s="90">
        <f>L32+M32+P32</f>
      </c>
      <c r="AF32" s="26">
        <f>P32/AE32</f>
      </c>
      <c r="AG32" s="26">
        <f>L32/AE32</f>
      </c>
      <c r="AH32" s="26">
        <f>M32/AE32</f>
      </c>
      <c r="AI32" s="26">
        <f>AG32+AH32</f>
      </c>
      <c r="AJ32" s="26"/>
      <c r="AK32" s="26"/>
      <c r="AL32" s="26"/>
      <c r="AM32" s="26"/>
      <c r="AN32" s="26"/>
      <c r="AO32" s="26"/>
    </row>
    <row x14ac:dyDescent="0.25" r="33" customHeight="1" ht="17.25">
      <c r="A33" s="40">
        <v>7.5</v>
      </c>
      <c r="B33" s="41">
        <v>40</v>
      </c>
      <c r="C33" s="41">
        <v>0</v>
      </c>
      <c r="D33" s="41">
        <v>5</v>
      </c>
      <c r="E33" s="8">
        <v>586.650060937</v>
      </c>
      <c r="F33" s="42">
        <v>76.914797568</v>
      </c>
      <c r="G33" s="42">
        <v>364.53001706236</v>
      </c>
      <c r="H33" s="42">
        <v>0.002216687473228134</v>
      </c>
      <c r="I33" s="43">
        <v>123510783549328000</v>
      </c>
      <c r="J33" s="26">
        <v>10014797613733600</v>
      </c>
      <c r="K33" s="62">
        <f>I33-J33</f>
      </c>
      <c r="L33" s="7">
        <v>2.5084805998644934e+23</v>
      </c>
      <c r="M33" s="7">
        <v>1.63608764318515e+21</v>
      </c>
      <c r="N33" s="7">
        <v>1.06917862571504e+22</v>
      </c>
      <c r="O33" s="8">
        <v>311.480951745619</v>
      </c>
      <c r="P33" s="90">
        <f>F33*N33-L33-M33</f>
      </c>
      <c r="Q33" s="8">
        <f>P33/N33</f>
      </c>
      <c r="R33" s="45">
        <f>Q33*2*0.01/SQRT(8*1.38E-23*O33/(2.66E-26*PI()))</f>
      </c>
      <c r="S33" s="26">
        <f>F33*2*0.01/SQRT(8*1.38E-23*O33/(2.66E-26*PI()))</f>
      </c>
      <c r="T33" s="26">
        <f>R33-S33</f>
      </c>
      <c r="U33" s="46">
        <f>T33/S33*100</f>
      </c>
      <c r="V33" s="8">
        <f>3.81E-42/E33*EXP(-170/E33)</f>
      </c>
      <c r="W33" s="26">
        <f>N33*N33*X33*V33</f>
      </c>
      <c r="X33" s="26">
        <f>I33*1000000-N33</f>
      </c>
      <c r="Y33" s="26">
        <f>F33*N33-W33</f>
      </c>
      <c r="Z33" s="8">
        <f>Y33/N33</f>
      </c>
      <c r="AA33" s="26">
        <f>Z33*2*0.01/SQRT(8*1.38E-23*O33/(2.66E-26*PI()))</f>
      </c>
      <c r="AB33" s="8">
        <f>L33/N33</f>
      </c>
      <c r="AC33" s="46">
        <f>M33/N33</f>
      </c>
      <c r="AD33" s="26">
        <f>W33/L33</f>
      </c>
      <c r="AE33" s="90">
        <f>L33+M33+P33</f>
      </c>
      <c r="AF33" s="26">
        <f>P33/AE33</f>
      </c>
      <c r="AG33" s="26">
        <f>L33/AE33</f>
      </c>
      <c r="AH33" s="26">
        <f>M33/AE33</f>
      </c>
      <c r="AI33" s="26">
        <f>AG33+AH33</f>
      </c>
      <c r="AJ33" s="96"/>
      <c r="AK33" s="96"/>
      <c r="AL33" s="96"/>
      <c r="AM33" s="96"/>
      <c r="AN33" s="96"/>
      <c r="AO33" s="96"/>
    </row>
    <row x14ac:dyDescent="0.25" r="34" customHeight="1" ht="17.25">
      <c r="A34" s="79">
        <v>0.4</v>
      </c>
      <c r="B34" s="80">
        <v>20</v>
      </c>
      <c r="C34" s="80">
        <v>0</v>
      </c>
      <c r="D34" s="80">
        <v>25</v>
      </c>
      <c r="E34" s="81">
        <v>323.923205178</v>
      </c>
      <c r="F34" s="81">
        <v>21.0523143295</v>
      </c>
      <c r="G34" s="81">
        <v>305.36649744984</v>
      </c>
      <c r="H34" s="81">
        <v>0.0006629035817041713</v>
      </c>
      <c r="I34" s="82">
        <v>11930006048756700</v>
      </c>
      <c r="J34" s="80">
        <v>1432799284460730</v>
      </c>
      <c r="K34" s="83">
        <f>I34-J34</f>
      </c>
      <c r="L34" s="84">
        <v>3.102937515267287e+21</v>
      </c>
      <c r="M34" s="85">
        <v>6.79439241093989e+21</v>
      </c>
      <c r="N34" s="85">
        <v>3.37227308255329e+21</v>
      </c>
      <c r="O34" s="86">
        <v>300.161901542176</v>
      </c>
      <c r="P34" s="87">
        <f>F34*N34-L34-M34</f>
      </c>
      <c r="Q34" s="88">
        <f>P34/N34</f>
      </c>
      <c r="R34" s="89">
        <f>Q34*2*0.01/SQRT(8*1.38E-23*O34/(2.66E-26*PI()))</f>
      </c>
      <c r="S34" s="87">
        <f>F34*2*0.01/SQRT(8*1.38E-23*O34/(2.66E-26*PI()))</f>
      </c>
      <c r="T34" s="87">
        <f>R34-S34</f>
      </c>
      <c r="U34" s="86">
        <f>T34/S34*100</f>
      </c>
      <c r="V34" s="88">
        <f>3.81E-42/E34*EXP(-170/E34)</f>
      </c>
      <c r="W34" s="87">
        <f>N34*N34*X34*V34</f>
      </c>
      <c r="X34" s="87">
        <f>I34*1000000-N34</f>
      </c>
      <c r="Y34" s="87">
        <f>F34*N34-W34</f>
      </c>
      <c r="Z34" s="88">
        <f>Y34/N34</f>
      </c>
      <c r="AA34" s="87">
        <f>Z34*2*0.01/SQRT(8*1.38E-23*O34/(2.66E-26*PI()))</f>
      </c>
      <c r="AB34" s="88">
        <f>L34/N34</f>
      </c>
      <c r="AC34" s="86">
        <f>M34/N34</f>
      </c>
      <c r="AD34" s="26">
        <f>W34/L34</f>
      </c>
      <c r="AE34" s="90">
        <f>L34+M34+P34</f>
      </c>
      <c r="AF34" s="26">
        <f>P34/AE34</f>
      </c>
      <c r="AG34" s="26">
        <f>L34/AE34</f>
      </c>
      <c r="AH34" s="26">
        <f>M34/AE34</f>
      </c>
      <c r="AI34" s="26">
        <f>AG34+AH34</f>
      </c>
      <c r="AJ34" s="26"/>
      <c r="AK34" s="26"/>
      <c r="AL34" s="26"/>
      <c r="AM34" s="26"/>
      <c r="AN34" s="26"/>
      <c r="AO34" s="26"/>
    </row>
    <row x14ac:dyDescent="0.25" r="35" customHeight="1" ht="17.25">
      <c r="A35" s="91">
        <v>0.6</v>
      </c>
      <c r="B35" s="92">
        <v>20</v>
      </c>
      <c r="C35" s="92">
        <v>0</v>
      </c>
      <c r="D35" s="92">
        <v>25</v>
      </c>
      <c r="E35" s="93">
        <v>333.811511494</v>
      </c>
      <c r="F35" s="93">
        <v>17.7906305084</v>
      </c>
      <c r="G35" s="93">
        <v>308.13522321832</v>
      </c>
      <c r="H35" s="93">
        <v>0.0005576759049823697</v>
      </c>
      <c r="I35" s="94">
        <v>17364915516849700</v>
      </c>
      <c r="J35" s="92">
        <v>2625402810818380</v>
      </c>
      <c r="K35" s="95">
        <f>I35-J35</f>
      </c>
      <c r="L35" s="44">
        <v>7.936815253241887e+21</v>
      </c>
      <c r="M35" s="7">
        <v>6.76031346152707e+21</v>
      </c>
      <c r="N35" s="7">
        <v>4.93897034913003e+21</v>
      </c>
      <c r="O35" s="46">
        <v>300.871030074021</v>
      </c>
      <c r="P35" s="26">
        <f>F35*N35-L35-M35</f>
      </c>
      <c r="Q35" s="8">
        <f>P35/N35</f>
      </c>
      <c r="R35" s="45">
        <f>Q35*2*0.01/SQRT(8*1.38E-23*O35/(2.66E-26*PI()))</f>
      </c>
      <c r="S35" s="26">
        <f>F35*2*0.01/SQRT(8*1.38E-23*O35/(2.66E-26*PI()))</f>
      </c>
      <c r="T35" s="26">
        <f>R35-S35</f>
      </c>
      <c r="U35" s="46">
        <f>T35/S35*100</f>
      </c>
      <c r="V35" s="8">
        <f>3.81E-42/E35*EXP(-170/E35)</f>
      </c>
      <c r="W35" s="26">
        <f>N35*N35*X35*V35</f>
      </c>
      <c r="X35" s="26">
        <f>I35*1000000-N35</f>
      </c>
      <c r="Y35" s="26">
        <f>F35*N35-W35</f>
      </c>
      <c r="Z35" s="8">
        <f>Y35/N35</f>
      </c>
      <c r="AA35" s="26">
        <f>Z35*2*0.01/SQRT(8*1.38E-23*O35/(2.66E-26*PI()))</f>
      </c>
      <c r="AB35" s="8">
        <f>L35/N35</f>
      </c>
      <c r="AC35" s="46">
        <f>M35/N35</f>
      </c>
      <c r="AD35" s="26">
        <f>W35/L35</f>
      </c>
      <c r="AE35" s="90">
        <f>L35+M35+P35</f>
      </c>
      <c r="AF35" s="26">
        <f>P35/AE35</f>
      </c>
      <c r="AG35" s="26">
        <f>L35/AE35</f>
      </c>
      <c r="AH35" s="26">
        <f>M35/AE35</f>
      </c>
      <c r="AI35" s="26">
        <f>AG35+AH35</f>
      </c>
      <c r="AJ35" s="26"/>
      <c r="AK35" s="26"/>
      <c r="AL35" s="26"/>
      <c r="AM35" s="26"/>
      <c r="AN35" s="26"/>
      <c r="AO35" s="26"/>
    </row>
    <row x14ac:dyDescent="0.25" r="36" customHeight="1" ht="17.25">
      <c r="A36" s="40">
        <v>0.8</v>
      </c>
      <c r="B36" s="41">
        <v>20</v>
      </c>
      <c r="C36" s="41">
        <v>0</v>
      </c>
      <c r="D36" s="41">
        <v>25</v>
      </c>
      <c r="E36" s="8">
        <v>343.091238381</v>
      </c>
      <c r="F36" s="42">
        <v>18.286016679</v>
      </c>
      <c r="G36" s="42">
        <v>310.73354674667996</v>
      </c>
      <c r="H36" s="42">
        <v>0.0005708030093579538</v>
      </c>
      <c r="I36" s="43">
        <v>22526986205414600</v>
      </c>
      <c r="J36" s="7">
        <v>3647012060727530</v>
      </c>
      <c r="K36" s="62">
        <f>I36-J36</f>
      </c>
      <c r="L36" s="44">
        <v>1.3701570406016193e+22</v>
      </c>
      <c r="M36" s="7">
        <v>6.00730775081671e+21</v>
      </c>
      <c r="N36" s="7">
        <v>5.82808214055869e+21</v>
      </c>
      <c r="O36" s="46">
        <v>301.586918728798</v>
      </c>
      <c r="P36" s="26">
        <f>F36*N36-L36-M36</f>
      </c>
      <c r="Q36" s="8">
        <f>P36/N36</f>
      </c>
      <c r="R36" s="45">
        <f>Q36*2*0.01/SQRT(8*1.38E-23*O36/(2.66E-26*PI()))</f>
      </c>
      <c r="S36" s="26">
        <f>F36*2*0.01/SQRT(8*1.38E-23*O36/(2.66E-26*PI()))</f>
      </c>
      <c r="T36" s="26">
        <f>R36-S36</f>
      </c>
      <c r="U36" s="46">
        <f>T36/S36*100</f>
      </c>
      <c r="V36" s="8">
        <f>3.81E-42/E36*EXP(-170/E36)</f>
      </c>
      <c r="W36" s="26">
        <f>N36*N36*X36*V36</f>
      </c>
      <c r="X36" s="26">
        <f>I36*1000000-N36</f>
      </c>
      <c r="Y36" s="26">
        <f>F36*N36-W36</f>
      </c>
      <c r="Z36" s="8">
        <f>Y36/N36</f>
      </c>
      <c r="AA36" s="26">
        <f>Z36*2*0.01/SQRT(8*1.38E-23*O36/(2.66E-26*PI()))</f>
      </c>
      <c r="AB36" s="8">
        <f>L36/N36</f>
      </c>
      <c r="AC36" s="46">
        <f>M36/N36</f>
      </c>
      <c r="AD36" s="26">
        <f>W36/L36</f>
      </c>
      <c r="AE36" s="90">
        <f>L36+M36+P36</f>
      </c>
      <c r="AF36" s="26">
        <f>P36/AE36</f>
      </c>
      <c r="AG36" s="26">
        <f>L36/AE36</f>
      </c>
      <c r="AH36" s="26">
        <f>M36/AE36</f>
      </c>
      <c r="AI36" s="26">
        <f>AG36+AH36</f>
      </c>
      <c r="AJ36" s="26"/>
      <c r="AK36" s="26"/>
      <c r="AL36" s="26"/>
      <c r="AM36" s="26"/>
      <c r="AN36" s="26"/>
      <c r="AO36" s="26"/>
    </row>
    <row x14ac:dyDescent="0.25" r="37" customHeight="1" ht="17.25">
      <c r="A37" s="48">
        <v>1</v>
      </c>
      <c r="B37" s="41">
        <v>20</v>
      </c>
      <c r="C37" s="41">
        <v>0</v>
      </c>
      <c r="D37" s="41">
        <v>25</v>
      </c>
      <c r="E37" s="8">
        <v>351.7918244</v>
      </c>
      <c r="F37" s="42">
        <v>19.1924809292</v>
      </c>
      <c r="G37" s="42">
        <v>313.16971083199996</v>
      </c>
      <c r="H37" s="42">
        <v>0.000596763779366388</v>
      </c>
      <c r="I37" s="43">
        <v>27462305325688000</v>
      </c>
      <c r="J37" s="7">
        <v>4579518354540080</v>
      </c>
      <c r="K37" s="62">
        <f>I37-J37</f>
      </c>
      <c r="L37" s="44">
        <v>2.015662900020982e+22</v>
      </c>
      <c r="M37" s="7">
        <v>5.34750613789313e+21</v>
      </c>
      <c r="N37" s="7">
        <v>6.45706067041921e+21</v>
      </c>
      <c r="O37" s="46">
        <v>302.283465128412</v>
      </c>
      <c r="P37" s="26">
        <f>F37*N37-L37-M37</f>
      </c>
      <c r="Q37" s="8">
        <f>P37/N37</f>
      </c>
      <c r="R37" s="45">
        <f>Q37*2*0.01/SQRT(8*1.38E-23*O37/(2.66E-26*PI()))</f>
      </c>
      <c r="S37" s="26">
        <f>F37*2*0.01/SQRT(8*1.38E-23*O37/(2.66E-26*PI()))</f>
      </c>
      <c r="T37" s="26">
        <f>R37-S37</f>
      </c>
      <c r="U37" s="46">
        <f>T37/S37*100</f>
      </c>
      <c r="V37" s="8">
        <f>3.81E-42/E37*EXP(-170/E37)</f>
      </c>
      <c r="W37" s="26">
        <f>N37*N37*X37*V37</f>
      </c>
      <c r="X37" s="26">
        <f>I37*1000000-N37</f>
      </c>
      <c r="Y37" s="26">
        <f>F37*N37-W37</f>
      </c>
      <c r="Z37" s="8">
        <f>Y37/N37</f>
      </c>
      <c r="AA37" s="26">
        <f>Z37*2*0.01/SQRT(8*1.38E-23*O37/(2.66E-26*PI()))</f>
      </c>
      <c r="AB37" s="8">
        <f>L37/N37</f>
      </c>
      <c r="AC37" s="46">
        <f>M37/N37</f>
      </c>
      <c r="AD37" s="26">
        <f>W37/L37</f>
      </c>
      <c r="AE37" s="90">
        <f>L37+M37+P37</f>
      </c>
      <c r="AF37" s="26">
        <f>P37/AE37</f>
      </c>
      <c r="AG37" s="26">
        <f>L37/AE37</f>
      </c>
      <c r="AH37" s="26">
        <f>M37/AE37</f>
      </c>
      <c r="AI37" s="26">
        <f>AG37+AH37</f>
      </c>
      <c r="AJ37" s="26"/>
      <c r="AK37" s="26"/>
      <c r="AL37" s="26"/>
      <c r="AM37" s="26"/>
      <c r="AN37" s="26"/>
      <c r="AO37" s="26"/>
    </row>
    <row x14ac:dyDescent="0.25" r="38" customHeight="1" ht="17.25">
      <c r="A38" s="40">
        <v>1.5</v>
      </c>
      <c r="B38" s="41">
        <v>20</v>
      </c>
      <c r="C38" s="41">
        <v>0</v>
      </c>
      <c r="D38" s="41">
        <v>25</v>
      </c>
      <c r="E38" s="8">
        <v>371.202738725</v>
      </c>
      <c r="F38" s="42">
        <v>22.5237161641</v>
      </c>
      <c r="G38" s="42">
        <v>318.604766843</v>
      </c>
      <c r="H38" s="42">
        <v>0.0006943447000599682</v>
      </c>
      <c r="I38" s="43">
        <v>39039371823886900</v>
      </c>
      <c r="J38" s="7">
        <v>6139495153845500</v>
      </c>
      <c r="K38" s="62">
        <f>I38-J38</f>
      </c>
      <c r="L38" s="44">
        <v>3.6177448686152713e+22</v>
      </c>
      <c r="M38" s="7">
        <v>4.04499682697421e+21</v>
      </c>
      <c r="N38" s="7">
        <v>7.23915785073618e+21</v>
      </c>
      <c r="O38" s="46">
        <v>303.889090967639</v>
      </c>
      <c r="P38" s="26">
        <f>F38*N38-L38-M38</f>
      </c>
      <c r="Q38" s="8">
        <f>P38/N38</f>
      </c>
      <c r="R38" s="45">
        <f>Q38*2*0.01/SQRT(8*1.38E-23*O38/(2.66E-26*PI()))</f>
      </c>
      <c r="S38" s="26">
        <f>F38*2*0.01/SQRT(8*1.38E-23*O38/(2.66E-26*PI()))</f>
      </c>
      <c r="T38" s="26">
        <f>R38-S38</f>
      </c>
      <c r="U38" s="46">
        <f>T38/S38*100</f>
      </c>
      <c r="V38" s="8">
        <f>3.81E-42/E38*EXP(-170/E38)</f>
      </c>
      <c r="W38" s="26">
        <f>N38*N38*X38*V38</f>
      </c>
      <c r="X38" s="26">
        <f>I38*1000000-N38</f>
      </c>
      <c r="Y38" s="26">
        <f>F38*N38-W38</f>
      </c>
      <c r="Z38" s="8">
        <f>Y38/N38</f>
      </c>
      <c r="AA38" s="26">
        <f>Z38*2*0.01/SQRT(8*1.38E-23*O38/(2.66E-26*PI()))</f>
      </c>
      <c r="AB38" s="8">
        <f>L38/N38</f>
      </c>
      <c r="AC38" s="46">
        <f>M38/N38</f>
      </c>
      <c r="AD38" s="26">
        <f>W38/L38</f>
      </c>
      <c r="AE38" s="90">
        <f>L38+M38+P38</f>
      </c>
      <c r="AF38" s="26">
        <f>P38/AE38</f>
      </c>
      <c r="AG38" s="26">
        <f>L38/AE38</f>
      </c>
      <c r="AH38" s="26">
        <f>M38/AE38</f>
      </c>
      <c r="AI38" s="26">
        <f>AG38+AH38</f>
      </c>
      <c r="AJ38" s="26"/>
      <c r="AK38" s="26"/>
      <c r="AL38" s="26"/>
      <c r="AM38" s="26"/>
      <c r="AN38" s="26"/>
      <c r="AO38" s="26"/>
    </row>
    <row x14ac:dyDescent="0.25" r="39" customHeight="1" ht="17.25">
      <c r="A39" s="48">
        <v>2</v>
      </c>
      <c r="B39" s="41">
        <v>20</v>
      </c>
      <c r="C39" s="41">
        <v>0</v>
      </c>
      <c r="D39" s="41">
        <v>25</v>
      </c>
      <c r="E39" s="8">
        <v>387.6379912</v>
      </c>
      <c r="F39" s="42">
        <v>24.7057453</v>
      </c>
      <c r="G39" s="42">
        <v>323.20663753599996</v>
      </c>
      <c r="H39" s="42">
        <v>0.0007561692940839718</v>
      </c>
      <c r="I39" s="43">
        <v>49845550292149000</v>
      </c>
      <c r="J39" s="7">
        <v>7126282289783330</v>
      </c>
      <c r="K39" s="62">
        <f>I39-J39</f>
      </c>
      <c r="L39" s="44">
        <v>5.404359889026469e+22</v>
      </c>
      <c r="M39" s="7">
        <v>3.32460992497965e+21</v>
      </c>
      <c r="N39" s="7">
        <v>7.7990478722752e+21</v>
      </c>
      <c r="O39" s="46">
        <v>305.335914592931</v>
      </c>
      <c r="P39" s="26">
        <f>F39*N39-L39-M39</f>
      </c>
      <c r="Q39" s="8">
        <f>P39/N39</f>
      </c>
      <c r="R39" s="45">
        <f>Q39*2*0.01/SQRT(8*1.38E-23*O39/(2.66E-26*PI()))</f>
      </c>
      <c r="S39" s="26">
        <f>F39*2*0.01/SQRT(8*1.38E-23*O39/(2.66E-26*PI()))</f>
      </c>
      <c r="T39" s="26">
        <f>R39-S39</f>
      </c>
      <c r="U39" s="46">
        <f>T39/S39*100</f>
      </c>
      <c r="V39" s="8">
        <f>3.81E-42/E39*EXP(-170/E39)</f>
      </c>
      <c r="W39" s="26">
        <f>N39*N39*X39*V39</f>
      </c>
      <c r="X39" s="26">
        <f>I39*1000000-N39</f>
      </c>
      <c r="Y39" s="26">
        <f>F39*N39-W39</f>
      </c>
      <c r="Z39" s="8">
        <f>Y39/N39</f>
      </c>
      <c r="AA39" s="26">
        <f>Z39*2*0.01/SQRT(8*1.38E-23*O39/(2.66E-26*PI()))</f>
      </c>
      <c r="AB39" s="8">
        <f>L39/N39</f>
      </c>
      <c r="AC39" s="46">
        <f>M39/N39</f>
      </c>
      <c r="AD39" s="26">
        <f>W39/L39</f>
      </c>
      <c r="AE39" s="90">
        <f>L39+M39+P39</f>
      </c>
      <c r="AF39" s="26">
        <f>P39/AE39</f>
      </c>
      <c r="AG39" s="26">
        <f>L39/AE39</f>
      </c>
      <c r="AH39" s="26">
        <f>M39/AE39</f>
      </c>
      <c r="AI39" s="26">
        <f>AG39+AH39</f>
      </c>
      <c r="AJ39" s="26"/>
      <c r="AK39" s="26"/>
      <c r="AL39" s="26"/>
      <c r="AM39" s="26"/>
      <c r="AN39" s="26"/>
      <c r="AO39" s="26"/>
    </row>
    <row x14ac:dyDescent="0.25" r="40" customHeight="1" ht="17.25">
      <c r="A40" s="48">
        <v>3</v>
      </c>
      <c r="B40" s="41">
        <v>20</v>
      </c>
      <c r="C40" s="41">
        <v>0</v>
      </c>
      <c r="D40" s="41">
        <v>25</v>
      </c>
      <c r="E40" s="8">
        <v>413.4214208</v>
      </c>
      <c r="F40" s="42">
        <v>27.0029443262</v>
      </c>
      <c r="G40" s="42">
        <v>330.425997824</v>
      </c>
      <c r="H40" s="42">
        <v>0.0008174011220945627</v>
      </c>
      <c r="I40" s="43">
        <v>70105325994421400</v>
      </c>
      <c r="J40" s="7">
        <v>7656366481963040</v>
      </c>
      <c r="K40" s="62">
        <f>I40-J40</f>
      </c>
      <c r="L40" s="44">
        <v>9.395603267564313e+22</v>
      </c>
      <c r="M40" s="7">
        <v>2.54155413022895e+21</v>
      </c>
      <c r="N40" s="7">
        <v>8.62228582662862e+21</v>
      </c>
      <c r="O40" s="46">
        <v>307.973423849997</v>
      </c>
      <c r="P40" s="26">
        <f>F40*N40-L40-M40</f>
      </c>
      <c r="Q40" s="8">
        <f>P40/N40</f>
      </c>
      <c r="R40" s="45">
        <f>Q40*2*0.01/SQRT(8*1.38E-23*O40/(2.66E-26*PI()))</f>
      </c>
      <c r="S40" s="26">
        <f>F40*2*0.01/SQRT(8*1.38E-23*O40/(2.66E-26*PI()))</f>
      </c>
      <c r="T40" s="26">
        <f>R40-S40</f>
      </c>
      <c r="U40" s="46">
        <f>T40/S40*100</f>
      </c>
      <c r="V40" s="8">
        <f>3.81E-42/E40*EXP(-170/E40)</f>
      </c>
      <c r="W40" s="26">
        <f>N40*N40*X40*V40</f>
      </c>
      <c r="X40" s="26">
        <f>I40*1000000-N40</f>
      </c>
      <c r="Y40" s="26">
        <f>F40*N40-W40</f>
      </c>
      <c r="Z40" s="8">
        <f>Y40/N40</f>
      </c>
      <c r="AA40" s="26">
        <f>Z40*2*0.01/SQRT(8*1.38E-23*O40/(2.66E-26*PI()))</f>
      </c>
      <c r="AB40" s="8">
        <f>L40/N40</f>
      </c>
      <c r="AC40" s="46">
        <f>M40/N40</f>
      </c>
      <c r="AD40" s="26">
        <f>W40/L40</f>
      </c>
      <c r="AE40" s="90">
        <f>L40+M40+P40</f>
      </c>
      <c r="AF40" s="26">
        <f>P40/AE40</f>
      </c>
      <c r="AG40" s="26">
        <f>L40/AE40</f>
      </c>
      <c r="AH40" s="26">
        <f>M40/AE40</f>
      </c>
      <c r="AI40" s="26">
        <f>AG40+AH40</f>
      </c>
      <c r="AJ40" s="26"/>
      <c r="AK40" s="26"/>
      <c r="AL40" s="26"/>
      <c r="AM40" s="26"/>
      <c r="AN40" s="26"/>
      <c r="AO40" s="26"/>
    </row>
    <row x14ac:dyDescent="0.25" r="41" customHeight="1" ht="17.25">
      <c r="A41" s="48">
        <v>5</v>
      </c>
      <c r="B41" s="41">
        <v>20</v>
      </c>
      <c r="C41" s="41">
        <v>0</v>
      </c>
      <c r="D41" s="41">
        <v>25</v>
      </c>
      <c r="E41" s="8">
        <v>449.51935</v>
      </c>
      <c r="F41" s="42">
        <v>27.1308214691</v>
      </c>
      <c r="G41" s="42">
        <v>340.533418</v>
      </c>
      <c r="H41" s="42">
        <v>0.0008089921145130815</v>
      </c>
      <c r="I41" s="43">
        <v>107459384037123000</v>
      </c>
      <c r="J41" s="7">
        <v>6802440879088720</v>
      </c>
      <c r="K41" s="62">
        <f>I41-J41</f>
      </c>
      <c r="L41" s="44">
        <v>1.880858930170099e+23</v>
      </c>
      <c r="M41" s="7">
        <v>1.85471555196717e+21</v>
      </c>
      <c r="N41" s="7">
        <v>9.81904273857681e+21</v>
      </c>
      <c r="O41" s="46">
        <v>312.638267024258</v>
      </c>
      <c r="P41" s="26">
        <f>F41*N41-L41-M41</f>
      </c>
      <c r="Q41" s="8">
        <f>P41/N41</f>
      </c>
      <c r="R41" s="45">
        <f>Q41*2*0.01/SQRT(8*1.38E-23*O41/(2.66E-26*PI()))</f>
      </c>
      <c r="S41" s="26">
        <f>F41*2*0.01/SQRT(8*1.38E-23*O41/(2.66E-26*PI()))</f>
      </c>
      <c r="T41" s="26">
        <f>R41-S41</f>
      </c>
      <c r="U41" s="46">
        <f>T41/S41*100</f>
      </c>
      <c r="V41" s="8">
        <f>3.81E-42/E41*EXP(-170/E41)</f>
      </c>
      <c r="W41" s="26">
        <f>N41*N41*X41*V41</f>
      </c>
      <c r="X41" s="26">
        <f>I41*1000000-N41</f>
      </c>
      <c r="Y41" s="26">
        <f>F41*N41-W41</f>
      </c>
      <c r="Z41" s="8">
        <f>Y41/N41</f>
      </c>
      <c r="AA41" s="26">
        <f>Z41*2*0.01/SQRT(8*1.38E-23*O41/(2.66E-26*PI()))</f>
      </c>
      <c r="AB41" s="8">
        <f>L41/N41</f>
      </c>
      <c r="AC41" s="46">
        <f>M41/N41</f>
      </c>
      <c r="AD41" s="26">
        <f>W41/L41</f>
      </c>
      <c r="AE41" s="90">
        <f>L41+M41+P41</f>
      </c>
      <c r="AF41" s="26">
        <f>P41/AE41</f>
      </c>
      <c r="AG41" s="26">
        <f>L41/AE41</f>
      </c>
      <c r="AH41" s="26">
        <f>M41/AE41</f>
      </c>
      <c r="AI41" s="26">
        <f>AG41+AH41</f>
      </c>
      <c r="AJ41" s="26"/>
      <c r="AK41" s="26"/>
      <c r="AL41" s="26"/>
      <c r="AM41" s="26"/>
      <c r="AN41" s="26"/>
      <c r="AO41" s="26"/>
    </row>
    <row x14ac:dyDescent="0.25" r="42" customHeight="1" ht="17.25">
      <c r="A42" s="91">
        <v>0.4</v>
      </c>
      <c r="B42" s="92">
        <v>40</v>
      </c>
      <c r="C42" s="92">
        <v>0</v>
      </c>
      <c r="D42" s="92">
        <v>25</v>
      </c>
      <c r="E42" s="93">
        <v>346.618599392</v>
      </c>
      <c r="F42" s="93">
        <v>43.5025912553</v>
      </c>
      <c r="G42" s="93">
        <v>311.72120782976</v>
      </c>
      <c r="H42" s="93">
        <v>0.0013557923065426586</v>
      </c>
      <c r="I42" s="94">
        <v>11148870268012000</v>
      </c>
      <c r="J42" s="92">
        <v>1709001179365870</v>
      </c>
      <c r="K42" s="95">
        <f>I42-J42</f>
      </c>
      <c r="L42" s="44">
        <v>3.933684521685534e+21</v>
      </c>
      <c r="M42" s="7">
        <v>7.27033432635813e+21</v>
      </c>
      <c r="N42" s="7">
        <v>3.39752902899187e+21</v>
      </c>
      <c r="O42" s="46">
        <v>302.08566905859</v>
      </c>
      <c r="P42" s="26">
        <f>F42*N42-L42-M42</f>
      </c>
      <c r="Q42" s="8">
        <f>P42/N42</f>
      </c>
      <c r="R42" s="45">
        <f>Q42*2*0.01/SQRT(8*1.38E-23*O42/(2.66E-26*PI()))</f>
      </c>
      <c r="S42" s="26">
        <f>F42*2*0.01/SQRT(8*1.38E-23*O42/(2.66E-26*PI()))</f>
      </c>
      <c r="T42" s="26">
        <f>R42-S42</f>
      </c>
      <c r="U42" s="46">
        <f>T42/S42*100</f>
      </c>
      <c r="V42" s="8">
        <f>3.81E-42/E42*EXP(-170/E42)</f>
      </c>
      <c r="W42" s="26">
        <f>N42*N42*X42*V42</f>
      </c>
      <c r="X42" s="26">
        <f>I42*1000000-N42</f>
      </c>
      <c r="Y42" s="26">
        <f>F42*N42-W42</f>
      </c>
      <c r="Z42" s="8">
        <f>Y42/N42</f>
      </c>
      <c r="AA42" s="26">
        <f>Z42*2*0.01/SQRT(8*1.38E-23*O42/(2.66E-26*PI()))</f>
      </c>
      <c r="AB42" s="8">
        <f>L42/N42</f>
      </c>
      <c r="AC42" s="46">
        <f>M42/N42</f>
      </c>
      <c r="AD42" s="26">
        <f>W42/L42</f>
      </c>
      <c r="AE42" s="90">
        <f>L42+M42+P42</f>
      </c>
      <c r="AF42" s="26">
        <f>P42/AE42</f>
      </c>
      <c r="AG42" s="26">
        <f>L42/AE42</f>
      </c>
      <c r="AH42" s="26">
        <f>M42/AE42</f>
      </c>
      <c r="AI42" s="26">
        <f>AG42+AH42</f>
      </c>
      <c r="AJ42" s="26"/>
      <c r="AK42" s="26"/>
      <c r="AL42" s="26"/>
      <c r="AM42" s="26"/>
      <c r="AN42" s="26"/>
      <c r="AO42" s="26"/>
    </row>
    <row x14ac:dyDescent="0.25" r="43" customHeight="1" ht="17.25">
      <c r="A43" s="91">
        <v>0.6</v>
      </c>
      <c r="B43" s="92">
        <v>40</v>
      </c>
      <c r="C43" s="92">
        <v>0</v>
      </c>
      <c r="D43" s="92">
        <v>25</v>
      </c>
      <c r="E43" s="93">
        <v>358.872879968</v>
      </c>
      <c r="F43" s="93">
        <v>30.5609260165</v>
      </c>
      <c r="G43" s="93">
        <v>315.15240639103996</v>
      </c>
      <c r="H43" s="93">
        <v>0.0009472560971404834</v>
      </c>
      <c r="I43" s="94">
        <v>16152261759565200</v>
      </c>
      <c r="J43" s="92">
        <v>3084852444284590</v>
      </c>
      <c r="K43" s="95">
        <f>I43-J43</f>
      </c>
      <c r="L43" s="44">
        <v>1.016671585178883e+22</v>
      </c>
      <c r="M43" s="7">
        <v>8.450581750433e+21</v>
      </c>
      <c r="N43" s="7">
        <v>5.62968013625375e+21</v>
      </c>
      <c r="O43" s="46">
        <v>303.276680650582</v>
      </c>
      <c r="P43" s="26">
        <f>F43*N43-L43-M43</f>
      </c>
      <c r="Q43" s="8">
        <f>P43/N43</f>
      </c>
      <c r="R43" s="45">
        <f>Q43*2*0.01/SQRT(8*1.38E-23*O43/(2.66E-26*PI()))</f>
      </c>
      <c r="S43" s="26">
        <f>F43*2*0.01/SQRT(8*1.38E-23*O43/(2.66E-26*PI()))</f>
      </c>
      <c r="T43" s="26">
        <f>R43-S43</f>
      </c>
      <c r="U43" s="46">
        <f>T43/S43*100</f>
      </c>
      <c r="V43" s="8">
        <f>3.81E-42/E43*EXP(-170/E43)</f>
      </c>
      <c r="W43" s="26">
        <f>N43*N43*X43*V43</f>
      </c>
      <c r="X43" s="26">
        <f>I43*1000000-N43</f>
      </c>
      <c r="Y43" s="26">
        <f>F43*N43-W43</f>
      </c>
      <c r="Z43" s="8">
        <f>Y43/N43</f>
      </c>
      <c r="AA43" s="26">
        <f>Z43*2*0.01/SQRT(8*1.38E-23*O43/(2.66E-26*PI()))</f>
      </c>
      <c r="AB43" s="8">
        <f>L43/N43</f>
      </c>
      <c r="AC43" s="46">
        <f>M43/N43</f>
      </c>
      <c r="AD43" s="26">
        <f>W43/L43</f>
      </c>
      <c r="AE43" s="90">
        <f>L43+M43+P43</f>
      </c>
      <c r="AF43" s="26">
        <f>P43/AE43</f>
      </c>
      <c r="AG43" s="26">
        <f>L43/AE43</f>
      </c>
      <c r="AH43" s="26">
        <f>M43/AE43</f>
      </c>
      <c r="AI43" s="26">
        <f>AG43+AH43</f>
      </c>
      <c r="AJ43" s="26"/>
      <c r="AK43" s="26"/>
      <c r="AL43" s="26"/>
      <c r="AM43" s="26"/>
      <c r="AN43" s="26"/>
      <c r="AO43" s="26"/>
    </row>
    <row x14ac:dyDescent="0.25" r="44" customHeight="1" ht="17.25">
      <c r="A44" s="40">
        <v>0.8</v>
      </c>
      <c r="B44" s="41">
        <v>40</v>
      </c>
      <c r="C44" s="41">
        <v>0</v>
      </c>
      <c r="D44" s="41">
        <v>25</v>
      </c>
      <c r="E44" s="8">
        <v>370.776396096</v>
      </c>
      <c r="F44" s="42">
        <v>30.5600984126</v>
      </c>
      <c r="G44" s="42">
        <v>318.48539090687996</v>
      </c>
      <c r="H44" s="42">
        <v>0.0009422609740987378</v>
      </c>
      <c r="I44" s="43">
        <v>20844939633648500</v>
      </c>
      <c r="J44" s="7">
        <v>4346233526694470</v>
      </c>
      <c r="K44" s="62">
        <f>I44-J44</f>
      </c>
      <c r="L44" s="44">
        <v>1.7332958322617116e+22</v>
      </c>
      <c r="M44" s="7">
        <v>7.7521286745701e+21</v>
      </c>
      <c r="N44" s="7">
        <v>6.78199563467763e+21</v>
      </c>
      <c r="O44" s="46">
        <v>304.542329834953</v>
      </c>
      <c r="P44" s="26">
        <f>F44*N44-L44-M44</f>
      </c>
      <c r="Q44" s="8">
        <f>P44/N44</f>
      </c>
      <c r="R44" s="45">
        <f>Q44*2*0.01/SQRT(8*1.38E-23*O44/(2.66E-26*PI()))</f>
      </c>
      <c r="S44" s="26">
        <f>F44*2*0.01/SQRT(8*1.38E-23*O44/(2.66E-26*PI()))</f>
      </c>
      <c r="T44" s="26">
        <f>R44-S44</f>
      </c>
      <c r="U44" s="46">
        <f>T44/S44*100</f>
      </c>
      <c r="V44" s="8">
        <f>3.81E-42/E44*EXP(-170/E44)</f>
      </c>
      <c r="W44" s="26">
        <f>N44*N44*X44*V44</f>
      </c>
      <c r="X44" s="26">
        <f>I44*1000000-N44</f>
      </c>
      <c r="Y44" s="26">
        <f>F44*N44-W44</f>
      </c>
      <c r="Z44" s="8">
        <f>Y44/N44</f>
      </c>
      <c r="AA44" s="26">
        <f>Z44*2*0.01/SQRT(8*1.38E-23*O44/(2.66E-26*PI()))</f>
      </c>
      <c r="AB44" s="8">
        <f>L44/N44</f>
      </c>
      <c r="AC44" s="46">
        <f>M44/N44</f>
      </c>
      <c r="AD44" s="26">
        <f>W44/L44</f>
      </c>
      <c r="AE44" s="90">
        <f>L44+M44+P44</f>
      </c>
      <c r="AF44" s="26">
        <f>P44/AE44</f>
      </c>
      <c r="AG44" s="26">
        <f>L44/AE44</f>
      </c>
      <c r="AH44" s="26">
        <f>M44/AE44</f>
      </c>
      <c r="AI44" s="26">
        <f>AG44+AH44</f>
      </c>
      <c r="AJ44" s="26"/>
      <c r="AK44" s="26"/>
      <c r="AL44" s="26"/>
      <c r="AM44" s="26"/>
      <c r="AN44" s="26"/>
      <c r="AO44" s="26"/>
    </row>
    <row x14ac:dyDescent="0.25" r="45" customHeight="1" ht="17.25">
      <c r="A45" s="48">
        <v>1</v>
      </c>
      <c r="B45" s="41">
        <v>40</v>
      </c>
      <c r="C45" s="41">
        <v>0</v>
      </c>
      <c r="D45" s="41">
        <v>25</v>
      </c>
      <c r="E45" s="8">
        <v>382.335434</v>
      </c>
      <c r="F45" s="42">
        <v>30.6821687285</v>
      </c>
      <c r="G45" s="42">
        <v>321.72192151999997</v>
      </c>
      <c r="H45" s="42">
        <v>0.0009412542292053779</v>
      </c>
      <c r="I45" s="43">
        <v>25268425664029900</v>
      </c>
      <c r="J45" s="7">
        <v>5244235608585890</v>
      </c>
      <c r="K45" s="62">
        <f>I45-J45</f>
      </c>
      <c r="L45" s="44">
        <v>2.5922576122497284e+22</v>
      </c>
      <c r="M45" s="7">
        <v>7.18655406076856e+21</v>
      </c>
      <c r="N45" s="7">
        <v>7.74545340714896e+21</v>
      </c>
      <c r="O45" s="46">
        <v>305.741015844453</v>
      </c>
      <c r="P45" s="26">
        <f>F45*N45-L45-M45</f>
      </c>
      <c r="Q45" s="8">
        <f>P45/N45</f>
      </c>
      <c r="R45" s="45">
        <f>Q45*2*0.01/SQRT(8*1.38E-23*O45/(2.66E-26*PI()))</f>
      </c>
      <c r="S45" s="26">
        <f>F45*2*0.01/SQRT(8*1.38E-23*O45/(2.66E-26*PI()))</f>
      </c>
      <c r="T45" s="26">
        <f>R45-S45</f>
      </c>
      <c r="U45" s="46">
        <f>T45/S45*100</f>
      </c>
      <c r="V45" s="8">
        <f>3.81E-42/E45*EXP(-170/E45)</f>
      </c>
      <c r="W45" s="26">
        <f>N45*N45*X45*V45</f>
      </c>
      <c r="X45" s="26">
        <f>I45*1000000-N45</f>
      </c>
      <c r="Y45" s="26">
        <f>F45*N45-W45</f>
      </c>
      <c r="Z45" s="8">
        <f>Y45/N45</f>
      </c>
      <c r="AA45" s="26">
        <f>Z45*2*0.01/SQRT(8*1.38E-23*O45/(2.66E-26*PI()))</f>
      </c>
      <c r="AB45" s="8">
        <f>L45/N45</f>
      </c>
      <c r="AC45" s="46">
        <f>M45/N45</f>
      </c>
      <c r="AD45" s="26">
        <f>W45/L45</f>
      </c>
      <c r="AE45" s="90">
        <f>L45+M45+P45</f>
      </c>
      <c r="AF45" s="26">
        <f>P45/AE45</f>
      </c>
      <c r="AG45" s="26">
        <f>L45/AE45</f>
      </c>
      <c r="AH45" s="26">
        <f>M45/AE45</f>
      </c>
      <c r="AI45" s="26">
        <f>AG45+AH45</f>
      </c>
      <c r="AJ45" s="26"/>
      <c r="AK45" s="26"/>
      <c r="AL45" s="26"/>
      <c r="AM45" s="26"/>
      <c r="AN45" s="26"/>
      <c r="AO45" s="26"/>
    </row>
    <row x14ac:dyDescent="0.25" r="46" customHeight="1" ht="17.25">
      <c r="A46" s="40">
        <v>1.5</v>
      </c>
      <c r="B46" s="41">
        <v>40</v>
      </c>
      <c r="C46" s="41">
        <v>0</v>
      </c>
      <c r="D46" s="41">
        <v>25</v>
      </c>
      <c r="E46" s="8">
        <v>409.767189875</v>
      </c>
      <c r="F46" s="42">
        <v>35.3424142489</v>
      </c>
      <c r="G46" s="42">
        <v>329.402813165</v>
      </c>
      <c r="H46" s="42">
        <v>0.0010715039458140205</v>
      </c>
      <c r="I46" s="43">
        <v>35365256411942300</v>
      </c>
      <c r="J46" s="7">
        <v>6878028831950130</v>
      </c>
      <c r="K46" s="62">
        <f>I46-J46</f>
      </c>
      <c r="L46" s="44">
        <v>4.60049881069474e+22</v>
      </c>
      <c r="M46" s="7">
        <v>5.6222055434232e+21</v>
      </c>
      <c r="N46" s="7">
        <v>8.87279560771858e+21</v>
      </c>
      <c r="O46" s="46">
        <v>308.539730140842</v>
      </c>
      <c r="P46" s="26">
        <f>F46*N46-L46-M46</f>
      </c>
      <c r="Q46" s="8">
        <f>P46/N46</f>
      </c>
      <c r="R46" s="45">
        <f>Q46*2*0.01/SQRT(8*1.38E-23*O46/(2.66E-26*PI()))</f>
      </c>
      <c r="S46" s="26">
        <f>F46*2*0.01/SQRT(8*1.38E-23*O46/(2.66E-26*PI()))</f>
      </c>
      <c r="T46" s="26">
        <f>R46-S46</f>
      </c>
      <c r="U46" s="46">
        <f>T46/S46*100</f>
      </c>
      <c r="V46" s="8">
        <f>3.81E-42/E46*EXP(-170/E46)</f>
      </c>
      <c r="W46" s="26">
        <f>N46*N46*X46*V46</f>
      </c>
      <c r="X46" s="26">
        <f>I46*1000000-N46</f>
      </c>
      <c r="Y46" s="26">
        <f>F46*N46-W46</f>
      </c>
      <c r="Z46" s="8">
        <f>Y46/N46</f>
      </c>
      <c r="AA46" s="26">
        <f>Z46*2*0.01/SQRT(8*1.38E-23*O46/(2.66E-26*PI()))</f>
      </c>
      <c r="AB46" s="8">
        <f>L46/N46</f>
      </c>
      <c r="AC46" s="46">
        <f>M46/N46</f>
      </c>
      <c r="AD46" s="26">
        <f>W46/L46</f>
      </c>
      <c r="AE46" s="90">
        <f>L46+M46+P46</f>
      </c>
      <c r="AF46" s="26">
        <f>P46/AE46</f>
      </c>
      <c r="AG46" s="26">
        <f>L46/AE46</f>
      </c>
      <c r="AH46" s="26">
        <f>M46/AE46</f>
      </c>
      <c r="AI46" s="26">
        <f>AG46+AH46</f>
      </c>
      <c r="AJ46" s="26"/>
      <c r="AK46" s="26"/>
      <c r="AL46" s="26"/>
      <c r="AM46" s="26"/>
      <c r="AN46" s="26"/>
      <c r="AO46" s="26"/>
    </row>
    <row x14ac:dyDescent="0.25" r="47" customHeight="1" ht="17.25">
      <c r="A47" s="48">
        <v>2</v>
      </c>
      <c r="B47" s="41">
        <v>40</v>
      </c>
      <c r="C47" s="41">
        <v>0</v>
      </c>
      <c r="D47" s="41">
        <v>25</v>
      </c>
      <c r="E47" s="8">
        <v>435.183468</v>
      </c>
      <c r="F47" s="42">
        <v>40.9553686869</v>
      </c>
      <c r="G47" s="42">
        <v>336.51937104</v>
      </c>
      <c r="H47" s="42">
        <v>0.0012284769699164365</v>
      </c>
      <c r="I47" s="43">
        <v>44399731162368600</v>
      </c>
      <c r="J47" s="7">
        <v>8028494640971820</v>
      </c>
      <c r="K47" s="62">
        <f>I47-J47</f>
      </c>
      <c r="L47" s="44">
        <v>6.397918144819279e+22</v>
      </c>
      <c r="M47" s="7">
        <v>4.52960855503134e+21</v>
      </c>
      <c r="N47" s="7">
        <v>9.3249158739647e+21</v>
      </c>
      <c r="O47" s="46">
        <v>311.027612252164</v>
      </c>
      <c r="P47" s="26">
        <f>F47*N47-L47-M47</f>
      </c>
      <c r="Q47" s="8">
        <f>P47/N47</f>
      </c>
      <c r="R47" s="45">
        <f>Q47*2*0.01/SQRT(8*1.38E-23*O47/(2.66E-26*PI()))</f>
      </c>
      <c r="S47" s="26">
        <f>F47*2*0.01/SQRT(8*1.38E-23*O47/(2.66E-26*PI()))</f>
      </c>
      <c r="T47" s="26">
        <f>R47-S47</f>
      </c>
      <c r="U47" s="46">
        <f>T47/S47*100</f>
      </c>
      <c r="V47" s="8">
        <f>3.81E-42/E47*EXP(-170/E47)</f>
      </c>
      <c r="W47" s="26">
        <f>N47*N47*X47*V47</f>
      </c>
      <c r="X47" s="26">
        <f>I47*1000000-N47</f>
      </c>
      <c r="Y47" s="26">
        <f>F47*N47-W47</f>
      </c>
      <c r="Z47" s="8">
        <f>Y47/N47</f>
      </c>
      <c r="AA47" s="26">
        <f>Z47*2*0.01/SQRT(8*1.38E-23*O47/(2.66E-26*PI()))</f>
      </c>
      <c r="AB47" s="8">
        <f>L47/N47</f>
      </c>
      <c r="AC47" s="46">
        <f>M47/N47</f>
      </c>
      <c r="AD47" s="26">
        <f>W47/L47</f>
      </c>
      <c r="AE47" s="90">
        <f>L47+M47+P47</f>
      </c>
      <c r="AF47" s="26">
        <f>P47/AE47</f>
      </c>
      <c r="AG47" s="26">
        <f>L47/AE47</f>
      </c>
      <c r="AH47" s="26">
        <f>M47/AE47</f>
      </c>
      <c r="AI47" s="26">
        <f>AG47+AH47</f>
      </c>
      <c r="AJ47" s="26"/>
      <c r="AK47" s="26"/>
      <c r="AL47" s="26"/>
      <c r="AM47" s="26"/>
      <c r="AN47" s="26"/>
      <c r="AO47" s="26"/>
    </row>
    <row x14ac:dyDescent="0.25" r="48" customHeight="1" ht="17.25">
      <c r="A48" s="48">
        <v>3</v>
      </c>
      <c r="B48" s="41">
        <v>40</v>
      </c>
      <c r="C48" s="41">
        <v>0</v>
      </c>
      <c r="D48" s="41">
        <v>25</v>
      </c>
      <c r="E48" s="8">
        <v>480.36248</v>
      </c>
      <c r="F48" s="42">
        <v>48.5587286646</v>
      </c>
      <c r="G48" s="42">
        <v>349.16949439999996</v>
      </c>
      <c r="H48" s="42">
        <v>0.0014299155017606926</v>
      </c>
      <c r="I48" s="43">
        <v>60335777012103100</v>
      </c>
      <c r="J48" s="7">
        <v>9269730507983120</v>
      </c>
      <c r="K48" s="62">
        <f>I48-J48</f>
      </c>
      <c r="L48" s="44">
        <v>1.0161611608387444e+23</v>
      </c>
      <c r="M48" s="7">
        <v>3.40505945069622e+21</v>
      </c>
      <c r="N48" s="7">
        <v>1.00431476684183e+22</v>
      </c>
      <c r="O48" s="46">
        <v>315.47200361442</v>
      </c>
      <c r="P48" s="26">
        <f>F48*N48-L48-M48</f>
      </c>
      <c r="Q48" s="8">
        <f>P48/N48</f>
      </c>
      <c r="R48" s="45">
        <f>Q48*2*0.01/SQRT(8*1.38E-23*O48/(2.66E-26*PI()))</f>
      </c>
      <c r="S48" s="26">
        <f>F48*2*0.01/SQRT(8*1.38E-23*O48/(2.66E-26*PI()))</f>
      </c>
      <c r="T48" s="26">
        <f>R48-S48</f>
      </c>
      <c r="U48" s="46">
        <f>T48/S48*100</f>
      </c>
      <c r="V48" s="8">
        <f>3.81E-42/E48*EXP(-170/E48)</f>
      </c>
      <c r="W48" s="26">
        <f>N48*N48*X48*V48</f>
      </c>
      <c r="X48" s="26">
        <f>I48*1000000-N48</f>
      </c>
      <c r="Y48" s="26">
        <f>F48*N48-W48</f>
      </c>
      <c r="Z48" s="8">
        <f>Y48/N48</f>
      </c>
      <c r="AA48" s="26">
        <f>Z48*2*0.01/SQRT(8*1.38E-23*O48/(2.66E-26*PI()))</f>
      </c>
      <c r="AB48" s="8">
        <f>L48/N48</f>
      </c>
      <c r="AC48" s="46">
        <f>M48/N48</f>
      </c>
      <c r="AD48" s="26">
        <f>W48/L48</f>
      </c>
      <c r="AE48" s="90">
        <f>L48+M48+P48</f>
      </c>
      <c r="AF48" s="26">
        <f>P48/AE48</f>
      </c>
      <c r="AG48" s="26">
        <f>L48/AE48</f>
      </c>
      <c r="AH48" s="26">
        <f>M48/AE48</f>
      </c>
      <c r="AI48" s="26">
        <f>AG48+AH48</f>
      </c>
      <c r="AJ48" s="26"/>
      <c r="AK48" s="26"/>
      <c r="AL48" s="26"/>
      <c r="AM48" s="26"/>
      <c r="AN48" s="26"/>
      <c r="AO48" s="26"/>
    </row>
    <row x14ac:dyDescent="0.25" r="49" customHeight="1" ht="17.25">
      <c r="A49" s="48">
        <v>5</v>
      </c>
      <c r="B49" s="41">
        <v>40</v>
      </c>
      <c r="C49" s="41">
        <v>0</v>
      </c>
      <c r="D49" s="41">
        <v>25</v>
      </c>
      <c r="E49" s="8">
        <v>550.85655</v>
      </c>
      <c r="F49" s="42">
        <v>57.3328528209</v>
      </c>
      <c r="G49" s="42">
        <v>368.907834</v>
      </c>
      <c r="H49" s="42">
        <v>0.0016425016973940236</v>
      </c>
      <c r="I49" s="43">
        <v>87690837957301400</v>
      </c>
      <c r="J49" s="7">
        <v>9828289860418290</v>
      </c>
      <c r="K49" s="62">
        <f>I49-J49</f>
      </c>
      <c r="L49" s="44">
        <v>1.803715556301245e+23</v>
      </c>
      <c r="M49" s="7">
        <v>2.41882643091503e+21</v>
      </c>
      <c r="N49" s="7">
        <v>1.10142658116654e+22</v>
      </c>
      <c r="O49" s="46">
        <v>322.988463774139</v>
      </c>
      <c r="P49" s="26">
        <f>F49*N49-L49-M49</f>
      </c>
      <c r="Q49" s="8">
        <f>P49/N49</f>
      </c>
      <c r="R49" s="45">
        <f>Q49*2*0.01/SQRT(8*1.38E-23*O49/(2.66E-26*PI()))</f>
      </c>
      <c r="S49" s="26">
        <f>F49*2*0.01/SQRT(8*1.38E-23*O49/(2.66E-26*PI()))</f>
      </c>
      <c r="T49" s="26">
        <f>R49-S49</f>
      </c>
      <c r="U49" s="46">
        <f>T49/S49*100</f>
      </c>
      <c r="V49" s="8">
        <f>3.81E-42/E49*EXP(-170/E49)</f>
      </c>
      <c r="W49" s="26">
        <f>N49*N49*X49*V49</f>
      </c>
      <c r="X49" s="26">
        <f>I49*1000000-N49</f>
      </c>
      <c r="Y49" s="26">
        <f>F49*N49-W49</f>
      </c>
      <c r="Z49" s="8">
        <f>Y49/N49</f>
      </c>
      <c r="AA49" s="26">
        <f>Z49*2*0.01/SQRT(8*1.38E-23*O49/(2.66E-26*PI()))</f>
      </c>
      <c r="AB49" s="8">
        <f>L49/N49</f>
      </c>
      <c r="AC49" s="46">
        <f>M49/N49</f>
      </c>
      <c r="AD49" s="26">
        <f>W49/L49</f>
      </c>
      <c r="AE49" s="90">
        <f>L49+M49+P49</f>
      </c>
      <c r="AF49" s="26">
        <f>P49/AE49</f>
      </c>
      <c r="AG49" s="26">
        <f>L49/AE49</f>
      </c>
      <c r="AH49" s="26">
        <f>M49/AE49</f>
      </c>
      <c r="AI49" s="26">
        <f>AG49+AH49</f>
      </c>
      <c r="AJ49" s="26"/>
      <c r="AK49" s="26"/>
      <c r="AL49" s="26"/>
      <c r="AM49" s="26"/>
      <c r="AN49" s="26"/>
      <c r="AO49" s="26"/>
    </row>
    <row x14ac:dyDescent="0.25" r="50" customHeight="1" ht="17.25">
      <c r="A50" s="49">
        <v>7.5</v>
      </c>
      <c r="B50" s="50">
        <v>40</v>
      </c>
      <c r="C50" s="50">
        <v>0</v>
      </c>
      <c r="D50" s="50">
        <v>25</v>
      </c>
      <c r="E50" s="51">
        <v>609.832559375</v>
      </c>
      <c r="F50" s="52">
        <v>67.7849367703</v>
      </c>
      <c r="G50" s="52">
        <v>385.42111662499997</v>
      </c>
      <c r="H50" s="52">
        <v>0.0018998821230127516</v>
      </c>
      <c r="I50" s="53">
        <v>118815579099141000</v>
      </c>
      <c r="J50" s="54">
        <v>7053227885895830</v>
      </c>
      <c r="K50" s="68">
        <f>I50-J50</f>
      </c>
      <c r="L50" s="56">
        <v>2.5930205625557577e+23</v>
      </c>
      <c r="M50" s="54">
        <v>1.76189252203996e+21</v>
      </c>
      <c r="N50" s="54">
        <v>1.1210828077838e+22</v>
      </c>
      <c r="O50" s="58">
        <v>330.941329793214</v>
      </c>
      <c r="P50" s="55">
        <f>F50*N50-L50-M50</f>
      </c>
      <c r="Q50" s="51">
        <f>P50/N50</f>
      </c>
      <c r="R50" s="57">
        <f>Q50*2*0.01/SQRT(8*1.38E-23*O50/(2.66E-26*PI()))</f>
      </c>
      <c r="S50" s="55">
        <f>F50*2*0.01/SQRT(8*1.38E-23*O50/(2.66E-26*PI()))</f>
      </c>
      <c r="T50" s="55">
        <f>R50-S50</f>
      </c>
      <c r="U50" s="58">
        <f>T50/S50*100</f>
      </c>
      <c r="V50" s="51">
        <f>3.81E-42/E50*EXP(-170/E50)</f>
      </c>
      <c r="W50" s="55">
        <f>N50*N50*X50*V50</f>
      </c>
      <c r="X50" s="55">
        <f>I50*1000000-N50</f>
      </c>
      <c r="Y50" s="55">
        <f>F50*N50-W50</f>
      </c>
      <c r="Z50" s="51">
        <f>Y50/N50</f>
      </c>
      <c r="AA50" s="55">
        <f>Z50*2*0.01/SQRT(8*1.38E-23*O50/(2.66E-26*PI()))</f>
      </c>
      <c r="AB50" s="51">
        <f>L50/N50</f>
      </c>
      <c r="AC50" s="58">
        <f>M50/N50</f>
      </c>
      <c r="AD50" s="26">
        <f>W50/L50</f>
      </c>
      <c r="AE50" s="90">
        <f>L50+M50+P50</f>
      </c>
      <c r="AF50" s="26">
        <f>P50/AE50</f>
      </c>
      <c r="AG50" s="26">
        <f>L50/AE50</f>
      </c>
      <c r="AH50" s="26">
        <f>M50/AE50</f>
      </c>
      <c r="AI50" s="26">
        <f>AG50+AH50</f>
      </c>
      <c r="AJ50" s="96"/>
      <c r="AK50" s="96"/>
      <c r="AL50" s="96"/>
      <c r="AM50" s="96"/>
      <c r="AN50" s="96"/>
      <c r="AO50" s="96"/>
    </row>
    <row x14ac:dyDescent="0.25" r="51" customHeight="1" ht="17.25">
      <c r="A51" s="79">
        <v>0.4</v>
      </c>
      <c r="B51" s="80">
        <v>20</v>
      </c>
      <c r="C51" s="80">
        <v>0</v>
      </c>
      <c r="D51" s="80">
        <v>50</v>
      </c>
      <c r="E51" s="81">
        <v>338.796105958</v>
      </c>
      <c r="F51" s="81">
        <v>26.1587734063</v>
      </c>
      <c r="G51" s="81">
        <v>327.53090966824</v>
      </c>
      <c r="H51" s="81">
        <v>0.0007953393020616778</v>
      </c>
      <c r="I51" s="82">
        <v>11406287525559500</v>
      </c>
      <c r="J51" s="80">
        <v>1220640072063260</v>
      </c>
      <c r="K51" s="83">
        <f>I51-J51</f>
      </c>
      <c r="L51" s="84">
        <v>2.2557729806888448e+21</v>
      </c>
      <c r="M51" s="85">
        <v>5.8549910119079e+21</v>
      </c>
      <c r="N51" s="85">
        <v>2.75749525432217e+21</v>
      </c>
      <c r="O51" s="86">
        <v>325.102146025242</v>
      </c>
      <c r="P51" s="87">
        <f>F51*N51-L51-M51</f>
      </c>
      <c r="Q51" s="88">
        <f>P51/N51</f>
      </c>
      <c r="R51" s="89">
        <f>Q51*2*0.01/SQRT(8*1.38E-23*O51/(2.66E-26*PI()))</f>
      </c>
      <c r="S51" s="87">
        <f>F51*2*0.01/SQRT(8*1.38E-23*O51/(2.66E-26*PI()))</f>
      </c>
      <c r="T51" s="87">
        <f>R51-S51</f>
      </c>
      <c r="U51" s="86">
        <f>T51/S51*100</f>
      </c>
      <c r="V51" s="88">
        <f>3.81E-42/E51*EXP(-170/E51)</f>
      </c>
      <c r="W51" s="87">
        <f>N51*N51*X51*V51</f>
      </c>
      <c r="X51" s="87">
        <f>I51*1000000-N51</f>
      </c>
      <c r="Y51" s="87">
        <f>F51*N51-W51</f>
      </c>
      <c r="Z51" s="88">
        <f>Y51/N51</f>
      </c>
      <c r="AA51" s="87">
        <f>Z51*2*0.01/SQRT(8*1.38E-23*O51/(2.66E-26*PI()))</f>
      </c>
      <c r="AB51" s="88">
        <f>L51/N51</f>
      </c>
      <c r="AC51" s="86">
        <f>M51/N51</f>
      </c>
      <c r="AD51" s="26">
        <f>W51/L51</f>
      </c>
      <c r="AE51" s="90">
        <f>L51+M51+P51</f>
      </c>
      <c r="AF51" s="26">
        <f>P51/AE51</f>
      </c>
      <c r="AG51" s="26">
        <f>L51/AE51</f>
      </c>
      <c r="AH51" s="26">
        <f>M51/AE51</f>
      </c>
      <c r="AI51" s="26">
        <f>AG51+AH51</f>
      </c>
      <c r="AJ51" s="26"/>
      <c r="AK51" s="26"/>
      <c r="AL51" s="26"/>
      <c r="AM51" s="26"/>
      <c r="AN51" s="26"/>
      <c r="AO51" s="26"/>
    </row>
    <row x14ac:dyDescent="0.25" r="52" customHeight="1" ht="17.25">
      <c r="A52" s="91">
        <v>0.6</v>
      </c>
      <c r="B52" s="92">
        <v>20</v>
      </c>
      <c r="C52" s="92">
        <v>0</v>
      </c>
      <c r="D52" s="92">
        <v>50</v>
      </c>
      <c r="E52" s="93">
        <v>349.11744651</v>
      </c>
      <c r="F52" s="93">
        <v>19.0833434332</v>
      </c>
      <c r="G52" s="93">
        <v>330.42088502279995</v>
      </c>
      <c r="H52" s="93">
        <v>0.0005776728208266668</v>
      </c>
      <c r="I52" s="94">
        <v>16603606475715800</v>
      </c>
      <c r="J52" s="92">
        <v>2320289585330090</v>
      </c>
      <c r="K52" s="95">
        <f>I52-J52</f>
      </c>
      <c r="L52" s="44">
        <v>6.233280995932314e+21</v>
      </c>
      <c r="M52" s="7">
        <v>6.54781881754597e+21</v>
      </c>
      <c r="N52" s="7">
        <v>4.49167454746265e+21</v>
      </c>
      <c r="O52" s="46">
        <v>325.729000903626</v>
      </c>
      <c r="P52" s="26">
        <f>F52*N52-L52-M52</f>
      </c>
      <c r="Q52" s="8">
        <f>P52/N52</f>
      </c>
      <c r="R52" s="45">
        <f>Q52*2*0.01/SQRT(8*1.38E-23*O52/(2.66E-26*PI()))</f>
      </c>
      <c r="S52" s="26">
        <f>F52*2*0.01/SQRT(8*1.38E-23*O52/(2.66E-26*PI()))</f>
      </c>
      <c r="T52" s="26">
        <f>R52-S52</f>
      </c>
      <c r="U52" s="46">
        <f>T52/S52*100</f>
      </c>
      <c r="V52" s="8">
        <f>3.81E-42/E52*EXP(-170/E52)</f>
      </c>
      <c r="W52" s="26">
        <f>N52*N52*X52*V52</f>
      </c>
      <c r="X52" s="26">
        <f>I52*1000000-N52</f>
      </c>
      <c r="Y52" s="26">
        <f>F52*N52-W52</f>
      </c>
      <c r="Z52" s="8">
        <f>Y52/N52</f>
      </c>
      <c r="AA52" s="26">
        <f>Z52*2*0.01/SQRT(8*1.38E-23*O52/(2.66E-26*PI()))</f>
      </c>
      <c r="AB52" s="8">
        <f>L52/N52</f>
      </c>
      <c r="AC52" s="46">
        <f>M52/N52</f>
      </c>
      <c r="AD52" s="26">
        <f>W52/L52</f>
      </c>
      <c r="AE52" s="90">
        <f>L52+M52+P52</f>
      </c>
      <c r="AF52" s="26">
        <f>P52/AE52</f>
      </c>
      <c r="AG52" s="26">
        <f>L52/AE52</f>
      </c>
      <c r="AH52" s="26">
        <f>M52/AE52</f>
      </c>
      <c r="AI52" s="26">
        <f>AG52+AH52</f>
      </c>
      <c r="AJ52" s="26"/>
      <c r="AK52" s="26"/>
      <c r="AL52" s="26"/>
      <c r="AM52" s="26"/>
      <c r="AN52" s="26"/>
      <c r="AO52" s="26"/>
    </row>
    <row x14ac:dyDescent="0.25" r="53" customHeight="1" ht="17.25">
      <c r="A53" s="40">
        <v>0.8</v>
      </c>
      <c r="B53" s="41">
        <v>20</v>
      </c>
      <c r="C53" s="41">
        <v>0</v>
      </c>
      <c r="D53" s="41">
        <v>50</v>
      </c>
      <c r="E53" s="8">
        <v>358.737146867</v>
      </c>
      <c r="F53" s="42">
        <v>17.1048392173</v>
      </c>
      <c r="G53" s="42">
        <v>333.11440112276</v>
      </c>
      <c r="H53" s="42">
        <v>0.0005156838204620667</v>
      </c>
      <c r="I53" s="43">
        <v>21544497584645100</v>
      </c>
      <c r="J53" s="7">
        <v>3408466217288640</v>
      </c>
      <c r="K53" s="62">
        <f>I53-J53</f>
      </c>
      <c r="L53" s="44">
        <v>1.2269130935330077e+22</v>
      </c>
      <c r="M53" s="7">
        <v>6.44120345185095e+21</v>
      </c>
      <c r="N53" s="7">
        <v>5.81245807059287e+21</v>
      </c>
      <c r="O53" s="46">
        <v>326.387971960922</v>
      </c>
      <c r="P53" s="26">
        <f>F53*N53-L53-M53</f>
      </c>
      <c r="Q53" s="8">
        <f>P53/N53</f>
      </c>
      <c r="R53" s="45">
        <f>Q53*2*0.01/SQRT(8*1.38E-23*O53/(2.66E-26*PI()))</f>
      </c>
      <c r="S53" s="26">
        <f>F53*2*0.01/SQRT(8*1.38E-23*O53/(2.66E-26*PI()))</f>
      </c>
      <c r="T53" s="26">
        <f>R53-S53</f>
      </c>
      <c r="U53" s="46">
        <f>T53/S53*100</f>
      </c>
      <c r="V53" s="8">
        <f>3.81E-42/E53*EXP(-170/E53)</f>
      </c>
      <c r="W53" s="26">
        <f>N53*N53*X53*V53</f>
      </c>
      <c r="X53" s="26">
        <f>I53*1000000-N53</f>
      </c>
      <c r="Y53" s="26">
        <f>F53*N53-W53</f>
      </c>
      <c r="Z53" s="8">
        <f>Y53/N53</f>
      </c>
      <c r="AA53" s="26">
        <f>Z53*2*0.01/SQRT(8*1.38E-23*O53/(2.66E-26*PI()))</f>
      </c>
      <c r="AB53" s="8">
        <f>L53/N53</f>
      </c>
      <c r="AC53" s="46">
        <f>M53/N53</f>
      </c>
      <c r="AD53" s="26">
        <f>W53/L53</f>
      </c>
      <c r="AE53" s="90">
        <f>L53+M53+P53</f>
      </c>
      <c r="AF53" s="26">
        <f>P53/AE53</f>
      </c>
      <c r="AG53" s="26">
        <f>L53/AE53</f>
      </c>
      <c r="AH53" s="26">
        <f>M53/AE53</f>
      </c>
      <c r="AI53" s="26">
        <f>AG53+AH53</f>
      </c>
      <c r="AJ53" s="26"/>
      <c r="AK53" s="26"/>
      <c r="AL53" s="26"/>
      <c r="AM53" s="26"/>
      <c r="AN53" s="26"/>
      <c r="AO53" s="26"/>
    </row>
    <row x14ac:dyDescent="0.25" r="54" customHeight="1" ht="17.25">
      <c r="A54" s="48">
        <v>1</v>
      </c>
      <c r="B54" s="41">
        <v>20</v>
      </c>
      <c r="C54" s="41">
        <v>0</v>
      </c>
      <c r="D54" s="41">
        <v>50</v>
      </c>
      <c r="E54" s="8">
        <v>367.6906331</v>
      </c>
      <c r="F54" s="42">
        <v>17.835529174</v>
      </c>
      <c r="G54" s="42">
        <v>335.621377268</v>
      </c>
      <c r="H54" s="42">
        <v>0.0005357009360575858</v>
      </c>
      <c r="I54" s="43">
        <v>26274845272237700</v>
      </c>
      <c r="J54" s="7">
        <v>4306966471087070</v>
      </c>
      <c r="K54" s="62">
        <f>I54-J54</f>
      </c>
      <c r="L54" s="44">
        <v>1.8314378829083689e+22</v>
      </c>
      <c r="M54" s="7">
        <v>5.76119370518093e+21</v>
      </c>
      <c r="N54" s="7">
        <v>6.48886709405339e+21</v>
      </c>
      <c r="O54" s="46">
        <v>327.045104557794</v>
      </c>
      <c r="P54" s="26">
        <f>F54*N54-L54-M54</f>
      </c>
      <c r="Q54" s="8">
        <f>P54/N54</f>
      </c>
      <c r="R54" s="45">
        <f>Q54*2*0.01/SQRT(8*1.38E-23*O54/(2.66E-26*PI()))</f>
      </c>
      <c r="S54" s="26">
        <f>F54*2*0.01/SQRT(8*1.38E-23*O54/(2.66E-26*PI()))</f>
      </c>
      <c r="T54" s="26">
        <f>R54-S54</f>
      </c>
      <c r="U54" s="46">
        <f>T54/S54*100</f>
      </c>
      <c r="V54" s="8">
        <f>3.81E-42/E54*EXP(-170/E54)</f>
      </c>
      <c r="W54" s="26">
        <f>N54*N54*X54*V54</f>
      </c>
      <c r="X54" s="26">
        <f>I54*1000000-N54</f>
      </c>
      <c r="Y54" s="26">
        <f>F54*N54-W54</f>
      </c>
      <c r="Z54" s="8">
        <f>Y54/N54</f>
      </c>
      <c r="AA54" s="26">
        <f>Z54*2*0.01/SQRT(8*1.38E-23*O54/(2.66E-26*PI()))</f>
      </c>
      <c r="AB54" s="8">
        <f>L54/N54</f>
      </c>
      <c r="AC54" s="46">
        <f>M54/N54</f>
      </c>
      <c r="AD54" s="26">
        <f>W54/L54</f>
      </c>
      <c r="AE54" s="90">
        <f>L54+M54+P54</f>
      </c>
      <c r="AF54" s="26">
        <f>P54/AE54</f>
      </c>
      <c r="AG54" s="26">
        <f>L54/AE54</f>
      </c>
      <c r="AH54" s="26">
        <f>M54/AE54</f>
      </c>
      <c r="AI54" s="26">
        <f>AG54+AH54</f>
      </c>
      <c r="AJ54" s="26"/>
      <c r="AK54" s="26"/>
      <c r="AL54" s="26"/>
      <c r="AM54" s="26"/>
      <c r="AN54" s="26"/>
      <c r="AO54" s="26"/>
    </row>
    <row x14ac:dyDescent="0.25" r="55" customHeight="1" ht="17.25">
      <c r="A55" s="40">
        <v>1.5</v>
      </c>
      <c r="B55" s="41">
        <v>20</v>
      </c>
      <c r="C55" s="41">
        <v>0</v>
      </c>
      <c r="D55" s="41">
        <v>50</v>
      </c>
      <c r="E55" s="8">
        <v>387.392145462</v>
      </c>
      <c r="F55" s="42">
        <v>20.7965656354</v>
      </c>
      <c r="G55" s="42">
        <v>341.13780072936</v>
      </c>
      <c r="H55" s="42">
        <v>0.0006195664781358713</v>
      </c>
      <c r="I55" s="43">
        <v>37407887353599500</v>
      </c>
      <c r="J55" s="7">
        <v>6103084201586190</v>
      </c>
      <c r="K55" s="62">
        <f>I55-J55</f>
      </c>
      <c r="L55" s="44">
        <v>3.3718990662502275e+22</v>
      </c>
      <c r="M55" s="7">
        <v>4.38493816705948e+21</v>
      </c>
      <c r="N55" s="7">
        <v>7.36583331196037e+21</v>
      </c>
      <c r="O55" s="46">
        <v>328.59468233205</v>
      </c>
      <c r="P55" s="26">
        <f>F55*N55-L55-M55</f>
      </c>
      <c r="Q55" s="8">
        <f>P55/N55</f>
      </c>
      <c r="R55" s="45">
        <f>Q55*2*0.01/SQRT(8*1.38E-23*O55/(2.66E-26*PI()))</f>
      </c>
      <c r="S55" s="26">
        <f>F55*2*0.01/SQRT(8*1.38E-23*O55/(2.66E-26*PI()))</f>
      </c>
      <c r="T55" s="26">
        <f>R55-S55</f>
      </c>
      <c r="U55" s="46">
        <f>T55/S55*100</f>
      </c>
      <c r="V55" s="8">
        <f>3.81E-42/E55*EXP(-170/E55)</f>
      </c>
      <c r="W55" s="26">
        <f>N55*N55*X55*V55</f>
      </c>
      <c r="X55" s="26">
        <f>I55*1000000-N55</f>
      </c>
      <c r="Y55" s="26">
        <f>F55*N55-W55</f>
      </c>
      <c r="Z55" s="8">
        <f>Y55/N55</f>
      </c>
      <c r="AA55" s="26">
        <f>Z55*2*0.01/SQRT(8*1.38E-23*O55/(2.66E-26*PI()))</f>
      </c>
      <c r="AB55" s="8">
        <f>L55/N55</f>
      </c>
      <c r="AC55" s="46">
        <f>M55/N55</f>
      </c>
      <c r="AD55" s="26">
        <f>W55/L55</f>
      </c>
      <c r="AE55" s="90">
        <f>L55+M55+P55</f>
      </c>
      <c r="AF55" s="26">
        <f>P55/AE55</f>
      </c>
      <c r="AG55" s="26">
        <f>L55/AE55</f>
      </c>
      <c r="AH55" s="26">
        <f>M55/AE55</f>
      </c>
      <c r="AI55" s="26">
        <f>AG55+AH55</f>
      </c>
      <c r="AJ55" s="26"/>
      <c r="AK55" s="26"/>
      <c r="AL55" s="26"/>
      <c r="AM55" s="26"/>
      <c r="AN55" s="26"/>
      <c r="AO55" s="26"/>
    </row>
    <row x14ac:dyDescent="0.25" r="56" customHeight="1" ht="17.25">
      <c r="A56" s="48">
        <v>2</v>
      </c>
      <c r="B56" s="41">
        <v>20</v>
      </c>
      <c r="C56" s="41">
        <v>0</v>
      </c>
      <c r="D56" s="41">
        <v>50</v>
      </c>
      <c r="E56" s="8">
        <v>403.7047648</v>
      </c>
      <c r="F56" s="42">
        <v>23.4645232752</v>
      </c>
      <c r="G56" s="42">
        <v>345.705334144</v>
      </c>
      <c r="H56" s="42">
        <v>0.0006944163031907023</v>
      </c>
      <c r="I56" s="43">
        <v>47861780861267700</v>
      </c>
      <c r="J56" s="7">
        <v>7272537590556860</v>
      </c>
      <c r="K56" s="62">
        <f>I56-J56</f>
      </c>
      <c r="L56" s="44">
        <v>4.96388389420997e+22</v>
      </c>
      <c r="M56" s="7">
        <v>3.54185865758564e+21</v>
      </c>
      <c r="N56" s="7">
        <v>7.84535796476547e+21</v>
      </c>
      <c r="O56" s="46">
        <v>329.995854725161</v>
      </c>
      <c r="P56" s="26">
        <f>F56*N56-L56-M56</f>
      </c>
      <c r="Q56" s="8">
        <f>P56/N56</f>
      </c>
      <c r="R56" s="45">
        <f>Q56*2*0.01/SQRT(8*1.38E-23*O56/(2.66E-26*PI()))</f>
      </c>
      <c r="S56" s="26">
        <f>F56*2*0.01/SQRT(8*1.38E-23*O56/(2.66E-26*PI()))</f>
      </c>
      <c r="T56" s="26">
        <f>R56-S56</f>
      </c>
      <c r="U56" s="46">
        <f>T56/S56*100</f>
      </c>
      <c r="V56" s="8">
        <f>3.81E-42/E56*EXP(-170/E56)</f>
      </c>
      <c r="W56" s="26">
        <f>N56*N56*X56*V56</f>
      </c>
      <c r="X56" s="26">
        <f>I56*1000000-N56</f>
      </c>
      <c r="Y56" s="26">
        <f>F56*N56-W56</f>
      </c>
      <c r="Z56" s="8">
        <f>Y56/N56</f>
      </c>
      <c r="AA56" s="26">
        <f>Z56*2*0.01/SQRT(8*1.38E-23*O56/(2.66E-26*PI()))</f>
      </c>
      <c r="AB56" s="8">
        <f>L56/N56</f>
      </c>
      <c r="AC56" s="46">
        <f>M56/N56</f>
      </c>
      <c r="AD56" s="26">
        <f>W56/L56</f>
      </c>
      <c r="AE56" s="90">
        <f>L56+M56+P56</f>
      </c>
      <c r="AF56" s="26">
        <f>P56/AE56</f>
      </c>
      <c r="AG56" s="26">
        <f>L56/AE56</f>
      </c>
      <c r="AH56" s="26">
        <f>M56/AE56</f>
      </c>
      <c r="AI56" s="26">
        <f>AG56+AH56</f>
      </c>
      <c r="AJ56" s="26"/>
      <c r="AK56" s="26"/>
      <c r="AL56" s="26"/>
      <c r="AM56" s="26"/>
      <c r="AN56" s="26"/>
      <c r="AO56" s="26"/>
    </row>
    <row x14ac:dyDescent="0.25" r="57" customHeight="1" ht="17.25">
      <c r="A57" s="48">
        <v>3</v>
      </c>
      <c r="B57" s="41">
        <v>20</v>
      </c>
      <c r="C57" s="41">
        <v>0</v>
      </c>
      <c r="D57" s="41">
        <v>50</v>
      </c>
      <c r="E57" s="8">
        <v>428.3774537</v>
      </c>
      <c r="F57" s="42">
        <v>25.4820203712</v>
      </c>
      <c r="G57" s="42">
        <v>352.613687036</v>
      </c>
      <c r="H57" s="42">
        <v>0.0007466988617011936</v>
      </c>
      <c r="I57" s="43">
        <v>67657723878619800</v>
      </c>
      <c r="J57" s="7">
        <v>8388613975167280</v>
      </c>
      <c r="K57" s="62">
        <f>I57-J57</f>
      </c>
      <c r="L57" s="44">
        <v>8.860409188803037e+22</v>
      </c>
      <c r="M57" s="7">
        <v>2.72556912852455e+21</v>
      </c>
      <c r="N57" s="7">
        <v>8.78103502616317e+21</v>
      </c>
      <c r="O57" s="46">
        <v>332.57083429888</v>
      </c>
      <c r="P57" s="26">
        <f>F57*N57-L57-M57</f>
      </c>
      <c r="Q57" s="8">
        <f>P57/N57</f>
      </c>
      <c r="R57" s="45">
        <f>Q57*2*0.01/SQRT(8*1.38E-23*O57/(2.66E-26*PI()))</f>
      </c>
      <c r="S57" s="26">
        <f>F57*2*0.01/SQRT(8*1.38E-23*O57/(2.66E-26*PI()))</f>
      </c>
      <c r="T57" s="26">
        <f>R57-S57</f>
      </c>
      <c r="U57" s="46">
        <f>T57/S57*100</f>
      </c>
      <c r="V57" s="8">
        <f>3.81E-42/E57*EXP(-170/E57)</f>
      </c>
      <c r="W57" s="26">
        <f>N57*N57*X57*V57</f>
      </c>
      <c r="X57" s="26">
        <f>I57*1000000-N57</f>
      </c>
      <c r="Y57" s="26">
        <f>F57*N57-W57</f>
      </c>
      <c r="Z57" s="8">
        <f>Y57/N57</f>
      </c>
      <c r="AA57" s="26">
        <f>Z57*2*0.01/SQRT(8*1.38E-23*O57/(2.66E-26*PI()))</f>
      </c>
      <c r="AB57" s="8">
        <f>L57/N57</f>
      </c>
      <c r="AC57" s="46">
        <f>M57/N57</f>
      </c>
      <c r="AD57" s="26">
        <f>W57/L57</f>
      </c>
      <c r="AE57" s="90">
        <f>L57+M57+P57</f>
      </c>
      <c r="AF57" s="26">
        <f>P57/AE57</f>
      </c>
      <c r="AG57" s="26">
        <f>L57/AE57</f>
      </c>
      <c r="AH57" s="26">
        <f>M57/AE57</f>
      </c>
      <c r="AI57" s="26">
        <f>AG57+AH57</f>
      </c>
      <c r="AJ57" s="26"/>
      <c r="AK57" s="26"/>
      <c r="AL57" s="26"/>
      <c r="AM57" s="26"/>
      <c r="AN57" s="26"/>
      <c r="AO57" s="26"/>
    </row>
    <row x14ac:dyDescent="0.25" r="58" customHeight="1" ht="17.25">
      <c r="A58" s="48">
        <v>5</v>
      </c>
      <c r="B58" s="41">
        <v>20</v>
      </c>
      <c r="C58" s="41">
        <v>0</v>
      </c>
      <c r="D58" s="41">
        <v>50</v>
      </c>
      <c r="E58" s="8">
        <v>461.4115375</v>
      </c>
      <c r="F58" s="42">
        <v>26.8160707524</v>
      </c>
      <c r="G58" s="42">
        <v>361.8632305</v>
      </c>
      <c r="H58" s="42">
        <v>0.0007756827409544729</v>
      </c>
      <c r="I58" s="43">
        <v>104689780245835000</v>
      </c>
      <c r="J58" s="7">
        <v>7842303756337620</v>
      </c>
      <c r="K58" s="62">
        <f>I58-J58</f>
      </c>
      <c r="L58" s="44">
        <v>1.7512162358369557e+23</v>
      </c>
      <c r="M58" s="7">
        <v>1.94533039752802e+21</v>
      </c>
      <c r="N58" s="7">
        <v>9.8672027056455e+21</v>
      </c>
      <c r="O58" s="46">
        <v>337.106474573038</v>
      </c>
      <c r="P58" s="26">
        <f>F58*N58-L58-M58</f>
      </c>
      <c r="Q58" s="8">
        <f>P58/N58</f>
      </c>
      <c r="R58" s="45">
        <f>Q58*2*0.01/SQRT(8*1.38E-23*O58/(2.66E-26*PI()))</f>
      </c>
      <c r="S58" s="26">
        <f>F58*2*0.01/SQRT(8*1.38E-23*O58/(2.66E-26*PI()))</f>
      </c>
      <c r="T58" s="26">
        <f>R58-S58</f>
      </c>
      <c r="U58" s="46">
        <f>T58/S58*100</f>
      </c>
      <c r="V58" s="8">
        <f>3.81E-42/E58*EXP(-170/E58)</f>
      </c>
      <c r="W58" s="26">
        <f>N58*N58*X58*V58</f>
      </c>
      <c r="X58" s="26">
        <f>I58*1000000-N58</f>
      </c>
      <c r="Y58" s="26">
        <f>F58*N58-W58</f>
      </c>
      <c r="Z58" s="8">
        <f>Y58/N58</f>
      </c>
      <c r="AA58" s="26">
        <f>Z58*2*0.01/SQRT(8*1.38E-23*O58/(2.66E-26*PI()))</f>
      </c>
      <c r="AB58" s="8">
        <f>L58/N58</f>
      </c>
      <c r="AC58" s="46">
        <f>M58/N58</f>
      </c>
      <c r="AD58" s="26">
        <f>W58/L58</f>
      </c>
      <c r="AE58" s="90">
        <f>L58+M58+P58</f>
      </c>
      <c r="AF58" s="26">
        <f>P58/AE58</f>
      </c>
      <c r="AG58" s="26">
        <f>L58/AE58</f>
      </c>
      <c r="AH58" s="26">
        <f>M58/AE58</f>
      </c>
      <c r="AI58" s="26">
        <f>AG58+AH58</f>
      </c>
      <c r="AJ58" s="26"/>
      <c r="AK58" s="26"/>
      <c r="AL58" s="26"/>
      <c r="AM58" s="26"/>
      <c r="AN58" s="26"/>
      <c r="AO58" s="26"/>
    </row>
    <row x14ac:dyDescent="0.25" r="59" customHeight="1" ht="17.25">
      <c r="A59" s="91">
        <v>0.4</v>
      </c>
      <c r="B59" s="92">
        <v>40</v>
      </c>
      <c r="C59" s="92">
        <v>0</v>
      </c>
      <c r="D59" s="92">
        <v>50</v>
      </c>
      <c r="E59" s="93">
        <v>360.560032157</v>
      </c>
      <c r="F59" s="93">
        <v>55.0582904395</v>
      </c>
      <c r="G59" s="93">
        <v>333.62480900395997</v>
      </c>
      <c r="H59" s="93">
        <v>0.00165865005314389</v>
      </c>
      <c r="I59" s="94">
        <v>10717787476272500</v>
      </c>
      <c r="J59" s="92">
        <v>1349339213935900</v>
      </c>
      <c r="K59" s="95">
        <f>I59-J59</f>
      </c>
      <c r="L59" s="44">
        <v>3.1049600238391835e+21</v>
      </c>
      <c r="M59" s="7">
        <v>6.09562649893009e+21</v>
      </c>
      <c r="N59" s="7">
        <v>2.73057219821731e+21</v>
      </c>
      <c r="O59" s="46">
        <v>327.003117433302</v>
      </c>
      <c r="P59" s="26">
        <f>F59*N59-L59-M59</f>
      </c>
      <c r="Q59" s="8">
        <f>P59/N59</f>
      </c>
      <c r="R59" s="45">
        <f>Q59*2*0.01/SQRT(8*1.38E-23*O59/(2.66E-26*PI()))</f>
      </c>
      <c r="S59" s="26">
        <f>F59*2*0.01/SQRT(8*1.38E-23*O59/(2.66E-26*PI()))</f>
      </c>
      <c r="T59" s="26">
        <f>R59-S59</f>
      </c>
      <c r="U59" s="46">
        <f>T59/S59*100</f>
      </c>
      <c r="V59" s="8">
        <f>3.81E-42/E59*EXP(-170/E59)</f>
      </c>
      <c r="W59" s="26">
        <f>N59*N59*X59*V59</f>
      </c>
      <c r="X59" s="26">
        <f>I59*1000000-N59</f>
      </c>
      <c r="Y59" s="26">
        <f>F59*N59-W59</f>
      </c>
      <c r="Z59" s="8">
        <f>Y59/N59</f>
      </c>
      <c r="AA59" s="26">
        <f>Z59*2*0.01/SQRT(8*1.38E-23*O59/(2.66E-26*PI()))</f>
      </c>
      <c r="AB59" s="8">
        <f>L59/N59</f>
      </c>
      <c r="AC59" s="46">
        <f>M59/N59</f>
      </c>
      <c r="AD59" s="26">
        <f>W59/L59</f>
      </c>
      <c r="AE59" s="90">
        <f>L59+M59+P59</f>
      </c>
      <c r="AF59" s="26">
        <f>P59/AE59</f>
      </c>
      <c r="AG59" s="26">
        <f>L59/AE59</f>
      </c>
      <c r="AH59" s="26">
        <f>M59/AE59</f>
      </c>
      <c r="AI59" s="26">
        <f>AG59+AH59</f>
      </c>
      <c r="AJ59" s="26"/>
      <c r="AK59" s="26"/>
      <c r="AL59" s="26"/>
      <c r="AM59" s="26"/>
      <c r="AN59" s="26"/>
      <c r="AO59" s="26"/>
    </row>
    <row x14ac:dyDescent="0.25" r="60" customHeight="1" ht="17.25">
      <c r="A60" s="91">
        <v>0.6</v>
      </c>
      <c r="B60" s="92">
        <v>40</v>
      </c>
      <c r="C60" s="92">
        <v>0</v>
      </c>
      <c r="D60" s="92">
        <v>50</v>
      </c>
      <c r="E60" s="93">
        <v>372.733684051</v>
      </c>
      <c r="F60" s="93">
        <v>34.7486832752</v>
      </c>
      <c r="G60" s="93">
        <v>337.03343153428</v>
      </c>
      <c r="H60" s="93">
        <v>0.0010415091150123945</v>
      </c>
      <c r="I60" s="94">
        <v>15551609483336700</v>
      </c>
      <c r="J60" s="92">
        <v>2608147961436060</v>
      </c>
      <c r="K60" s="95">
        <f>I60-J60</f>
      </c>
      <c r="L60" s="44">
        <v>7.937982353188816e+21</v>
      </c>
      <c r="M60" s="7">
        <v>7.77382042157795e+21</v>
      </c>
      <c r="N60" s="7">
        <v>4.93783080672804e+21</v>
      </c>
      <c r="O60" s="46">
        <v>328.081826667281</v>
      </c>
      <c r="P60" s="26">
        <f>F60*N60-L60-M60</f>
      </c>
      <c r="Q60" s="8">
        <f>P60/N60</f>
      </c>
      <c r="R60" s="45">
        <f>Q60*2*0.01/SQRT(8*1.38E-23*O60/(2.66E-26*PI()))</f>
      </c>
      <c r="S60" s="26">
        <f>F60*2*0.01/SQRT(8*1.38E-23*O60/(2.66E-26*PI()))</f>
      </c>
      <c r="T60" s="26">
        <f>R60-S60</f>
      </c>
      <c r="U60" s="46">
        <f>T60/S60*100</f>
      </c>
      <c r="V60" s="8">
        <f>3.81E-42/E60*EXP(-170/E60)</f>
      </c>
      <c r="W60" s="26">
        <f>N60*N60*X60*V60</f>
      </c>
      <c r="X60" s="26">
        <f>I60*1000000-N60</f>
      </c>
      <c r="Y60" s="26">
        <f>F60*N60-W60</f>
      </c>
      <c r="Z60" s="8">
        <f>Y60/N60</f>
      </c>
      <c r="AA60" s="26">
        <f>Z60*2*0.01/SQRT(8*1.38E-23*O60/(2.66E-26*PI()))</f>
      </c>
      <c r="AB60" s="8">
        <f>L60/N60</f>
      </c>
      <c r="AC60" s="46">
        <f>M60/N60</f>
      </c>
      <c r="AD60" s="26">
        <f>W60/L60</f>
      </c>
      <c r="AE60" s="90">
        <f>L60+M60+P60</f>
      </c>
      <c r="AF60" s="26">
        <f>P60/AE60</f>
      </c>
      <c r="AG60" s="26">
        <f>L60/AE60</f>
      </c>
      <c r="AH60" s="26">
        <f>M60/AE60</f>
      </c>
      <c r="AI60" s="26">
        <f>AG60+AH60</f>
      </c>
      <c r="AJ60" s="26"/>
      <c r="AK60" s="26"/>
      <c r="AL60" s="26"/>
      <c r="AM60" s="26"/>
      <c r="AN60" s="26"/>
      <c r="AO60" s="26"/>
    </row>
    <row x14ac:dyDescent="0.25" r="61" customHeight="1" ht="17.25">
      <c r="A61" s="40">
        <v>0.8</v>
      </c>
      <c r="B61" s="41">
        <v>40</v>
      </c>
      <c r="C61" s="41">
        <v>0</v>
      </c>
      <c r="D61" s="41">
        <v>50</v>
      </c>
      <c r="E61" s="8">
        <v>384.63056622</v>
      </c>
      <c r="F61" s="42">
        <v>30.5127595741</v>
      </c>
      <c r="G61" s="42">
        <v>340.3645585416</v>
      </c>
      <c r="H61" s="42">
        <v>0.0009100610659252269</v>
      </c>
      <c r="I61" s="43">
        <v>20094116986510700</v>
      </c>
      <c r="J61" s="7">
        <v>3849264203818180</v>
      </c>
      <c r="K61" s="62">
        <f>I61-J61</f>
      </c>
      <c r="L61" s="44">
        <v>1.495996729899188e+22</v>
      </c>
      <c r="M61" s="7">
        <v>7.86987547784962e+21</v>
      </c>
      <c r="N61" s="7">
        <v>6.49796405315137e+21</v>
      </c>
      <c r="O61" s="46">
        <v>329.232638886978</v>
      </c>
      <c r="P61" s="26">
        <f>F61*N61-L61-M61</f>
      </c>
      <c r="Q61" s="8">
        <f>P61/N61</f>
      </c>
      <c r="R61" s="45">
        <f>Q61*2*0.01/SQRT(8*1.38E-23*O61/(2.66E-26*PI()))</f>
      </c>
      <c r="S61" s="26">
        <f>F61*2*0.01/SQRT(8*1.38E-23*O61/(2.66E-26*PI()))</f>
      </c>
      <c r="T61" s="26">
        <f>R61-S61</f>
      </c>
      <c r="U61" s="46">
        <f>T61/S61*100</f>
      </c>
      <c r="V61" s="8">
        <f>3.81E-42/E61*EXP(-170/E61)</f>
      </c>
      <c r="W61" s="26">
        <f>N61*N61*X61*V61</f>
      </c>
      <c r="X61" s="26">
        <f>I61*1000000-N61</f>
      </c>
      <c r="Y61" s="26">
        <f>F61*N61-W61</f>
      </c>
      <c r="Z61" s="8">
        <f>Y61/N61</f>
      </c>
      <c r="AA61" s="26">
        <f>Z61*2*0.01/SQRT(8*1.38E-23*O61/(2.66E-26*PI()))</f>
      </c>
      <c r="AB61" s="8">
        <f>L61/N61</f>
      </c>
      <c r="AC61" s="46">
        <f>M61/N61</f>
      </c>
      <c r="AD61" s="26">
        <f>W61/L61</f>
      </c>
      <c r="AE61" s="90">
        <f>L61+M61+P61</f>
      </c>
      <c r="AF61" s="26">
        <f>P61/AE61</f>
      </c>
      <c r="AG61" s="26">
        <f>L61/AE61</f>
      </c>
      <c r="AH61" s="26">
        <f>M61/AE61</f>
      </c>
      <c r="AI61" s="26">
        <f>AG61+AH61</f>
      </c>
      <c r="AJ61" s="26"/>
      <c r="AK61" s="26"/>
      <c r="AL61" s="26"/>
      <c r="AM61" s="26"/>
      <c r="AN61" s="26"/>
      <c r="AO61" s="26"/>
    </row>
    <row x14ac:dyDescent="0.25" r="62" customHeight="1" ht="17.25">
      <c r="A62" s="48">
        <v>1</v>
      </c>
      <c r="B62" s="41">
        <v>40</v>
      </c>
      <c r="C62" s="41">
        <v>0</v>
      </c>
      <c r="D62" s="41">
        <v>50</v>
      </c>
      <c r="E62" s="8">
        <v>396.25210846</v>
      </c>
      <c r="F62" s="42">
        <v>30.5012561424</v>
      </c>
      <c r="G62" s="42">
        <v>343.61859036879997</v>
      </c>
      <c r="H62" s="42">
        <v>0.0009054002562625487</v>
      </c>
      <c r="I62" s="43">
        <v>24380979397940100</v>
      </c>
      <c r="J62" s="7">
        <v>5106386675873050</v>
      </c>
      <c r="K62" s="62">
        <f>I62-J62</f>
      </c>
      <c r="L62" s="44">
        <v>2.26358177962417e+22</v>
      </c>
      <c r="M62" s="7">
        <v>7.33687870486928e+21</v>
      </c>
      <c r="N62" s="7">
        <v>7.4791453709271e+21</v>
      </c>
      <c r="O62" s="46">
        <v>330.390035797443</v>
      </c>
      <c r="P62" s="26">
        <f>F62*N62-L62-M62</f>
      </c>
      <c r="Q62" s="8">
        <f>P62/N62</f>
      </c>
      <c r="R62" s="45">
        <f>Q62*2*0.01/SQRT(8*1.38E-23*O62/(2.66E-26*PI()))</f>
      </c>
      <c r="S62" s="26">
        <f>F62*2*0.01/SQRT(8*1.38E-23*O62/(2.66E-26*PI()))</f>
      </c>
      <c r="T62" s="26">
        <f>R62-S62</f>
      </c>
      <c r="U62" s="46">
        <f>T62/S62*100</f>
      </c>
      <c r="V62" s="8">
        <f>3.81E-42/E62*EXP(-170/E62)</f>
      </c>
      <c r="W62" s="26">
        <f>N62*N62*X62*V62</f>
      </c>
      <c r="X62" s="26">
        <f>I62*1000000-N62</f>
      </c>
      <c r="Y62" s="26">
        <f>F62*N62-W62</f>
      </c>
      <c r="Z62" s="8">
        <f>Y62/N62</f>
      </c>
      <c r="AA62" s="26">
        <f>Z62*2*0.01/SQRT(8*1.38E-23*O62/(2.66E-26*PI()))</f>
      </c>
      <c r="AB62" s="8">
        <f>L62/N62</f>
      </c>
      <c r="AC62" s="46">
        <f>M62/N62</f>
      </c>
      <c r="AD62" s="26">
        <f>W62/L62</f>
      </c>
      <c r="AE62" s="90">
        <f>L62+M62+P62</f>
      </c>
      <c r="AF62" s="26">
        <f>P62/AE62</f>
      </c>
      <c r="AG62" s="26">
        <f>L62/AE62</f>
      </c>
      <c r="AH62" s="26">
        <f>M62/AE62</f>
      </c>
      <c r="AI62" s="26">
        <f>AG62+AH62</f>
      </c>
      <c r="AJ62" s="26"/>
      <c r="AK62" s="26"/>
      <c r="AL62" s="26"/>
      <c r="AM62" s="26"/>
      <c r="AN62" s="26"/>
      <c r="AO62" s="26"/>
    </row>
    <row x14ac:dyDescent="0.25" r="63" customHeight="1" ht="17.25">
      <c r="A63" s="40">
        <v>1.5</v>
      </c>
      <c r="B63" s="41">
        <v>40</v>
      </c>
      <c r="C63" s="41">
        <v>0</v>
      </c>
      <c r="D63" s="41">
        <v>50</v>
      </c>
      <c r="E63" s="8">
        <v>424.110734928</v>
      </c>
      <c r="F63" s="42">
        <v>33.7775154222</v>
      </c>
      <c r="G63" s="42">
        <v>351.41900577984</v>
      </c>
      <c r="H63" s="42">
        <v>0.0009914624980433644</v>
      </c>
      <c r="I63" s="43">
        <v>34169193433898100</v>
      </c>
      <c r="J63" s="7">
        <v>7008195461282040</v>
      </c>
      <c r="K63" s="62">
        <f>I63-J63</f>
      </c>
      <c r="L63" s="44">
        <v>4.236232315466226e+22</v>
      </c>
      <c r="M63" s="7">
        <v>5.90348491179889e+21</v>
      </c>
      <c r="N63" s="7">
        <v>8.83995808029635e+21</v>
      </c>
      <c r="O63" s="46">
        <v>333.092691333416</v>
      </c>
      <c r="P63" s="26">
        <f>F63*N63-L63-M63</f>
      </c>
      <c r="Q63" s="8">
        <f>P63/N63</f>
      </c>
      <c r="R63" s="45">
        <f>Q63*2*0.01/SQRT(8*1.38E-23*O63/(2.66E-26*PI()))</f>
      </c>
      <c r="S63" s="26">
        <f>F63*2*0.01/SQRT(8*1.38E-23*O63/(2.66E-26*PI()))</f>
      </c>
      <c r="T63" s="26">
        <f>R63-S63</f>
      </c>
      <c r="U63" s="46">
        <f>T63/S63*100</f>
      </c>
      <c r="V63" s="8">
        <f>3.81E-42/E63*EXP(-170/E63)</f>
      </c>
      <c r="W63" s="26">
        <f>N63*N63*X63*V63</f>
      </c>
      <c r="X63" s="26">
        <f>I63*1000000-N63</f>
      </c>
      <c r="Y63" s="26">
        <f>F63*N63-W63</f>
      </c>
      <c r="Z63" s="8">
        <f>Y63/N63</f>
      </c>
      <c r="AA63" s="26">
        <f>Z63*2*0.01/SQRT(8*1.38E-23*O63/(2.66E-26*PI()))</f>
      </c>
      <c r="AB63" s="8">
        <f>L63/N63</f>
      </c>
      <c r="AC63" s="46">
        <f>M63/N63</f>
      </c>
      <c r="AD63" s="26">
        <f>W63/L63</f>
      </c>
      <c r="AE63" s="90">
        <f>L63+M63+P63</f>
      </c>
      <c r="AF63" s="26">
        <f>P63/AE63</f>
      </c>
      <c r="AG63" s="26">
        <f>L63/AE63</f>
      </c>
      <c r="AH63" s="26">
        <f>M63/AE63</f>
      </c>
      <c r="AI63" s="26">
        <f>AG63+AH63</f>
      </c>
      <c r="AJ63" s="26"/>
      <c r="AK63" s="26"/>
      <c r="AL63" s="26"/>
      <c r="AM63" s="26"/>
      <c r="AN63" s="26"/>
      <c r="AO63" s="26"/>
    </row>
    <row x14ac:dyDescent="0.25" r="64" customHeight="1" ht="17.25">
      <c r="A64" s="98">
        <v>2</v>
      </c>
      <c r="B64" s="99">
        <v>40</v>
      </c>
      <c r="C64" s="99">
        <v>0</v>
      </c>
      <c r="D64" s="99">
        <v>50</v>
      </c>
      <c r="E64" s="100">
        <v>450.27976368</v>
      </c>
      <c r="F64" s="100">
        <v>36.2139407534</v>
      </c>
      <c r="G64" s="100">
        <v>358.7463338304</v>
      </c>
      <c r="H64" s="100">
        <v>0.0010520666759383382</v>
      </c>
      <c r="I64" s="101">
        <v>42911164444953400</v>
      </c>
      <c r="J64" s="99">
        <v>8284903213344930</v>
      </c>
      <c r="K64" s="102">
        <f>I64-J64</f>
      </c>
      <c r="L64" s="98">
        <v>6.432625224753556e+22</v>
      </c>
      <c r="M64" s="99">
        <v>5.01896108781465e+21</v>
      </c>
      <c r="N64" s="99">
        <v>9.79767915836294e+21</v>
      </c>
      <c r="O64" s="103">
        <v>335.534096588887</v>
      </c>
      <c r="P64" s="101">
        <f>F64*N64-L64-M64</f>
      </c>
      <c r="Q64" s="100">
        <f>P64/N64</f>
      </c>
      <c r="R64" s="104">
        <f>Q64*2*0.01/SQRT(8*1.38E-23*O64/(2.66E-26*PI()))</f>
      </c>
      <c r="S64" s="101">
        <f>F64*2*0.01/SQRT(8*1.38E-23*O64/(2.66E-26*PI()))</f>
      </c>
      <c r="T64" s="101">
        <f>R64-S64</f>
      </c>
      <c r="U64" s="103">
        <f>T64/S64*100</f>
      </c>
      <c r="V64" s="100">
        <f>3.81E-42/E64*EXP(-170/E64)</f>
      </c>
      <c r="W64" s="101">
        <f>N64*N64*X64*V64</f>
      </c>
      <c r="X64" s="101">
        <f>I64*1000000-N64</f>
      </c>
      <c r="Y64" s="101">
        <f>F64*N64-W64</f>
      </c>
      <c r="Z64" s="100">
        <f>Y64/N64</f>
      </c>
      <c r="AA64" s="101">
        <f>Z64*2*0.01/SQRT(8*1.38E-23*O64/(2.66E-26*PI()))</f>
      </c>
      <c r="AB64" s="100">
        <f>L64/N64</f>
      </c>
      <c r="AC64" s="103">
        <f>M64/N64</f>
      </c>
      <c r="AD64" s="101">
        <f>W64/L64</f>
      </c>
      <c r="AE64" s="90">
        <f>L64+M64+P64</f>
      </c>
      <c r="AF64" s="26">
        <f>P64/AE64</f>
      </c>
      <c r="AG64" s="26">
        <f>L64/AE64</f>
      </c>
      <c r="AH64" s="26">
        <f>M64/AE64</f>
      </c>
      <c r="AI64" s="26">
        <f>AG64+AH64</f>
      </c>
      <c r="AJ64" s="101"/>
      <c r="AK64" s="101"/>
      <c r="AL64" s="101"/>
      <c r="AM64" s="101"/>
      <c r="AN64" s="101"/>
      <c r="AO64" s="101"/>
    </row>
    <row x14ac:dyDescent="0.25" r="65" customHeight="1" ht="17.25">
      <c r="A65" s="48">
        <v>3</v>
      </c>
      <c r="B65" s="41">
        <v>40</v>
      </c>
      <c r="C65" s="41">
        <v>0</v>
      </c>
      <c r="D65" s="41">
        <v>50</v>
      </c>
      <c r="E65" s="8">
        <v>497.63839042</v>
      </c>
      <c r="F65" s="42">
        <v>43.3476782439</v>
      </c>
      <c r="G65" s="42">
        <v>372.0067493176</v>
      </c>
      <c r="H65" s="42">
        <v>0.001236663791043697</v>
      </c>
      <c r="I65" s="43">
        <v>58241172779695600</v>
      </c>
      <c r="J65" s="7">
        <v>9743116972818000</v>
      </c>
      <c r="K65" s="62">
        <f>I65-J65</f>
      </c>
      <c r="L65" s="44">
        <v>1.0277016079260971e+23</v>
      </c>
      <c r="M65" s="7">
        <v>3.73980562412922e+21</v>
      </c>
      <c r="N65" s="7">
        <v>1.05381752132399e+22</v>
      </c>
      <c r="O65" s="46">
        <v>339.925323916866</v>
      </c>
      <c r="P65" s="26">
        <f>F65*N65-L65-M65</f>
      </c>
      <c r="Q65" s="8">
        <f>P65/N65</f>
      </c>
      <c r="R65" s="45">
        <f>Q65*2*0.01/SQRT(8*1.38E-23*O65/(2.66E-26*PI()))</f>
      </c>
      <c r="S65" s="26">
        <f>F65*2*0.01/SQRT(8*1.38E-23*O65/(2.66E-26*PI()))</f>
      </c>
      <c r="T65" s="26">
        <f>R65-S65</f>
      </c>
      <c r="U65" s="46">
        <f>T65/S65*100</f>
      </c>
      <c r="V65" s="8">
        <f>3.81E-42/E65*EXP(-170/E65)</f>
      </c>
      <c r="W65" s="26">
        <f>N65*N65*X65*V65</f>
      </c>
      <c r="X65" s="26">
        <f>I65*1000000-N65</f>
      </c>
      <c r="Y65" s="26">
        <f>F65*N65-W65</f>
      </c>
      <c r="Z65" s="8">
        <f>Y65/N65</f>
      </c>
      <c r="AA65" s="26">
        <f>Z65*2*0.01/SQRT(8*1.38E-23*O65/(2.66E-26*PI()))</f>
      </c>
      <c r="AB65" s="8">
        <f>L65/N65</f>
      </c>
      <c r="AC65" s="46">
        <f>M65/N65</f>
      </c>
      <c r="AD65" s="26">
        <f>W65/L65</f>
      </c>
      <c r="AE65" s="90">
        <f>L65+M65+P65</f>
      </c>
      <c r="AF65" s="26">
        <f>P65/AE65</f>
      </c>
      <c r="AG65" s="26">
        <f>L65/AE65</f>
      </c>
      <c r="AH65" s="26">
        <f>M65/AE65</f>
      </c>
      <c r="AI65" s="26">
        <f>AG65+AH65</f>
      </c>
      <c r="AJ65" s="26"/>
      <c r="AK65" s="26"/>
      <c r="AL65" s="26"/>
      <c r="AM65" s="26"/>
      <c r="AN65" s="26"/>
      <c r="AO65" s="26"/>
    </row>
    <row x14ac:dyDescent="0.25" r="66" customHeight="1" ht="17.25">
      <c r="A66" s="48">
        <v>5</v>
      </c>
      <c r="B66" s="41">
        <v>40</v>
      </c>
      <c r="C66" s="41">
        <v>0</v>
      </c>
      <c r="D66" s="41">
        <v>50</v>
      </c>
      <c r="E66" s="8">
        <v>573.0634575</v>
      </c>
      <c r="F66" s="42">
        <v>53.3248651279</v>
      </c>
      <c r="G66" s="42">
        <v>393.1257681</v>
      </c>
      <c r="H66" s="42">
        <v>0.001479875647704872</v>
      </c>
      <c r="I66" s="43">
        <v>84292711097824800</v>
      </c>
      <c r="J66" s="26">
        <v>10904220465427600</v>
      </c>
      <c r="K66" s="62">
        <f>I66-J66</f>
      </c>
      <c r="L66" s="44">
        <v>1.7831005036562863e+23</v>
      </c>
      <c r="M66" s="7">
        <v>2.58078101478025e+21</v>
      </c>
      <c r="N66" s="7">
        <v>1.13297898065149e+22</v>
      </c>
      <c r="O66" s="46">
        <v>347.339774190888</v>
      </c>
      <c r="P66" s="26">
        <f>F66*N66-L66-M66</f>
      </c>
      <c r="Q66" s="8">
        <f>P66/N66</f>
      </c>
      <c r="R66" s="45">
        <f>Q66*2*0.01/SQRT(8*1.38E-23*O66/(2.66E-26*PI()))</f>
      </c>
      <c r="S66" s="26">
        <f>F66*2*0.01/SQRT(8*1.38E-23*O66/(2.66E-26*PI()))</f>
      </c>
      <c r="T66" s="26">
        <f>R66-S66</f>
      </c>
      <c r="U66" s="46">
        <f>T66/S66*100</f>
      </c>
      <c r="V66" s="8">
        <f>3.81E-42/E66*EXP(-170/E66)</f>
      </c>
      <c r="W66" s="26">
        <f>N66*N66*X66*V66</f>
      </c>
      <c r="X66" s="26">
        <f>I66*1000000-N66</f>
      </c>
      <c r="Y66" s="26">
        <f>F66*N66-W66</f>
      </c>
      <c r="Z66" s="8">
        <f>Y66/N66</f>
      </c>
      <c r="AA66" s="26">
        <f>Z66*2*0.01/SQRT(8*1.38E-23*O66/(2.66E-26*PI()))</f>
      </c>
      <c r="AB66" s="8">
        <f>L66/N66</f>
      </c>
      <c r="AC66" s="46">
        <f>M66/N66</f>
      </c>
      <c r="AD66" s="26">
        <f>W66/L66</f>
      </c>
      <c r="AE66" s="90">
        <f>L66+M66+P66</f>
      </c>
      <c r="AF66" s="26">
        <f>P66/AE66</f>
      </c>
      <c r="AG66" s="26">
        <f>L66/AE66</f>
      </c>
      <c r="AH66" s="26">
        <f>M66/AE66</f>
      </c>
      <c r="AI66" s="26">
        <f>AG66+AH66</f>
      </c>
      <c r="AJ66" s="26"/>
      <c r="AK66" s="26"/>
      <c r="AL66" s="26"/>
      <c r="AM66" s="26"/>
      <c r="AN66" s="26"/>
      <c r="AO66" s="26"/>
    </row>
    <row x14ac:dyDescent="0.25" r="67" customHeight="1" ht="17.25">
      <c r="A67" s="49">
        <v>7.5</v>
      </c>
      <c r="B67" s="50">
        <v>40</v>
      </c>
      <c r="C67" s="50">
        <v>0</v>
      </c>
      <c r="D67" s="50">
        <v>50</v>
      </c>
      <c r="E67" s="51">
        <v>633.015040938</v>
      </c>
      <c r="F67" s="52">
        <v>60.2387642789</v>
      </c>
      <c r="G67" s="52">
        <v>409.91221146264</v>
      </c>
      <c r="H67" s="52">
        <v>0.0016371626937330599</v>
      </c>
      <c r="I67" s="53">
        <v>114464276533369000</v>
      </c>
      <c r="J67" s="54">
        <v>9500750822102000</v>
      </c>
      <c r="K67" s="68">
        <f>I67-J67</f>
      </c>
      <c r="L67" s="56">
        <v>2.722587444120264e+23</v>
      </c>
      <c r="M67" s="54">
        <v>1.9408683826838e+21</v>
      </c>
      <c r="N67" s="54">
        <v>1.19382001985993e+22</v>
      </c>
      <c r="O67" s="58">
        <v>355.304450710309</v>
      </c>
      <c r="P67" s="55">
        <f>F67*N67-L67-M67</f>
      </c>
      <c r="Q67" s="51">
        <f>P67/N67</f>
      </c>
      <c r="R67" s="57">
        <f>Q67*2*0.01/SQRT(8*1.38E-23*O67/(2.66E-26*PI()))</f>
      </c>
      <c r="S67" s="55">
        <f>F67*2*0.01/SQRT(8*1.38E-23*O67/(2.66E-26*PI()))</f>
      </c>
      <c r="T67" s="55">
        <f>R67-S67</f>
      </c>
      <c r="U67" s="58">
        <f>T67/S67*100</f>
      </c>
      <c r="V67" s="51">
        <f>3.81E-42/E67*EXP(-170/E67)</f>
      </c>
      <c r="W67" s="55">
        <f>N67*N67*X67*V67</f>
      </c>
      <c r="X67" s="55">
        <f>I67*1000000-N67</f>
      </c>
      <c r="Y67" s="55">
        <f>F67*N67-W67</f>
      </c>
      <c r="Z67" s="51">
        <f>Y67/N67</f>
      </c>
      <c r="AA67" s="55">
        <f>Z67*2*0.01/SQRT(8*1.38E-23*O67/(2.66E-26*PI()))</f>
      </c>
      <c r="AB67" s="51">
        <f>L67/N67</f>
      </c>
      <c r="AC67" s="58">
        <f>M67/N67</f>
      </c>
      <c r="AD67" s="26">
        <f>W67/L67</f>
      </c>
      <c r="AE67" s="90">
        <f>L67+M67+P67</f>
      </c>
      <c r="AF67" s="26">
        <f>P67/AE67</f>
      </c>
      <c r="AG67" s="26">
        <f>L67/AE67</f>
      </c>
      <c r="AH67" s="26">
        <f>M67/AE67</f>
      </c>
      <c r="AI67" s="26">
        <f>AG67+AH67</f>
      </c>
      <c r="AJ67" s="96"/>
      <c r="AK67" s="96"/>
      <c r="AL67" s="96"/>
      <c r="AM67" s="96"/>
      <c r="AN67" s="96"/>
      <c r="AO67" s="96"/>
    </row>
    <row x14ac:dyDescent="0.25" r="68" customHeight="1" ht="17.25">
      <c r="A68" s="1"/>
      <c r="B68" s="1"/>
      <c r="C68" s="1"/>
      <c r="D68" s="1"/>
      <c r="E68" s="2"/>
      <c r="F68" s="1"/>
      <c r="G68" s="2"/>
      <c r="H68" s="2"/>
      <c r="I68" s="105"/>
      <c r="J68" s="1"/>
      <c r="K68" s="105"/>
      <c r="L68" s="1"/>
      <c r="M68" s="1"/>
      <c r="N68" s="1"/>
      <c r="O68" s="2"/>
      <c r="P68" s="105"/>
      <c r="Q68" s="2"/>
      <c r="R68" s="105"/>
      <c r="S68" s="105" t="s">
        <v>29</v>
      </c>
      <c r="T68" s="26">
        <f>MIN(T2:T67)</f>
      </c>
      <c r="U68" s="26">
        <f>MIN(U2:U67)</f>
      </c>
      <c r="V68" s="2"/>
      <c r="W68" s="105"/>
      <c r="X68" s="105"/>
      <c r="Y68" s="105"/>
      <c r="Z68" s="2"/>
      <c r="AA68" s="105"/>
      <c r="AB68" s="2"/>
      <c r="AC68" s="2" t="s">
        <v>29</v>
      </c>
      <c r="AD68" s="26">
        <f>MAX(AD2:AD67)</f>
      </c>
      <c r="AE68" s="26"/>
      <c r="AF68" s="26">
        <f>MAX(AF2:AF67)</f>
      </c>
      <c r="AG68" s="26">
        <f>MAX(AH2:AH67)</f>
      </c>
      <c r="AH68" s="26">
        <f>MAX(AI2:AI67)</f>
      </c>
      <c r="AI68" s="26">
        <f>MAX(AJ2:AJ67)</f>
      </c>
      <c r="AJ68" s="4" t="s">
        <v>29</v>
      </c>
      <c r="AK68" s="4"/>
      <c r="AL68" s="4"/>
      <c r="AM68" s="4"/>
      <c r="AN68" s="26"/>
      <c r="AO68" s="26"/>
    </row>
    <row x14ac:dyDescent="0.25" r="69" customHeight="1" ht="17.25">
      <c r="A69" s="1"/>
      <c r="B69" s="1"/>
      <c r="C69" s="1"/>
      <c r="D69" s="1"/>
      <c r="E69" s="2"/>
      <c r="F69" s="1"/>
      <c r="G69" s="2"/>
      <c r="H69" s="2"/>
      <c r="I69" s="105"/>
      <c r="J69" s="1"/>
      <c r="K69" s="105"/>
      <c r="L69" s="1"/>
      <c r="M69" s="1"/>
      <c r="N69" s="1"/>
      <c r="O69" s="2"/>
      <c r="P69" s="105"/>
      <c r="Q69" s="2"/>
      <c r="R69" s="105"/>
      <c r="S69" s="105" t="s">
        <v>30</v>
      </c>
      <c r="T69" s="26">
        <f>AVERAGE(T2:T67)</f>
      </c>
      <c r="U69" s="26">
        <f>AVERAGE(U2:U67)</f>
      </c>
      <c r="V69" s="2"/>
      <c r="W69" s="105"/>
      <c r="X69" s="105"/>
      <c r="Y69" s="105"/>
      <c r="Z69" s="2"/>
      <c r="AA69" s="105"/>
      <c r="AB69" s="2"/>
      <c r="AC69" s="2" t="s">
        <v>30</v>
      </c>
      <c r="AD69" s="26">
        <f>AVERAGE(AD2:AD67)</f>
      </c>
      <c r="AE69" s="26"/>
      <c r="AF69" s="26">
        <f>AVERAGE(AF2:AF67)</f>
      </c>
      <c r="AG69" s="26">
        <f>AVERAGE(AH2:AH67)</f>
      </c>
      <c r="AH69" s="26">
        <f>AVERAGE(AI2:AI67)</f>
      </c>
      <c r="AI69" s="26">
        <f>AVERAGE(AJ2:AJ67)</f>
      </c>
      <c r="AJ69" s="4" t="s">
        <v>30</v>
      </c>
      <c r="AK69" s="4"/>
      <c r="AL69" s="4"/>
      <c r="AM69" s="4"/>
      <c r="AN69" s="26"/>
      <c r="AO69" s="26"/>
    </row>
    <row x14ac:dyDescent="0.25" r="70" customHeight="1" ht="17.25">
      <c r="A70" s="98">
        <v>2</v>
      </c>
      <c r="B70" s="99">
        <v>40</v>
      </c>
      <c r="C70" s="99">
        <v>0</v>
      </c>
      <c r="D70" s="99">
        <v>50</v>
      </c>
      <c r="E70" s="100">
        <v>450.27976368</v>
      </c>
      <c r="F70" s="99">
        <v>13</v>
      </c>
      <c r="G70" s="100">
        <v>358.7463338304</v>
      </c>
      <c r="H70" s="100">
        <v>0.0010520666759383382</v>
      </c>
      <c r="I70" s="101">
        <v>42911164444953400</v>
      </c>
      <c r="J70" s="99">
        <v>8284903213344930</v>
      </c>
      <c r="K70" s="102">
        <f>I70-J70</f>
      </c>
      <c r="L70" s="98">
        <v>6.432625224753556e+22</v>
      </c>
      <c r="M70" s="99">
        <v>5.01896108781465e+21</v>
      </c>
      <c r="N70" s="99">
        <v>9.79767915836294e+21</v>
      </c>
      <c r="O70" s="103">
        <v>335.534096588887</v>
      </c>
      <c r="P70" s="101">
        <f>F70*N70-L70-M70</f>
      </c>
      <c r="Q70" s="100">
        <f>P70/N70</f>
      </c>
      <c r="R70" s="104">
        <f>Q70*2*0.01/SQRT(8*1.38E-23*O70/(2.66E-26*PI()))</f>
      </c>
      <c r="S70" s="101">
        <f>F70*2*0.01/SQRT(8*1.38E-23*O70/(2.66E-26*PI()))</f>
      </c>
      <c r="T70" s="101">
        <f>R70-S70</f>
      </c>
      <c r="U70" s="103">
        <f>T70/S70*100</f>
      </c>
      <c r="V70" s="100">
        <f>3.81E-42/E70*EXP(-170/E70)</f>
      </c>
      <c r="W70" s="101">
        <f>N70*N70*X70*V70</f>
      </c>
      <c r="X70" s="101">
        <f>I70*1000000-N70</f>
      </c>
      <c r="Y70" s="101">
        <f>F70*N70-W70</f>
      </c>
      <c r="Z70" s="100">
        <f>Y70/N70</f>
      </c>
      <c r="AA70" s="101">
        <f>Z70*2*0.01/SQRT(8*1.38E-23*O70/(2.66E-26*PI()))</f>
      </c>
      <c r="AB70" s="100">
        <f>L70/N70</f>
      </c>
      <c r="AC70" s="103">
        <f>M70/N70</f>
      </c>
      <c r="AD70" s="101">
        <f>W70/L70</f>
      </c>
      <c r="AE70" s="106"/>
      <c r="AF70" s="47"/>
      <c r="AG70" s="101"/>
      <c r="AH70" s="101"/>
      <c r="AI70" s="101"/>
      <c r="AJ70" s="101"/>
      <c r="AK70" s="101"/>
      <c r="AL70" s="101"/>
      <c r="AM70" s="101"/>
      <c r="AN70" s="101"/>
      <c r="AO70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8"/>
  <sheetViews>
    <sheetView workbookViewId="0"/>
  </sheetViews>
  <sheetFormatPr defaultRowHeight="15" x14ac:dyDescent="0.25"/>
  <cols>
    <col min="1" max="1" style="11" width="10.719285714285713" customWidth="1" bestFit="1"/>
    <col min="2" max="2" style="11" width="6.719285714285714" customWidth="1" bestFit="1"/>
    <col min="3" max="3" style="12" width="7.433571428571429" customWidth="1" bestFit="1"/>
    <col min="4" max="4" style="12" width="11.719285714285713" customWidth="1" bestFit="1"/>
    <col min="5" max="5" style="13" width="10.005" customWidth="1" bestFit="1"/>
    <col min="6" max="6" style="13" width="11.576428571428572" customWidth="1" bestFit="1"/>
    <col min="7" max="7" style="13" width="8.719285714285713" customWidth="1" bestFit="1"/>
    <col min="8" max="8" style="13" width="8.719285714285713" customWidth="1" bestFit="1"/>
    <col min="9" max="9" style="13" width="8.719285714285713" customWidth="1" bestFit="1"/>
    <col min="10" max="10" style="14" width="12.43357142857143" customWidth="1" bestFit="1"/>
    <col min="11" max="11" style="15" width="10.719285714285713" customWidth="1" bestFit="1"/>
    <col min="12" max="12" style="15" width="6.719285714285714" customWidth="1" bestFit="1"/>
    <col min="13" max="13" style="16" width="7.433571428571429" customWidth="1" bestFit="1"/>
    <col min="14" max="14" style="16" width="11.719285714285713" customWidth="1" bestFit="1"/>
    <col min="15" max="15" style="17" width="10.005" customWidth="1" bestFit="1"/>
    <col min="16" max="16" style="17" width="11.576428571428572" customWidth="1" bestFit="1"/>
    <col min="17" max="17" style="17" width="8.719285714285713" customWidth="1" bestFit="1"/>
    <col min="18" max="18" style="17" width="8.719285714285713" customWidth="1" bestFit="1"/>
    <col min="19" max="19" style="17" width="8.719285714285713" customWidth="1" bestFit="1"/>
    <col min="20" max="20" style="14" width="12.43357142857143" customWidth="1" bestFit="1"/>
    <col min="21" max="21" style="11" width="10.719285714285713" customWidth="1" bestFit="1"/>
    <col min="22" max="22" style="11" width="6.719285714285714" customWidth="1" bestFit="1"/>
    <col min="23" max="23" style="12" width="7.433571428571429" customWidth="1" bestFit="1"/>
    <col min="24" max="24" style="12" width="11.719285714285713" customWidth="1" bestFit="1"/>
    <col min="25" max="25" style="13" width="10.005" customWidth="1" bestFit="1"/>
    <col min="26" max="26" style="13" width="11.576428571428572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4" width="12.43357142857143" customWidth="1" bestFit="1"/>
    <col min="31" max="31" style="11" width="10.719285714285713" customWidth="1" bestFit="1"/>
    <col min="32" max="32" style="11" width="6.719285714285714" customWidth="1" bestFit="1"/>
    <col min="33" max="33" style="12" width="7.433571428571429" customWidth="1" bestFit="1"/>
    <col min="34" max="34" style="12" width="9.147857142857141" customWidth="1" bestFit="1"/>
    <col min="35" max="35" style="13" width="10.005" customWidth="1" bestFit="1"/>
    <col min="36" max="36" style="13" width="11.576428571428572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31</v>
      </c>
      <c r="H1" s="3" t="s">
        <v>32</v>
      </c>
      <c r="I1" s="3" t="s">
        <v>26</v>
      </c>
      <c r="J1" s="4"/>
      <c r="K1" s="5" t="s">
        <v>0</v>
      </c>
      <c r="L1" s="5" t="s">
        <v>1</v>
      </c>
      <c r="M1" s="6" t="s">
        <v>2</v>
      </c>
      <c r="N1" s="6" t="s">
        <v>3</v>
      </c>
      <c r="O1" s="3" t="s">
        <v>4</v>
      </c>
      <c r="P1" s="3" t="s">
        <v>5</v>
      </c>
      <c r="Q1" s="3" t="s">
        <v>31</v>
      </c>
      <c r="R1" s="3" t="s">
        <v>32</v>
      </c>
      <c r="S1" s="3" t="s">
        <v>26</v>
      </c>
      <c r="T1" s="4"/>
      <c r="U1" s="1" t="s">
        <v>0</v>
      </c>
      <c r="V1" s="1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31</v>
      </c>
      <c r="AB1" s="3" t="s">
        <v>32</v>
      </c>
      <c r="AC1" s="3" t="s">
        <v>26</v>
      </c>
      <c r="AD1" s="4"/>
      <c r="AE1" s="1" t="s">
        <v>0</v>
      </c>
      <c r="AF1" s="1" t="s">
        <v>1</v>
      </c>
      <c r="AG1" s="2" t="s">
        <v>2</v>
      </c>
      <c r="AH1" s="2" t="s">
        <v>3</v>
      </c>
      <c r="AI1" s="3" t="s">
        <v>4</v>
      </c>
      <c r="AJ1" s="3" t="s">
        <v>5</v>
      </c>
      <c r="AK1" s="3" t="s">
        <v>31</v>
      </c>
      <c r="AL1" s="3" t="s">
        <v>32</v>
      </c>
      <c r="AM1" s="3" t="s">
        <v>26</v>
      </c>
    </row>
    <row x14ac:dyDescent="0.25" r="2" customHeight="1" ht="17.25">
      <c r="A2" s="7">
        <v>5</v>
      </c>
      <c r="B2" s="7">
        <v>20</v>
      </c>
      <c r="C2" s="8">
        <v>0.4</v>
      </c>
      <c r="D2" s="8">
        <v>286.80208631</v>
      </c>
      <c r="E2" s="9">
        <v>0.0004986070906012072</v>
      </c>
      <c r="F2" s="9">
        <v>0.000494564027978702</v>
      </c>
      <c r="G2" s="9">
        <v>0.00040482466109487516</v>
      </c>
      <c r="H2" s="9">
        <v>0.0004962179910514044</v>
      </c>
      <c r="I2" s="9">
        <v>0.0005044562314909746</v>
      </c>
      <c r="J2" s="4"/>
      <c r="K2" s="7">
        <v>-20</v>
      </c>
      <c r="L2" s="7">
        <v>20</v>
      </c>
      <c r="M2" s="8">
        <v>0.4</v>
      </c>
      <c r="N2" s="8">
        <v>262.53133733208</v>
      </c>
      <c r="O2" s="9">
        <v>0.0005639064211570306</v>
      </c>
      <c r="P2" s="9">
        <v>0.0005598573912735332</v>
      </c>
      <c r="Q2" s="9">
        <v>0.00046790036864851833</v>
      </c>
      <c r="R2" s="9">
        <v>0.0005617523197351893</v>
      </c>
      <c r="S2" s="9">
        <v>0.0005717790692184188</v>
      </c>
      <c r="T2" s="4"/>
      <c r="U2" s="7">
        <v>25</v>
      </c>
      <c r="V2" s="7">
        <v>20</v>
      </c>
      <c r="W2" s="8">
        <v>0.4</v>
      </c>
      <c r="X2" s="8">
        <v>305.36649744984</v>
      </c>
      <c r="Y2" s="9">
        <v>0.0006629035817041713</v>
      </c>
      <c r="Z2" s="9">
        <v>0.0006599349285847298</v>
      </c>
      <c r="AA2" s="9">
        <v>0.0005754125389582855</v>
      </c>
      <c r="AB2" s="9">
        <v>0.000662247454539245</v>
      </c>
      <c r="AC2" s="9">
        <v>0.0006686260230795574</v>
      </c>
      <c r="AD2" s="4"/>
      <c r="AE2" s="7">
        <v>50</v>
      </c>
      <c r="AF2" s="7">
        <v>20</v>
      </c>
      <c r="AG2" s="8">
        <v>0.4</v>
      </c>
      <c r="AH2" s="8">
        <v>327.53090966824</v>
      </c>
      <c r="AI2" s="9">
        <v>0.0007953393020616778</v>
      </c>
      <c r="AJ2" s="9">
        <v>0.0007930453122858619</v>
      </c>
      <c r="AK2" s="9">
        <v>0.0007085414811326022</v>
      </c>
      <c r="AL2" s="9">
        <v>0.0007933491527472554</v>
      </c>
      <c r="AM2" s="9">
        <v>0.0007983046728115527</v>
      </c>
    </row>
    <row x14ac:dyDescent="0.25" r="3" customHeight="1" ht="17.25">
      <c r="A3" s="7">
        <v>5</v>
      </c>
      <c r="B3" s="7">
        <v>20</v>
      </c>
      <c r="C3" s="8">
        <v>0.6</v>
      </c>
      <c r="D3" s="8">
        <v>289.44956300536</v>
      </c>
      <c r="E3" s="9">
        <v>0.0005571574127607875</v>
      </c>
      <c r="F3" s="9">
        <v>0.0005475421579278391</v>
      </c>
      <c r="G3" s="9">
        <v>0.00046345529539693097</v>
      </c>
      <c r="H3" s="9">
        <v>0.0005498129925985854</v>
      </c>
      <c r="I3" s="9">
        <v>0.0005654663127302876</v>
      </c>
      <c r="J3" s="4"/>
      <c r="K3" s="7">
        <v>-20</v>
      </c>
      <c r="L3" s="7">
        <v>20</v>
      </c>
      <c r="M3" s="8">
        <v>0.6</v>
      </c>
      <c r="N3" s="8">
        <v>265.49039366168</v>
      </c>
      <c r="O3" s="9">
        <v>0.0006834595060720647</v>
      </c>
      <c r="P3" s="9">
        <v>0.0006739972648481871</v>
      </c>
      <c r="Q3" s="9">
        <v>0.000586237582392531</v>
      </c>
      <c r="R3" s="9">
        <v>0.0006777236870523434</v>
      </c>
      <c r="S3" s="9">
        <v>0.0006957003868934748</v>
      </c>
      <c r="T3" s="4"/>
      <c r="U3" s="7">
        <v>25</v>
      </c>
      <c r="V3" s="7">
        <v>20</v>
      </c>
      <c r="W3" s="8">
        <v>0.6</v>
      </c>
      <c r="X3" s="8">
        <v>308.13522321832</v>
      </c>
      <c r="Y3" s="9">
        <v>0.0005576759049823697</v>
      </c>
      <c r="Z3" s="9">
        <v>0.0005501028356196751</v>
      </c>
      <c r="AA3" s="9">
        <v>0.0004699690445002733</v>
      </c>
      <c r="AB3" s="9">
        <v>0.0005510147116661167</v>
      </c>
      <c r="AC3" s="9">
        <v>0.0005643679819529902</v>
      </c>
      <c r="AD3" s="4"/>
      <c r="AE3" s="7">
        <v>50</v>
      </c>
      <c r="AF3" s="7">
        <v>20</v>
      </c>
      <c r="AG3" s="8">
        <v>0.6</v>
      </c>
      <c r="AH3" s="8">
        <v>330.42088502279995</v>
      </c>
      <c r="AI3" s="9">
        <v>0.0005776728208266668</v>
      </c>
      <c r="AJ3" s="9">
        <v>0.000571610551485695</v>
      </c>
      <c r="AK3" s="9">
        <v>0.0004950637327872821</v>
      </c>
      <c r="AL3" s="9">
        <v>0.0005706951658611066</v>
      </c>
      <c r="AM3" s="9">
        <v>0.0005818184194133853</v>
      </c>
    </row>
    <row x14ac:dyDescent="0.25" r="4" customHeight="1" ht="17.25">
      <c r="A4" s="7">
        <v>5</v>
      </c>
      <c r="B4" s="7">
        <v>20</v>
      </c>
      <c r="C4" s="8">
        <v>0.8</v>
      </c>
      <c r="D4" s="8">
        <v>291.95269445996</v>
      </c>
      <c r="E4" s="9">
        <v>0.0006028576042660748</v>
      </c>
      <c r="F4" s="9">
        <v>0.0005863778050943676</v>
      </c>
      <c r="G4" s="9">
        <v>0.000496493791177455</v>
      </c>
      <c r="H4" s="9">
        <v>0.0005898072348120102</v>
      </c>
      <c r="I4" s="9">
        <v>0.0006136613636093659</v>
      </c>
      <c r="J4" s="4"/>
      <c r="K4" s="7">
        <v>-20</v>
      </c>
      <c r="L4" s="7">
        <v>20</v>
      </c>
      <c r="M4" s="8">
        <v>0.8</v>
      </c>
      <c r="N4" s="8">
        <v>268.28248792299996</v>
      </c>
      <c r="O4" s="9">
        <v>0.0007408329866560917</v>
      </c>
      <c r="P4" s="9">
        <v>0.0007258910566978874</v>
      </c>
      <c r="Q4" s="9">
        <v>0.0006289114092767775</v>
      </c>
      <c r="R4" s="9">
        <v>0.0007301206569664131</v>
      </c>
      <c r="S4" s="9">
        <v>0.0007568877417836032</v>
      </c>
      <c r="T4" s="4"/>
      <c r="U4" s="7">
        <v>25</v>
      </c>
      <c r="V4" s="7">
        <v>20</v>
      </c>
      <c r="W4" s="8">
        <v>0.8</v>
      </c>
      <c r="X4" s="8">
        <v>310.73354674667996</v>
      </c>
      <c r="Y4" s="9">
        <v>0.0005708030093579538</v>
      </c>
      <c r="Z4" s="9">
        <v>0.0005574350597971961</v>
      </c>
      <c r="AA4" s="9">
        <v>0.00047224434851000116</v>
      </c>
      <c r="AB4" s="9">
        <v>0.0005585303193740349</v>
      </c>
      <c r="AC4" s="9">
        <v>0.0005793941088809067</v>
      </c>
      <c r="AD4" s="4"/>
      <c r="AE4" s="7">
        <v>50</v>
      </c>
      <c r="AF4" s="7">
        <v>20</v>
      </c>
      <c r="AG4" s="8">
        <v>0.8</v>
      </c>
      <c r="AH4" s="8">
        <v>333.11440112276</v>
      </c>
      <c r="AI4" s="9">
        <v>0.0005156838204620667</v>
      </c>
      <c r="AJ4" s="9">
        <v>0.0005044666565892953</v>
      </c>
      <c r="AK4" s="9">
        <v>0.00042292767182210036</v>
      </c>
      <c r="AL4" s="9">
        <v>0.0005025550628560622</v>
      </c>
      <c r="AM4" s="9">
        <v>0.0005209705059437849</v>
      </c>
    </row>
    <row x14ac:dyDescent="0.25" r="5" customHeight="1" ht="17.25">
      <c r="A5" s="7">
        <v>5</v>
      </c>
      <c r="B5" s="7">
        <v>20</v>
      </c>
      <c r="C5" s="7">
        <v>1</v>
      </c>
      <c r="D5" s="8">
        <v>294.318046972</v>
      </c>
      <c r="E5" s="9">
        <v>0.0006256921528972804</v>
      </c>
      <c r="F5" s="9">
        <v>0.0006014418782193546</v>
      </c>
      <c r="G5" s="9">
        <v>0.0005000712532360427</v>
      </c>
      <c r="H5" s="9">
        <v>0.0006059028284573001</v>
      </c>
      <c r="I5" s="9">
        <v>0.0006386592143896817</v>
      </c>
      <c r="J5" s="4"/>
      <c r="K5" s="7">
        <v>-20</v>
      </c>
      <c r="L5" s="7">
        <v>20</v>
      </c>
      <c r="M5" s="8">
        <v>1.5</v>
      </c>
      <c r="N5" s="8">
        <v>276.84558188536</v>
      </c>
      <c r="O5" s="9">
        <v>0.0008896257927700046</v>
      </c>
      <c r="P5" s="9">
        <v>0.0008500312818005969</v>
      </c>
      <c r="Q5" s="9">
        <v>0.000702602803327573</v>
      </c>
      <c r="R5" s="9">
        <v>0.0008616616109668321</v>
      </c>
      <c r="S5" s="9">
        <v>0.0009189257653331395</v>
      </c>
      <c r="T5" s="4"/>
      <c r="U5" s="7">
        <v>25</v>
      </c>
      <c r="V5" s="7">
        <v>20</v>
      </c>
      <c r="W5" s="7">
        <v>1</v>
      </c>
      <c r="X5" s="8">
        <v>313.16971083199996</v>
      </c>
      <c r="Y5" s="9">
        <v>0.000596763779366388</v>
      </c>
      <c r="Z5" s="9">
        <v>0.0005765700836098966</v>
      </c>
      <c r="AA5" s="9">
        <v>0.0004824087911810664</v>
      </c>
      <c r="AB5" s="9">
        <v>0.0005787405405515957</v>
      </c>
      <c r="AC5" s="9">
        <v>0.000607414472506363</v>
      </c>
      <c r="AD5" s="4"/>
      <c r="AE5" s="7">
        <v>50</v>
      </c>
      <c r="AF5" s="7">
        <v>20</v>
      </c>
      <c r="AG5" s="7">
        <v>1</v>
      </c>
      <c r="AH5" s="8">
        <v>335.621377268</v>
      </c>
      <c r="AI5" s="9">
        <v>0.0005357009360575858</v>
      </c>
      <c r="AJ5" s="9">
        <v>0.0005186592461056876</v>
      </c>
      <c r="AK5" s="9">
        <v>0.00042978695213799717</v>
      </c>
      <c r="AL5" s="9">
        <v>0.000517185800463405</v>
      </c>
      <c r="AM5" s="9">
        <v>0.0005426794629233274</v>
      </c>
    </row>
    <row x14ac:dyDescent="0.25" r="6" customHeight="1" ht="17.25">
      <c r="A6" s="7">
        <v>5</v>
      </c>
      <c r="B6" s="7">
        <v>20</v>
      </c>
      <c r="C6" s="8">
        <v>1.5</v>
      </c>
      <c r="D6" s="8">
        <v>299.67173671536</v>
      </c>
      <c r="E6" s="9">
        <v>0.0007457775938824624</v>
      </c>
      <c r="F6" s="9">
        <v>0.0007004540921114663</v>
      </c>
      <c r="G6" s="9">
        <v>0.0005712588595145232</v>
      </c>
      <c r="H6" s="9">
        <v>0.0007130696695925851</v>
      </c>
      <c r="I6" s="9">
        <v>0.0007658838320053634</v>
      </c>
      <c r="J6" s="4"/>
      <c r="K6" s="7">
        <v>-20</v>
      </c>
      <c r="L6" s="7">
        <v>20</v>
      </c>
      <c r="M6" s="7">
        <v>2</v>
      </c>
      <c r="N6" s="8">
        <v>281.93841257599996</v>
      </c>
      <c r="O6" s="9">
        <v>0.0008902120394342245</v>
      </c>
      <c r="P6" s="9">
        <v>0.0008317504777964565</v>
      </c>
      <c r="Q6" s="9">
        <v>0.0006325073120171859</v>
      </c>
      <c r="R6" s="9">
        <v>0.0008445040127886186</v>
      </c>
      <c r="S6" s="9">
        <v>0.0009251823073667478</v>
      </c>
      <c r="T6" s="4"/>
      <c r="U6" s="7">
        <v>25</v>
      </c>
      <c r="V6" s="7">
        <v>20</v>
      </c>
      <c r="W6" s="8">
        <v>1.5</v>
      </c>
      <c r="X6" s="8">
        <v>318.604766843</v>
      </c>
      <c r="Y6" s="9">
        <v>0.0006943447000599682</v>
      </c>
      <c r="Z6" s="9">
        <v>0.0006560598544491122</v>
      </c>
      <c r="AA6" s="9">
        <v>0.0005355759828303867</v>
      </c>
      <c r="AB6" s="9">
        <v>0.0006637794043955385</v>
      </c>
      <c r="AC6" s="9">
        <v>0.0007109576055546179</v>
      </c>
      <c r="AD6" s="4"/>
      <c r="AE6" s="7">
        <v>50</v>
      </c>
      <c r="AF6" s="7">
        <v>20</v>
      </c>
      <c r="AG6" s="8">
        <v>1.5</v>
      </c>
      <c r="AH6" s="8">
        <v>341.13780072936</v>
      </c>
      <c r="AI6" s="9">
        <v>0.0006195664781358713</v>
      </c>
      <c r="AJ6" s="9">
        <v>0.0005857093385379506</v>
      </c>
      <c r="AK6" s="9">
        <v>0.00047425216152497264</v>
      </c>
      <c r="AL6" s="9">
        <v>0.0005886842373140958</v>
      </c>
      <c r="AM6" s="9">
        <v>0.0006312807832831234</v>
      </c>
    </row>
    <row x14ac:dyDescent="0.25" r="7" customHeight="1" ht="17.25">
      <c r="A7" s="7">
        <v>5</v>
      </c>
      <c r="B7" s="7">
        <v>20</v>
      </c>
      <c r="C7" s="7">
        <v>2</v>
      </c>
      <c r="D7" s="8">
        <v>304.307945856</v>
      </c>
      <c r="E7" s="9">
        <v>0.0007818567055257717</v>
      </c>
      <c r="F7" s="9">
        <v>0.0007140813855003482</v>
      </c>
      <c r="G7" s="9">
        <v>0.0005465320480146609</v>
      </c>
      <c r="H7" s="9">
        <v>0.0007329387444493456</v>
      </c>
      <c r="I7" s="9">
        <v>0.0008070058956034334</v>
      </c>
      <c r="J7" s="4"/>
      <c r="K7" s="7">
        <v>-20</v>
      </c>
      <c r="L7" s="7">
        <v>20</v>
      </c>
      <c r="M7" s="7">
        <v>3</v>
      </c>
      <c r="N7" s="8">
        <v>290.067722604</v>
      </c>
      <c r="O7" s="9">
        <v>0.0009377417051589128</v>
      </c>
      <c r="P7" s="9">
        <v>0.0008533469231392713</v>
      </c>
      <c r="Q7" s="9">
        <v>0.0005429763624121084</v>
      </c>
      <c r="R7" s="9">
        <v>0.000861775223689102</v>
      </c>
      <c r="S7" s="9">
        <v>0.0009833777466930068</v>
      </c>
      <c r="T7" s="4"/>
      <c r="U7" s="7">
        <v>25</v>
      </c>
      <c r="V7" s="7">
        <v>20</v>
      </c>
      <c r="W7" s="7">
        <v>2</v>
      </c>
      <c r="X7" s="8">
        <v>323.20663753599996</v>
      </c>
      <c r="Y7" s="9">
        <v>0.0007561692940839718</v>
      </c>
      <c r="Z7" s="9">
        <v>0.0006992651111585573</v>
      </c>
      <c r="AA7" s="9">
        <v>0.000546349395214891</v>
      </c>
      <c r="AB7" s="9">
        <v>0.0007125224628250924</v>
      </c>
      <c r="AC7" s="9">
        <v>0.0007779832168926663</v>
      </c>
      <c r="AD7" s="4"/>
      <c r="AE7" s="7">
        <v>50</v>
      </c>
      <c r="AF7" s="7">
        <v>20</v>
      </c>
      <c r="AG7" s="7">
        <v>2</v>
      </c>
      <c r="AH7" s="8">
        <v>345.705334144</v>
      </c>
      <c r="AI7" s="9">
        <v>0.0006944163031907023</v>
      </c>
      <c r="AJ7" s="9">
        <v>0.0006428005904607719</v>
      </c>
      <c r="AK7" s="9">
        <v>0.0005054249798414756</v>
      </c>
      <c r="AL7" s="9">
        <v>0.0006518499592719233</v>
      </c>
      <c r="AM7" s="9">
        <v>0.0007107530082979721</v>
      </c>
    </row>
    <row x14ac:dyDescent="0.25" r="8" customHeight="1" ht="17.25">
      <c r="A8" s="7">
        <v>5</v>
      </c>
      <c r="B8" s="7">
        <v>20</v>
      </c>
      <c r="C8" s="7">
        <v>3</v>
      </c>
      <c r="D8" s="8">
        <v>311.838316004</v>
      </c>
      <c r="E8" s="9">
        <v>0.0008506211591526073</v>
      </c>
      <c r="F8" s="9">
        <v>0.0007405344038119899</v>
      </c>
      <c r="G8" s="9">
        <v>0.0004915938840837523</v>
      </c>
      <c r="H8" s="9">
        <v>0.0007712008379891558</v>
      </c>
      <c r="I8" s="9">
        <v>0.00088459063397135</v>
      </c>
      <c r="J8" s="4"/>
      <c r="K8" s="7">
        <v>-20</v>
      </c>
      <c r="L8" s="7">
        <v>40</v>
      </c>
      <c r="M8" s="8">
        <v>0.4</v>
      </c>
      <c r="N8" s="8">
        <v>269.53534743384</v>
      </c>
      <c r="O8" s="9">
        <v>0.0008425105962997974</v>
      </c>
      <c r="P8" s="9">
        <v>0.0008387168771488598</v>
      </c>
      <c r="Q8" s="9">
        <v>0.0007455310146296126</v>
      </c>
      <c r="R8" s="9">
        <v>0.0008532915748110067</v>
      </c>
      <c r="S8" s="9">
        <v>0.0008624306701491633</v>
      </c>
      <c r="T8" s="4"/>
      <c r="U8" s="7">
        <v>25</v>
      </c>
      <c r="V8" s="7">
        <v>20</v>
      </c>
      <c r="W8" s="7">
        <v>3</v>
      </c>
      <c r="X8" s="8">
        <v>330.425997824</v>
      </c>
      <c r="Y8" s="9">
        <v>0.0008174011220945627</v>
      </c>
      <c r="Z8" s="9">
        <v>0.0007299419699251436</v>
      </c>
      <c r="AA8" s="9">
        <v>0.000495760675183152</v>
      </c>
      <c r="AB8" s="9">
        <v>0.0007451343803089165</v>
      </c>
      <c r="AC8" s="9">
        <v>0.000846673006742361</v>
      </c>
      <c r="AD8" s="4"/>
      <c r="AE8" s="7">
        <v>50</v>
      </c>
      <c r="AF8" s="7">
        <v>20</v>
      </c>
      <c r="AG8" s="7">
        <v>3</v>
      </c>
      <c r="AH8" s="8">
        <v>352.613687036</v>
      </c>
      <c r="AI8" s="9">
        <v>0.0007466988617011936</v>
      </c>
      <c r="AJ8" s="9">
        <v>0.0006614873852152655</v>
      </c>
      <c r="AK8" s="9">
        <v>0.00045504677390638946</v>
      </c>
      <c r="AL8" s="9">
        <v>0.0006755751198502067</v>
      </c>
      <c r="AM8" s="9">
        <v>0.0007688701353133619</v>
      </c>
    </row>
    <row x14ac:dyDescent="0.25" r="9" customHeight="1" ht="17.25">
      <c r="A9" s="7">
        <v>5</v>
      </c>
      <c r="B9" s="7">
        <v>20</v>
      </c>
      <c r="C9" s="7">
        <v>5</v>
      </c>
      <c r="D9" s="8">
        <v>322.80361949999997</v>
      </c>
      <c r="E9" s="9">
        <v>0.0008948007031332378</v>
      </c>
      <c r="F9" s="9">
        <v>0.0007366759145792058</v>
      </c>
      <c r="G9" s="9">
        <v>0.00028099455670511784</v>
      </c>
      <c r="H9" s="9">
        <v>0.0007538189574057388</v>
      </c>
      <c r="I9" s="9">
        <v>0.0009391062078016585</v>
      </c>
      <c r="J9" s="4"/>
      <c r="K9" s="7">
        <v>-20</v>
      </c>
      <c r="L9" s="7">
        <v>40</v>
      </c>
      <c r="M9" s="8">
        <v>0.6</v>
      </c>
      <c r="N9" s="8">
        <v>273.34686624872</v>
      </c>
      <c r="O9" s="9">
        <v>0.0009074452516803946</v>
      </c>
      <c r="P9" s="9">
        <v>0.0008981129697772173</v>
      </c>
      <c r="Q9" s="9">
        <v>0.000808721284946785</v>
      </c>
      <c r="R9" s="9">
        <v>0.0009151012211062236</v>
      </c>
      <c r="S9" s="9">
        <v>0.0009326713712462088</v>
      </c>
      <c r="T9" s="4"/>
      <c r="U9" s="7">
        <v>25</v>
      </c>
      <c r="V9" s="7">
        <v>20</v>
      </c>
      <c r="W9" s="7">
        <v>5</v>
      </c>
      <c r="X9" s="8">
        <v>340.533418</v>
      </c>
      <c r="Y9" s="9">
        <v>0.0008089921145130815</v>
      </c>
      <c r="Z9" s="9">
        <v>0.0006874380487066724</v>
      </c>
      <c r="AA9" s="9">
        <v>0.0002423228808225107</v>
      </c>
      <c r="AB9" s="9">
        <v>0.0006710623711058909</v>
      </c>
      <c r="AC9" s="9">
        <v>0.0008443122488325889</v>
      </c>
      <c r="AD9" s="4"/>
      <c r="AE9" s="7">
        <v>50</v>
      </c>
      <c r="AF9" s="7">
        <v>20</v>
      </c>
      <c r="AG9" s="7">
        <v>5</v>
      </c>
      <c r="AH9" s="8">
        <v>361.8632305</v>
      </c>
      <c r="AI9" s="9">
        <v>0.0007756827409544729</v>
      </c>
      <c r="AJ9" s="9">
        <v>0.0006489188873984017</v>
      </c>
      <c r="AK9" s="9">
        <v>0.0002658604299005231</v>
      </c>
      <c r="AL9" s="9">
        <v>0.0006434798957867244</v>
      </c>
      <c r="AM9" s="9">
        <v>0.0008036608447619727</v>
      </c>
    </row>
    <row x14ac:dyDescent="0.25" r="10" customHeight="1" ht="17.25">
      <c r="A10" s="7">
        <v>5</v>
      </c>
      <c r="B10" s="7">
        <v>40</v>
      </c>
      <c r="C10" s="8">
        <v>0.4</v>
      </c>
      <c r="D10" s="8">
        <v>293.41748158572</v>
      </c>
      <c r="E10" s="9">
        <v>0.0008581912453473153</v>
      </c>
      <c r="F10" s="9">
        <v>0.0008542863621122764</v>
      </c>
      <c r="G10" s="9">
        <v>0.000764858061468856</v>
      </c>
      <c r="H10" s="9">
        <v>0.0008679771695897338</v>
      </c>
      <c r="I10" s="9">
        <v>0.0008753603094067588</v>
      </c>
      <c r="J10" s="4"/>
      <c r="K10" s="7">
        <v>-20</v>
      </c>
      <c r="L10" s="7">
        <v>40</v>
      </c>
      <c r="M10" s="8">
        <v>0.8</v>
      </c>
      <c r="N10" s="8">
        <v>276.98517130988</v>
      </c>
      <c r="O10" s="9">
        <v>0.0009651808337072331</v>
      </c>
      <c r="P10" s="9">
        <v>0.000950730803956064</v>
      </c>
      <c r="Q10" s="9">
        <v>0.0008531290522465342</v>
      </c>
      <c r="R10" s="9">
        <v>0.0009691233665402219</v>
      </c>
      <c r="S10" s="9">
        <v>0.0009959108413818303</v>
      </c>
      <c r="T10" s="4"/>
      <c r="U10" s="7">
        <v>25</v>
      </c>
      <c r="V10" s="7">
        <v>40</v>
      </c>
      <c r="W10" s="8">
        <v>0.4</v>
      </c>
      <c r="X10" s="8">
        <v>311.72120782976</v>
      </c>
      <c r="Y10" s="9">
        <v>0.0013557923065426586</v>
      </c>
      <c r="Z10" s="9">
        <v>0.0013526696800681144</v>
      </c>
      <c r="AA10" s="9">
        <v>0.0012728437199846716</v>
      </c>
      <c r="AB10" s="9">
        <v>0.0013716333557087976</v>
      </c>
      <c r="AC10" s="9">
        <v>0.0013772452364222655</v>
      </c>
      <c r="AD10" s="4"/>
      <c r="AE10" s="7">
        <v>50</v>
      </c>
      <c r="AF10" s="7">
        <v>40</v>
      </c>
      <c r="AG10" s="8">
        <v>0.4</v>
      </c>
      <c r="AH10" s="8">
        <v>333.62480900395997</v>
      </c>
      <c r="AI10" s="9">
        <v>0.00165865005314389</v>
      </c>
      <c r="AJ10" s="9">
        <v>0.0016563596480559393</v>
      </c>
      <c r="AK10" s="9">
        <v>0.0015728303176921078</v>
      </c>
      <c r="AL10" s="9">
        <v>0.0016709830136393952</v>
      </c>
      <c r="AM10" s="9">
        <v>0.001675359411019554</v>
      </c>
    </row>
    <row x14ac:dyDescent="0.25" r="11" customHeight="1" ht="17.25">
      <c r="A11" s="7">
        <v>5</v>
      </c>
      <c r="B11" s="7">
        <v>40</v>
      </c>
      <c r="C11" s="8">
        <v>0.6</v>
      </c>
      <c r="D11" s="8">
        <v>296.87130714916</v>
      </c>
      <c r="E11" s="9">
        <v>0.0008101852747647252</v>
      </c>
      <c r="F11" s="9">
        <v>0.0008007419665243784</v>
      </c>
      <c r="G11" s="9">
        <v>0.0007146157052101279</v>
      </c>
      <c r="H11" s="9">
        <v>0.0008143830963357487</v>
      </c>
      <c r="I11" s="9">
        <v>0.0008291917582525935</v>
      </c>
      <c r="J11" s="4"/>
      <c r="K11" s="7">
        <v>-20</v>
      </c>
      <c r="L11" s="7">
        <v>40</v>
      </c>
      <c r="M11" s="7">
        <v>1</v>
      </c>
      <c r="N11" s="8">
        <v>280.456296752</v>
      </c>
      <c r="O11" s="9">
        <v>0.0010471314594205547</v>
      </c>
      <c r="P11" s="9">
        <v>0.0010249368659245278</v>
      </c>
      <c r="Q11" s="9">
        <v>0.0009198607758308108</v>
      </c>
      <c r="R11" s="9">
        <v>0.0010486232261976865</v>
      </c>
      <c r="S11" s="9">
        <v>0.0010844830537087731</v>
      </c>
      <c r="T11" s="4"/>
      <c r="U11" s="7">
        <v>25</v>
      </c>
      <c r="V11" s="7">
        <v>40</v>
      </c>
      <c r="W11" s="8">
        <v>0.6</v>
      </c>
      <c r="X11" s="8">
        <v>315.15240639103996</v>
      </c>
      <c r="Y11" s="9">
        <v>0.0009472560971404834</v>
      </c>
      <c r="Z11" s="9">
        <v>0.000939534932266573</v>
      </c>
      <c r="AA11" s="9">
        <v>0.0008611343867601826</v>
      </c>
      <c r="AB11" s="9">
        <v>0.0009532505232138555</v>
      </c>
      <c r="AC11" s="9">
        <v>0.0009656243618432062</v>
      </c>
      <c r="AD11" s="4"/>
      <c r="AE11" s="7">
        <v>50</v>
      </c>
      <c r="AF11" s="7">
        <v>40</v>
      </c>
      <c r="AG11" s="8">
        <v>0.6</v>
      </c>
      <c r="AH11" s="8">
        <v>337.03343153428</v>
      </c>
      <c r="AI11" s="9">
        <v>0.0010415091150123945</v>
      </c>
      <c r="AJ11" s="9">
        <v>0.0010354540013685406</v>
      </c>
      <c r="AK11" s="9">
        <v>0.0009589591860209507</v>
      </c>
      <c r="AL11" s="9">
        <v>0.0010453081526982336</v>
      </c>
      <c r="AM11" s="9">
        <v>0.0010556221127670073</v>
      </c>
    </row>
    <row x14ac:dyDescent="0.25" r="12" customHeight="1" ht="17.25">
      <c r="A12" s="7">
        <v>5</v>
      </c>
      <c r="B12" s="7">
        <v>40</v>
      </c>
      <c r="C12" s="8">
        <v>0.8</v>
      </c>
      <c r="D12" s="8">
        <v>300.20619240999997</v>
      </c>
      <c r="E12" s="9">
        <v>0.0008660313738110221</v>
      </c>
      <c r="F12" s="9">
        <v>0.0008497430826102405</v>
      </c>
      <c r="G12" s="9">
        <v>0.0007594508725187696</v>
      </c>
      <c r="H12" s="9">
        <v>0.0008661976135530732</v>
      </c>
      <c r="I12" s="9">
        <v>0.0008891940269844702</v>
      </c>
      <c r="J12" s="4"/>
      <c r="K12" s="7">
        <v>-20</v>
      </c>
      <c r="L12" s="7">
        <v>40</v>
      </c>
      <c r="M12" s="8">
        <v>1.5</v>
      </c>
      <c r="N12" s="8">
        <v>288.442298538</v>
      </c>
      <c r="O12" s="9">
        <v>0.001192506947678111</v>
      </c>
      <c r="P12" s="9">
        <v>0.0011538670865976867</v>
      </c>
      <c r="Q12" s="9">
        <v>0.0010206847115988493</v>
      </c>
      <c r="R12" s="9">
        <v>0.0011878656260326478</v>
      </c>
      <c r="S12" s="9">
        <v>0.0012455244554670027</v>
      </c>
      <c r="T12" s="4"/>
      <c r="U12" s="7">
        <v>25</v>
      </c>
      <c r="V12" s="7">
        <v>40</v>
      </c>
      <c r="W12" s="8">
        <v>0.8</v>
      </c>
      <c r="X12" s="8">
        <v>318.48539090687996</v>
      </c>
      <c r="Y12" s="9">
        <v>0.0009422609740987378</v>
      </c>
      <c r="Z12" s="9">
        <v>0.0009286646914056615</v>
      </c>
      <c r="AA12" s="9">
        <v>0.0008469636273595741</v>
      </c>
      <c r="AB12" s="9">
        <v>0.0009440525082257563</v>
      </c>
      <c r="AC12" s="9">
        <v>0.0009635896557514808</v>
      </c>
      <c r="AD12" s="4"/>
      <c r="AE12" s="7">
        <v>50</v>
      </c>
      <c r="AF12" s="7">
        <v>40</v>
      </c>
      <c r="AG12" s="8">
        <v>0.8</v>
      </c>
      <c r="AH12" s="8">
        <v>340.3645585416</v>
      </c>
      <c r="AI12" s="9">
        <v>0.0009100610659252269</v>
      </c>
      <c r="AJ12" s="9">
        <v>0.0008989547499326056</v>
      </c>
      <c r="AK12" s="9">
        <v>0.0008187729619827485</v>
      </c>
      <c r="AL12" s="9">
        <v>0.000908260309668052</v>
      </c>
      <c r="AM12" s="9">
        <v>0.0009253185298079298</v>
      </c>
    </row>
    <row x14ac:dyDescent="0.25" r="13" customHeight="1" ht="17.25">
      <c r="A13" s="7">
        <v>5</v>
      </c>
      <c r="B13" s="7">
        <v>40</v>
      </c>
      <c r="C13" s="7">
        <v>1</v>
      </c>
      <c r="D13" s="8">
        <v>303.425257756</v>
      </c>
      <c r="E13" s="9">
        <v>0.0010103540008555758</v>
      </c>
      <c r="F13" s="9">
        <v>0.0009862301851396914</v>
      </c>
      <c r="G13" s="9">
        <v>0.0008947736971673606</v>
      </c>
      <c r="H13" s="9">
        <v>0.0010101041821517145</v>
      </c>
      <c r="I13" s="9">
        <v>0.0010405694677305707</v>
      </c>
      <c r="J13" s="4"/>
      <c r="K13" s="7">
        <v>-20</v>
      </c>
      <c r="L13" s="7">
        <v>40</v>
      </c>
      <c r="M13" s="7">
        <v>2</v>
      </c>
      <c r="N13" s="8">
        <v>295.515424416</v>
      </c>
      <c r="O13" s="9">
        <v>0.0013521985573194592</v>
      </c>
      <c r="P13" s="9">
        <v>0.001297044302767006</v>
      </c>
      <c r="Q13" s="9">
        <v>0.0011400865044909278</v>
      </c>
      <c r="R13" s="9">
        <v>0.001346241082830603</v>
      </c>
      <c r="S13" s="9">
        <v>0.001422496588288722</v>
      </c>
      <c r="T13" s="4"/>
      <c r="U13" s="7">
        <v>25</v>
      </c>
      <c r="V13" s="7">
        <v>40</v>
      </c>
      <c r="W13" s="7">
        <v>1</v>
      </c>
      <c r="X13" s="8">
        <v>321.72192151999997</v>
      </c>
      <c r="Y13" s="9">
        <v>0.0009412542292053779</v>
      </c>
      <c r="Z13" s="9">
        <v>0.0009215372778603932</v>
      </c>
      <c r="AA13" s="9">
        <v>0.0008310208094484137</v>
      </c>
      <c r="AB13" s="9">
        <v>0.0009382557876774736</v>
      </c>
      <c r="AC13" s="9">
        <v>0.0009655403227055271</v>
      </c>
      <c r="AD13" s="4"/>
      <c r="AE13" s="7">
        <v>50</v>
      </c>
      <c r="AF13" s="7">
        <v>40</v>
      </c>
      <c r="AG13" s="7">
        <v>1</v>
      </c>
      <c r="AH13" s="8">
        <v>343.61859036879997</v>
      </c>
      <c r="AI13" s="9">
        <v>0.0009054002562625487</v>
      </c>
      <c r="AJ13" s="9">
        <v>0.0008880849127613608</v>
      </c>
      <c r="AK13" s="9">
        <v>0.000802031140103313</v>
      </c>
      <c r="AL13" s="9">
        <v>0.000899389266203556</v>
      </c>
      <c r="AM13" s="9">
        <v>0.0009233481184133331</v>
      </c>
    </row>
    <row x14ac:dyDescent="0.25" r="14" customHeight="1" ht="17.25">
      <c r="A14" s="7">
        <v>5</v>
      </c>
      <c r="B14" s="7">
        <v>40</v>
      </c>
      <c r="C14" s="8">
        <v>1.5</v>
      </c>
      <c r="D14" s="8">
        <v>310.98668653635997</v>
      </c>
      <c r="E14" s="9">
        <v>0.0011163950605231955</v>
      </c>
      <c r="F14" s="9">
        <v>0.0010728466555318741</v>
      </c>
      <c r="G14" s="9">
        <v>0.0009579812293733319</v>
      </c>
      <c r="H14" s="9">
        <v>0.0011075777221051487</v>
      </c>
      <c r="I14" s="9">
        <v>0.0011582565678738151</v>
      </c>
      <c r="J14" s="4"/>
      <c r="K14" s="7">
        <v>-20</v>
      </c>
      <c r="L14" s="7">
        <v>40</v>
      </c>
      <c r="M14" s="7">
        <v>3</v>
      </c>
      <c r="N14" s="8">
        <v>307.300181904</v>
      </c>
      <c r="O14" s="9">
        <v>0.0015660843409534065</v>
      </c>
      <c r="P14" s="9">
        <v>0.0014824470105709803</v>
      </c>
      <c r="Q14" s="9">
        <v>0.0012710439789307573</v>
      </c>
      <c r="R14" s="9">
        <v>0.0015569353035787396</v>
      </c>
      <c r="S14" s="9">
        <v>0.0016658483762024023</v>
      </c>
      <c r="T14" s="4"/>
      <c r="U14" s="7">
        <v>25</v>
      </c>
      <c r="V14" s="7">
        <v>40</v>
      </c>
      <c r="W14" s="8">
        <v>1.5</v>
      </c>
      <c r="X14" s="8">
        <v>329.402813165</v>
      </c>
      <c r="Y14" s="9">
        <v>0.0010715039458140205</v>
      </c>
      <c r="Z14" s="9">
        <v>0.0010355540333305867</v>
      </c>
      <c r="AA14" s="9">
        <v>0.0009248647372284986</v>
      </c>
      <c r="AB14" s="9">
        <v>0.0010619214287361839</v>
      </c>
      <c r="AC14" s="9">
        <v>0.0011071383102739965</v>
      </c>
      <c r="AD14" s="4"/>
      <c r="AE14" s="7">
        <v>50</v>
      </c>
      <c r="AF14" s="7">
        <v>40</v>
      </c>
      <c r="AG14" s="8">
        <v>1.5</v>
      </c>
      <c r="AH14" s="8">
        <v>351.41900577984</v>
      </c>
      <c r="AI14" s="9">
        <v>0.0009914624980433644</v>
      </c>
      <c r="AJ14" s="9">
        <v>0.0009587261310805481</v>
      </c>
      <c r="AK14" s="9">
        <v>0.0008537573143504273</v>
      </c>
      <c r="AL14" s="9">
        <v>0.000977754162076006</v>
      </c>
      <c r="AM14" s="9">
        <v>0.001018371795632187</v>
      </c>
    </row>
    <row x14ac:dyDescent="0.25" r="15" customHeight="1" ht="17.25">
      <c r="A15" s="7">
        <v>5</v>
      </c>
      <c r="B15" s="7">
        <v>40</v>
      </c>
      <c r="C15" s="7">
        <v>2</v>
      </c>
      <c r="D15" s="8">
        <v>317.892499328</v>
      </c>
      <c r="E15" s="9">
        <v>0.0012895540248746157</v>
      </c>
      <c r="F15" s="9">
        <v>0.001225615359466682</v>
      </c>
      <c r="G15" s="9">
        <v>0.0010957230263575358</v>
      </c>
      <c r="H15" s="9">
        <v>0.0012794805523890142</v>
      </c>
      <c r="I15" s="9">
        <v>0.0013467928646021285</v>
      </c>
      <c r="J15" s="4"/>
      <c r="K15" s="7">
        <v>-20</v>
      </c>
      <c r="L15" s="7">
        <v>40</v>
      </c>
      <c r="M15" s="7">
        <v>5</v>
      </c>
      <c r="N15" s="8">
        <v>324.063654</v>
      </c>
      <c r="O15" s="9">
        <v>0.001911089418392033</v>
      </c>
      <c r="P15" s="9">
        <v>0.001785100697319495</v>
      </c>
      <c r="Q15" s="9">
        <v>0.0014636318062323937</v>
      </c>
      <c r="R15" s="9">
        <v>0.0018980284431527696</v>
      </c>
      <c r="S15" s="9">
        <v>0.002058715313592872</v>
      </c>
      <c r="T15" s="4"/>
      <c r="U15" s="7">
        <v>25</v>
      </c>
      <c r="V15" s="7">
        <v>40</v>
      </c>
      <c r="W15" s="7">
        <v>2</v>
      </c>
      <c r="X15" s="8">
        <v>336.51937104</v>
      </c>
      <c r="Y15" s="9">
        <v>0.0012284769699164365</v>
      </c>
      <c r="Z15" s="9">
        <v>0.00117602140544346</v>
      </c>
      <c r="AA15" s="9">
        <v>0.00104860293153771</v>
      </c>
      <c r="AB15" s="9">
        <v>0.0012173777489789474</v>
      </c>
      <c r="AC15" s="9">
        <v>0.0012778285299347005</v>
      </c>
      <c r="AD15" s="4"/>
      <c r="AE15" s="7">
        <v>50</v>
      </c>
      <c r="AF15" s="7">
        <v>40</v>
      </c>
      <c r="AG15" s="7">
        <v>2</v>
      </c>
      <c r="AH15" s="8">
        <v>358.7463338304</v>
      </c>
      <c r="AI15" s="9">
        <v>0.0010520666759383382</v>
      </c>
      <c r="AJ15" s="9">
        <v>0.001003758645822136</v>
      </c>
      <c r="AK15" s="9">
        <v>0.0008752379250872192</v>
      </c>
      <c r="AL15" s="9">
        <v>0.0010313165727092815</v>
      </c>
      <c r="AM15" s="9">
        <v>0.0010878491349951846</v>
      </c>
    </row>
    <row x14ac:dyDescent="0.25" r="16" customHeight="1" ht="17.25">
      <c r="A16" s="7">
        <v>5</v>
      </c>
      <c r="B16" s="7">
        <v>40</v>
      </c>
      <c r="C16" s="7">
        <v>3</v>
      </c>
      <c r="D16" s="8">
        <v>329.932301172</v>
      </c>
      <c r="E16" s="9">
        <v>0.0013823519102416659</v>
      </c>
      <c r="F16" s="9">
        <v>0.0012822106188189626</v>
      </c>
      <c r="G16" s="9">
        <v>0.0010956736978019928</v>
      </c>
      <c r="H16" s="9">
        <v>0.0013584100447349482</v>
      </c>
      <c r="I16" s="9">
        <v>0.001459424467008763</v>
      </c>
      <c r="J16" s="4"/>
      <c r="K16" s="7">
        <v>-20</v>
      </c>
      <c r="L16" s="7">
        <v>40</v>
      </c>
      <c r="M16" s="8">
        <v>7.5</v>
      </c>
      <c r="N16" s="8">
        <v>340.03504125</v>
      </c>
      <c r="O16" s="9">
        <v>0.0022550762008952865</v>
      </c>
      <c r="P16" s="9">
        <v>0.00210425422566742</v>
      </c>
      <c r="Q16" s="9">
        <v>0.0016411571383821157</v>
      </c>
      <c r="R16" s="9">
        <v>0.002246208034636039</v>
      </c>
      <c r="S16" s="9">
        <v>0.0024531026167764567</v>
      </c>
      <c r="T16" s="4"/>
      <c r="U16" s="7">
        <v>25</v>
      </c>
      <c r="V16" s="7">
        <v>40</v>
      </c>
      <c r="W16" s="7">
        <v>3</v>
      </c>
      <c r="X16" s="8">
        <v>349.16949439999996</v>
      </c>
      <c r="Y16" s="9">
        <v>0.0014299155017606926</v>
      </c>
      <c r="Z16" s="9">
        <v>0.001347973264269299</v>
      </c>
      <c r="AA16" s="9">
        <v>0.0011803899516749587</v>
      </c>
      <c r="AB16" s="9">
        <v>0.001417228004932366</v>
      </c>
      <c r="AC16" s="9">
        <v>0.0015043472947226311</v>
      </c>
      <c r="AD16" s="4"/>
      <c r="AE16" s="7">
        <v>50</v>
      </c>
      <c r="AF16" s="7">
        <v>40</v>
      </c>
      <c r="AG16" s="7">
        <v>3</v>
      </c>
      <c r="AH16" s="8">
        <v>372.0067493176</v>
      </c>
      <c r="AI16" s="9">
        <v>0.001236663791043697</v>
      </c>
      <c r="AJ16" s="9">
        <v>0.0011600266333505796</v>
      </c>
      <c r="AK16" s="9">
        <v>0.0009920613945523567</v>
      </c>
      <c r="AL16" s="9">
        <v>0.001212078688856887</v>
      </c>
      <c r="AM16" s="9">
        <v>0.001293705113293193</v>
      </c>
    </row>
    <row x14ac:dyDescent="0.25" r="17" customHeight="1" ht="17.25">
      <c r="A17" s="7">
        <v>5</v>
      </c>
      <c r="B17" s="7">
        <v>40</v>
      </c>
      <c r="C17" s="7">
        <v>5</v>
      </c>
      <c r="D17" s="8">
        <v>348.2897795</v>
      </c>
      <c r="E17" s="9">
        <v>0.0017197957244497817</v>
      </c>
      <c r="F17" s="9">
        <v>0.001566831973385704</v>
      </c>
      <c r="G17" s="9">
        <v>0.0012911093213451618</v>
      </c>
      <c r="H17" s="9">
        <v>0.0016948486632875684</v>
      </c>
      <c r="I17" s="9">
        <v>0.0018420821789871824</v>
      </c>
      <c r="J17" s="4"/>
      <c r="K17" s="5"/>
      <c r="L17" s="5"/>
      <c r="M17" s="6"/>
      <c r="N17" s="6"/>
      <c r="O17" s="10"/>
      <c r="P17" s="10"/>
      <c r="Q17" s="10"/>
      <c r="R17" s="10"/>
      <c r="S17" s="10"/>
      <c r="T17" s="4"/>
      <c r="U17" s="7">
        <v>25</v>
      </c>
      <c r="V17" s="7">
        <v>40</v>
      </c>
      <c r="W17" s="7">
        <v>5</v>
      </c>
      <c r="X17" s="8">
        <v>368.907834</v>
      </c>
      <c r="Y17" s="9">
        <v>0.0016425016973940236</v>
      </c>
      <c r="Z17" s="9">
        <v>0.0015173012224702178</v>
      </c>
      <c r="AA17" s="9">
        <v>0.0012472613922425784</v>
      </c>
      <c r="AB17" s="9">
        <v>0.0016240260520813466</v>
      </c>
      <c r="AC17" s="9">
        <v>0.0017553804633946585</v>
      </c>
      <c r="AD17" s="4"/>
      <c r="AE17" s="7">
        <v>50</v>
      </c>
      <c r="AF17" s="7">
        <v>40</v>
      </c>
      <c r="AG17" s="7">
        <v>5</v>
      </c>
      <c r="AH17" s="8">
        <v>393.1257681</v>
      </c>
      <c r="AI17" s="9">
        <v>0.001479875647704872</v>
      </c>
      <c r="AJ17" s="9">
        <v>0.001357433668654253</v>
      </c>
      <c r="AK17" s="9">
        <v>0.001103006921947619</v>
      </c>
      <c r="AL17" s="9">
        <v>0.001453781469427555</v>
      </c>
      <c r="AM17" s="9">
        <v>0.0015743950676435378</v>
      </c>
    </row>
    <row x14ac:dyDescent="0.25" r="18" customHeight="1" ht="17.25">
      <c r="A18" s="7">
        <v>5</v>
      </c>
      <c r="B18" s="7">
        <v>40</v>
      </c>
      <c r="C18" s="8">
        <v>7.5</v>
      </c>
      <c r="D18" s="8">
        <v>364.53001706236</v>
      </c>
      <c r="E18" s="9">
        <v>0.002216687473228134</v>
      </c>
      <c r="F18" s="9">
        <v>0.0020284112471464547</v>
      </c>
      <c r="G18" s="9">
        <v>0.0016617773841081545</v>
      </c>
      <c r="H18" s="9">
        <v>0.002215235281751245</v>
      </c>
      <c r="I18" s="9">
        <v>0.0023980341773424266</v>
      </c>
      <c r="J18" s="4"/>
      <c r="K18" s="5"/>
      <c r="L18" s="5"/>
      <c r="M18" s="6"/>
      <c r="N18" s="6"/>
      <c r="O18" s="10"/>
      <c r="P18" s="10"/>
      <c r="Q18" s="10"/>
      <c r="R18" s="10"/>
      <c r="S18" s="10"/>
      <c r="T18" s="4"/>
      <c r="U18" s="7">
        <v>25</v>
      </c>
      <c r="V18" s="7">
        <v>40</v>
      </c>
      <c r="W18" s="8">
        <v>7.5</v>
      </c>
      <c r="X18" s="8">
        <v>385.42111662499997</v>
      </c>
      <c r="Y18" s="9">
        <v>0.0018998821230127516</v>
      </c>
      <c r="Z18" s="9">
        <v>0.0017767047322740652</v>
      </c>
      <c r="AA18" s="9">
        <v>0.0013459466688021055</v>
      </c>
      <c r="AB18" s="9">
        <v>0.0018778014904354604</v>
      </c>
      <c r="AC18" s="9">
        <v>0.0020503070502620856</v>
      </c>
      <c r="AD18" s="4"/>
      <c r="AE18" s="7">
        <v>50</v>
      </c>
      <c r="AF18" s="7">
        <v>40</v>
      </c>
      <c r="AG18" s="8">
        <v>7.5</v>
      </c>
      <c r="AH18" s="8">
        <v>409.91221146264</v>
      </c>
      <c r="AI18" s="9">
        <v>0.0016371626937330599</v>
      </c>
      <c r="AJ18" s="9">
        <v>0.0014912960981354753</v>
      </c>
      <c r="AK18" s="9">
        <v>0.0010879933232907737</v>
      </c>
      <c r="AL18" s="9">
        <v>0.0015940739233016666</v>
      </c>
      <c r="AM18" s="9">
        <v>0.0017584780192802724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69"/>
  <sheetViews>
    <sheetView workbookViewId="0"/>
  </sheetViews>
  <sheetFormatPr defaultRowHeight="15" x14ac:dyDescent="0.25"/>
  <cols>
    <col min="1" max="1" style="16" width="7.862142857142857" customWidth="1" bestFit="1"/>
    <col min="2" max="2" style="15" width="12.005" customWidth="1" bestFit="1"/>
    <col min="3" max="3" style="15" width="15.147857142857141" customWidth="1" bestFit="1"/>
    <col min="4" max="4" style="15" width="9.147857142857141" customWidth="1" bestFit="1"/>
    <col min="5" max="5" style="16" width="12.005" customWidth="1" bestFit="1"/>
    <col min="6" max="6" style="16" width="17.14785714285714" customWidth="1" bestFit="1"/>
    <col min="7" max="7" style="16" width="12.005" customWidth="1" bestFit="1"/>
    <col min="8" max="8" style="16" width="12.862142857142858" customWidth="1" bestFit="1"/>
    <col min="9" max="9" style="70" width="8.43357142857143" customWidth="1" bestFit="1"/>
    <col min="10" max="10" style="15" width="13.147857142857141" customWidth="1" bestFit="1"/>
    <col min="11" max="11" style="70" width="13.43357142857143" customWidth="1" bestFit="1"/>
    <col min="12" max="12" style="15" width="13.43357142857143" customWidth="1" bestFit="1"/>
    <col min="13" max="13" style="15" width="13.43357142857143" customWidth="1" bestFit="1"/>
    <col min="14" max="14" style="15" width="12.005" customWidth="1" bestFit="1"/>
    <col min="15" max="15" style="15" width="14.43357142857143" customWidth="1" bestFit="1"/>
    <col min="16" max="16" style="15" width="12.005" customWidth="1" bestFit="1"/>
    <col min="17" max="17" style="16" width="12.005" customWidth="1" bestFit="1"/>
    <col min="18" max="18" style="70" width="13.290714285714287" customWidth="1" bestFit="1"/>
    <col min="19" max="19" style="16" width="12.005" customWidth="1" bestFit="1"/>
    <col min="20" max="20" style="70" width="12.005" customWidth="1" bestFit="1"/>
    <col min="21" max="21" style="70" width="8.43357142857143" customWidth="1" bestFit="1"/>
    <col min="22" max="22" style="71" width="12.005" customWidth="1" bestFit="1"/>
    <col min="23" max="23" style="71" width="12.290714285714287" customWidth="1" bestFit="1"/>
    <col min="24" max="24" style="14" width="12.719285714285713" customWidth="1" bestFit="1"/>
    <col min="25" max="25" style="14" width="14.147857142857141" customWidth="1" bestFit="1"/>
    <col min="26" max="26" style="14" width="12.147857142857141" customWidth="1" bestFit="1"/>
    <col min="27" max="27" style="14" width="14.005" customWidth="1" bestFit="1"/>
    <col min="28" max="28" style="14" width="12.005" customWidth="1" bestFit="1"/>
    <col min="29" max="29" style="70" width="12.005" customWidth="1" bestFit="1"/>
    <col min="30" max="30" style="14" width="8.005" customWidth="1" bestFit="1"/>
    <col min="31" max="31" style="14" width="12.005" customWidth="1" bestFit="1"/>
    <col min="32" max="32" style="14" width="12.005" customWidth="1" bestFit="1"/>
    <col min="33" max="33" style="14" width="12.005" customWidth="1" bestFit="1"/>
    <col min="34" max="34" style="14" width="13.147857142857141" customWidth="1" bestFit="1"/>
    <col min="35" max="35" style="14" width="12.147857142857141" customWidth="1" bestFit="1"/>
    <col min="36" max="36" style="14" width="13.43357142857143" customWidth="1" bestFit="1"/>
    <col min="37" max="37" style="14" width="13.147857142857141" customWidth="1" bestFit="1"/>
    <col min="38" max="38" style="14" width="11.862142857142858" customWidth="1" bestFit="1"/>
    <col min="39" max="39" style="14" width="14.719285714285713" customWidth="1" bestFit="1"/>
    <col min="40" max="40" style="14" width="12.719285714285713" customWidth="1" bestFit="1"/>
    <col min="41" max="41" style="14" width="8.147857142857141" customWidth="1" bestFit="1"/>
    <col min="42" max="42" style="14" width="8.862142857142858" customWidth="1" bestFit="1"/>
    <col min="43" max="43" style="14" width="10.147857142857141" customWidth="1" bestFit="1"/>
    <col min="44" max="44" style="14" width="4.433571428571429" customWidth="1" bestFit="1"/>
    <col min="45" max="45" style="14" width="12.43357142857143" customWidth="1" bestFit="1"/>
    <col min="46" max="46" style="14" width="12.43357142857143" customWidth="1" bestFit="1"/>
    <col min="47" max="47" style="14" width="12.43357142857143" customWidth="1" bestFit="1"/>
    <col min="48" max="48" style="14" width="12.43357142857143" customWidth="1" bestFit="1"/>
    <col min="49" max="49" style="14" width="12.43357142857143" customWidth="1" bestFit="1"/>
    <col min="50" max="50" style="14" width="12.43357142857143" customWidth="1" bestFit="1"/>
    <col min="51" max="51" style="14" width="12.43357142857143" customWidth="1" bestFit="1"/>
    <col min="52" max="52" style="14" width="12.43357142857143" customWidth="1" bestFit="1"/>
    <col min="53" max="53" style="14" width="12.43357142857143" customWidth="1" bestFit="1"/>
    <col min="54" max="54" style="14" width="12.43357142857143" customWidth="1" bestFit="1"/>
  </cols>
  <sheetData>
    <row x14ac:dyDescent="0.25" r="1" customHeight="1" ht="17.25">
      <c r="A1" s="18" t="s">
        <v>2</v>
      </c>
      <c r="B1" s="19" t="s">
        <v>8</v>
      </c>
      <c r="C1" s="19" t="s">
        <v>9</v>
      </c>
      <c r="D1" s="19" t="s">
        <v>10</v>
      </c>
      <c r="E1" s="20" t="s">
        <v>11</v>
      </c>
      <c r="F1" s="20" t="s">
        <v>12</v>
      </c>
      <c r="G1" s="20" t="s">
        <v>13</v>
      </c>
      <c r="H1" s="20" t="s">
        <v>14</v>
      </c>
      <c r="I1" s="21" t="s">
        <v>15</v>
      </c>
      <c r="J1" s="19" t="s">
        <v>16</v>
      </c>
      <c r="K1" s="21" t="s">
        <v>17</v>
      </c>
      <c r="L1" s="22" t="s">
        <v>18</v>
      </c>
      <c r="M1" s="19" t="s">
        <v>19</v>
      </c>
      <c r="N1" s="22" t="s">
        <v>20</v>
      </c>
      <c r="O1" s="19" t="s">
        <v>21</v>
      </c>
      <c r="P1" s="22" t="s">
        <v>22</v>
      </c>
      <c r="Q1" s="23" t="s">
        <v>23</v>
      </c>
      <c r="R1" s="21" t="s">
        <v>24</v>
      </c>
      <c r="S1" s="20" t="s">
        <v>25</v>
      </c>
      <c r="T1" s="24" t="s">
        <v>6</v>
      </c>
      <c r="U1" s="21" t="s">
        <v>26</v>
      </c>
      <c r="V1" s="21" t="s">
        <v>27</v>
      </c>
      <c r="W1" s="25" t="s">
        <v>28</v>
      </c>
      <c r="X1" s="4"/>
      <c r="Y1" s="4"/>
      <c r="Z1" s="4"/>
      <c r="AA1" s="4"/>
      <c r="AB1" s="4"/>
      <c r="AC1" s="26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x14ac:dyDescent="0.25" r="2" customHeight="1" ht="17.25">
      <c r="A2" s="27">
        <v>0.4</v>
      </c>
      <c r="B2" s="28">
        <v>20</v>
      </c>
      <c r="C2" s="28">
        <v>0</v>
      </c>
      <c r="D2" s="28">
        <v>-20</v>
      </c>
      <c r="E2" s="29">
        <v>286.654776186</v>
      </c>
      <c r="F2" s="29">
        <v>16.6049052461</v>
      </c>
      <c r="G2" s="29">
        <v>262.53133733208</v>
      </c>
      <c r="H2" s="29">
        <v>0.0005639064211570306</v>
      </c>
      <c r="I2" s="30">
        <v>13481044511183600</v>
      </c>
      <c r="J2" s="28">
        <v>1493906152913230</v>
      </c>
      <c r="K2" s="30">
        <f>I2-J2</f>
      </c>
      <c r="L2" s="31">
        <v>1.1405564287540676e+22</v>
      </c>
      <c r="M2" s="32">
        <v>3.6162502202978557e+21</v>
      </c>
      <c r="N2" s="32">
        <v>2.394867987138003e+21</v>
      </c>
      <c r="O2" s="32">
        <v>3.19687348624386e+21</v>
      </c>
      <c r="P2" s="31">
        <v>1.94233143332121e+21</v>
      </c>
      <c r="Q2" s="33">
        <v>255.600857658842</v>
      </c>
      <c r="R2" s="34">
        <f>F2*P2-N2-O2-L2-M2</f>
      </c>
      <c r="S2" s="35">
        <f>R2/P2</f>
      </c>
      <c r="T2" s="34">
        <f>S2*2*0.01/SQRT(8*1.38E-23*Q2/(2.66E-26*PI()))</f>
      </c>
      <c r="U2" s="30">
        <f>F2*2*0.01/SQRT(8*1.38E-23*Q2/(2.66E-26*PI()))</f>
      </c>
      <c r="V2" s="30">
        <f>T2-U2</f>
      </c>
      <c r="W2" s="35">
        <f>V2/U2*100</f>
      </c>
      <c r="X2" s="4"/>
      <c r="Y2" s="36"/>
      <c r="Z2" s="36"/>
      <c r="AA2" s="36"/>
      <c r="AB2" s="4"/>
      <c r="AC2" s="36"/>
      <c r="AD2" s="4"/>
      <c r="AE2" s="4"/>
      <c r="AF2" s="36"/>
      <c r="AG2" s="4"/>
      <c r="AH2" s="4"/>
      <c r="AI2" s="36"/>
      <c r="AJ2" s="36"/>
      <c r="AK2" s="36"/>
      <c r="AL2" s="36"/>
      <c r="AM2" s="36"/>
      <c r="AN2" s="36"/>
      <c r="AO2" s="36"/>
      <c r="AP2" s="36"/>
      <c r="AQ2" s="36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x14ac:dyDescent="0.25" r="3" customHeight="1" ht="17.25">
      <c r="A3" s="37">
        <v>0.6</v>
      </c>
      <c r="B3" s="32">
        <v>20</v>
      </c>
      <c r="C3" s="32">
        <v>0</v>
      </c>
      <c r="D3" s="32">
        <v>-20</v>
      </c>
      <c r="E3" s="33">
        <v>297.222834506</v>
      </c>
      <c r="F3" s="33">
        <v>20.2383909247</v>
      </c>
      <c r="G3" s="33">
        <v>265.49039366168</v>
      </c>
      <c r="H3" s="33">
        <v>0.0006834595060720647</v>
      </c>
      <c r="I3" s="36">
        <v>19502568519941000</v>
      </c>
      <c r="J3" s="32">
        <v>2482489172052840</v>
      </c>
      <c r="K3" s="36">
        <f>I3-J3</f>
      </c>
      <c r="L3" s="31">
        <v>2.572321019624517e+22</v>
      </c>
      <c r="M3" s="32">
        <v>5.375014384692024e+21</v>
      </c>
      <c r="N3" s="32">
        <v>7.893240360077159e+21</v>
      </c>
      <c r="O3" s="32">
        <v>4.76561985321249e+21</v>
      </c>
      <c r="P3" s="31">
        <v>4.10631629574779e+21</v>
      </c>
      <c r="Q3" s="33">
        <v>256.293789278012</v>
      </c>
      <c r="R3" s="38">
        <f>F3*P3-N3-O3-L3-M3</f>
      </c>
      <c r="S3" s="39">
        <f>R3/P3</f>
      </c>
      <c r="T3" s="38">
        <f>S3*2*0.01/SQRT(8*1.38E-23*Q3/(2.66E-26*PI()))</f>
      </c>
      <c r="U3" s="36">
        <f>F3*2*0.01/SQRT(8*1.38E-23*Q3/(2.66E-26*PI()))</f>
      </c>
      <c r="V3" s="36">
        <f>T3-U3</f>
      </c>
      <c r="W3" s="39">
        <f>V3/U3*100</f>
      </c>
      <c r="X3" s="4"/>
      <c r="Y3" s="36"/>
      <c r="Z3" s="36"/>
      <c r="AA3" s="36"/>
      <c r="AB3" s="4"/>
      <c r="AC3" s="36"/>
      <c r="AD3" s="4"/>
      <c r="AE3" s="4"/>
      <c r="AF3" s="36"/>
      <c r="AG3" s="4"/>
      <c r="AH3" s="4"/>
      <c r="AI3" s="36"/>
      <c r="AJ3" s="36"/>
      <c r="AK3" s="36"/>
      <c r="AL3" s="36"/>
      <c r="AM3" s="36"/>
      <c r="AN3" s="36"/>
      <c r="AO3" s="36"/>
      <c r="AP3" s="36"/>
      <c r="AQ3" s="36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x14ac:dyDescent="0.25" r="4" customHeight="1" ht="17.25">
      <c r="A4" s="40">
        <v>0.8</v>
      </c>
      <c r="B4" s="41">
        <v>20</v>
      </c>
      <c r="C4" s="41">
        <v>0</v>
      </c>
      <c r="D4" s="41">
        <v>-20</v>
      </c>
      <c r="E4" s="8">
        <v>307.194599725</v>
      </c>
      <c r="F4" s="42">
        <v>22.0523694952</v>
      </c>
      <c r="G4" s="42">
        <v>268.28248792299996</v>
      </c>
      <c r="H4" s="42">
        <v>0.0007408329866560917</v>
      </c>
      <c r="I4" s="43">
        <v>25159334184672300</v>
      </c>
      <c r="J4" s="7">
        <v>3044362383817350</v>
      </c>
      <c r="K4" s="26">
        <f>I4-J4</f>
      </c>
      <c r="L4" s="44">
        <v>3.608685133845936e+22</v>
      </c>
      <c r="M4" s="7">
        <v>6.922683535274979e+21</v>
      </c>
      <c r="N4" s="7">
        <v>1.644489571594225e+22</v>
      </c>
      <c r="O4" s="7">
        <v>5.01677003526178e+21</v>
      </c>
      <c r="P4" s="44">
        <v>5.59852457475886e+21</v>
      </c>
      <c r="Q4" s="8">
        <v>257.039260550875</v>
      </c>
      <c r="R4" s="45">
        <f>F4*P4-N4-O4-L4-M4</f>
      </c>
      <c r="S4" s="46">
        <f>R4/P4</f>
      </c>
      <c r="T4" s="45">
        <f>S4*2*0.01/SQRT(8*1.38E-23*Q4/(2.66E-26*PI()))</f>
      </c>
      <c r="U4" s="26">
        <f>F4*2*0.01/SQRT(8*1.38E-23*Q4/(2.66E-26*PI()))</f>
      </c>
      <c r="V4" s="26">
        <f>T4-U4</f>
      </c>
      <c r="W4" s="46">
        <f>V4/U4*100</f>
      </c>
      <c r="X4" s="4"/>
      <c r="Y4" s="26"/>
      <c r="Z4" s="26"/>
      <c r="AA4" s="26"/>
      <c r="AB4" s="4"/>
      <c r="AC4" s="47"/>
      <c r="AD4" s="4"/>
      <c r="AE4" s="4"/>
      <c r="AF4" s="26"/>
      <c r="AG4" s="4"/>
      <c r="AH4" s="4"/>
      <c r="AI4" s="26"/>
      <c r="AJ4" s="26"/>
      <c r="AK4" s="26"/>
      <c r="AL4" s="26"/>
      <c r="AM4" s="26"/>
      <c r="AN4" s="26"/>
      <c r="AO4" s="26"/>
      <c r="AP4" s="26"/>
      <c r="AQ4" s="26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x14ac:dyDescent="0.25" r="5" customHeight="1" ht="17.25">
      <c r="A5" s="40">
        <v>1.5</v>
      </c>
      <c r="B5" s="41">
        <v>20</v>
      </c>
      <c r="C5" s="41">
        <v>0</v>
      </c>
      <c r="D5" s="41">
        <v>-20</v>
      </c>
      <c r="E5" s="42">
        <v>337.777078162499</v>
      </c>
      <c r="F5" s="42">
        <v>26.9007848327</v>
      </c>
      <c r="G5" s="42">
        <v>276.84558188536</v>
      </c>
      <c r="H5" s="42">
        <v>0.0008896257927700046</v>
      </c>
      <c r="I5" s="43">
        <v>42902620325701200</v>
      </c>
      <c r="J5" s="41">
        <v>4814831897137840</v>
      </c>
      <c r="K5" s="26">
        <f>I5-J5</f>
      </c>
      <c r="L5" s="44">
        <v>4.657050861390468e+22</v>
      </c>
      <c r="M5" s="7">
        <v>1.2347606677850914e+22</v>
      </c>
      <c r="N5" s="7">
        <v>4.202044284895417e+22</v>
      </c>
      <c r="O5" s="7">
        <v>3.40028697560705e+21</v>
      </c>
      <c r="P5" s="44">
        <v>6.84739530933248e+21</v>
      </c>
      <c r="Q5" s="8">
        <v>259.487475698205</v>
      </c>
      <c r="R5" s="45">
        <f>F5*P5-N5-O5-L5-M5</f>
      </c>
      <c r="S5" s="46">
        <f>R5/P5</f>
      </c>
      <c r="T5" s="45">
        <f>S5*2*0.01/SQRT(8*1.38E-23*Q5/(2.66E-26*PI()))</f>
      </c>
      <c r="U5" s="26">
        <f>F5*2*0.01/SQRT(8*1.38E-23*Q5/(2.66E-26*PI()))</f>
      </c>
      <c r="V5" s="26">
        <f>T5-U5</f>
      </c>
      <c r="W5" s="46">
        <f>V5/U5*100</f>
      </c>
      <c r="X5" s="4"/>
      <c r="Y5" s="26"/>
      <c r="Z5" s="26"/>
      <c r="AA5" s="26"/>
      <c r="AB5" s="4"/>
      <c r="AC5" s="47"/>
      <c r="AD5" s="4"/>
      <c r="AE5" s="4"/>
      <c r="AF5" s="26"/>
      <c r="AG5" s="4"/>
      <c r="AH5" s="4"/>
      <c r="AI5" s="26"/>
      <c r="AJ5" s="26"/>
      <c r="AK5" s="26"/>
      <c r="AL5" s="26"/>
      <c r="AM5" s="26"/>
      <c r="AN5" s="26"/>
      <c r="AO5" s="26"/>
      <c r="AP5" s="26"/>
      <c r="AQ5" s="26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x14ac:dyDescent="0.25" r="6" customHeight="1" ht="17.25">
      <c r="A6" s="48">
        <v>2</v>
      </c>
      <c r="B6" s="41">
        <v>20</v>
      </c>
      <c r="C6" s="41">
        <v>0</v>
      </c>
      <c r="D6" s="41">
        <v>-20</v>
      </c>
      <c r="E6" s="8">
        <v>355.9657592</v>
      </c>
      <c r="F6" s="42">
        <v>27.1649790814</v>
      </c>
      <c r="G6" s="42">
        <v>281.93841257599996</v>
      </c>
      <c r="H6" s="42">
        <v>0.0008902120394342245</v>
      </c>
      <c r="I6" s="43">
        <v>54280583135107400</v>
      </c>
      <c r="J6" s="7">
        <v>5660345640080320</v>
      </c>
      <c r="K6" s="26">
        <f>I6-J6</f>
      </c>
      <c r="L6" s="44">
        <v>5.082423319881873e+22</v>
      </c>
      <c r="M6" s="7">
        <v>1.5769383235293735e+22</v>
      </c>
      <c r="N6" s="7">
        <v>6.144628629304862e+22</v>
      </c>
      <c r="O6" s="7">
        <v>2.78660186573482e+21</v>
      </c>
      <c r="P6" s="44">
        <v>7.28562081735893e+21</v>
      </c>
      <c r="Q6" s="8">
        <v>261.017400221662</v>
      </c>
      <c r="R6" s="45">
        <f>F6*P6-N6-O6-L6-M6</f>
      </c>
      <c r="S6" s="46">
        <f>R6/P6</f>
      </c>
      <c r="T6" s="45">
        <f>S6*2*0.01/SQRT(8*1.38E-23*Q6/(2.66E-26*PI()))</f>
      </c>
      <c r="U6" s="26">
        <f>F6*2*0.01/SQRT(8*1.38E-23*Q6/(2.66E-26*PI()))</f>
      </c>
      <c r="V6" s="26">
        <f>T6-U6</f>
      </c>
      <c r="W6" s="46">
        <f>V6/U6*100</f>
      </c>
      <c r="X6" s="4"/>
      <c r="Y6" s="26"/>
      <c r="Z6" s="26"/>
      <c r="AA6" s="26"/>
      <c r="AB6" s="4"/>
      <c r="AC6" s="47"/>
      <c r="AD6" s="4"/>
      <c r="AE6" s="4"/>
      <c r="AF6" s="26"/>
      <c r="AG6" s="4"/>
      <c r="AH6" s="4"/>
      <c r="AI6" s="26"/>
      <c r="AJ6" s="26"/>
      <c r="AK6" s="26"/>
      <c r="AL6" s="26"/>
      <c r="AM6" s="26"/>
      <c r="AN6" s="26"/>
      <c r="AO6" s="26"/>
      <c r="AP6" s="26"/>
      <c r="AQ6" s="26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x14ac:dyDescent="0.25" r="7" customHeight="1" ht="17.25">
      <c r="A7" s="48">
        <v>3</v>
      </c>
      <c r="B7" s="41">
        <v>20</v>
      </c>
      <c r="C7" s="41">
        <v>0</v>
      </c>
      <c r="D7" s="41">
        <v>-20</v>
      </c>
      <c r="E7" s="8">
        <v>384.9990093</v>
      </c>
      <c r="F7" s="42">
        <v>29.0249660377</v>
      </c>
      <c r="G7" s="42">
        <v>290.067722604</v>
      </c>
      <c r="H7" s="42">
        <v>0.0009377417051589128</v>
      </c>
      <c r="I7" s="43">
        <v>75280826127208600</v>
      </c>
      <c r="J7" s="7">
        <v>5873229898881040</v>
      </c>
      <c r="K7" s="26">
        <f>I7-J7</f>
      </c>
      <c r="L7" s="44">
        <v>5.596674475492307e+22</v>
      </c>
      <c r="M7" s="7">
        <v>2.161558396173802e+22</v>
      </c>
      <c r="N7" s="7">
        <v>1.0132923377807645e+23</v>
      </c>
      <c r="O7" s="7">
        <v>2.07618461952576e+21</v>
      </c>
      <c r="P7" s="44">
        <v>7.77428603925559e+21</v>
      </c>
      <c r="Q7" s="8">
        <v>263.683848602439</v>
      </c>
      <c r="R7" s="45">
        <f>F7*P7-N7-O7-L7-M7</f>
      </c>
      <c r="S7" s="46">
        <f>R7/P7</f>
      </c>
      <c r="T7" s="45">
        <f>S7*2*0.01/SQRT(8*1.38E-23*Q7/(2.66E-26*PI()))</f>
      </c>
      <c r="U7" s="26">
        <f>F7*2*0.01/SQRT(8*1.38E-23*Q7/(2.66E-26*PI()))</f>
      </c>
      <c r="V7" s="26">
        <f>T7-U7</f>
      </c>
      <c r="W7" s="46">
        <f>V7/U7*100</f>
      </c>
      <c r="X7" s="4"/>
      <c r="Y7" s="26"/>
      <c r="Z7" s="26"/>
      <c r="AA7" s="26"/>
      <c r="AB7" s="4"/>
      <c r="AC7" s="47"/>
      <c r="AD7" s="4"/>
      <c r="AE7" s="4"/>
      <c r="AF7" s="26"/>
      <c r="AG7" s="4"/>
      <c r="AH7" s="4"/>
      <c r="AI7" s="26"/>
      <c r="AJ7" s="26"/>
      <c r="AK7" s="26"/>
      <c r="AL7" s="26"/>
      <c r="AM7" s="26"/>
      <c r="AN7" s="26"/>
      <c r="AO7" s="26"/>
      <c r="AP7" s="26"/>
      <c r="AQ7" s="26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x14ac:dyDescent="0.25" r="8" customHeight="1" ht="17.25">
      <c r="A8" s="37">
        <v>0.4</v>
      </c>
      <c r="B8" s="32">
        <v>40</v>
      </c>
      <c r="C8" s="32">
        <v>0</v>
      </c>
      <c r="D8" s="32">
        <v>-20</v>
      </c>
      <c r="E8" s="33">
        <v>311.669097978</v>
      </c>
      <c r="F8" s="33">
        <v>25.1374964266</v>
      </c>
      <c r="G8" s="33">
        <v>269.53534743384</v>
      </c>
      <c r="H8" s="33">
        <v>0.0008425105962997974</v>
      </c>
      <c r="I8" s="36">
        <v>12399066260265500</v>
      </c>
      <c r="J8" s="32">
        <v>1587477743283150</v>
      </c>
      <c r="K8" s="36">
        <f>I8-J8</f>
      </c>
      <c r="L8" s="31">
        <v>2.7249342577035373e+22</v>
      </c>
      <c r="M8" s="32">
        <v>6.62199949237253e+21</v>
      </c>
      <c r="N8" s="32">
        <v>3.7608270829239046e+21</v>
      </c>
      <c r="O8" s="32">
        <v>4.1462312058388e+21</v>
      </c>
      <c r="P8" s="31">
        <v>2.30167678084672e+21</v>
      </c>
      <c r="Q8" s="33">
        <v>257.771846543928</v>
      </c>
      <c r="R8" s="38">
        <f>F8*P8-N8-O8-L8-M8</f>
      </c>
      <c r="S8" s="39">
        <f>R8/P8</f>
      </c>
      <c r="T8" s="38">
        <f>S8*2*0.01/SQRT(8*1.38E-23*Q8/(2.66E-26*PI()))</f>
      </c>
      <c r="U8" s="36">
        <f>F8*2*0.01/SQRT(8*1.38E-23*Q8/(2.66E-26*PI()))</f>
      </c>
      <c r="V8" s="36">
        <f>T8-U8</f>
      </c>
      <c r="W8" s="39">
        <f>V8/U8*100</f>
      </c>
      <c r="X8" s="4"/>
      <c r="Y8" s="36"/>
      <c r="Z8" s="36"/>
      <c r="AA8" s="36"/>
      <c r="AB8" s="4"/>
      <c r="AC8" s="36"/>
      <c r="AD8" s="4"/>
      <c r="AE8" s="4"/>
      <c r="AF8" s="36"/>
      <c r="AG8" s="4"/>
      <c r="AH8" s="4"/>
      <c r="AI8" s="36"/>
      <c r="AJ8" s="36"/>
      <c r="AK8" s="36"/>
      <c r="AL8" s="36"/>
      <c r="AM8" s="36"/>
      <c r="AN8" s="36"/>
      <c r="AO8" s="36"/>
      <c r="AP8" s="36"/>
      <c r="AQ8" s="36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x14ac:dyDescent="0.25" r="9" customHeight="1" ht="17.25">
      <c r="A9" s="37">
        <v>0.6</v>
      </c>
      <c r="B9" s="32">
        <v>40</v>
      </c>
      <c r="C9" s="32">
        <v>0</v>
      </c>
      <c r="D9" s="32">
        <v>-20</v>
      </c>
      <c r="E9" s="33">
        <v>325.281665174</v>
      </c>
      <c r="F9" s="33">
        <v>27.2656759292</v>
      </c>
      <c r="G9" s="33">
        <v>273.34686624872</v>
      </c>
      <c r="H9" s="33">
        <v>0.0009074452516803946</v>
      </c>
      <c r="I9" s="36">
        <v>17820274907115700</v>
      </c>
      <c r="J9" s="32">
        <v>2856276725248740</v>
      </c>
      <c r="K9" s="36">
        <f>I9-J9</f>
      </c>
      <c r="L9" s="31">
        <v>6.638697926265579e+22</v>
      </c>
      <c r="M9" s="32">
        <v>9.156617154732133e+21</v>
      </c>
      <c r="N9" s="32">
        <v>1.14275589998306e+22</v>
      </c>
      <c r="O9" s="32">
        <v>6.8610903218066e+21</v>
      </c>
      <c r="P9" s="31">
        <v>5.24391696314214e+21</v>
      </c>
      <c r="Q9" s="33">
        <v>258.927337923896</v>
      </c>
      <c r="R9" s="38">
        <f>F9*P9-N9-O9-L9-M9</f>
      </c>
      <c r="S9" s="39">
        <f>R9/P9</f>
      </c>
      <c r="T9" s="38">
        <f>S9*2*0.01/SQRT(8*1.38E-23*Q9/(2.66E-26*PI()))</f>
      </c>
      <c r="U9" s="36">
        <f>F9*2*0.01/SQRT(8*1.38E-23*Q9/(2.66E-26*PI()))</f>
      </c>
      <c r="V9" s="36">
        <f>T9-U9</f>
      </c>
      <c r="W9" s="39">
        <f>V9/U9*100</f>
      </c>
      <c r="X9" s="4"/>
      <c r="Y9" s="36"/>
      <c r="Z9" s="36"/>
      <c r="AA9" s="36"/>
      <c r="AB9" s="4"/>
      <c r="AC9" s="36"/>
      <c r="AD9" s="4"/>
      <c r="AE9" s="4"/>
      <c r="AF9" s="36"/>
      <c r="AG9" s="4"/>
      <c r="AH9" s="4"/>
      <c r="AI9" s="36"/>
      <c r="AJ9" s="36"/>
      <c r="AK9" s="36"/>
      <c r="AL9" s="36"/>
      <c r="AM9" s="36"/>
      <c r="AN9" s="36"/>
      <c r="AO9" s="36"/>
      <c r="AP9" s="36"/>
      <c r="AQ9" s="36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x14ac:dyDescent="0.25" r="10" customHeight="1" ht="17.25">
      <c r="A10" s="40">
        <v>0.8</v>
      </c>
      <c r="B10" s="41">
        <v>40</v>
      </c>
      <c r="C10" s="41">
        <v>0</v>
      </c>
      <c r="D10" s="41">
        <v>-20</v>
      </c>
      <c r="E10" s="8">
        <v>338.275611821</v>
      </c>
      <c r="F10" s="42">
        <v>29.1927988774</v>
      </c>
      <c r="G10" s="42">
        <v>276.98517130988</v>
      </c>
      <c r="H10" s="42">
        <v>0.0009651808337072331</v>
      </c>
      <c r="I10" s="43">
        <v>22847676049130000</v>
      </c>
      <c r="J10" s="7">
        <v>3452182949254420</v>
      </c>
      <c r="K10" s="26">
        <f>I10-J10</f>
      </c>
      <c r="L10" s="44">
        <v>9.66869568513609e+22</v>
      </c>
      <c r="M10" s="7">
        <v>1.1348048282246789e+22</v>
      </c>
      <c r="N10" s="7">
        <v>2.3998257842939677e+22</v>
      </c>
      <c r="O10" s="7">
        <v>7.6224258216179e+21</v>
      </c>
      <c r="P10" s="44">
        <v>7.40957058616716e+21</v>
      </c>
      <c r="Q10" s="8">
        <v>260.192975930068</v>
      </c>
      <c r="R10" s="45">
        <f>F10*P10-N10-O10-L10-M10</f>
      </c>
      <c r="S10" s="46">
        <f>R10/P10</f>
      </c>
      <c r="T10" s="45">
        <f>S10*2*0.01/SQRT(8*1.38E-23*Q10/(2.66E-26*PI()))</f>
      </c>
      <c r="U10" s="26">
        <f>F10*2*0.01/SQRT(8*1.38E-23*Q10/(2.66E-26*PI()))</f>
      </c>
      <c r="V10" s="26">
        <f>T10-U10</f>
      </c>
      <c r="W10" s="46">
        <f>V10/U10*100</f>
      </c>
      <c r="X10" s="4"/>
      <c r="Y10" s="26"/>
      <c r="Z10" s="26"/>
      <c r="AA10" s="26"/>
      <c r="AB10" s="4"/>
      <c r="AC10" s="47"/>
      <c r="AD10" s="4"/>
      <c r="AE10" s="4"/>
      <c r="AF10" s="26"/>
      <c r="AG10" s="4"/>
      <c r="AH10" s="4"/>
      <c r="AI10" s="26"/>
      <c r="AJ10" s="26"/>
      <c r="AK10" s="26"/>
      <c r="AL10" s="26"/>
      <c r="AM10" s="26"/>
      <c r="AN10" s="26"/>
      <c r="AO10" s="26"/>
      <c r="AP10" s="26"/>
      <c r="AQ10" s="26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x14ac:dyDescent="0.25" r="11" customHeight="1" ht="17.25">
      <c r="A11" s="48">
        <v>1</v>
      </c>
      <c r="B11" s="41">
        <v>40</v>
      </c>
      <c r="C11" s="41">
        <v>0</v>
      </c>
      <c r="D11" s="41">
        <v>-20</v>
      </c>
      <c r="E11" s="8">
        <v>350.6724884</v>
      </c>
      <c r="F11" s="42">
        <v>31.8693049169</v>
      </c>
      <c r="G11" s="42">
        <v>280.456296752</v>
      </c>
      <c r="H11" s="42">
        <v>0.0010471314594205547</v>
      </c>
      <c r="I11" s="43">
        <v>27549964175500500</v>
      </c>
      <c r="J11" s="7">
        <v>4514247569367830</v>
      </c>
      <c r="K11" s="26">
        <f>I11-J11</f>
      </c>
      <c r="L11" s="44">
        <v>1.0938717271443747e+23</v>
      </c>
      <c r="M11" s="7">
        <v>1.403951738883738e+22</v>
      </c>
      <c r="N11" s="7">
        <v>3.4586254641416295e+22</v>
      </c>
      <c r="O11" s="7">
        <v>6.90542517509333e+21</v>
      </c>
      <c r="P11" s="44">
        <v>8.23966152937956e+21</v>
      </c>
      <c r="Q11" s="8">
        <v>261.488575730557</v>
      </c>
      <c r="R11" s="45">
        <f>F11*P11-N11-O11-L11-M11</f>
      </c>
      <c r="S11" s="46">
        <f>R11/P11</f>
      </c>
      <c r="T11" s="45">
        <f>S11*2*0.01/SQRT(8*1.38E-23*Q11/(2.66E-26*PI()))</f>
      </c>
      <c r="U11" s="26">
        <f>F11*2*0.01/SQRT(8*1.38E-23*Q11/(2.66E-26*PI()))</f>
      </c>
      <c r="V11" s="26">
        <f>T11-U11</f>
      </c>
      <c r="W11" s="46">
        <f>V11/U11*100</f>
      </c>
      <c r="X11" s="4"/>
      <c r="Y11" s="26"/>
      <c r="Z11" s="26"/>
      <c r="AA11" s="26"/>
      <c r="AB11" s="4"/>
      <c r="AC11" s="47"/>
      <c r="AD11" s="4"/>
      <c r="AE11" s="4"/>
      <c r="AF11" s="26"/>
      <c r="AG11" s="4"/>
      <c r="AH11" s="4"/>
      <c r="AI11" s="26"/>
      <c r="AJ11" s="26"/>
      <c r="AK11" s="26"/>
      <c r="AL11" s="26"/>
      <c r="AM11" s="26"/>
      <c r="AN11" s="26"/>
      <c r="AO11" s="26"/>
      <c r="AP11" s="26"/>
      <c r="AQ11" s="26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x14ac:dyDescent="0.25" r="12" customHeight="1" ht="17.25">
      <c r="A12" s="40">
        <v>1.5</v>
      </c>
      <c r="B12" s="41">
        <v>40</v>
      </c>
      <c r="C12" s="41">
        <v>0</v>
      </c>
      <c r="D12" s="41">
        <v>-20</v>
      </c>
      <c r="E12" s="8">
        <v>379.19392335</v>
      </c>
      <c r="F12" s="42">
        <v>36.8068946552</v>
      </c>
      <c r="G12" s="42">
        <v>288.442298538</v>
      </c>
      <c r="H12" s="42">
        <v>0.001192506947678111</v>
      </c>
      <c r="I12" s="43">
        <v>38216650760393600</v>
      </c>
      <c r="J12" s="7">
        <v>5712700240414110</v>
      </c>
      <c r="K12" s="26">
        <f>I12-J12</f>
      </c>
      <c r="L12" s="44">
        <v>1.2658265322710317e+23</v>
      </c>
      <c r="M12" s="7">
        <v>2.0762544874327114e+22</v>
      </c>
      <c r="N12" s="7">
        <v>5.9506322324306535e+22</v>
      </c>
      <c r="O12" s="7">
        <v>5.35139738768674e+21</v>
      </c>
      <c r="P12" s="44">
        <v>9.2468485879631e+21</v>
      </c>
      <c r="Q12" s="8">
        <v>264.435279856066</v>
      </c>
      <c r="R12" s="45">
        <f>F12*P12-N12-O12-L12-M12</f>
      </c>
      <c r="S12" s="46">
        <f>R12/P12</f>
      </c>
      <c r="T12" s="45">
        <f>S12*2*0.01/SQRT(8*1.38E-23*Q12/(2.66E-26*PI()))</f>
      </c>
      <c r="U12" s="26">
        <f>F12*2*0.01/SQRT(8*1.38E-23*Q12/(2.66E-26*PI()))</f>
      </c>
      <c r="V12" s="26">
        <f>T12-U12</f>
      </c>
      <c r="W12" s="46">
        <f>V12/U12*100</f>
      </c>
      <c r="X12" s="4"/>
      <c r="Y12" s="26"/>
      <c r="Z12" s="26"/>
      <c r="AA12" s="26"/>
      <c r="AB12" s="4"/>
      <c r="AC12" s="47"/>
      <c r="AD12" s="4"/>
      <c r="AE12" s="4"/>
      <c r="AF12" s="26"/>
      <c r="AG12" s="4"/>
      <c r="AH12" s="4"/>
      <c r="AI12" s="26"/>
      <c r="AJ12" s="26"/>
      <c r="AK12" s="26"/>
      <c r="AL12" s="26"/>
      <c r="AM12" s="26"/>
      <c r="AN12" s="26"/>
      <c r="AO12" s="26"/>
      <c r="AP12" s="26"/>
      <c r="AQ12" s="26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x14ac:dyDescent="0.25" r="13" customHeight="1" ht="17.25">
      <c r="A13" s="48">
        <v>2</v>
      </c>
      <c r="B13" s="41">
        <v>40</v>
      </c>
      <c r="C13" s="41">
        <v>0</v>
      </c>
      <c r="D13" s="41">
        <v>-20</v>
      </c>
      <c r="E13" s="8">
        <v>404.4550872</v>
      </c>
      <c r="F13" s="42">
        <v>42.2444180276</v>
      </c>
      <c r="G13" s="42">
        <v>295.515424416</v>
      </c>
      <c r="H13" s="42">
        <v>0.0013521985573194592</v>
      </c>
      <c r="I13" s="43">
        <v>47772990369021200</v>
      </c>
      <c r="J13" s="7">
        <v>6578688205484830</v>
      </c>
      <c r="K13" s="26">
        <f>I13-J13</f>
      </c>
      <c r="L13" s="44">
        <v>1.3892349435741648e+23</v>
      </c>
      <c r="M13" s="7">
        <v>2.7172605908118177e+22</v>
      </c>
      <c r="N13" s="7">
        <v>8.54334217606128e+22</v>
      </c>
      <c r="O13" s="7">
        <v>4.44716845821527e+21</v>
      </c>
      <c r="P13" s="44">
        <v>9.90635321433613e+21</v>
      </c>
      <c r="Q13" s="8">
        <v>267.080959622559</v>
      </c>
      <c r="R13" s="45">
        <f>F13*P13-N13-O13-L13-M13</f>
      </c>
      <c r="S13" s="46">
        <f>R13/P13</f>
      </c>
      <c r="T13" s="45">
        <f>S13*2*0.01/SQRT(8*1.38E-23*Q13/(2.66E-26*PI()))</f>
      </c>
      <c r="U13" s="26">
        <f>F13*2*0.01/SQRT(8*1.38E-23*Q13/(2.66E-26*PI()))</f>
      </c>
      <c r="V13" s="26">
        <f>T13-U13</f>
      </c>
      <c r="W13" s="46">
        <f>V13/U13*100</f>
      </c>
      <c r="X13" s="4"/>
      <c r="Y13" s="26"/>
      <c r="Z13" s="26"/>
      <c r="AA13" s="26"/>
      <c r="AB13" s="4"/>
      <c r="AC13" s="47"/>
      <c r="AD13" s="4"/>
      <c r="AE13" s="4"/>
      <c r="AF13" s="26"/>
      <c r="AG13" s="4"/>
      <c r="AH13" s="4"/>
      <c r="AI13" s="26"/>
      <c r="AJ13" s="26"/>
      <c r="AK13" s="26"/>
      <c r="AL13" s="26"/>
      <c r="AM13" s="26"/>
      <c r="AN13" s="26"/>
      <c r="AO13" s="26"/>
      <c r="AP13" s="26"/>
      <c r="AQ13" s="26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x14ac:dyDescent="0.25" r="14" customHeight="1" ht="17.25">
      <c r="A14" s="48">
        <v>3</v>
      </c>
      <c r="B14" s="41">
        <v>40</v>
      </c>
      <c r="C14" s="41">
        <v>0</v>
      </c>
      <c r="D14" s="41">
        <v>-20</v>
      </c>
      <c r="E14" s="8">
        <v>446.5435068</v>
      </c>
      <c r="F14" s="42">
        <v>49.8925087515</v>
      </c>
      <c r="G14" s="42">
        <v>307.300181904</v>
      </c>
      <c r="H14" s="42">
        <v>0.0015660843409534065</v>
      </c>
      <c r="I14" s="43">
        <v>64905307180386200</v>
      </c>
      <c r="J14" s="7">
        <v>7414702177590710</v>
      </c>
      <c r="K14" s="26">
        <f>I14-J14</f>
      </c>
      <c r="L14" s="44">
        <v>1.5412133613150175e+23</v>
      </c>
      <c r="M14" s="7">
        <v>3.923960183744518e+22</v>
      </c>
      <c r="N14" s="7">
        <v>1.3775740033205153e+23</v>
      </c>
      <c r="O14" s="7">
        <v>3.38762420341834e+21</v>
      </c>
      <c r="P14" s="44">
        <v>1.069679402986e+22</v>
      </c>
      <c r="Q14" s="8">
        <v>271.681291963284</v>
      </c>
      <c r="R14" s="45">
        <f>F14*P14-N14-O14-L14-M14</f>
      </c>
      <c r="S14" s="46">
        <f>R14/P14</f>
      </c>
      <c r="T14" s="45">
        <f>S14*2*0.01/SQRT(8*1.38E-23*Q14/(2.66E-26*PI()))</f>
      </c>
      <c r="U14" s="26">
        <f>F14*2*0.01/SQRT(8*1.38E-23*Q14/(2.66E-26*PI()))</f>
      </c>
      <c r="V14" s="26">
        <f>T14-U14</f>
      </c>
      <c r="W14" s="46">
        <f>V14/U14*100</f>
      </c>
      <c r="X14" s="4"/>
      <c r="Y14" s="26"/>
      <c r="Z14" s="26"/>
      <c r="AA14" s="26"/>
      <c r="AB14" s="4"/>
      <c r="AC14" s="47"/>
      <c r="AD14" s="4"/>
      <c r="AE14" s="4"/>
      <c r="AF14" s="26"/>
      <c r="AG14" s="4"/>
      <c r="AH14" s="4"/>
      <c r="AI14" s="26"/>
      <c r="AJ14" s="26"/>
      <c r="AK14" s="26"/>
      <c r="AL14" s="26"/>
      <c r="AM14" s="26"/>
      <c r="AN14" s="26"/>
      <c r="AO14" s="26"/>
      <c r="AP14" s="26"/>
      <c r="AQ14" s="26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x14ac:dyDescent="0.25" r="15" customHeight="1" ht="17.25">
      <c r="A15" s="48">
        <v>5</v>
      </c>
      <c r="B15" s="41">
        <v>40</v>
      </c>
      <c r="C15" s="41">
        <v>0</v>
      </c>
      <c r="D15" s="41">
        <v>-20</v>
      </c>
      <c r="E15" s="8">
        <v>506.41305</v>
      </c>
      <c r="F15" s="42">
        <v>62.5223015157</v>
      </c>
      <c r="G15" s="42">
        <v>324.063654</v>
      </c>
      <c r="H15" s="42">
        <v>0.001911089418392033</v>
      </c>
      <c r="I15" s="43">
        <v>95386705504070500</v>
      </c>
      <c r="J15" s="7">
        <v>7707210802968410</v>
      </c>
      <c r="K15" s="26">
        <f>I15-J15</f>
      </c>
      <c r="L15" s="44">
        <v>1.6998428433885738e+23</v>
      </c>
      <c r="M15" s="7">
        <v>6.248148107802611e+22</v>
      </c>
      <c r="N15" s="7">
        <v>2.4102665271346674e+23</v>
      </c>
      <c r="O15" s="7">
        <v>2.37666336022572e+21</v>
      </c>
      <c r="P15" s="44">
        <v>1.14565436538556e+22</v>
      </c>
      <c r="Q15" s="8">
        <v>279.516771383124</v>
      </c>
      <c r="R15" s="45">
        <f>F15*P15-N15-O15-L15-M15</f>
      </c>
      <c r="S15" s="46">
        <f>R15/P15</f>
      </c>
      <c r="T15" s="45">
        <f>S15*2*0.01/SQRT(8*1.38E-23*Q15/(2.66E-26*PI()))</f>
      </c>
      <c r="U15" s="26">
        <f>F15*2*0.01/SQRT(8*1.38E-23*Q15/(2.66E-26*PI()))</f>
      </c>
      <c r="V15" s="26">
        <f>T15-U15</f>
      </c>
      <c r="W15" s="46">
        <f>V15/U15*100</f>
      </c>
      <c r="X15" s="4"/>
      <c r="Y15" s="26"/>
      <c r="Z15" s="26"/>
      <c r="AA15" s="26"/>
      <c r="AB15" s="4"/>
      <c r="AC15" s="47"/>
      <c r="AD15" s="4"/>
      <c r="AE15" s="4"/>
      <c r="AF15" s="26"/>
      <c r="AG15" s="4"/>
      <c r="AH15" s="4"/>
      <c r="AI15" s="26"/>
      <c r="AJ15" s="26"/>
      <c r="AK15" s="26"/>
      <c r="AL15" s="26"/>
      <c r="AM15" s="26"/>
      <c r="AN15" s="26"/>
      <c r="AO15" s="26"/>
      <c r="AP15" s="26"/>
      <c r="AQ15" s="26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x14ac:dyDescent="0.25" r="16" customHeight="1" ht="17.25">
      <c r="A16" s="49">
        <v>7.5</v>
      </c>
      <c r="B16" s="50">
        <v>40</v>
      </c>
      <c r="C16" s="50">
        <v>0</v>
      </c>
      <c r="D16" s="50">
        <v>-20</v>
      </c>
      <c r="E16" s="51">
        <v>563.45371875</v>
      </c>
      <c r="F16" s="52">
        <v>75.5721616928</v>
      </c>
      <c r="G16" s="52">
        <v>340.03504125</v>
      </c>
      <c r="H16" s="52">
        <v>0.0022550762008952865</v>
      </c>
      <c r="I16" s="53">
        <v>128595492911816000</v>
      </c>
      <c r="J16" s="54">
        <v>6975278527583900</v>
      </c>
      <c r="K16" s="55">
        <f>I16-J16</f>
      </c>
      <c r="L16" s="56">
        <v>1.7772217337750013e+23</v>
      </c>
      <c r="M16" s="54">
        <v>9.081918340437e+22</v>
      </c>
      <c r="N16" s="54">
        <v>3.596870122264365e+23</v>
      </c>
      <c r="O16" s="54">
        <v>1.76050637984385e+21</v>
      </c>
      <c r="P16" s="56">
        <v>1.17371729716333e+22</v>
      </c>
      <c r="Q16" s="51">
        <v>287.903227656435</v>
      </c>
      <c r="R16" s="45">
        <f>F16*P16-N16-O16-L16-M16</f>
      </c>
      <c r="S16" s="46">
        <f>R16/P16</f>
      </c>
      <c r="T16" s="57">
        <f>S16*2*0.01/SQRT(8*1.38E-23*Q16/(2.66E-26*PI()))</f>
      </c>
      <c r="U16" s="55">
        <f>F16*2*0.01/SQRT(8*1.38E-23*Q16/(2.66E-26*PI()))</f>
      </c>
      <c r="V16" s="55">
        <f>T16-U16</f>
      </c>
      <c r="W16" s="58">
        <f>V16/U16*100</f>
      </c>
      <c r="X16" s="4"/>
      <c r="Y16" s="26"/>
      <c r="Z16" s="26"/>
      <c r="AA16" s="26"/>
      <c r="AB16" s="4"/>
      <c r="AC16" s="26"/>
      <c r="AD16" s="4"/>
      <c r="AE16" s="4"/>
      <c r="AF16" s="26"/>
      <c r="AG16" s="4"/>
      <c r="AH16" s="4"/>
      <c r="AI16" s="26"/>
      <c r="AJ16" s="26"/>
      <c r="AK16" s="26"/>
      <c r="AL16" s="26"/>
      <c r="AM16" s="26"/>
      <c r="AN16" s="26"/>
      <c r="AO16" s="26"/>
      <c r="AP16" s="26"/>
      <c r="AQ16" s="26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x14ac:dyDescent="0.25" r="17" customHeight="1" ht="17.25">
      <c r="A17" s="27">
        <v>0.4</v>
      </c>
      <c r="B17" s="28">
        <v>20</v>
      </c>
      <c r="C17" s="28">
        <v>0</v>
      </c>
      <c r="D17" s="28">
        <v>5</v>
      </c>
      <c r="E17" s="29">
        <v>309.05030825</v>
      </c>
      <c r="F17" s="29">
        <v>15.3457595743</v>
      </c>
      <c r="G17" s="29">
        <v>286.80208631</v>
      </c>
      <c r="H17" s="29">
        <v>0.0004986070906012072</v>
      </c>
      <c r="I17" s="30">
        <v>12504131832091200</v>
      </c>
      <c r="J17" s="28">
        <v>1806879187939660</v>
      </c>
      <c r="K17" s="59">
        <f>I17-J17</f>
      </c>
      <c r="L17" s="32">
        <v>1.4300109749650226e+22</v>
      </c>
      <c r="M17" s="32">
        <v>3.326443185456107e+21</v>
      </c>
      <c r="N17" s="32">
        <v>2.560546075654701e+21</v>
      </c>
      <c r="O17" s="32">
        <v>4.43173351483918e+21</v>
      </c>
      <c r="P17" s="60">
        <v>2.43743714139009e+21</v>
      </c>
      <c r="Q17" s="29">
        <v>280.393737168885</v>
      </c>
      <c r="R17" s="34">
        <f>F17*P17-N17-O17-L17-M17</f>
      </c>
      <c r="S17" s="35">
        <f>R17/P17</f>
      </c>
      <c r="T17" s="34">
        <f>S17*2*0.01/SQRT(8*1.38E-23*Q17/(2.66E-26*PI()))</f>
      </c>
      <c r="U17" s="30">
        <f>F17*2*0.01/SQRT(8*1.38E-23*Q17/(2.66E-26*PI()))</f>
      </c>
      <c r="V17" s="30">
        <f>T17-U17</f>
      </c>
      <c r="W17" s="35">
        <f>V17/U17*100</f>
      </c>
      <c r="X17" s="4"/>
      <c r="Y17" s="36"/>
      <c r="Z17" s="36"/>
      <c r="AA17" s="36"/>
      <c r="AB17" s="4"/>
      <c r="AC17" s="36"/>
      <c r="AD17" s="4"/>
      <c r="AE17" s="4"/>
      <c r="AF17" s="36"/>
      <c r="AG17" s="4"/>
      <c r="AH17" s="4"/>
      <c r="AI17" s="36"/>
      <c r="AJ17" s="36"/>
      <c r="AK17" s="36"/>
      <c r="AL17" s="36"/>
      <c r="AM17" s="36"/>
      <c r="AN17" s="36"/>
      <c r="AO17" s="36"/>
      <c r="AP17" s="36"/>
      <c r="AQ17" s="36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x14ac:dyDescent="0.25" r="18" customHeight="1" ht="17.25">
      <c r="A18" s="37">
        <v>0.6</v>
      </c>
      <c r="B18" s="32">
        <v>20</v>
      </c>
      <c r="C18" s="32">
        <v>0</v>
      </c>
      <c r="D18" s="32">
        <v>5</v>
      </c>
      <c r="E18" s="33">
        <v>318.505582162</v>
      </c>
      <c r="F18" s="33">
        <v>17.2267419617</v>
      </c>
      <c r="G18" s="33">
        <v>289.44956300536</v>
      </c>
      <c r="H18" s="33">
        <v>0.0005571574127607875</v>
      </c>
      <c r="I18" s="36">
        <v>18199394360054200</v>
      </c>
      <c r="J18" s="32">
        <v>3062236113357680</v>
      </c>
      <c r="K18" s="61">
        <f>I18-J18</f>
      </c>
      <c r="L18" s="32">
        <v>2.721398891899735e+22</v>
      </c>
      <c r="M18" s="32">
        <v>4.892754880313959e+21</v>
      </c>
      <c r="N18" s="32">
        <v>7.67608435266233e+21</v>
      </c>
      <c r="O18" s="32">
        <v>5.53580351190512e+21</v>
      </c>
      <c r="P18" s="31">
        <v>4.3738762396375e+21</v>
      </c>
      <c r="Q18" s="33">
        <v>281.074903145239</v>
      </c>
      <c r="R18" s="38">
        <f>F18*P18-N18-O18-L18-M18</f>
      </c>
      <c r="S18" s="39">
        <f>R18/P18</f>
      </c>
      <c r="T18" s="38">
        <f>S18*2*0.01/SQRT(8*1.38E-23*Q18/(2.66E-26*PI()))</f>
      </c>
      <c r="U18" s="36">
        <f>F18*2*0.01/SQRT(8*1.38E-23*Q18/(2.66E-26*PI()))</f>
      </c>
      <c r="V18" s="36">
        <f>T18-U18</f>
      </c>
      <c r="W18" s="39">
        <f>V18/U18*100</f>
      </c>
      <c r="X18" s="4"/>
      <c r="Y18" s="36"/>
      <c r="Z18" s="36"/>
      <c r="AA18" s="36"/>
      <c r="AB18" s="4"/>
      <c r="AC18" s="36"/>
      <c r="AD18" s="4"/>
      <c r="AE18" s="4"/>
      <c r="AF18" s="36"/>
      <c r="AG18" s="4"/>
      <c r="AH18" s="4"/>
      <c r="AI18" s="36"/>
      <c r="AJ18" s="36"/>
      <c r="AK18" s="36"/>
      <c r="AL18" s="36"/>
      <c r="AM18" s="36"/>
      <c r="AN18" s="36"/>
      <c r="AO18" s="36"/>
      <c r="AP18" s="36"/>
      <c r="AQ18" s="36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x14ac:dyDescent="0.25" r="19" customHeight="1" ht="17.25">
      <c r="A19" s="40">
        <v>0.8</v>
      </c>
      <c r="B19" s="41">
        <v>20</v>
      </c>
      <c r="C19" s="41">
        <v>0</v>
      </c>
      <c r="D19" s="41">
        <v>5</v>
      </c>
      <c r="E19" s="8">
        <v>327.445337357</v>
      </c>
      <c r="F19" s="42">
        <v>18.720169366</v>
      </c>
      <c r="G19" s="42">
        <v>291.95269445996</v>
      </c>
      <c r="H19" s="42">
        <v>0.0006028576042660748</v>
      </c>
      <c r="I19" s="43">
        <v>23603364325146000</v>
      </c>
      <c r="J19" s="7">
        <v>4107218983346390</v>
      </c>
      <c r="K19" s="62">
        <f>I19-J19</f>
      </c>
      <c r="L19" s="7">
        <v>3.629559657630908e+22</v>
      </c>
      <c r="M19" s="7">
        <v>6.397228705525028e+21</v>
      </c>
      <c r="N19" s="7">
        <v>1.4960167189370473e+22</v>
      </c>
      <c r="O19" s="7">
        <v>5.4756053849972e+21</v>
      </c>
      <c r="P19" s="44">
        <v>5.65601030691948e+21</v>
      </c>
      <c r="Q19" s="8">
        <v>281.799623338801</v>
      </c>
      <c r="R19" s="45">
        <f>F19*P19-N19-O19-L19-M19</f>
      </c>
      <c r="S19" s="46">
        <f>R19/P19</f>
      </c>
      <c r="T19" s="45">
        <f>S19*2*0.01/SQRT(8*1.38E-23*Q19/(2.66E-26*PI()))</f>
      </c>
      <c r="U19" s="26">
        <f>F19*2*0.01/SQRT(8*1.38E-23*Q19/(2.66E-26*PI()))</f>
      </c>
      <c r="V19" s="26">
        <f>T19-U19</f>
      </c>
      <c r="W19" s="46">
        <f>V19/U19*100</f>
      </c>
      <c r="X19" s="4"/>
      <c r="Y19" s="26"/>
      <c r="Z19" s="26"/>
      <c r="AA19" s="26"/>
      <c r="AB19" s="4"/>
      <c r="AC19" s="47"/>
      <c r="AD19" s="4"/>
      <c r="AE19" s="4"/>
      <c r="AF19" s="26"/>
      <c r="AG19" s="4"/>
      <c r="AH19" s="4"/>
      <c r="AI19" s="26"/>
      <c r="AJ19" s="26"/>
      <c r="AK19" s="26"/>
      <c r="AL19" s="26"/>
      <c r="AM19" s="26"/>
      <c r="AN19" s="26"/>
      <c r="AO19" s="26"/>
      <c r="AP19" s="26"/>
      <c r="AQ19" s="26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x14ac:dyDescent="0.25" r="20" customHeight="1" ht="17.25">
      <c r="A20" s="48">
        <v>1</v>
      </c>
      <c r="B20" s="41">
        <v>20</v>
      </c>
      <c r="C20" s="41">
        <v>0</v>
      </c>
      <c r="D20" s="41">
        <v>5</v>
      </c>
      <c r="E20" s="8">
        <v>335.8930249</v>
      </c>
      <c r="F20" s="42">
        <v>19.5077841323</v>
      </c>
      <c r="G20" s="42">
        <v>294.318046972</v>
      </c>
      <c r="H20" s="42">
        <v>0.0006256921528972804</v>
      </c>
      <c r="I20" s="43">
        <v>28762176575800700</v>
      </c>
      <c r="J20" s="7">
        <v>4994599956972400</v>
      </c>
      <c r="K20" s="62">
        <f>I20-J20</f>
      </c>
      <c r="L20" s="7">
        <v>4.0120486637405615e+22</v>
      </c>
      <c r="M20" s="7">
        <v>7.954116411697238e+21</v>
      </c>
      <c r="N20" s="7">
        <v>2.1272144493913236e+22</v>
      </c>
      <c r="O20" s="7">
        <v>4.77909143565637e+21</v>
      </c>
      <c r="P20" s="44">
        <v>6.1371232495209e+21</v>
      </c>
      <c r="Q20" s="8">
        <v>282.506196242329</v>
      </c>
      <c r="R20" s="45">
        <f>F20*P20-N20-O20-L20-M20</f>
      </c>
      <c r="S20" s="46">
        <f>R20/P20</f>
      </c>
      <c r="T20" s="45">
        <f>S20*2*0.01/SQRT(8*1.38E-23*Q20/(2.66E-26*PI()))</f>
      </c>
      <c r="U20" s="26">
        <f>F20*2*0.01/SQRT(8*1.38E-23*Q20/(2.66E-26*PI()))</f>
      </c>
      <c r="V20" s="26">
        <f>T20-U20</f>
      </c>
      <c r="W20" s="46">
        <f>V20/U20*100</f>
      </c>
      <c r="X20" s="4"/>
      <c r="Y20" s="26"/>
      <c r="Z20" s="26"/>
      <c r="AA20" s="26"/>
      <c r="AB20" s="4"/>
      <c r="AC20" s="47"/>
      <c r="AD20" s="4"/>
      <c r="AE20" s="4"/>
      <c r="AF20" s="26"/>
      <c r="AG20" s="4"/>
      <c r="AH20" s="4"/>
      <c r="AI20" s="26"/>
      <c r="AJ20" s="26"/>
      <c r="AK20" s="26"/>
      <c r="AL20" s="26"/>
      <c r="AM20" s="26"/>
      <c r="AN20" s="26"/>
      <c r="AO20" s="26"/>
      <c r="AP20" s="26"/>
      <c r="AQ20" s="26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x14ac:dyDescent="0.25" r="21" customHeight="1" ht="17.25">
      <c r="A21" s="40">
        <v>1.5</v>
      </c>
      <c r="B21" s="41">
        <v>20</v>
      </c>
      <c r="C21" s="41">
        <v>0</v>
      </c>
      <c r="D21" s="41">
        <v>5</v>
      </c>
      <c r="E21" s="8">
        <v>355.013345412</v>
      </c>
      <c r="F21" s="42">
        <v>23.4623230391</v>
      </c>
      <c r="G21" s="42">
        <v>299.67173671536</v>
      </c>
      <c r="H21" s="42">
        <v>0.0007457775938824624</v>
      </c>
      <c r="I21" s="43">
        <v>40819653476103300</v>
      </c>
      <c r="J21" s="7">
        <v>6591246492720150</v>
      </c>
      <c r="K21" s="62">
        <f>I21-J21</f>
      </c>
      <c r="L21" s="7">
        <v>4.788247739707458e+22</v>
      </c>
      <c r="M21" s="7">
        <v>1.1626111180884131e+22</v>
      </c>
      <c r="N21" s="7">
        <v>3.977363628139908e+22</v>
      </c>
      <c r="O21" s="7">
        <v>3.75603099369862e+21</v>
      </c>
      <c r="P21" s="44">
        <v>7.07838609023459e+21</v>
      </c>
      <c r="Q21" s="8">
        <v>284.163858738974</v>
      </c>
      <c r="R21" s="45">
        <f>F21*P21-N21-O21-L21-M21</f>
      </c>
      <c r="S21" s="46">
        <f>R21/P21</f>
      </c>
      <c r="T21" s="45">
        <f>S21*2*0.01/SQRT(8*1.38E-23*Q21/(2.66E-26*PI()))</f>
      </c>
      <c r="U21" s="26">
        <f>F21*2*0.01/SQRT(8*1.38E-23*Q21/(2.66E-26*PI()))</f>
      </c>
      <c r="V21" s="26">
        <f>T21-U21</f>
      </c>
      <c r="W21" s="46">
        <f>V21/U21*100</f>
      </c>
      <c r="X21" s="4"/>
      <c r="Y21" s="26"/>
      <c r="Z21" s="26"/>
      <c r="AA21" s="26"/>
      <c r="AB21" s="4"/>
      <c r="AC21" s="47"/>
      <c r="AD21" s="4"/>
      <c r="AE21" s="4"/>
      <c r="AF21" s="26"/>
      <c r="AG21" s="4"/>
      <c r="AH21" s="4"/>
      <c r="AI21" s="26"/>
      <c r="AJ21" s="26"/>
      <c r="AK21" s="26"/>
      <c r="AL21" s="26"/>
      <c r="AM21" s="26"/>
      <c r="AN21" s="26"/>
      <c r="AO21" s="26"/>
      <c r="AP21" s="26"/>
      <c r="AQ21" s="26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x14ac:dyDescent="0.25" r="22" customHeight="1" ht="17.25">
      <c r="A22" s="48">
        <v>2</v>
      </c>
      <c r="B22" s="41">
        <v>20</v>
      </c>
      <c r="C22" s="41">
        <v>0</v>
      </c>
      <c r="D22" s="41">
        <v>5</v>
      </c>
      <c r="E22" s="8">
        <v>371.5712352</v>
      </c>
      <c r="F22" s="42">
        <v>24.7869218678</v>
      </c>
      <c r="G22" s="42">
        <v>304.307945856</v>
      </c>
      <c r="H22" s="42">
        <v>0.0007818567055257717</v>
      </c>
      <c r="I22" s="43">
        <v>52000874004972600</v>
      </c>
      <c r="J22" s="7">
        <v>7731132780833950</v>
      </c>
      <c r="K22" s="62">
        <f>I22-J22</f>
      </c>
      <c r="L22" s="7">
        <v>5.196547897966386e+22</v>
      </c>
      <c r="M22" s="7">
        <v>1.501672491875089e+22</v>
      </c>
      <c r="N22" s="7">
        <v>5.773057057839699e+22</v>
      </c>
      <c r="O22" s="7">
        <v>3.04055971842439e+21</v>
      </c>
      <c r="P22" s="44">
        <v>7.48528692066174e+21</v>
      </c>
      <c r="Q22" s="8">
        <v>285.656705406528</v>
      </c>
      <c r="R22" s="45">
        <f>F22*P22-N22-O22-L22-M22</f>
      </c>
      <c r="S22" s="46">
        <f>R22/P22</f>
      </c>
      <c r="T22" s="45">
        <f>S22*2*0.01/SQRT(8*1.38E-23*Q22/(2.66E-26*PI()))</f>
      </c>
      <c r="U22" s="26">
        <f>F22*2*0.01/SQRT(8*1.38E-23*Q22/(2.66E-26*PI()))</f>
      </c>
      <c r="V22" s="26">
        <f>T22-U22</f>
      </c>
      <c r="W22" s="46">
        <f>V22/U22*100</f>
      </c>
      <c r="X22" s="4"/>
      <c r="Y22" s="26"/>
      <c r="Z22" s="26"/>
      <c r="AA22" s="26"/>
      <c r="AB22" s="4"/>
      <c r="AC22" s="47"/>
      <c r="AD22" s="4"/>
      <c r="AE22" s="4"/>
      <c r="AF22" s="26"/>
      <c r="AG22" s="4"/>
      <c r="AH22" s="4"/>
      <c r="AI22" s="26"/>
      <c r="AJ22" s="26"/>
      <c r="AK22" s="26"/>
      <c r="AL22" s="26"/>
      <c r="AM22" s="26"/>
      <c r="AN22" s="26"/>
      <c r="AO22" s="26"/>
      <c r="AP22" s="26"/>
      <c r="AQ22" s="26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x14ac:dyDescent="0.25" r="23" customHeight="1" ht="17.25">
      <c r="A23" s="48">
        <v>3</v>
      </c>
      <c r="B23" s="41">
        <v>20</v>
      </c>
      <c r="C23" s="41">
        <v>0</v>
      </c>
      <c r="D23" s="41">
        <v>5</v>
      </c>
      <c r="E23" s="8">
        <v>398.4654143</v>
      </c>
      <c r="F23" s="42">
        <v>27.2985579624</v>
      </c>
      <c r="G23" s="42">
        <v>311.838316004</v>
      </c>
      <c r="H23" s="42">
        <v>0.0008506211591526073</v>
      </c>
      <c r="I23" s="43">
        <v>72736660292528800</v>
      </c>
      <c r="J23" s="7">
        <v>8914753436721460</v>
      </c>
      <c r="K23" s="62">
        <f>I23-J23</f>
      </c>
      <c r="L23" s="7">
        <v>5.784520476490237e+22</v>
      </c>
      <c r="M23" s="7">
        <v>2.092886053602393e+22</v>
      </c>
      <c r="N23" s="7">
        <v>9.67259856626371e+22</v>
      </c>
      <c r="O23" s="7">
        <v>2.27267627273943e+21</v>
      </c>
      <c r="P23" s="44">
        <v>8.06478051109537e+21</v>
      </c>
      <c r="Q23" s="8">
        <v>288.281256479255</v>
      </c>
      <c r="R23" s="45">
        <f>F23*P23-N23-O23-L23-M23</f>
      </c>
      <c r="S23" s="46">
        <f>R23/P23</f>
      </c>
      <c r="T23" s="45">
        <f>S23*2*0.01/SQRT(8*1.38E-23*Q23/(2.66E-26*PI()))</f>
      </c>
      <c r="U23" s="26">
        <f>F23*2*0.01/SQRT(8*1.38E-23*Q23/(2.66E-26*PI()))</f>
      </c>
      <c r="V23" s="26">
        <f>T23-U23</f>
      </c>
      <c r="W23" s="46">
        <f>V23/U23*100</f>
      </c>
      <c r="X23" s="4"/>
      <c r="Y23" s="26"/>
      <c r="Z23" s="26"/>
      <c r="AA23" s="26"/>
      <c r="AB23" s="4"/>
      <c r="AC23" s="47"/>
      <c r="AD23" s="4"/>
      <c r="AE23" s="4"/>
      <c r="AF23" s="26"/>
      <c r="AG23" s="4"/>
      <c r="AH23" s="4"/>
      <c r="AI23" s="26"/>
      <c r="AJ23" s="26"/>
      <c r="AK23" s="26"/>
      <c r="AL23" s="26"/>
      <c r="AM23" s="26"/>
      <c r="AN23" s="26"/>
      <c r="AO23" s="26"/>
      <c r="AP23" s="26"/>
      <c r="AQ23" s="26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x14ac:dyDescent="0.25" r="24" customHeight="1" ht="17.25">
      <c r="A24" s="48">
        <v>5</v>
      </c>
      <c r="B24" s="41">
        <v>20</v>
      </c>
      <c r="C24" s="41">
        <v>0</v>
      </c>
      <c r="D24" s="41">
        <v>5</v>
      </c>
      <c r="E24" s="8">
        <v>437.6272125</v>
      </c>
      <c r="F24" s="42">
        <v>29.2169112215</v>
      </c>
      <c r="G24" s="42">
        <v>322.80361949999997</v>
      </c>
      <c r="H24" s="42">
        <v>0.0008948007031332378</v>
      </c>
      <c r="I24" s="43">
        <v>110379498998289000</v>
      </c>
      <c r="J24" s="7">
        <v>8275043317053740</v>
      </c>
      <c r="K24" s="62">
        <f>I24-J24</f>
      </c>
      <c r="L24" s="7">
        <v>6.3618914646052e+22</v>
      </c>
      <c r="M24" s="7">
        <v>3.068791588512159e+22</v>
      </c>
      <c r="N24" s="7">
        <v>1.7499147563202586e+23</v>
      </c>
      <c r="O24" s="7">
        <v>1.54909189665375e+21</v>
      </c>
      <c r="P24" s="44">
        <v>8.56480502937732e+21</v>
      </c>
      <c r="Q24" s="8">
        <v>292.829324558039</v>
      </c>
      <c r="R24" s="63">
        <f>F24*P24-N24-O24-L24-M24</f>
      </c>
      <c r="S24" s="64">
        <f>R24/P24</f>
      </c>
      <c r="T24" s="63">
        <f>S24*2*0.01/SQRT(8*1.38E-23*Q24/(2.66E-26*PI()))</f>
      </c>
      <c r="U24" s="26">
        <f>F24*2*0.01/SQRT(8*1.38E-23*Q24/(2.66E-26*PI()))</f>
      </c>
      <c r="V24" s="26">
        <f>T24-U24</f>
      </c>
      <c r="W24" s="46">
        <f>V24/U24*100</f>
      </c>
      <c r="X24" s="4"/>
      <c r="Y24" s="26"/>
      <c r="Z24" s="26"/>
      <c r="AA24" s="26"/>
      <c r="AB24" s="4"/>
      <c r="AC24" s="47"/>
      <c r="AD24" s="4"/>
      <c r="AE24" s="4"/>
      <c r="AF24" s="26"/>
      <c r="AG24" s="4"/>
      <c r="AH24" s="4"/>
      <c r="AI24" s="26"/>
      <c r="AJ24" s="26"/>
      <c r="AK24" s="26"/>
      <c r="AL24" s="26"/>
      <c r="AM24" s="26"/>
      <c r="AN24" s="26"/>
      <c r="AO24" s="26"/>
      <c r="AP24" s="26"/>
      <c r="AQ24" s="26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x14ac:dyDescent="0.25" r="25" customHeight="1" ht="17.25">
      <c r="A25" s="37">
        <v>0.4</v>
      </c>
      <c r="B25" s="32">
        <v>40</v>
      </c>
      <c r="C25" s="32">
        <v>0</v>
      </c>
      <c r="D25" s="32">
        <v>5</v>
      </c>
      <c r="E25" s="33">
        <v>332.676719949</v>
      </c>
      <c r="F25" s="33">
        <v>26.7156569921</v>
      </c>
      <c r="G25" s="33">
        <v>293.41748158572</v>
      </c>
      <c r="H25" s="33">
        <v>0.0008581912453473153</v>
      </c>
      <c r="I25" s="36">
        <v>11616099250035200</v>
      </c>
      <c r="J25" s="32">
        <v>1977615403478820</v>
      </c>
      <c r="K25" s="61">
        <f>I25-J25</f>
      </c>
      <c r="L25" s="32">
        <v>3.4675049085221846e+22</v>
      </c>
      <c r="M25" s="32">
        <v>6.019594919716407e+21</v>
      </c>
      <c r="N25" s="32">
        <v>3.921606322217853e+21</v>
      </c>
      <c r="O25" s="32">
        <v>5.78408967443917e+21</v>
      </c>
      <c r="P25" s="31">
        <v>2.9203985631675e+21</v>
      </c>
      <c r="Q25" s="33">
        <v>282.396780564673</v>
      </c>
      <c r="R25" s="38">
        <f>F25*P25-N25-O25-L25-M25</f>
      </c>
      <c r="S25" s="39">
        <f>R25/P25</f>
      </c>
      <c r="T25" s="38">
        <f>S25*2*0.01/SQRT(8*1.38E-23*Q25/(2.66E-26*PI()))</f>
      </c>
      <c r="U25" s="36">
        <f>F25*2*0.01/SQRT(8*1.38E-23*Q25/(2.66E-26*PI()))</f>
      </c>
      <c r="V25" s="36">
        <f>T25-U25</f>
      </c>
      <c r="W25" s="39">
        <f>V25/U25*100</f>
      </c>
      <c r="X25" s="4"/>
      <c r="Y25" s="36"/>
      <c r="Z25" s="36"/>
      <c r="AA25" s="36"/>
      <c r="AB25" s="4"/>
      <c r="AC25" s="36"/>
      <c r="AD25" s="4"/>
      <c r="AE25" s="4"/>
      <c r="AF25" s="36"/>
      <c r="AG25" s="4"/>
      <c r="AH25" s="4"/>
      <c r="AI25" s="36"/>
      <c r="AJ25" s="36"/>
      <c r="AK25" s="36"/>
      <c r="AL25" s="36"/>
      <c r="AM25" s="36"/>
      <c r="AN25" s="36"/>
      <c r="AO25" s="36"/>
      <c r="AP25" s="36"/>
      <c r="AQ25" s="36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x14ac:dyDescent="0.25" r="26" customHeight="1" ht="17.25">
      <c r="A26" s="37">
        <v>0.6</v>
      </c>
      <c r="B26" s="32">
        <v>40</v>
      </c>
      <c r="C26" s="32">
        <v>0</v>
      </c>
      <c r="D26" s="32">
        <v>5</v>
      </c>
      <c r="E26" s="33">
        <v>345.011811247</v>
      </c>
      <c r="F26" s="33">
        <v>25.3692275727</v>
      </c>
      <c r="G26" s="33">
        <v>296.87130714916</v>
      </c>
      <c r="H26" s="33">
        <v>0.0008101852747647252</v>
      </c>
      <c r="I26" s="36">
        <v>16801189138127500</v>
      </c>
      <c r="J26" s="32">
        <v>3504424077338900</v>
      </c>
      <c r="K26" s="61">
        <f>I26-J26</f>
      </c>
      <c r="L26" s="32">
        <v>7.2251042278714905e+22</v>
      </c>
      <c r="M26" s="32">
        <v>8.221856805872898e+21</v>
      </c>
      <c r="N26" s="32">
        <v>1.1581384450988678e+22</v>
      </c>
      <c r="O26" s="32">
        <v>8.14186185622864e+21</v>
      </c>
      <c r="P26" s="31">
        <v>5.72223702311763e+21</v>
      </c>
      <c r="Q26" s="33">
        <v>283.541777519657</v>
      </c>
      <c r="R26" s="38">
        <f>F26*P26-N26-O26-L26-M26</f>
      </c>
      <c r="S26" s="39">
        <f>R26/P26</f>
      </c>
      <c r="T26" s="38">
        <f>S26*2*0.01/SQRT(8*1.38E-23*Q26/(2.66E-26*PI()))</f>
      </c>
      <c r="U26" s="36">
        <f>F26*2*0.01/SQRT(8*1.38E-23*Q26/(2.66E-26*PI()))</f>
      </c>
      <c r="V26" s="36">
        <f>T26-U26</f>
      </c>
      <c r="W26" s="39">
        <f>V26/U26*100</f>
      </c>
      <c r="X26" s="4"/>
      <c r="Y26" s="36"/>
      <c r="Z26" s="36"/>
      <c r="AA26" s="36"/>
      <c r="AB26" s="4"/>
      <c r="AC26" s="36"/>
      <c r="AD26" s="4"/>
      <c r="AE26" s="4"/>
      <c r="AF26" s="36"/>
      <c r="AG26" s="4"/>
      <c r="AH26" s="4"/>
      <c r="AI26" s="36"/>
      <c r="AJ26" s="36"/>
      <c r="AK26" s="36"/>
      <c r="AL26" s="36"/>
      <c r="AM26" s="36"/>
      <c r="AN26" s="36"/>
      <c r="AO26" s="36"/>
      <c r="AP26" s="36"/>
      <c r="AQ26" s="36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x14ac:dyDescent="0.25" r="27" customHeight="1" ht="17.25">
      <c r="A27" s="40">
        <v>0.8</v>
      </c>
      <c r="B27" s="41">
        <v>40</v>
      </c>
      <c r="C27" s="41">
        <v>0</v>
      </c>
      <c r="D27" s="41">
        <v>5</v>
      </c>
      <c r="E27" s="8">
        <v>356.92211575</v>
      </c>
      <c r="F27" s="42">
        <v>27.2698177232</v>
      </c>
      <c r="G27" s="42">
        <v>300.20619240999997</v>
      </c>
      <c r="H27" s="42">
        <v>0.0008660313738110221</v>
      </c>
      <c r="I27" s="43">
        <v>21654056314088800</v>
      </c>
      <c r="J27" s="7">
        <v>4826112425498520</v>
      </c>
      <c r="K27" s="62">
        <f>I27-J27</f>
      </c>
      <c r="L27" s="7">
        <v>9.880708270349484e+22</v>
      </c>
      <c r="M27" s="7">
        <v>1.0424877096817679e+22</v>
      </c>
      <c r="N27" s="7">
        <v>2.2790319004402355e+22</v>
      </c>
      <c r="O27" s="7">
        <v>8.40315624842988e+21</v>
      </c>
      <c r="P27" s="44">
        <v>7.6066501036837e+21</v>
      </c>
      <c r="Q27" s="8">
        <v>284.786843175175</v>
      </c>
      <c r="R27" s="45">
        <f>F27*P27-N27-O27-L27-M27</f>
      </c>
      <c r="S27" s="46">
        <f>R27/P27</f>
      </c>
      <c r="T27" s="45">
        <f>S27*2*0.01/SQRT(8*1.38E-23*Q27/(2.66E-26*PI()))</f>
      </c>
      <c r="U27" s="26">
        <f>F27*2*0.01/SQRT(8*1.38E-23*Q27/(2.66E-26*PI()))</f>
      </c>
      <c r="V27" s="26">
        <f>T27-U27</f>
      </c>
      <c r="W27" s="46">
        <f>V27/U27*100</f>
      </c>
      <c r="X27" s="4"/>
      <c r="Y27" s="26"/>
      <c r="Z27" s="26"/>
      <c r="AA27" s="26"/>
      <c r="AB27" s="4"/>
      <c r="AC27" s="47"/>
      <c r="AD27" s="4"/>
      <c r="AE27" s="4"/>
      <c r="AF27" s="26"/>
      <c r="AG27" s="4"/>
      <c r="AH27" s="4"/>
      <c r="AI27" s="26"/>
      <c r="AJ27" s="26"/>
      <c r="AK27" s="26"/>
      <c r="AL27" s="26"/>
      <c r="AM27" s="26"/>
      <c r="AN27" s="26"/>
      <c r="AO27" s="26"/>
      <c r="AP27" s="26"/>
      <c r="AQ27" s="26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x14ac:dyDescent="0.25" r="28" customHeight="1" ht="17.25">
      <c r="A28" s="48">
        <v>1</v>
      </c>
      <c r="B28" s="41">
        <v>40</v>
      </c>
      <c r="C28" s="41">
        <v>0</v>
      </c>
      <c r="D28" s="41">
        <v>5</v>
      </c>
      <c r="E28" s="8">
        <v>368.4187777</v>
      </c>
      <c r="F28" s="42">
        <v>31.9844006297</v>
      </c>
      <c r="G28" s="42">
        <v>303.425257756</v>
      </c>
      <c r="H28" s="42">
        <v>0.0010103540008555758</v>
      </c>
      <c r="I28" s="43">
        <v>26222915544821900</v>
      </c>
      <c r="J28" s="7">
        <v>6010680559417230</v>
      </c>
      <c r="K28" s="62">
        <f>I28-J28</f>
      </c>
      <c r="L28" s="7">
        <v>1.1139992347657524e+23</v>
      </c>
      <c r="M28" s="7">
        <v>1.3076718180509501e+22</v>
      </c>
      <c r="N28" s="7">
        <v>3.277189563659736e+22</v>
      </c>
      <c r="O28" s="7">
        <v>7.53453424847347e+21</v>
      </c>
      <c r="P28" s="44">
        <v>8.41902308081871e+21</v>
      </c>
      <c r="Q28" s="8">
        <v>286.064498627638</v>
      </c>
      <c r="R28" s="45">
        <f>F28*P28-N28-O28-L28-M28</f>
      </c>
      <c r="S28" s="46">
        <f>R28/P28</f>
      </c>
      <c r="T28" s="45">
        <f>S28*2*0.01/SQRT(8*1.38E-23*Q28/(2.66E-26*PI()))</f>
      </c>
      <c r="U28" s="26">
        <f>F28*2*0.01/SQRT(8*1.38E-23*Q28/(2.66E-26*PI()))</f>
      </c>
      <c r="V28" s="26">
        <f>T28-U28</f>
      </c>
      <c r="W28" s="46">
        <f>V28/U28*100</f>
      </c>
      <c r="X28" s="4"/>
      <c r="Y28" s="26"/>
      <c r="Z28" s="26"/>
      <c r="AA28" s="26"/>
      <c r="AB28" s="4"/>
      <c r="AC28" s="47"/>
      <c r="AD28" s="4"/>
      <c r="AE28" s="4"/>
      <c r="AF28" s="26"/>
      <c r="AG28" s="4"/>
      <c r="AH28" s="4"/>
      <c r="AI28" s="26"/>
      <c r="AJ28" s="26"/>
      <c r="AK28" s="26"/>
      <c r="AL28" s="26"/>
      <c r="AM28" s="26"/>
      <c r="AN28" s="26"/>
      <c r="AO28" s="26"/>
      <c r="AP28" s="26"/>
      <c r="AQ28" s="26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x14ac:dyDescent="0.25" r="29" customHeight="1" ht="17.25">
      <c r="A29" s="40">
        <v>1.5</v>
      </c>
      <c r="B29" s="41">
        <v>40</v>
      </c>
      <c r="C29" s="41">
        <v>0</v>
      </c>
      <c r="D29" s="41">
        <v>5</v>
      </c>
      <c r="E29" s="8">
        <v>395.423880487</v>
      </c>
      <c r="F29" s="42">
        <v>35.778949998</v>
      </c>
      <c r="G29" s="42">
        <v>310.98668653635997</v>
      </c>
      <c r="H29" s="42">
        <v>0.0011163950605231955</v>
      </c>
      <c r="I29" s="43">
        <v>36648069209336800</v>
      </c>
      <c r="J29" s="7">
        <v>7774749597977310</v>
      </c>
      <c r="K29" s="62">
        <f>I29-J29</f>
      </c>
      <c r="L29" s="7">
        <v>1.299205995530212e+23</v>
      </c>
      <c r="M29" s="7">
        <v>1.9676785173425526e+22</v>
      </c>
      <c r="N29" s="7">
        <v>5.754870777245932e+22</v>
      </c>
      <c r="O29" s="7">
        <v>5.8431533397607e+21</v>
      </c>
      <c r="P29" s="44">
        <v>9.53450958104715e+21</v>
      </c>
      <c r="Q29" s="8">
        <v>288.944018839866</v>
      </c>
      <c r="R29" s="45">
        <f>F29*P29-N29-O29-L29-M29</f>
      </c>
      <c r="S29" s="46">
        <f>R29/P29</f>
      </c>
      <c r="T29" s="45">
        <f>S29*2*0.01/SQRT(8*1.38E-23*Q29/(2.66E-26*PI()))</f>
      </c>
      <c r="U29" s="26">
        <f>F29*2*0.01/SQRT(8*1.38E-23*Q29/(2.66E-26*PI()))</f>
      </c>
      <c r="V29" s="26">
        <f>T29-U29</f>
      </c>
      <c r="W29" s="46">
        <f>V29/U29*100</f>
      </c>
      <c r="X29" s="4"/>
      <c r="Y29" s="26"/>
      <c r="Z29" s="26"/>
      <c r="AA29" s="26"/>
      <c r="AB29" s="4"/>
      <c r="AC29" s="47"/>
      <c r="AD29" s="4"/>
      <c r="AE29" s="4"/>
      <c r="AF29" s="26"/>
      <c r="AG29" s="4"/>
      <c r="AH29" s="4"/>
      <c r="AI29" s="26"/>
      <c r="AJ29" s="26"/>
      <c r="AK29" s="26"/>
      <c r="AL29" s="26"/>
      <c r="AM29" s="26"/>
      <c r="AN29" s="26"/>
      <c r="AO29" s="26"/>
      <c r="AP29" s="26"/>
      <c r="AQ29" s="26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x14ac:dyDescent="0.25" r="30" customHeight="1" ht="17.25">
      <c r="A30" s="48">
        <v>2</v>
      </c>
      <c r="B30" s="41">
        <v>40</v>
      </c>
      <c r="C30" s="41">
        <v>0</v>
      </c>
      <c r="D30" s="41">
        <v>5</v>
      </c>
      <c r="E30" s="8">
        <v>420.0874976</v>
      </c>
      <c r="F30" s="42">
        <v>41.7848134987</v>
      </c>
      <c r="G30" s="42">
        <v>317.892499328</v>
      </c>
      <c r="H30" s="42">
        <v>0.0012895540248746157</v>
      </c>
      <c r="I30" s="43">
        <v>45995248837196600</v>
      </c>
      <c r="J30" s="7">
        <v>9131030583963720</v>
      </c>
      <c r="K30" s="62">
        <f>I30-J30</f>
      </c>
      <c r="L30" s="7">
        <v>1.430626460206488e+23</v>
      </c>
      <c r="M30" s="7">
        <v>2.61227296657847e+22</v>
      </c>
      <c r="N30" s="7">
        <v>8.346731140037124e+22</v>
      </c>
      <c r="O30" s="7">
        <v>4.84978327702511e+21</v>
      </c>
      <c r="P30" s="44">
        <v>1.0259177424578e+22</v>
      </c>
      <c r="Q30" s="8">
        <v>291.54135503385</v>
      </c>
      <c r="R30" s="45">
        <f>F30*P30-N30-O30-L30-M30</f>
      </c>
      <c r="S30" s="46">
        <f>R30/P30</f>
      </c>
      <c r="T30" s="45">
        <f>S30*2*0.01/SQRT(8*1.38E-23*Q30/(2.66E-26*PI()))</f>
      </c>
      <c r="U30" s="26">
        <f>F30*2*0.01/SQRT(8*1.38E-23*Q30/(2.66E-26*PI()))</f>
      </c>
      <c r="V30" s="26">
        <f>T30-U30</f>
      </c>
      <c r="W30" s="46">
        <f>V30/U30*100</f>
      </c>
      <c r="X30" s="4"/>
      <c r="Y30" s="26"/>
      <c r="Z30" s="26"/>
      <c r="AA30" s="26"/>
      <c r="AB30" s="4"/>
      <c r="AC30" s="47"/>
      <c r="AD30" s="4"/>
      <c r="AE30" s="4"/>
      <c r="AF30" s="26"/>
      <c r="AG30" s="4"/>
      <c r="AH30" s="4"/>
      <c r="AI30" s="26"/>
      <c r="AJ30" s="26"/>
      <c r="AK30" s="26"/>
      <c r="AL30" s="26"/>
      <c r="AM30" s="26"/>
      <c r="AN30" s="26"/>
      <c r="AO30" s="26"/>
      <c r="AP30" s="26"/>
      <c r="AQ30" s="26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x14ac:dyDescent="0.25" r="31" customHeight="1" ht="17.25">
      <c r="A31" s="48">
        <v>3</v>
      </c>
      <c r="B31" s="41">
        <v>40</v>
      </c>
      <c r="C31" s="41">
        <v>0</v>
      </c>
      <c r="D31" s="41">
        <v>5</v>
      </c>
      <c r="E31" s="8">
        <v>463.0867899</v>
      </c>
      <c r="F31" s="42">
        <v>45.63203337</v>
      </c>
      <c r="G31" s="42">
        <v>329.932301172</v>
      </c>
      <c r="H31" s="42">
        <v>0.0013823519102416659</v>
      </c>
      <c r="I31" s="43">
        <v>62586634104850000</v>
      </c>
      <c r="J31" s="26">
        <v>10493962183035300</v>
      </c>
      <c r="K31" s="62">
        <f>I31-J31</f>
      </c>
      <c r="L31" s="7">
        <v>1.5972633756609027e+23</v>
      </c>
      <c r="M31" s="7">
        <v>3.869803633178829e+22</v>
      </c>
      <c r="N31" s="7">
        <v>1.3596281570981629e+23</v>
      </c>
      <c r="O31" s="7">
        <v>3.68986212544304e+21</v>
      </c>
      <c r="P31" s="44">
        <v>1.11355960179522e+22</v>
      </c>
      <c r="Q31" s="8">
        <v>296.111965608361</v>
      </c>
      <c r="R31" s="45">
        <f>F31*P31-N31-O31-L31-M31</f>
      </c>
      <c r="S31" s="46">
        <f>R31/P31</f>
      </c>
      <c r="T31" s="45">
        <f>S31*2*0.01/SQRT(8*1.38E-23*Q31/(2.66E-26*PI()))</f>
      </c>
      <c r="U31" s="26">
        <f>F31*2*0.01/SQRT(8*1.38E-23*Q31/(2.66E-26*PI()))</f>
      </c>
      <c r="V31" s="26">
        <f>T31-U31</f>
      </c>
      <c r="W31" s="46">
        <f>V31/U31*100</f>
      </c>
      <c r="X31" s="4"/>
      <c r="Y31" s="26"/>
      <c r="Z31" s="26"/>
      <c r="AA31" s="26"/>
      <c r="AB31" s="4"/>
      <c r="AC31" s="47"/>
      <c r="AD31" s="4"/>
      <c r="AE31" s="4"/>
      <c r="AF31" s="26"/>
      <c r="AG31" s="4"/>
      <c r="AH31" s="4"/>
      <c r="AI31" s="26"/>
      <c r="AJ31" s="26"/>
      <c r="AK31" s="26"/>
      <c r="AL31" s="26"/>
      <c r="AM31" s="26"/>
      <c r="AN31" s="26"/>
      <c r="AO31" s="26"/>
      <c r="AP31" s="26"/>
      <c r="AQ31" s="26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x14ac:dyDescent="0.25" r="32" customHeight="1" ht="17.25">
      <c r="A32" s="48">
        <v>5</v>
      </c>
      <c r="B32" s="41">
        <v>40</v>
      </c>
      <c r="C32" s="41">
        <v>0</v>
      </c>
      <c r="D32" s="41">
        <v>5</v>
      </c>
      <c r="E32" s="8">
        <v>528.6492125</v>
      </c>
      <c r="F32" s="42">
        <v>58.3291995245</v>
      </c>
      <c r="G32" s="42">
        <v>348.2897795</v>
      </c>
      <c r="H32" s="42">
        <v>0.0017197957244497817</v>
      </c>
      <c r="I32" s="43">
        <v>91374528366989800</v>
      </c>
      <c r="J32" s="26">
        <v>10960751023255400</v>
      </c>
      <c r="K32" s="62">
        <f>I32-J32</f>
      </c>
      <c r="L32" s="7">
        <v>1.76703314579694e+23</v>
      </c>
      <c r="M32" s="7">
        <v>6.364077364630891e+22</v>
      </c>
      <c r="N32" s="7">
        <v>2.3871715696066502e+23</v>
      </c>
      <c r="O32" s="7">
        <v>2.57646869601093e+21</v>
      </c>
      <c r="P32" s="44">
        <v>1.19596807084859e+22</v>
      </c>
      <c r="Q32" s="8">
        <v>303.882534685684</v>
      </c>
      <c r="R32" s="45">
        <f>F32*P32-N32-O32-L32-M32</f>
      </c>
      <c r="S32" s="46">
        <f>R32/P32</f>
      </c>
      <c r="T32" s="45">
        <f>S32*2*0.01/SQRT(8*1.38E-23*Q32/(2.66E-26*PI()))</f>
      </c>
      <c r="U32" s="26">
        <f>F32*2*0.01/SQRT(8*1.38E-23*Q32/(2.66E-26*PI()))</f>
      </c>
      <c r="V32" s="26">
        <f>T32-U32</f>
      </c>
      <c r="W32" s="46">
        <f>V32/U32*100</f>
      </c>
      <c r="X32" s="4"/>
      <c r="Y32" s="26"/>
      <c r="Z32" s="26"/>
      <c r="AA32" s="26"/>
      <c r="AB32" s="4"/>
      <c r="AC32" s="47"/>
      <c r="AD32" s="4"/>
      <c r="AE32" s="4"/>
      <c r="AF32" s="26"/>
      <c r="AG32" s="4"/>
      <c r="AH32" s="4"/>
      <c r="AI32" s="26"/>
      <c r="AJ32" s="26"/>
      <c r="AK32" s="26"/>
      <c r="AL32" s="26"/>
      <c r="AM32" s="26"/>
      <c r="AN32" s="26"/>
      <c r="AO32" s="26"/>
      <c r="AP32" s="26"/>
      <c r="AQ32" s="26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x14ac:dyDescent="0.25" r="33" customHeight="1" ht="17.25">
      <c r="A33" s="40">
        <v>7.5</v>
      </c>
      <c r="B33" s="41">
        <v>40</v>
      </c>
      <c r="C33" s="41">
        <v>0</v>
      </c>
      <c r="D33" s="41">
        <v>5</v>
      </c>
      <c r="E33" s="8">
        <v>586.650060937</v>
      </c>
      <c r="F33" s="42">
        <v>76.914797568</v>
      </c>
      <c r="G33" s="42">
        <v>364.53001706236</v>
      </c>
      <c r="H33" s="42">
        <v>0.002216687473228134</v>
      </c>
      <c r="I33" s="43">
        <v>123510783549328000</v>
      </c>
      <c r="J33" s="26">
        <v>10014797613733600</v>
      </c>
      <c r="K33" s="62">
        <f>I33-J33</f>
      </c>
      <c r="L33" s="7">
        <v>1.8610647140497285e+23</v>
      </c>
      <c r="M33" s="7">
        <v>9.43425853166777e+22</v>
      </c>
      <c r="N33" s="7">
        <v>3.582616532042273e+23</v>
      </c>
      <c r="O33" s="7">
        <v>1.91259994732922e+21</v>
      </c>
      <c r="P33" s="56">
        <v>1.23376013982871e+22</v>
      </c>
      <c r="Q33" s="51">
        <v>312.221245772443</v>
      </c>
      <c r="R33" s="45">
        <f>F33*P33-N33-O33-L33-M33</f>
      </c>
      <c r="S33" s="46">
        <f>R33/P33</f>
      </c>
      <c r="T33" s="45">
        <f>S33*2*0.01/SQRT(8*1.38E-23*Q33/(2.66E-26*PI()))</f>
      </c>
      <c r="U33" s="26">
        <f>F33*2*0.01/SQRT(8*1.38E-23*Q33/(2.66E-26*PI()))</f>
      </c>
      <c r="V33" s="26">
        <f>T33-U33</f>
      </c>
      <c r="W33" s="46">
        <f>V33/U33*100</f>
      </c>
      <c r="X33" s="4"/>
      <c r="Y33" s="26"/>
      <c r="Z33" s="26"/>
      <c r="AA33" s="26"/>
      <c r="AB33" s="4"/>
      <c r="AC33" s="26"/>
      <c r="AD33" s="4"/>
      <c r="AE33" s="4"/>
      <c r="AF33" s="26"/>
      <c r="AG33" s="4"/>
      <c r="AH33" s="4"/>
      <c r="AI33" s="26"/>
      <c r="AJ33" s="26"/>
      <c r="AK33" s="26"/>
      <c r="AL33" s="26"/>
      <c r="AM33" s="26"/>
      <c r="AN33" s="26"/>
      <c r="AO33" s="26"/>
      <c r="AP33" s="26"/>
      <c r="AQ33" s="26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x14ac:dyDescent="0.25" r="34" customHeight="1" ht="17.25">
      <c r="A34" s="27">
        <v>0.4</v>
      </c>
      <c r="B34" s="28">
        <v>20</v>
      </c>
      <c r="C34" s="28">
        <v>0</v>
      </c>
      <c r="D34" s="28">
        <v>25</v>
      </c>
      <c r="E34" s="29">
        <v>323.923205178</v>
      </c>
      <c r="F34" s="29">
        <v>21.0523143295</v>
      </c>
      <c r="G34" s="29">
        <v>305.36649744984</v>
      </c>
      <c r="H34" s="29">
        <v>0.0006629035817041713</v>
      </c>
      <c r="I34" s="30">
        <v>11930006048756700</v>
      </c>
      <c r="J34" s="28">
        <v>1432799284460730</v>
      </c>
      <c r="K34" s="59">
        <f>I34-J34</f>
      </c>
      <c r="L34" s="60">
        <v>1.5677054147351546e+22</v>
      </c>
      <c r="M34" s="28">
        <v>3.078814670413451e+21</v>
      </c>
      <c r="N34" s="28">
        <v>2.564377435336357e+21</v>
      </c>
      <c r="O34" s="65">
        <v>5.24620650761986e+21</v>
      </c>
      <c r="P34" s="60">
        <v>2.67952726651175e+21</v>
      </c>
      <c r="Q34" s="29">
        <v>300.256306276707</v>
      </c>
      <c r="R34" s="34">
        <f>F34*P34-N34-O34-L34-M34</f>
      </c>
      <c r="S34" s="35">
        <f>R34/P34</f>
      </c>
      <c r="T34" s="34">
        <f>S34*2*0.01/SQRT(8*1.38E-23*Q34/(2.66E-26*PI()))</f>
      </c>
      <c r="U34" s="30">
        <f>F34*2*0.01/SQRT(8*1.38E-23*Q34/(2.66E-26*PI()))</f>
      </c>
      <c r="V34" s="30">
        <f>T34-U34</f>
      </c>
      <c r="W34" s="35">
        <f>V34/U34*100</f>
      </c>
      <c r="X34" s="4"/>
      <c r="Y34" s="36"/>
      <c r="Z34" s="36"/>
      <c r="AA34" s="36"/>
      <c r="AB34" s="4"/>
      <c r="AC34" s="36"/>
      <c r="AD34" s="4"/>
      <c r="AE34" s="4"/>
      <c r="AF34" s="36"/>
      <c r="AG34" s="4"/>
      <c r="AH34" s="4"/>
      <c r="AI34" s="36"/>
      <c r="AJ34" s="36"/>
      <c r="AK34" s="36"/>
      <c r="AL34" s="36"/>
      <c r="AM34" s="36"/>
      <c r="AN34" s="36"/>
      <c r="AO34" s="36"/>
      <c r="AP34" s="36"/>
      <c r="AQ34" s="36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x14ac:dyDescent="0.25" r="35" customHeight="1" ht="17.25">
      <c r="A35" s="37">
        <v>0.6</v>
      </c>
      <c r="B35" s="32">
        <v>20</v>
      </c>
      <c r="C35" s="32">
        <v>0</v>
      </c>
      <c r="D35" s="32">
        <v>25</v>
      </c>
      <c r="E35" s="33">
        <v>333.811511494</v>
      </c>
      <c r="F35" s="33">
        <v>17.7906305084</v>
      </c>
      <c r="G35" s="33">
        <v>308.13522321832</v>
      </c>
      <c r="H35" s="33">
        <v>0.0005576759049823697</v>
      </c>
      <c r="I35" s="36">
        <v>17364915516849700</v>
      </c>
      <c r="J35" s="32">
        <v>2625402810818380</v>
      </c>
      <c r="K35" s="61">
        <f>I35-J35</f>
      </c>
      <c r="L35" s="31">
        <v>2.818630503370313e+22</v>
      </c>
      <c r="M35" s="32">
        <v>4.547564380884846e+21</v>
      </c>
      <c r="N35" s="32">
        <v>7.428531579309445e+21</v>
      </c>
      <c r="O35" s="66">
        <v>6.15870729631425e+21</v>
      </c>
      <c r="P35" s="31">
        <v>4.54808831431909e+21</v>
      </c>
      <c r="Q35" s="33">
        <v>300.920153570154</v>
      </c>
      <c r="R35" s="38">
        <f>F35*P35-N35-O35-L35-M35</f>
      </c>
      <c r="S35" s="39">
        <f>R35/P35</f>
      </c>
      <c r="T35" s="38">
        <f>S35*2*0.01/SQRT(8*1.38E-23*Q35/(2.66E-26*PI()))</f>
      </c>
      <c r="U35" s="36">
        <f>F35*2*0.01/SQRT(8*1.38E-23*Q35/(2.66E-26*PI()))</f>
      </c>
      <c r="V35" s="36">
        <f>T35-U35</f>
      </c>
      <c r="W35" s="39">
        <f>V35/U35*100</f>
      </c>
      <c r="X35" s="4"/>
      <c r="Y35" s="36"/>
      <c r="Z35" s="36"/>
      <c r="AA35" s="36"/>
      <c r="AB35" s="4"/>
      <c r="AC35" s="36"/>
      <c r="AD35" s="4"/>
      <c r="AE35" s="4"/>
      <c r="AF35" s="36"/>
      <c r="AG35" s="4"/>
      <c r="AH35" s="4"/>
      <c r="AI35" s="36"/>
      <c r="AJ35" s="36"/>
      <c r="AK35" s="36"/>
      <c r="AL35" s="36"/>
      <c r="AM35" s="36"/>
      <c r="AN35" s="36"/>
      <c r="AO35" s="36"/>
      <c r="AP35" s="36"/>
      <c r="AQ35" s="36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x14ac:dyDescent="0.25" r="36" customHeight="1" ht="17.25">
      <c r="A36" s="40">
        <v>0.8</v>
      </c>
      <c r="B36" s="41">
        <v>20</v>
      </c>
      <c r="C36" s="41">
        <v>0</v>
      </c>
      <c r="D36" s="41">
        <v>25</v>
      </c>
      <c r="E36" s="8">
        <v>343.091238381</v>
      </c>
      <c r="F36" s="42">
        <v>18.286016679</v>
      </c>
      <c r="G36" s="42">
        <v>310.73354674667996</v>
      </c>
      <c r="H36" s="42">
        <v>0.0005708030093579538</v>
      </c>
      <c r="I36" s="43">
        <v>22526986205414600</v>
      </c>
      <c r="J36" s="7">
        <v>3647012060727530</v>
      </c>
      <c r="K36" s="62">
        <f>I36-J36</f>
      </c>
      <c r="L36" s="44">
        <v>3.648317305460181e+22</v>
      </c>
      <c r="M36" s="7">
        <v>5.996402747949963e+21</v>
      </c>
      <c r="N36" s="7">
        <v>1.3983386519448391e+22</v>
      </c>
      <c r="O36" s="67">
        <v>5.88340156710808e+21</v>
      </c>
      <c r="P36" s="44">
        <v>5.71931742401671e+21</v>
      </c>
      <c r="Q36" s="8">
        <v>301.614248384496</v>
      </c>
      <c r="R36" s="45">
        <f>F36*P36-N36-O36-L36-M36</f>
      </c>
      <c r="S36" s="46">
        <f>R36/P36</f>
      </c>
      <c r="T36" s="45">
        <f>S36*2*0.01/SQRT(8*1.38E-23*Q36/(2.66E-26*PI()))</f>
      </c>
      <c r="U36" s="26">
        <f>F36*2*0.01/SQRT(8*1.38E-23*Q36/(2.66E-26*PI()))</f>
      </c>
      <c r="V36" s="26">
        <f>T36-U36</f>
      </c>
      <c r="W36" s="46">
        <f>V36/U36*100</f>
      </c>
      <c r="X36" s="4"/>
      <c r="Y36" s="26"/>
      <c r="Z36" s="26"/>
      <c r="AA36" s="26"/>
      <c r="AB36" s="4"/>
      <c r="AC36" s="47"/>
      <c r="AD36" s="4"/>
      <c r="AE36" s="4"/>
      <c r="AF36" s="26"/>
      <c r="AG36" s="4"/>
      <c r="AH36" s="4"/>
      <c r="AI36" s="26"/>
      <c r="AJ36" s="26"/>
      <c r="AK36" s="26"/>
      <c r="AL36" s="26"/>
      <c r="AM36" s="26"/>
      <c r="AN36" s="26"/>
      <c r="AO36" s="26"/>
      <c r="AP36" s="26"/>
      <c r="AQ36" s="26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x14ac:dyDescent="0.25" r="37" customHeight="1" ht="17.25">
      <c r="A37" s="48">
        <v>1</v>
      </c>
      <c r="B37" s="41">
        <v>20</v>
      </c>
      <c r="C37" s="41">
        <v>0</v>
      </c>
      <c r="D37" s="41">
        <v>25</v>
      </c>
      <c r="E37" s="8">
        <v>351.7918244</v>
      </c>
      <c r="F37" s="42">
        <v>19.1924809292</v>
      </c>
      <c r="G37" s="42">
        <v>313.16971083199996</v>
      </c>
      <c r="H37" s="42">
        <v>0.000596763779366388</v>
      </c>
      <c r="I37" s="43">
        <v>27462305325688000</v>
      </c>
      <c r="J37" s="7">
        <v>4579518354540080</v>
      </c>
      <c r="K37" s="62">
        <f>I37-J37</f>
      </c>
      <c r="L37" s="44">
        <v>4.062914612835108e+22</v>
      </c>
      <c r="M37" s="7">
        <v>7.515273693867081e+21</v>
      </c>
      <c r="N37" s="7">
        <v>2.008599503217837e+22</v>
      </c>
      <c r="O37" s="67">
        <v>5.151327033002e+21</v>
      </c>
      <c r="P37" s="44">
        <v>6.241435989338e+21</v>
      </c>
      <c r="Q37" s="8">
        <v>302.30766599408</v>
      </c>
      <c r="R37" s="45">
        <f>F37*P37-N37-O37-L37-M37</f>
      </c>
      <c r="S37" s="46">
        <f>R37/P37</f>
      </c>
      <c r="T37" s="45">
        <f>S37*2*0.01/SQRT(8*1.38E-23*Q37/(2.66E-26*PI()))</f>
      </c>
      <c r="U37" s="26">
        <f>F37*2*0.01/SQRT(8*1.38E-23*Q37/(2.66E-26*PI()))</f>
      </c>
      <c r="V37" s="26">
        <f>T37-U37</f>
      </c>
      <c r="W37" s="46">
        <f>V37/U37*100</f>
      </c>
      <c r="X37" s="4"/>
      <c r="Y37" s="26"/>
      <c r="Z37" s="26"/>
      <c r="AA37" s="26"/>
      <c r="AB37" s="4"/>
      <c r="AC37" s="47"/>
      <c r="AD37" s="4"/>
      <c r="AE37" s="4"/>
      <c r="AF37" s="26"/>
      <c r="AG37" s="4"/>
      <c r="AH37" s="4"/>
      <c r="AI37" s="26"/>
      <c r="AJ37" s="26"/>
      <c r="AK37" s="26"/>
      <c r="AL37" s="26"/>
      <c r="AM37" s="26"/>
      <c r="AN37" s="26"/>
      <c r="AO37" s="26"/>
      <c r="AP37" s="26"/>
      <c r="AQ37" s="26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x14ac:dyDescent="0.25" r="38" customHeight="1" ht="17.25">
      <c r="A38" s="40">
        <v>1.5</v>
      </c>
      <c r="B38" s="41">
        <v>20</v>
      </c>
      <c r="C38" s="41">
        <v>0</v>
      </c>
      <c r="D38" s="41">
        <v>25</v>
      </c>
      <c r="E38" s="8">
        <v>371.202738725</v>
      </c>
      <c r="F38" s="42">
        <v>22.5237161641</v>
      </c>
      <c r="G38" s="42">
        <v>318.604766843</v>
      </c>
      <c r="H38" s="42">
        <v>0.0006943447000599682</v>
      </c>
      <c r="I38" s="43">
        <v>39039371823886900</v>
      </c>
      <c r="J38" s="7">
        <v>6139495153845500</v>
      </c>
      <c r="K38" s="62">
        <f>I38-J38</f>
      </c>
      <c r="L38" s="44">
        <v>4.851006702305121e+22</v>
      </c>
      <c r="M38" s="7">
        <v>1.110721608005655e+22</v>
      </c>
      <c r="N38" s="7">
        <v>3.7650903168953595e+22</v>
      </c>
      <c r="O38" s="67">
        <v>4.02135656245554e+21</v>
      </c>
      <c r="P38" s="44">
        <v>7.19645221984859e+21</v>
      </c>
      <c r="Q38" s="8">
        <v>303.91908030561</v>
      </c>
      <c r="R38" s="45">
        <f>F38*P38-N38-O38-L38-M38</f>
      </c>
      <c r="S38" s="46">
        <f>R38/P38</f>
      </c>
      <c r="T38" s="45">
        <f>S38*2*0.01/SQRT(8*1.38E-23*Q38/(2.66E-26*PI()))</f>
      </c>
      <c r="U38" s="26">
        <f>F38*2*0.01/SQRT(8*1.38E-23*Q38/(2.66E-26*PI()))</f>
      </c>
      <c r="V38" s="26">
        <f>T38-U38</f>
      </c>
      <c r="W38" s="46">
        <f>V38/U38*100</f>
      </c>
      <c r="X38" s="4"/>
      <c r="Y38" s="26"/>
      <c r="Z38" s="26"/>
      <c r="AA38" s="26"/>
      <c r="AB38" s="4"/>
      <c r="AC38" s="47"/>
      <c r="AD38" s="4"/>
      <c r="AE38" s="4"/>
      <c r="AF38" s="26"/>
      <c r="AG38" s="4"/>
      <c r="AH38" s="4"/>
      <c r="AI38" s="26"/>
      <c r="AJ38" s="26"/>
      <c r="AK38" s="26"/>
      <c r="AL38" s="26"/>
      <c r="AM38" s="26"/>
      <c r="AN38" s="26"/>
      <c r="AO38" s="26"/>
      <c r="AP38" s="26"/>
      <c r="AQ38" s="26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x14ac:dyDescent="0.25" r="39" customHeight="1" ht="17.25">
      <c r="A39" s="48">
        <v>2</v>
      </c>
      <c r="B39" s="41">
        <v>20</v>
      </c>
      <c r="C39" s="41">
        <v>0</v>
      </c>
      <c r="D39" s="41">
        <v>25</v>
      </c>
      <c r="E39" s="8">
        <v>387.6379912</v>
      </c>
      <c r="F39" s="42">
        <v>24.7057453</v>
      </c>
      <c r="G39" s="42">
        <v>323.20663753599996</v>
      </c>
      <c r="H39" s="42">
        <v>0.0007561692940839718</v>
      </c>
      <c r="I39" s="43">
        <v>49845550292149000</v>
      </c>
      <c r="J39" s="7">
        <v>7126282289783330</v>
      </c>
      <c r="K39" s="62">
        <f>I39-J39</f>
      </c>
      <c r="L39" s="44">
        <v>5.366792797938459e+22</v>
      </c>
      <c r="M39" s="7">
        <v>1.44352506804629e+22</v>
      </c>
      <c r="N39" s="7">
        <v>5.658553109426799e+22</v>
      </c>
      <c r="O39" s="67">
        <v>3.3146960516969e+21</v>
      </c>
      <c r="P39" s="44">
        <v>7.77290529454339e+21</v>
      </c>
      <c r="Q39" s="8">
        <v>305.367659505373</v>
      </c>
      <c r="R39" s="45">
        <f>F39*P39-N39-O39-L39-M39</f>
      </c>
      <c r="S39" s="46">
        <f>R39/P39</f>
      </c>
      <c r="T39" s="45">
        <f>S39*2*0.01/SQRT(8*1.38E-23*Q39/(2.66E-26*PI()))</f>
      </c>
      <c r="U39" s="26">
        <f>F39*2*0.01/SQRT(8*1.38E-23*Q39/(2.66E-26*PI()))</f>
      </c>
      <c r="V39" s="26">
        <f>T39-U39</f>
      </c>
      <c r="W39" s="46">
        <f>V39/U39*100</f>
      </c>
      <c r="X39" s="4"/>
      <c r="Y39" s="26"/>
      <c r="Z39" s="26"/>
      <c r="AA39" s="26"/>
      <c r="AB39" s="4"/>
      <c r="AC39" s="47"/>
      <c r="AD39" s="4"/>
      <c r="AE39" s="4"/>
      <c r="AF39" s="26"/>
      <c r="AG39" s="4"/>
      <c r="AH39" s="4"/>
      <c r="AI39" s="26"/>
      <c r="AJ39" s="26"/>
      <c r="AK39" s="26"/>
      <c r="AL39" s="26"/>
      <c r="AM39" s="26"/>
      <c r="AN39" s="26"/>
      <c r="AO39" s="26"/>
      <c r="AP39" s="26"/>
      <c r="AQ39" s="26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x14ac:dyDescent="0.25" r="40" customHeight="1" ht="17.25">
      <c r="A40" s="48">
        <v>3</v>
      </c>
      <c r="B40" s="41">
        <v>20</v>
      </c>
      <c r="C40" s="41">
        <v>0</v>
      </c>
      <c r="D40" s="41">
        <v>25</v>
      </c>
      <c r="E40" s="8">
        <v>413.4214208</v>
      </c>
      <c r="F40" s="42">
        <v>27.0029443262</v>
      </c>
      <c r="G40" s="42">
        <v>330.425997824</v>
      </c>
      <c r="H40" s="42">
        <v>0.0008174011220945627</v>
      </c>
      <c r="I40" s="43">
        <v>70105325994421400</v>
      </c>
      <c r="J40" s="7">
        <v>7656366481963040</v>
      </c>
      <c r="K40" s="62">
        <f>I40-J40</f>
      </c>
      <c r="L40" s="44">
        <v>6.0655683612222624e+22</v>
      </c>
      <c r="M40" s="7">
        <v>2.047318403164388e+22</v>
      </c>
      <c r="N40" s="7">
        <v>9.693863244552133e+22</v>
      </c>
      <c r="O40" s="67">
        <v>2.50190849907218e+21</v>
      </c>
      <c r="P40" s="44">
        <v>8.49040034033349e+21</v>
      </c>
      <c r="Q40" s="8">
        <v>307.99345730757</v>
      </c>
      <c r="R40" s="45">
        <f>F40*P40-N40-O40-L40-M40</f>
      </c>
      <c r="S40" s="46">
        <f>R40/P40</f>
      </c>
      <c r="T40" s="45">
        <f>S40*2*0.01/SQRT(8*1.38E-23*Q40/(2.66E-26*PI()))</f>
      </c>
      <c r="U40" s="26">
        <f>F40*2*0.01/SQRT(8*1.38E-23*Q40/(2.66E-26*PI()))</f>
      </c>
      <c r="V40" s="26">
        <f>T40-U40</f>
      </c>
      <c r="W40" s="46">
        <f>V40/U40*100</f>
      </c>
      <c r="X40" s="4"/>
      <c r="Y40" s="26"/>
      <c r="Z40" s="26"/>
      <c r="AA40" s="26"/>
      <c r="AB40" s="4"/>
      <c r="AC40" s="47"/>
      <c r="AD40" s="4"/>
      <c r="AE40" s="4"/>
      <c r="AF40" s="26"/>
      <c r="AG40" s="4"/>
      <c r="AH40" s="4"/>
      <c r="AI40" s="26"/>
      <c r="AJ40" s="26"/>
      <c r="AK40" s="26"/>
      <c r="AL40" s="26"/>
      <c r="AM40" s="26"/>
      <c r="AN40" s="26"/>
      <c r="AO40" s="26"/>
      <c r="AP40" s="26"/>
      <c r="AQ40" s="26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x14ac:dyDescent="0.25" r="41" customHeight="1" ht="17.25">
      <c r="A41" s="48">
        <v>5</v>
      </c>
      <c r="B41" s="41">
        <v>20</v>
      </c>
      <c r="C41" s="41">
        <v>0</v>
      </c>
      <c r="D41" s="41">
        <v>25</v>
      </c>
      <c r="E41" s="8">
        <v>449.51935</v>
      </c>
      <c r="F41" s="42">
        <v>27.1308214691</v>
      </c>
      <c r="G41" s="42">
        <v>340.533418</v>
      </c>
      <c r="H41" s="42">
        <v>0.0008089921145130815</v>
      </c>
      <c r="I41" s="43">
        <v>107459384037123000</v>
      </c>
      <c r="J41" s="7">
        <v>6802440879088720</v>
      </c>
      <c r="K41" s="62">
        <f>I41-J41</f>
      </c>
      <c r="L41" s="44">
        <v>6.5974709818043885e+22</v>
      </c>
      <c r="M41" s="7">
        <v>3.065369203524784e+22</v>
      </c>
      <c r="N41" s="7">
        <v>1.725089883705728e+23</v>
      </c>
      <c r="O41" s="67">
        <v>1.67266502848955e+21</v>
      </c>
      <c r="P41" s="44">
        <v>8.91280481826699e+21</v>
      </c>
      <c r="Q41" s="8">
        <v>312.480840920934</v>
      </c>
      <c r="R41" s="63">
        <f>F41*P41-N41-O41-L41-M41</f>
      </c>
      <c r="S41" s="64">
        <f>R41/P41</f>
      </c>
      <c r="T41" s="63">
        <f>S41*2*0.01/SQRT(8*1.38E-23*Q41/(2.66E-26*PI()))</f>
      </c>
      <c r="U41" s="26">
        <f>F41*2*0.01/SQRT(8*1.38E-23*Q41/(2.66E-26*PI()))</f>
      </c>
      <c r="V41" s="26">
        <f>T41-U41</f>
      </c>
      <c r="W41" s="46">
        <f>V41/U41*100</f>
      </c>
      <c r="X41" s="4"/>
      <c r="Y41" s="26"/>
      <c r="Z41" s="26"/>
      <c r="AA41" s="26"/>
      <c r="AB41" s="4"/>
      <c r="AC41" s="47"/>
      <c r="AD41" s="4"/>
      <c r="AE41" s="4"/>
      <c r="AF41" s="26"/>
      <c r="AG41" s="4"/>
      <c r="AH41" s="4"/>
      <c r="AI41" s="26"/>
      <c r="AJ41" s="26"/>
      <c r="AK41" s="26"/>
      <c r="AL41" s="26"/>
      <c r="AM41" s="26"/>
      <c r="AN41" s="26"/>
      <c r="AO41" s="26"/>
      <c r="AP41" s="26"/>
      <c r="AQ41" s="26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x14ac:dyDescent="0.25" r="42" customHeight="1" ht="17.25">
      <c r="A42" s="37">
        <v>0.4</v>
      </c>
      <c r="B42" s="32">
        <v>40</v>
      </c>
      <c r="C42" s="32">
        <v>0</v>
      </c>
      <c r="D42" s="32">
        <v>25</v>
      </c>
      <c r="E42" s="33">
        <v>346.618599392</v>
      </c>
      <c r="F42" s="33">
        <v>43.5025912553</v>
      </c>
      <c r="G42" s="33">
        <v>311.72120782976</v>
      </c>
      <c r="H42" s="33">
        <v>0.0013557923065426586</v>
      </c>
      <c r="I42" s="36">
        <v>11148870268012000</v>
      </c>
      <c r="J42" s="32">
        <v>1709001179365870</v>
      </c>
      <c r="K42" s="61">
        <f>I42-J42</f>
      </c>
      <c r="L42" s="31">
        <v>3.928242443485996e+22</v>
      </c>
      <c r="M42" s="32">
        <v>5.514553844559762e+21</v>
      </c>
      <c r="N42" s="32">
        <v>3.958401368004036e+21</v>
      </c>
      <c r="O42" s="66">
        <v>7.04730225224803e+21</v>
      </c>
      <c r="P42" s="31">
        <v>3.30396551826427e+21</v>
      </c>
      <c r="Q42" s="33">
        <v>302.134348538847</v>
      </c>
      <c r="R42" s="38">
        <f>F42*P42-N42-O42-L42-M42</f>
      </c>
      <c r="S42" s="39">
        <f>R42/P42</f>
      </c>
      <c r="T42" s="38">
        <f>S42*2*0.01/SQRT(8*1.38E-23*Q42/(2.66E-26*PI()))</f>
      </c>
      <c r="U42" s="36">
        <f>F42*2*0.01/SQRT(8*1.38E-23*Q42/(2.66E-26*PI()))</f>
      </c>
      <c r="V42" s="36">
        <f>T42-U42</f>
      </c>
      <c r="W42" s="39">
        <f>V42/U42*100</f>
      </c>
      <c r="X42" s="4"/>
      <c r="Y42" s="36"/>
      <c r="Z42" s="36"/>
      <c r="AA42" s="36"/>
      <c r="AB42" s="4"/>
      <c r="AC42" s="36"/>
      <c r="AD42" s="4"/>
      <c r="AE42" s="4"/>
      <c r="AF42" s="36"/>
      <c r="AG42" s="4"/>
      <c r="AH42" s="4"/>
      <c r="AI42" s="36"/>
      <c r="AJ42" s="36"/>
      <c r="AK42" s="36"/>
      <c r="AL42" s="36"/>
      <c r="AM42" s="36"/>
      <c r="AN42" s="36"/>
      <c r="AO42" s="36"/>
      <c r="AP42" s="36"/>
      <c r="AQ42" s="36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x14ac:dyDescent="0.25" r="43" customHeight="1" ht="17.25">
      <c r="A43" s="37">
        <v>0.6</v>
      </c>
      <c r="B43" s="32">
        <v>40</v>
      </c>
      <c r="C43" s="32">
        <v>0</v>
      </c>
      <c r="D43" s="32">
        <v>25</v>
      </c>
      <c r="E43" s="33">
        <v>358.872879968</v>
      </c>
      <c r="F43" s="33">
        <v>30.5609260165</v>
      </c>
      <c r="G43" s="33">
        <v>315.15240639103996</v>
      </c>
      <c r="H43" s="33">
        <v>0.0009472560971404834</v>
      </c>
      <c r="I43" s="36">
        <v>16152261759565200</v>
      </c>
      <c r="J43" s="32">
        <v>3084852444284590</v>
      </c>
      <c r="K43" s="61">
        <f>I43-J43</f>
      </c>
      <c r="L43" s="31">
        <v>7.599963296875806e+22</v>
      </c>
      <c r="M43" s="32">
        <v>7.546631933102209e+21</v>
      </c>
      <c r="N43" s="32">
        <v>1.1481288429517159e+22</v>
      </c>
      <c r="O43" s="66">
        <v>9.1665527129268e+21</v>
      </c>
      <c r="P43" s="31">
        <v>6.02922768559508e+21</v>
      </c>
      <c r="Q43" s="33">
        <v>303.256365885636</v>
      </c>
      <c r="R43" s="38">
        <f>F43*P43-N43-O43-L43-M43</f>
      </c>
      <c r="S43" s="39">
        <f>R43/P43</f>
      </c>
      <c r="T43" s="38">
        <f>S43*2*0.01/SQRT(8*1.38E-23*Q43/(2.66E-26*PI()))</f>
      </c>
      <c r="U43" s="36">
        <f>F43*2*0.01/SQRT(8*1.38E-23*Q43/(2.66E-26*PI()))</f>
      </c>
      <c r="V43" s="36">
        <f>T43-U43</f>
      </c>
      <c r="W43" s="39">
        <f>V43/U43*100</f>
      </c>
      <c r="X43" s="4"/>
      <c r="Y43" s="36"/>
      <c r="Z43" s="36"/>
      <c r="AA43" s="36"/>
      <c r="AB43" s="4"/>
      <c r="AC43" s="36"/>
      <c r="AD43" s="4"/>
      <c r="AE43" s="4"/>
      <c r="AF43" s="36"/>
      <c r="AG43" s="4"/>
      <c r="AH43" s="4"/>
      <c r="AI43" s="36"/>
      <c r="AJ43" s="36"/>
      <c r="AK43" s="36"/>
      <c r="AL43" s="36"/>
      <c r="AM43" s="36"/>
      <c r="AN43" s="36"/>
      <c r="AO43" s="36"/>
      <c r="AP43" s="36"/>
      <c r="AQ43" s="36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x14ac:dyDescent="0.25" r="44" customHeight="1" ht="17.25">
      <c r="A44" s="40">
        <v>0.8</v>
      </c>
      <c r="B44" s="41">
        <v>40</v>
      </c>
      <c r="C44" s="41">
        <v>0</v>
      </c>
      <c r="D44" s="41">
        <v>25</v>
      </c>
      <c r="E44" s="8">
        <v>370.776396096</v>
      </c>
      <c r="F44" s="42">
        <v>30.5600984126</v>
      </c>
      <c r="G44" s="42">
        <v>318.48539090687996</v>
      </c>
      <c r="H44" s="42">
        <v>0.0009422609740987378</v>
      </c>
      <c r="I44" s="43">
        <v>20844939633648500</v>
      </c>
      <c r="J44" s="7">
        <v>4346233526694470</v>
      </c>
      <c r="K44" s="62">
        <f>I44-J44</f>
      </c>
      <c r="L44" s="44">
        <v>1.017035010466653e+23</v>
      </c>
      <c r="M44" s="7">
        <v>9.69394085705718e+21</v>
      </c>
      <c r="N44" s="7">
        <v>2.2213066354590896e+22</v>
      </c>
      <c r="O44" s="67">
        <v>9.20430453680893e+21</v>
      </c>
      <c r="P44" s="44">
        <v>7.85124211272731e+21</v>
      </c>
      <c r="Q44" s="8">
        <v>304.472786061493</v>
      </c>
      <c r="R44" s="45">
        <f>F44*P44-N44-O44-L44-M44</f>
      </c>
      <c r="S44" s="46">
        <f>R44/P44</f>
      </c>
      <c r="T44" s="45">
        <f>S44*2*0.01/SQRT(8*1.38E-23*Q44/(2.66E-26*PI()))</f>
      </c>
      <c r="U44" s="26">
        <f>F44*2*0.01/SQRT(8*1.38E-23*Q44/(2.66E-26*PI()))</f>
      </c>
      <c r="V44" s="26">
        <f>T44-U44</f>
      </c>
      <c r="W44" s="46">
        <f>V44/U44*100</f>
      </c>
      <c r="X44" s="4"/>
      <c r="Y44" s="26"/>
      <c r="Z44" s="26"/>
      <c r="AA44" s="26"/>
      <c r="AB44" s="4"/>
      <c r="AC44" s="47"/>
      <c r="AD44" s="4"/>
      <c r="AE44" s="4"/>
      <c r="AF44" s="26"/>
      <c r="AG44" s="4"/>
      <c r="AH44" s="4"/>
      <c r="AI44" s="26"/>
      <c r="AJ44" s="26"/>
      <c r="AK44" s="26"/>
      <c r="AL44" s="26"/>
      <c r="AM44" s="26"/>
      <c r="AN44" s="26"/>
      <c r="AO44" s="26"/>
      <c r="AP44" s="26"/>
      <c r="AQ44" s="26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x14ac:dyDescent="0.25" r="45" customHeight="1" ht="17.25">
      <c r="A45" s="48">
        <v>1</v>
      </c>
      <c r="B45" s="41">
        <v>40</v>
      </c>
      <c r="C45" s="41">
        <v>0</v>
      </c>
      <c r="D45" s="41">
        <v>25</v>
      </c>
      <c r="E45" s="8">
        <v>382.335434</v>
      </c>
      <c r="F45" s="42">
        <v>30.6821687285</v>
      </c>
      <c r="G45" s="42">
        <v>321.72192151999997</v>
      </c>
      <c r="H45" s="42">
        <v>0.0009412542292053779</v>
      </c>
      <c r="I45" s="43">
        <v>25268425664029900</v>
      </c>
      <c r="J45" s="7">
        <v>5244235608585890</v>
      </c>
      <c r="K45" s="62">
        <f>I45-J45</f>
      </c>
      <c r="L45" s="44">
        <v>1.1398058031591204e+23</v>
      </c>
      <c r="M45" s="7">
        <v>1.2282470303220074e+22</v>
      </c>
      <c r="N45" s="7">
        <v>3.1901793918875333e+22</v>
      </c>
      <c r="O45" s="67">
        <v>8.17414302376212e+21</v>
      </c>
      <c r="P45" s="44">
        <v>8.65451900666038e+21</v>
      </c>
      <c r="Q45" s="8">
        <v>305.71063670787</v>
      </c>
      <c r="R45" s="45">
        <f>F45*P45-N45-O45-L45-M45</f>
      </c>
      <c r="S45" s="46">
        <f>R45/P45</f>
      </c>
      <c r="T45" s="45">
        <f>S45*2*0.01/SQRT(8*1.38E-23*Q45/(2.66E-26*PI()))</f>
      </c>
      <c r="U45" s="26">
        <f>F45*2*0.01/SQRT(8*1.38E-23*Q45/(2.66E-26*PI()))</f>
      </c>
      <c r="V45" s="26">
        <f>T45-U45</f>
      </c>
      <c r="W45" s="46">
        <f>V45/U45*100</f>
      </c>
      <c r="X45" s="4"/>
      <c r="Y45" s="26"/>
      <c r="Z45" s="26"/>
      <c r="AA45" s="26"/>
      <c r="AB45" s="4"/>
      <c r="AC45" s="47"/>
      <c r="AD45" s="4"/>
      <c r="AE45" s="4"/>
      <c r="AF45" s="26"/>
      <c r="AG45" s="4"/>
      <c r="AH45" s="4"/>
      <c r="AI45" s="26"/>
      <c r="AJ45" s="26"/>
      <c r="AK45" s="26"/>
      <c r="AL45" s="26"/>
      <c r="AM45" s="26"/>
      <c r="AN45" s="26"/>
      <c r="AO45" s="26"/>
      <c r="AP45" s="26"/>
      <c r="AQ45" s="26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x14ac:dyDescent="0.25" r="46" customHeight="1" ht="17.25">
      <c r="A46" s="40">
        <v>1.5</v>
      </c>
      <c r="B46" s="41">
        <v>40</v>
      </c>
      <c r="C46" s="41">
        <v>0</v>
      </c>
      <c r="D46" s="41">
        <v>25</v>
      </c>
      <c r="E46" s="8">
        <v>409.767189875</v>
      </c>
      <c r="F46" s="42">
        <v>35.3424142489</v>
      </c>
      <c r="G46" s="42">
        <v>329.402813165</v>
      </c>
      <c r="H46" s="42">
        <v>0.0010715039458140205</v>
      </c>
      <c r="I46" s="43">
        <v>35365256411942300</v>
      </c>
      <c r="J46" s="7">
        <v>6878028831950130</v>
      </c>
      <c r="K46" s="62">
        <f>I46-J46</f>
      </c>
      <c r="L46" s="44">
        <v>1.351585103282127e+23</v>
      </c>
      <c r="M46" s="7">
        <v>1.8798751711481418e+22</v>
      </c>
      <c r="N46" s="7">
        <v>5.773340931988037e+22</v>
      </c>
      <c r="O46" s="67">
        <v>6.40640367052207e+21</v>
      </c>
      <c r="P46" s="44">
        <v>9.95718874901345e+21</v>
      </c>
      <c r="Q46" s="8">
        <v>308.556978898284</v>
      </c>
      <c r="R46" s="45">
        <f>F46*P46-N46-O46-L46-M46</f>
      </c>
      <c r="S46" s="46">
        <f>R46/P46</f>
      </c>
      <c r="T46" s="45">
        <f>S46*2*0.01/SQRT(8*1.38E-23*Q46/(2.66E-26*PI()))</f>
      </c>
      <c r="U46" s="26">
        <f>F46*2*0.01/SQRT(8*1.38E-23*Q46/(2.66E-26*PI()))</f>
      </c>
      <c r="V46" s="26">
        <f>T46-U46</f>
      </c>
      <c r="W46" s="46">
        <f>V46/U46*100</f>
      </c>
      <c r="X46" s="4"/>
      <c r="Y46" s="26"/>
      <c r="Z46" s="26"/>
      <c r="AA46" s="26"/>
      <c r="AB46" s="4"/>
      <c r="AC46" s="47"/>
      <c r="AD46" s="4"/>
      <c r="AE46" s="4"/>
      <c r="AF46" s="26"/>
      <c r="AG46" s="4"/>
      <c r="AH46" s="4"/>
      <c r="AI46" s="26"/>
      <c r="AJ46" s="26"/>
      <c r="AK46" s="26"/>
      <c r="AL46" s="26"/>
      <c r="AM46" s="26"/>
      <c r="AN46" s="26"/>
      <c r="AO46" s="26"/>
      <c r="AP46" s="26"/>
      <c r="AQ46" s="26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x14ac:dyDescent="0.25" r="47" customHeight="1" ht="17.25">
      <c r="A47" s="48">
        <v>2</v>
      </c>
      <c r="B47" s="41">
        <v>40</v>
      </c>
      <c r="C47" s="41">
        <v>0</v>
      </c>
      <c r="D47" s="41">
        <v>25</v>
      </c>
      <c r="E47" s="8">
        <v>435.183468</v>
      </c>
      <c r="F47" s="42">
        <v>40.9553686869</v>
      </c>
      <c r="G47" s="42">
        <v>336.51937104</v>
      </c>
      <c r="H47" s="42">
        <v>0.0012284769699164365</v>
      </c>
      <c r="I47" s="43">
        <v>44399731162368600</v>
      </c>
      <c r="J47" s="7">
        <v>8028494640971820</v>
      </c>
      <c r="K47" s="62">
        <f>I47-J47</f>
      </c>
      <c r="L47" s="44">
        <v>1.4972899643756443e+23</v>
      </c>
      <c r="M47" s="7">
        <v>2.535572160342181e+22</v>
      </c>
      <c r="N47" s="7">
        <v>8.478300352611231e+22</v>
      </c>
      <c r="O47" s="67">
        <v>5.32721481326519e+21</v>
      </c>
      <c r="P47" s="44">
        <v>1.07778052826145e+22</v>
      </c>
      <c r="Q47" s="8">
        <v>311.145795529816</v>
      </c>
      <c r="R47" s="45">
        <f>F47*P47-N47-O47-L47-M47</f>
      </c>
      <c r="S47" s="46">
        <f>R47/P47</f>
      </c>
      <c r="T47" s="45">
        <f>S47*2*0.01/SQRT(8*1.38E-23*Q47/(2.66E-26*PI()))</f>
      </c>
      <c r="U47" s="26">
        <f>F47*2*0.01/SQRT(8*1.38E-23*Q47/(2.66E-26*PI()))</f>
      </c>
      <c r="V47" s="26">
        <f>T47-U47</f>
      </c>
      <c r="W47" s="46">
        <f>V47/U47*100</f>
      </c>
      <c r="X47" s="4"/>
      <c r="Y47" s="26"/>
      <c r="Z47" s="26"/>
      <c r="AA47" s="26"/>
      <c r="AB47" s="4"/>
      <c r="AC47" s="47"/>
      <c r="AD47" s="4"/>
      <c r="AE47" s="4"/>
      <c r="AF47" s="26"/>
      <c r="AG47" s="4"/>
      <c r="AH47" s="4"/>
      <c r="AI47" s="26"/>
      <c r="AJ47" s="26"/>
      <c r="AK47" s="26"/>
      <c r="AL47" s="26"/>
      <c r="AM47" s="26"/>
      <c r="AN47" s="26"/>
      <c r="AO47" s="26"/>
      <c r="AP47" s="26"/>
      <c r="AQ47" s="26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x14ac:dyDescent="0.25" r="48" customHeight="1" ht="17.25">
      <c r="A48" s="48">
        <v>3</v>
      </c>
      <c r="B48" s="41">
        <v>40</v>
      </c>
      <c r="C48" s="41">
        <v>0</v>
      </c>
      <c r="D48" s="41">
        <v>25</v>
      </c>
      <c r="E48" s="8">
        <v>480.36248</v>
      </c>
      <c r="F48" s="42">
        <v>48.5587286646</v>
      </c>
      <c r="G48" s="42">
        <v>349.16949439999996</v>
      </c>
      <c r="H48" s="42">
        <v>0.0014299155017606926</v>
      </c>
      <c r="I48" s="43">
        <v>60335777012103100</v>
      </c>
      <c r="J48" s="7">
        <v>9269730507983120</v>
      </c>
      <c r="K48" s="62">
        <f>I48-J48</f>
      </c>
      <c r="L48" s="44">
        <v>1.6761575762652294e+23</v>
      </c>
      <c r="M48" s="7">
        <v>3.84256575972152e+22</v>
      </c>
      <c r="N48" s="7">
        <v>1.3924538222015315e+23</v>
      </c>
      <c r="O48" s="67">
        <v>4.04245442339251e+21</v>
      </c>
      <c r="P48" s="44">
        <v>1.17372827916522e+22</v>
      </c>
      <c r="Q48" s="8">
        <v>315.687942026105</v>
      </c>
      <c r="R48" s="45">
        <f>F48*P48-N48-O48-L48-M48</f>
      </c>
      <c r="S48" s="46">
        <f>R48/P48</f>
      </c>
      <c r="T48" s="45">
        <f>S48*2*0.01/SQRT(8*1.38E-23*Q48/(2.66E-26*PI()))</f>
      </c>
      <c r="U48" s="26">
        <f>F48*2*0.01/SQRT(8*1.38E-23*Q48/(2.66E-26*PI()))</f>
      </c>
      <c r="V48" s="26">
        <f>T48-U48</f>
      </c>
      <c r="W48" s="46">
        <f>V48/U48*100</f>
      </c>
      <c r="X48" s="4"/>
      <c r="Y48" s="26"/>
      <c r="Z48" s="26"/>
      <c r="AA48" s="26"/>
      <c r="AB48" s="4"/>
      <c r="AC48" s="47"/>
      <c r="AD48" s="4"/>
      <c r="AE48" s="4"/>
      <c r="AF48" s="26"/>
      <c r="AG48" s="4"/>
      <c r="AH48" s="4"/>
      <c r="AI48" s="26"/>
      <c r="AJ48" s="26"/>
      <c r="AK48" s="26"/>
      <c r="AL48" s="26"/>
      <c r="AM48" s="26"/>
      <c r="AN48" s="26"/>
      <c r="AO48" s="26"/>
      <c r="AP48" s="26"/>
      <c r="AQ48" s="26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x14ac:dyDescent="0.25" r="49" customHeight="1" ht="17.25">
      <c r="A49" s="48">
        <v>5</v>
      </c>
      <c r="B49" s="41">
        <v>40</v>
      </c>
      <c r="C49" s="41">
        <v>0</v>
      </c>
      <c r="D49" s="41">
        <v>25</v>
      </c>
      <c r="E49" s="8">
        <v>550.85655</v>
      </c>
      <c r="F49" s="42">
        <v>57.3328528209</v>
      </c>
      <c r="G49" s="42">
        <v>368.907834</v>
      </c>
      <c r="H49" s="42">
        <v>0.0016425016973940236</v>
      </c>
      <c r="I49" s="43">
        <v>87690837957301400</v>
      </c>
      <c r="J49" s="7">
        <v>9828289860418290</v>
      </c>
      <c r="K49" s="62">
        <f>I49-J49</f>
      </c>
      <c r="L49" s="44">
        <v>1.857881368178063e+23</v>
      </c>
      <c r="M49" s="7">
        <v>6.49152769593435e+22</v>
      </c>
      <c r="N49" s="7">
        <v>2.4521523426139712e+23</v>
      </c>
      <c r="O49" s="67">
        <v>2.80999197468121e+21</v>
      </c>
      <c r="P49" s="44">
        <v>1.26286380456806e+22</v>
      </c>
      <c r="Q49" s="8">
        <v>323.441397986426</v>
      </c>
      <c r="R49" s="45">
        <f>F49*P49-N49-O49-L49-M49</f>
      </c>
      <c r="S49" s="46">
        <f>R49/P49</f>
      </c>
      <c r="T49" s="45">
        <f>S49*2*0.01/SQRT(8*1.38E-23*Q49/(2.66E-26*PI()))</f>
      </c>
      <c r="U49" s="26">
        <f>F49*2*0.01/SQRT(8*1.38E-23*Q49/(2.66E-26*PI()))</f>
      </c>
      <c r="V49" s="26">
        <f>T49-U49</f>
      </c>
      <c r="W49" s="46">
        <f>V49/U49*100</f>
      </c>
      <c r="X49" s="4"/>
      <c r="Y49" s="26"/>
      <c r="Z49" s="26"/>
      <c r="AA49" s="26"/>
      <c r="AB49" s="4"/>
      <c r="AC49" s="47"/>
      <c r="AD49" s="4"/>
      <c r="AE49" s="4"/>
      <c r="AF49" s="26"/>
      <c r="AG49" s="4"/>
      <c r="AH49" s="4"/>
      <c r="AI49" s="26"/>
      <c r="AJ49" s="26"/>
      <c r="AK49" s="26"/>
      <c r="AL49" s="26"/>
      <c r="AM49" s="26"/>
      <c r="AN49" s="26"/>
      <c r="AO49" s="26"/>
      <c r="AP49" s="26"/>
      <c r="AQ49" s="26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x14ac:dyDescent="0.25" r="50" customHeight="1" ht="17.25">
      <c r="A50" s="49">
        <v>7.5</v>
      </c>
      <c r="B50" s="50">
        <v>40</v>
      </c>
      <c r="C50" s="50">
        <v>0</v>
      </c>
      <c r="D50" s="50">
        <v>25</v>
      </c>
      <c r="E50" s="51">
        <v>609.832559375</v>
      </c>
      <c r="F50" s="52">
        <v>67.7849367703</v>
      </c>
      <c r="G50" s="52">
        <v>385.42111662499997</v>
      </c>
      <c r="H50" s="52">
        <v>0.0018998821230127516</v>
      </c>
      <c r="I50" s="53">
        <v>118815579099141000</v>
      </c>
      <c r="J50" s="54">
        <v>7053227885895830</v>
      </c>
      <c r="K50" s="68">
        <f>I50-J50</f>
      </c>
      <c r="L50" s="56">
        <v>1.958926163916784e+23</v>
      </c>
      <c r="M50" s="54">
        <v>9.73213892614348e+22</v>
      </c>
      <c r="N50" s="54">
        <v>3.6732198571138443e+23</v>
      </c>
      <c r="O50" s="69">
        <v>2.07819793195334e+21</v>
      </c>
      <c r="P50" s="56">
        <v>1.30383653388162e+22</v>
      </c>
      <c r="Q50" s="51">
        <v>331.736152954555</v>
      </c>
      <c r="R50" s="45">
        <f>F50*P50-N50-O50-L50-M50</f>
      </c>
      <c r="S50" s="46">
        <f>R50/P50</f>
      </c>
      <c r="T50" s="57">
        <f>S50*2*0.01/SQRT(8*1.38E-23*Q50/(2.66E-26*PI()))</f>
      </c>
      <c r="U50" s="55">
        <f>F50*2*0.01/SQRT(8*1.38E-23*Q50/(2.66E-26*PI()))</f>
      </c>
      <c r="V50" s="55">
        <f>T50-U50</f>
      </c>
      <c r="W50" s="58">
        <f>V50/U50*100</f>
      </c>
      <c r="X50" s="4"/>
      <c r="Y50" s="26"/>
      <c r="Z50" s="26"/>
      <c r="AA50" s="26"/>
      <c r="AB50" s="4"/>
      <c r="AC50" s="26"/>
      <c r="AD50" s="4"/>
      <c r="AE50" s="4"/>
      <c r="AF50" s="26"/>
      <c r="AG50" s="4"/>
      <c r="AH50" s="4"/>
      <c r="AI50" s="26"/>
      <c r="AJ50" s="26"/>
      <c r="AK50" s="26"/>
      <c r="AL50" s="26"/>
      <c r="AM50" s="26"/>
      <c r="AN50" s="26"/>
      <c r="AO50" s="26"/>
      <c r="AP50" s="26"/>
      <c r="AQ50" s="26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x14ac:dyDescent="0.25" r="51" customHeight="1" ht="17.25">
      <c r="A51" s="27">
        <v>0.4</v>
      </c>
      <c r="B51" s="28">
        <v>20</v>
      </c>
      <c r="C51" s="28">
        <v>0</v>
      </c>
      <c r="D51" s="28">
        <v>50</v>
      </c>
      <c r="E51" s="29">
        <v>338.796105958</v>
      </c>
      <c r="F51" s="29">
        <v>26.1587734063</v>
      </c>
      <c r="G51" s="29">
        <v>327.53090966824</v>
      </c>
      <c r="H51" s="29">
        <v>0.0007953393020616778</v>
      </c>
      <c r="I51" s="30">
        <v>11406287525559500</v>
      </c>
      <c r="J51" s="28">
        <v>1220640072063260</v>
      </c>
      <c r="K51" s="59">
        <f>I51-J51</f>
      </c>
      <c r="L51" s="60">
        <v>1.6165613583172236e+22</v>
      </c>
      <c r="M51" s="28">
        <v>2.806200164739996e+21</v>
      </c>
      <c r="N51" s="28">
        <v>2.39067534474487e+21</v>
      </c>
      <c r="O51" s="65">
        <v>5.90992709158685e+21</v>
      </c>
      <c r="P51" s="60">
        <v>2.77930613544403e+21</v>
      </c>
      <c r="Q51" s="29">
        <v>325.119686795118</v>
      </c>
      <c r="R51" s="34">
        <f>F51*P51-N51-O51-L51-M51</f>
      </c>
      <c r="S51" s="35">
        <f>R51/P51</f>
      </c>
      <c r="T51" s="34">
        <f>S51*2*0.01/SQRT(8*1.38E-23*Q51/(2.66E-26*PI()))</f>
      </c>
      <c r="U51" s="30">
        <f>F51*2*0.01/SQRT(8*1.38E-23*Q51/(2.66E-26*PI()))</f>
      </c>
      <c r="V51" s="30">
        <f>T51-U51</f>
      </c>
      <c r="W51" s="35">
        <f>V51/U51*100</f>
      </c>
      <c r="X51" s="4"/>
      <c r="Y51" s="36"/>
      <c r="Z51" s="36"/>
      <c r="AA51" s="36"/>
      <c r="AB51" s="4"/>
      <c r="AC51" s="36"/>
      <c r="AD51" s="4"/>
      <c r="AE51" s="4"/>
      <c r="AF51" s="36"/>
      <c r="AG51" s="4"/>
      <c r="AH51" s="4"/>
      <c r="AI51" s="36"/>
      <c r="AJ51" s="36"/>
      <c r="AK51" s="36"/>
      <c r="AL51" s="36"/>
      <c r="AM51" s="36"/>
      <c r="AN51" s="36"/>
      <c r="AO51" s="36"/>
      <c r="AP51" s="36"/>
      <c r="AQ51" s="36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x14ac:dyDescent="0.25" r="52" customHeight="1" ht="17.25">
      <c r="A52" s="37">
        <v>0.6</v>
      </c>
      <c r="B52" s="32">
        <v>20</v>
      </c>
      <c r="C52" s="32">
        <v>0</v>
      </c>
      <c r="D52" s="32">
        <v>50</v>
      </c>
      <c r="E52" s="33">
        <v>349.11744651</v>
      </c>
      <c r="F52" s="33">
        <v>19.0833434332</v>
      </c>
      <c r="G52" s="33">
        <v>330.42088502279995</v>
      </c>
      <c r="H52" s="33">
        <v>0.0005776728208266668</v>
      </c>
      <c r="I52" s="36">
        <v>16603606475715800</v>
      </c>
      <c r="J52" s="32">
        <v>2320289585330090</v>
      </c>
      <c r="K52" s="61">
        <f>I52-J52</f>
      </c>
      <c r="L52" s="31">
        <v>2.7780294400406874e+22</v>
      </c>
      <c r="M52" s="32">
        <v>4.193394527806525e+21</v>
      </c>
      <c r="N52" s="32">
        <v>6.614213868218917e+21</v>
      </c>
      <c r="O52" s="66">
        <v>6.59116285700674e+21</v>
      </c>
      <c r="P52" s="31">
        <v>4.51587584301842e+21</v>
      </c>
      <c r="Q52" s="33">
        <v>325.747982016619</v>
      </c>
      <c r="R52" s="38">
        <f>F52*P52-N52-O52-L52-M52</f>
      </c>
      <c r="S52" s="39">
        <f>R52/P52</f>
      </c>
      <c r="T52" s="38">
        <f>S52*2*0.01/SQRT(8*1.38E-23*Q52/(2.66E-26*PI()))</f>
      </c>
      <c r="U52" s="36">
        <f>F52*2*0.01/SQRT(8*1.38E-23*Q52/(2.66E-26*PI()))</f>
      </c>
      <c r="V52" s="36">
        <f>T52-U52</f>
      </c>
      <c r="W52" s="39">
        <f>V52/U52*100</f>
      </c>
      <c r="X52" s="4"/>
      <c r="Y52" s="36"/>
      <c r="Z52" s="36"/>
      <c r="AA52" s="36"/>
      <c r="AB52" s="4"/>
      <c r="AC52" s="36"/>
      <c r="AD52" s="4"/>
      <c r="AE52" s="4"/>
      <c r="AF52" s="36"/>
      <c r="AG52" s="4"/>
      <c r="AH52" s="4"/>
      <c r="AI52" s="36"/>
      <c r="AJ52" s="36"/>
      <c r="AK52" s="36"/>
      <c r="AL52" s="36"/>
      <c r="AM52" s="36"/>
      <c r="AN52" s="36"/>
      <c r="AO52" s="36"/>
      <c r="AP52" s="36"/>
      <c r="AQ52" s="36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x14ac:dyDescent="0.25" r="53" customHeight="1" ht="17.25">
      <c r="A53" s="40">
        <v>0.8</v>
      </c>
      <c r="B53" s="41">
        <v>20</v>
      </c>
      <c r="C53" s="41">
        <v>0</v>
      </c>
      <c r="D53" s="41">
        <v>50</v>
      </c>
      <c r="E53" s="8">
        <v>358.737146867</v>
      </c>
      <c r="F53" s="42">
        <v>17.1048392173</v>
      </c>
      <c r="G53" s="42">
        <v>333.11440112276</v>
      </c>
      <c r="H53" s="42">
        <v>0.0005156838204620667</v>
      </c>
      <c r="I53" s="43">
        <v>21544497584645100</v>
      </c>
      <c r="J53" s="7">
        <v>3408466217288640</v>
      </c>
      <c r="K53" s="62">
        <f>I53-J53</f>
      </c>
      <c r="L53" s="44">
        <v>3.603093205854875e+22</v>
      </c>
      <c r="M53" s="7">
        <v>5.584645736603119e+21</v>
      </c>
      <c r="N53" s="7">
        <v>1.2445823534335502e+22</v>
      </c>
      <c r="O53" s="67">
        <v>6.27261061912191e+21</v>
      </c>
      <c r="P53" s="44">
        <v>5.676265720735e+21</v>
      </c>
      <c r="Q53" s="8">
        <v>326.41483401708</v>
      </c>
      <c r="R53" s="45">
        <f>F53*P53-N53-O53-L53-M53</f>
      </c>
      <c r="S53" s="46">
        <f>R53/P53</f>
      </c>
      <c r="T53" s="45">
        <f>S53*2*0.01/SQRT(8*1.38E-23*Q53/(2.66E-26*PI()))</f>
      </c>
      <c r="U53" s="26">
        <f>F53*2*0.01/SQRT(8*1.38E-23*Q53/(2.66E-26*PI()))</f>
      </c>
      <c r="V53" s="26">
        <f>T53-U53</f>
      </c>
      <c r="W53" s="46">
        <f>V53/U53*100</f>
      </c>
      <c r="X53" s="4"/>
      <c r="Y53" s="26"/>
      <c r="Z53" s="26"/>
      <c r="AA53" s="26"/>
      <c r="AB53" s="4"/>
      <c r="AC53" s="47"/>
      <c r="AD53" s="4"/>
      <c r="AE53" s="4"/>
      <c r="AF53" s="26"/>
      <c r="AG53" s="4"/>
      <c r="AH53" s="4"/>
      <c r="AI53" s="26"/>
      <c r="AJ53" s="26"/>
      <c r="AK53" s="26"/>
      <c r="AL53" s="26"/>
      <c r="AM53" s="26"/>
      <c r="AN53" s="26"/>
      <c r="AO53" s="26"/>
      <c r="AP53" s="26"/>
      <c r="AQ53" s="26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x14ac:dyDescent="0.25" r="54" customHeight="1" ht="17.25">
      <c r="A54" s="48">
        <v>1</v>
      </c>
      <c r="B54" s="41">
        <v>20</v>
      </c>
      <c r="C54" s="41">
        <v>0</v>
      </c>
      <c r="D54" s="41">
        <v>50</v>
      </c>
      <c r="E54" s="8">
        <v>367.6906331</v>
      </c>
      <c r="F54" s="42">
        <v>17.835529174</v>
      </c>
      <c r="G54" s="42">
        <v>335.621377268</v>
      </c>
      <c r="H54" s="42">
        <v>0.0005357009360575858</v>
      </c>
      <c r="I54" s="43">
        <v>26274845272237700</v>
      </c>
      <c r="J54" s="7">
        <v>4306966471087070</v>
      </c>
      <c r="K54" s="62">
        <f>I54-J54</f>
      </c>
      <c r="L54" s="44">
        <v>4.209364623745538e+22</v>
      </c>
      <c r="M54" s="7">
        <v>6.984447396416758e+21</v>
      </c>
      <c r="N54" s="7">
        <v>1.925957968953085e+22</v>
      </c>
      <c r="O54" s="67">
        <v>5.77686061018555e+21</v>
      </c>
      <c r="P54" s="44">
        <v>6.50780880237053e+21</v>
      </c>
      <c r="Q54" s="8">
        <v>327.070049259992</v>
      </c>
      <c r="R54" s="45">
        <f>F54*P54-N54-O54-L54-M54</f>
      </c>
      <c r="S54" s="46">
        <f>R54/P54</f>
      </c>
      <c r="T54" s="45">
        <f>S54*2*0.01/SQRT(8*1.38E-23*Q54/(2.66E-26*PI()))</f>
      </c>
      <c r="U54" s="26">
        <f>F54*2*0.01/SQRT(8*1.38E-23*Q54/(2.66E-26*PI()))</f>
      </c>
      <c r="V54" s="26">
        <f>T54-U54</f>
      </c>
      <c r="W54" s="46">
        <f>V54/U54*100</f>
      </c>
      <c r="X54" s="4"/>
      <c r="Y54" s="26"/>
      <c r="Z54" s="26"/>
      <c r="AA54" s="26"/>
      <c r="AB54" s="4"/>
      <c r="AC54" s="47"/>
      <c r="AD54" s="4"/>
      <c r="AE54" s="4"/>
      <c r="AF54" s="26"/>
      <c r="AG54" s="4"/>
      <c r="AH54" s="4"/>
      <c r="AI54" s="26"/>
      <c r="AJ54" s="26"/>
      <c r="AK54" s="26"/>
      <c r="AL54" s="26"/>
      <c r="AM54" s="26"/>
      <c r="AN54" s="26"/>
      <c r="AO54" s="26"/>
      <c r="AP54" s="26"/>
      <c r="AQ54" s="26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x14ac:dyDescent="0.25" r="55" customHeight="1" ht="17.25">
      <c r="A55" s="40">
        <v>1.5</v>
      </c>
      <c r="B55" s="41">
        <v>20</v>
      </c>
      <c r="C55" s="41">
        <v>0</v>
      </c>
      <c r="D55" s="41">
        <v>50</v>
      </c>
      <c r="E55" s="8">
        <v>387.392145462</v>
      </c>
      <c r="F55" s="42">
        <v>20.7965656354</v>
      </c>
      <c r="G55" s="42">
        <v>341.13780072936</v>
      </c>
      <c r="H55" s="42">
        <v>0.0006195664781358713</v>
      </c>
      <c r="I55" s="43">
        <v>37407887353599500</v>
      </c>
      <c r="J55" s="7">
        <v>6103084201586190</v>
      </c>
      <c r="K55" s="62">
        <f>I55-J55</f>
      </c>
      <c r="L55" s="44">
        <v>4.977584060064213e+22</v>
      </c>
      <c r="M55" s="7">
        <v>1.0505663682668424e+22</v>
      </c>
      <c r="N55" s="7">
        <v>3.5771978728374123e+22</v>
      </c>
      <c r="O55" s="67">
        <v>4.42858358544996e+21</v>
      </c>
      <c r="P55" s="44">
        <v>7.42841229601507e+21</v>
      </c>
      <c r="Q55" s="8">
        <v>328.625199621579</v>
      </c>
      <c r="R55" s="45">
        <f>F55*P55-N55-O55-L55-M55</f>
      </c>
      <c r="S55" s="46">
        <f>R55/P55</f>
      </c>
      <c r="T55" s="45">
        <f>S55*2*0.01/SQRT(8*1.38E-23*Q55/(2.66E-26*PI()))</f>
      </c>
      <c r="U55" s="26">
        <f>F55*2*0.01/SQRT(8*1.38E-23*Q55/(2.66E-26*PI()))</f>
      </c>
      <c r="V55" s="26">
        <f>T55-U55</f>
      </c>
      <c r="W55" s="46">
        <f>V55/U55*100</f>
      </c>
      <c r="X55" s="4"/>
      <c r="Y55" s="26"/>
      <c r="Z55" s="26"/>
      <c r="AA55" s="26"/>
      <c r="AB55" s="4"/>
      <c r="AC55" s="47"/>
      <c r="AD55" s="4"/>
      <c r="AE55" s="4"/>
      <c r="AF55" s="26"/>
      <c r="AG55" s="4"/>
      <c r="AH55" s="4"/>
      <c r="AI55" s="26"/>
      <c r="AJ55" s="26"/>
      <c r="AK55" s="26"/>
      <c r="AL55" s="26"/>
      <c r="AM55" s="26"/>
      <c r="AN55" s="26"/>
      <c r="AO55" s="26"/>
      <c r="AP55" s="26"/>
      <c r="AQ55" s="26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x14ac:dyDescent="0.25" r="56" customHeight="1" ht="17.25">
      <c r="A56" s="48">
        <v>2</v>
      </c>
      <c r="B56" s="41">
        <v>20</v>
      </c>
      <c r="C56" s="41">
        <v>0</v>
      </c>
      <c r="D56" s="41">
        <v>50</v>
      </c>
      <c r="E56" s="8">
        <v>403.7047648</v>
      </c>
      <c r="F56" s="42">
        <v>23.4645232752</v>
      </c>
      <c r="G56" s="42">
        <v>345.705334144</v>
      </c>
      <c r="H56" s="42">
        <v>0.0006944163031907023</v>
      </c>
      <c r="I56" s="43">
        <v>47861780861267700</v>
      </c>
      <c r="J56" s="7">
        <v>7272537590556860</v>
      </c>
      <c r="K56" s="62">
        <f>I56-J56</f>
      </c>
      <c r="L56" s="44">
        <v>5.503519347153302e+22</v>
      </c>
      <c r="M56" s="7">
        <v>1.3822747774414362e+22</v>
      </c>
      <c r="N56" s="7">
        <v>5.384844763211615e+22</v>
      </c>
      <c r="O56" s="67">
        <v>3.62765296700187e+21</v>
      </c>
      <c r="P56" s="44">
        <v>8.01596768309085e+21</v>
      </c>
      <c r="Q56" s="8">
        <v>330.034734741257</v>
      </c>
      <c r="R56" s="45">
        <f>F56*P56-N56-O56-L56-M56</f>
      </c>
      <c r="S56" s="46">
        <f>R56/P56</f>
      </c>
      <c r="T56" s="45">
        <f>S56*2*0.01/SQRT(8*1.38E-23*Q56/(2.66E-26*PI()))</f>
      </c>
      <c r="U56" s="26">
        <f>F56*2*0.01/SQRT(8*1.38E-23*Q56/(2.66E-26*PI()))</f>
      </c>
      <c r="V56" s="26">
        <f>T56-U56</f>
      </c>
      <c r="W56" s="46">
        <f>V56/U56*100</f>
      </c>
      <c r="X56" s="4"/>
      <c r="Y56" s="26"/>
      <c r="Z56" s="26"/>
      <c r="AA56" s="26"/>
      <c r="AB56" s="4"/>
      <c r="AC56" s="47"/>
      <c r="AD56" s="4"/>
      <c r="AE56" s="4"/>
      <c r="AF56" s="26"/>
      <c r="AG56" s="4"/>
      <c r="AH56" s="4"/>
      <c r="AI56" s="26"/>
      <c r="AJ56" s="26"/>
      <c r="AK56" s="26"/>
      <c r="AL56" s="26"/>
      <c r="AM56" s="26"/>
      <c r="AN56" s="26"/>
      <c r="AO56" s="26"/>
      <c r="AP56" s="26"/>
      <c r="AQ56" s="26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x14ac:dyDescent="0.25" r="57" customHeight="1" ht="17.25">
      <c r="A57" s="48">
        <v>3</v>
      </c>
      <c r="B57" s="41">
        <v>20</v>
      </c>
      <c r="C57" s="41">
        <v>0</v>
      </c>
      <c r="D57" s="41">
        <v>50</v>
      </c>
      <c r="E57" s="8">
        <v>428.3774537</v>
      </c>
      <c r="F57" s="42">
        <v>25.4820203712</v>
      </c>
      <c r="G57" s="42">
        <v>352.613687036</v>
      </c>
      <c r="H57" s="42">
        <v>0.0007466988617011936</v>
      </c>
      <c r="I57" s="43">
        <v>67657723878619800</v>
      </c>
      <c r="J57" s="7">
        <v>8388613975167280</v>
      </c>
      <c r="K57" s="62">
        <f>I57-J57</f>
      </c>
      <c r="L57" s="44">
        <v>6.21970491323292e+22</v>
      </c>
      <c r="M57" s="7">
        <v>1.998275923772041e+22</v>
      </c>
      <c r="N57" s="7">
        <v>9.2474406267922e+22</v>
      </c>
      <c r="O57" s="67">
        <v>2.71689147420396e+21</v>
      </c>
      <c r="P57" s="44">
        <v>8.74964207310588e+21</v>
      </c>
      <c r="Q57" s="8">
        <v>332.606979116601</v>
      </c>
      <c r="R57" s="45">
        <f>F57*P57-N57-O57-L57-M57</f>
      </c>
      <c r="S57" s="46">
        <f>R57/P57</f>
      </c>
      <c r="T57" s="45">
        <f>S57*2*0.01/SQRT(8*1.38E-23*Q57/(2.66E-26*PI()))</f>
      </c>
      <c r="U57" s="26">
        <f>F57*2*0.01/SQRT(8*1.38E-23*Q57/(2.66E-26*PI()))</f>
      </c>
      <c r="V57" s="26">
        <f>T57-U57</f>
      </c>
      <c r="W57" s="46">
        <f>V57/U57*100</f>
      </c>
      <c r="X57" s="4"/>
      <c r="Y57" s="26"/>
      <c r="Z57" s="26"/>
      <c r="AA57" s="26"/>
      <c r="AB57" s="4"/>
      <c r="AC57" s="47"/>
      <c r="AD57" s="4"/>
      <c r="AE57" s="4"/>
      <c r="AF57" s="26"/>
      <c r="AG57" s="4"/>
      <c r="AH57" s="4"/>
      <c r="AI57" s="26"/>
      <c r="AJ57" s="26"/>
      <c r="AK57" s="26"/>
      <c r="AL57" s="26"/>
      <c r="AM57" s="26"/>
      <c r="AN57" s="26"/>
      <c r="AO57" s="26"/>
      <c r="AP57" s="26"/>
      <c r="AQ57" s="26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x14ac:dyDescent="0.25" r="58" customHeight="1" ht="17.25">
      <c r="A58" s="48">
        <v>5</v>
      </c>
      <c r="B58" s="41">
        <v>20</v>
      </c>
      <c r="C58" s="41">
        <v>0</v>
      </c>
      <c r="D58" s="41">
        <v>50</v>
      </c>
      <c r="E58" s="8">
        <v>461.4115375</v>
      </c>
      <c r="F58" s="42">
        <v>26.8160707524</v>
      </c>
      <c r="G58" s="42">
        <v>361.8632305</v>
      </c>
      <c r="H58" s="42">
        <v>0.0007756827409544729</v>
      </c>
      <c r="I58" s="43">
        <v>104689780245835000</v>
      </c>
      <c r="J58" s="7">
        <v>7842303756337620</v>
      </c>
      <c r="K58" s="62">
        <f>I58-J58</f>
      </c>
      <c r="L58" s="44">
        <v>6.932880360500083e+22</v>
      </c>
      <c r="M58" s="7">
        <v>3.085965925919223e+22</v>
      </c>
      <c r="N58" s="7">
        <v>1.7107313853125532e+23</v>
      </c>
      <c r="O58" s="67">
        <v>1.8498277003677e+21</v>
      </c>
      <c r="P58" s="44">
        <v>9.40708199127969e+21</v>
      </c>
      <c r="Q58" s="8">
        <v>337.069594209323</v>
      </c>
      <c r="R58" s="63">
        <f>F58*P58-N58-O58-L58-M58</f>
      </c>
      <c r="S58" s="64">
        <f>R58/P58</f>
      </c>
      <c r="T58" s="63">
        <f>S58*2*0.01/SQRT(8*1.38E-23*Q58/(2.66E-26*PI()))</f>
      </c>
      <c r="U58" s="26">
        <f>F58*2*0.01/SQRT(8*1.38E-23*Q58/(2.66E-26*PI()))</f>
      </c>
      <c r="V58" s="26">
        <f>T58-U58</f>
      </c>
      <c r="W58" s="46">
        <f>V58/U58*100</f>
      </c>
      <c r="X58" s="4"/>
      <c r="Y58" s="26"/>
      <c r="Z58" s="26"/>
      <c r="AA58" s="26"/>
      <c r="AB58" s="4"/>
      <c r="AC58" s="47"/>
      <c r="AD58" s="4"/>
      <c r="AE58" s="4"/>
      <c r="AF58" s="26"/>
      <c r="AG58" s="4"/>
      <c r="AH58" s="4"/>
      <c r="AI58" s="26"/>
      <c r="AJ58" s="26"/>
      <c r="AK58" s="26"/>
      <c r="AL58" s="26"/>
      <c r="AM58" s="26"/>
      <c r="AN58" s="26"/>
      <c r="AO58" s="26"/>
      <c r="AP58" s="26"/>
      <c r="AQ58" s="26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x14ac:dyDescent="0.25" r="59" customHeight="1" ht="17.25">
      <c r="A59" s="37">
        <v>0.4</v>
      </c>
      <c r="B59" s="32">
        <v>40</v>
      </c>
      <c r="C59" s="32">
        <v>0</v>
      </c>
      <c r="D59" s="32">
        <v>50</v>
      </c>
      <c r="E59" s="33">
        <v>360.560032157</v>
      </c>
      <c r="F59" s="33">
        <v>55.0582904395</v>
      </c>
      <c r="G59" s="33">
        <v>333.62480900395997</v>
      </c>
      <c r="H59" s="33">
        <v>0.00165865005314389</v>
      </c>
      <c r="I59" s="36">
        <v>10717787476272500</v>
      </c>
      <c r="J59" s="32">
        <v>1349339213935900</v>
      </c>
      <c r="K59" s="61">
        <f>I59-J59</f>
      </c>
      <c r="L59" s="31">
        <v>4.244940114144908e+22</v>
      </c>
      <c r="M59" s="32">
        <v>4.959044528267975e+21</v>
      </c>
      <c r="N59" s="32">
        <v>3.8119437891511066e+21</v>
      </c>
      <c r="O59" s="66">
        <v>8.30620245022569e+21</v>
      </c>
      <c r="P59" s="31">
        <v>3.57586461329654e+21</v>
      </c>
      <c r="Q59" s="33">
        <v>326.856520638096</v>
      </c>
      <c r="R59" s="38">
        <f>F59*P59-N59-O59-L59-M59</f>
      </c>
      <c r="S59" s="39">
        <f>R59/P59</f>
      </c>
      <c r="T59" s="38">
        <f>S59*2*0.01/SQRT(8*1.38E-23*Q59/(2.66E-26*PI()))</f>
      </c>
      <c r="U59" s="36">
        <f>F59*2*0.01/SQRT(8*1.38E-23*Q59/(2.66E-26*PI()))</f>
      </c>
      <c r="V59" s="36">
        <f>T59-U59</f>
      </c>
      <c r="W59" s="39">
        <f>V59/U59*100</f>
      </c>
      <c r="X59" s="4"/>
      <c r="Y59" s="36"/>
      <c r="Z59" s="36"/>
      <c r="AA59" s="36"/>
      <c r="AB59" s="4"/>
      <c r="AC59" s="36"/>
      <c r="AD59" s="4"/>
      <c r="AE59" s="4"/>
      <c r="AF59" s="36"/>
      <c r="AG59" s="4"/>
      <c r="AH59" s="4"/>
      <c r="AI59" s="36"/>
      <c r="AJ59" s="36"/>
      <c r="AK59" s="36"/>
      <c r="AL59" s="36"/>
      <c r="AM59" s="36"/>
      <c r="AN59" s="36"/>
      <c r="AO59" s="36"/>
      <c r="AP59" s="36"/>
      <c r="AQ59" s="36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x14ac:dyDescent="0.25" r="60" customHeight="1" ht="17.25">
      <c r="A60" s="37">
        <v>0.6</v>
      </c>
      <c r="B60" s="32">
        <v>40</v>
      </c>
      <c r="C60" s="32">
        <v>0</v>
      </c>
      <c r="D60" s="32">
        <v>50</v>
      </c>
      <c r="E60" s="33">
        <v>372.733684051</v>
      </c>
      <c r="F60" s="33">
        <v>34.7486832752</v>
      </c>
      <c r="G60" s="33">
        <v>337.03343153428</v>
      </c>
      <c r="H60" s="33">
        <v>0.0010415091150123945</v>
      </c>
      <c r="I60" s="36">
        <v>15551609483336700</v>
      </c>
      <c r="J60" s="32">
        <v>2608147961436060</v>
      </c>
      <c r="K60" s="61">
        <f>I60-J60</f>
      </c>
      <c r="L60" s="31">
        <v>7.707358900962575e+22</v>
      </c>
      <c r="M60" s="32">
        <v>6.906518983417999e+21</v>
      </c>
      <c r="N60" s="32">
        <v>1.0672582173114552e+22</v>
      </c>
      <c r="O60" s="66">
        <v>1.00486007582691e+22</v>
      </c>
      <c r="P60" s="31">
        <v>6.13387234074518e+21</v>
      </c>
      <c r="Q60" s="33">
        <v>327.946004252024</v>
      </c>
      <c r="R60" s="38">
        <f>F60*P60-N60-O60-L60-M60</f>
      </c>
      <c r="S60" s="39">
        <f>R60/P60</f>
      </c>
      <c r="T60" s="38">
        <f>S60*2*0.01/SQRT(8*1.38E-23*Q60/(2.66E-26*PI()))</f>
      </c>
      <c r="U60" s="36">
        <f>F60*2*0.01/SQRT(8*1.38E-23*Q60/(2.66E-26*PI()))</f>
      </c>
      <c r="V60" s="36">
        <f>T60-U60</f>
      </c>
      <c r="W60" s="39">
        <f>V60/U60*100</f>
      </c>
      <c r="X60" s="4"/>
      <c r="Y60" s="36"/>
      <c r="Z60" s="36"/>
      <c r="AA60" s="36"/>
      <c r="AB60" s="4"/>
      <c r="AC60" s="36"/>
      <c r="AD60" s="4"/>
      <c r="AE60" s="4"/>
      <c r="AF60" s="36"/>
      <c r="AG60" s="4"/>
      <c r="AH60" s="4"/>
      <c r="AI60" s="36"/>
      <c r="AJ60" s="36"/>
      <c r="AK60" s="36"/>
      <c r="AL60" s="36"/>
      <c r="AM60" s="36"/>
      <c r="AN60" s="36"/>
      <c r="AO60" s="36"/>
      <c r="AP60" s="36"/>
      <c r="AQ60" s="36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x14ac:dyDescent="0.25" r="61" customHeight="1" ht="17.25">
      <c r="A61" s="40">
        <v>0.8</v>
      </c>
      <c r="B61" s="41">
        <v>40</v>
      </c>
      <c r="C61" s="41">
        <v>0</v>
      </c>
      <c r="D61" s="41">
        <v>50</v>
      </c>
      <c r="E61" s="8">
        <v>384.63056622</v>
      </c>
      <c r="F61" s="42">
        <v>30.5127595741</v>
      </c>
      <c r="G61" s="42">
        <v>340.3645585416</v>
      </c>
      <c r="H61" s="42">
        <v>0.0009100610659252269</v>
      </c>
      <c r="I61" s="43">
        <v>20094116986510700</v>
      </c>
      <c r="J61" s="7">
        <v>3849264203818180</v>
      </c>
      <c r="K61" s="62">
        <f>I61-J61</f>
      </c>
      <c r="L61" s="44">
        <v>1.0348076597435886e+23</v>
      </c>
      <c r="M61" s="7">
        <v>8.935438683106982e+21</v>
      </c>
      <c r="N61" s="7">
        <v>2.091502852332971e+22</v>
      </c>
      <c r="O61" s="67">
        <v>1.00985679688109e+22</v>
      </c>
      <c r="P61" s="44">
        <v>8.02126311824316e+21</v>
      </c>
      <c r="Q61" s="8">
        <v>329.106491120933</v>
      </c>
      <c r="R61" s="45">
        <f>F61*P61-N61-O61-L61-M61</f>
      </c>
      <c r="S61" s="46">
        <f>R61/P61</f>
      </c>
      <c r="T61" s="45">
        <f>S61*2*0.01/SQRT(8*1.38E-23*Q61/(2.66E-26*PI()))</f>
      </c>
      <c r="U61" s="26">
        <f>F61*2*0.01/SQRT(8*1.38E-23*Q61/(2.66E-26*PI()))</f>
      </c>
      <c r="V61" s="26">
        <f>T61-U61</f>
      </c>
      <c r="W61" s="46">
        <f>V61/U61*100</f>
      </c>
      <c r="X61" s="4"/>
      <c r="Y61" s="26"/>
      <c r="Z61" s="26"/>
      <c r="AA61" s="26"/>
      <c r="AB61" s="4"/>
      <c r="AC61" s="47"/>
      <c r="AD61" s="4"/>
      <c r="AE61" s="4"/>
      <c r="AF61" s="26"/>
      <c r="AG61" s="4"/>
      <c r="AH61" s="4"/>
      <c r="AI61" s="26"/>
      <c r="AJ61" s="26"/>
      <c r="AK61" s="26"/>
      <c r="AL61" s="26"/>
      <c r="AM61" s="26"/>
      <c r="AN61" s="26"/>
      <c r="AO61" s="26"/>
      <c r="AP61" s="26"/>
      <c r="AQ61" s="26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x14ac:dyDescent="0.25" r="62" customHeight="1" ht="17.25">
      <c r="A62" s="48">
        <v>1</v>
      </c>
      <c r="B62" s="41">
        <v>40</v>
      </c>
      <c r="C62" s="41">
        <v>0</v>
      </c>
      <c r="D62" s="41">
        <v>50</v>
      </c>
      <c r="E62" s="8">
        <v>396.25210846</v>
      </c>
      <c r="F62" s="42">
        <v>30.5012561424</v>
      </c>
      <c r="G62" s="42">
        <v>343.61859036879997</v>
      </c>
      <c r="H62" s="42">
        <v>0.0009054002562625487</v>
      </c>
      <c r="I62" s="43">
        <v>24380979397940100</v>
      </c>
      <c r="J62" s="7">
        <v>5106386675873050</v>
      </c>
      <c r="K62" s="62">
        <f>I62-J62</f>
      </c>
      <c r="L62" s="44">
        <v>1.1758572050783027e+23</v>
      </c>
      <c r="M62" s="7">
        <v>1.1416209295497765e+22</v>
      </c>
      <c r="N62" s="7">
        <v>3.0789032475996746e+22</v>
      </c>
      <c r="O62" s="67">
        <v>9.06116965371253e+21</v>
      </c>
      <c r="P62" s="44">
        <v>8.95821935719819e+21</v>
      </c>
      <c r="Q62" s="8">
        <v>330.306955499342</v>
      </c>
      <c r="R62" s="45">
        <f>F62*P62-N62-O62-L62-M62</f>
      </c>
      <c r="S62" s="46">
        <f>R62/P62</f>
      </c>
      <c r="T62" s="45">
        <f>S62*2*0.01/SQRT(8*1.38E-23*Q62/(2.66E-26*PI()))</f>
      </c>
      <c r="U62" s="26">
        <f>F62*2*0.01/SQRT(8*1.38E-23*Q62/(2.66E-26*PI()))</f>
      </c>
      <c r="V62" s="26">
        <f>T62-U62</f>
      </c>
      <c r="W62" s="46">
        <f>V62/U62*100</f>
      </c>
      <c r="X62" s="4"/>
      <c r="Y62" s="26"/>
      <c r="Z62" s="26"/>
      <c r="AA62" s="26"/>
      <c r="AB62" s="4"/>
      <c r="AC62" s="47"/>
      <c r="AD62" s="4"/>
      <c r="AE62" s="4"/>
      <c r="AF62" s="26"/>
      <c r="AG62" s="4"/>
      <c r="AH62" s="4"/>
      <c r="AI62" s="26"/>
      <c r="AJ62" s="26"/>
      <c r="AK62" s="26"/>
      <c r="AL62" s="26"/>
      <c r="AM62" s="26"/>
      <c r="AN62" s="26"/>
      <c r="AO62" s="26"/>
      <c r="AP62" s="26"/>
      <c r="AQ62" s="26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x14ac:dyDescent="0.25" r="63" customHeight="1" ht="17.25">
      <c r="A63" s="40">
        <v>1.5</v>
      </c>
      <c r="B63" s="41">
        <v>40</v>
      </c>
      <c r="C63" s="41">
        <v>0</v>
      </c>
      <c r="D63" s="41">
        <v>50</v>
      </c>
      <c r="E63" s="8">
        <v>424.110734928</v>
      </c>
      <c r="F63" s="42">
        <v>33.7775154222</v>
      </c>
      <c r="G63" s="42">
        <v>351.41900577984</v>
      </c>
      <c r="H63" s="42">
        <v>0.0009914624980433644</v>
      </c>
      <c r="I63" s="43">
        <v>34169193433898100</v>
      </c>
      <c r="J63" s="7">
        <v>7008195461282040</v>
      </c>
      <c r="K63" s="62">
        <f>I63-J63</f>
      </c>
      <c r="L63" s="44">
        <v>1.4005520463244895e+23</v>
      </c>
      <c r="M63" s="7">
        <v>1.791365942087629e+22</v>
      </c>
      <c r="N63" s="7">
        <v>5.671820502603352e+22</v>
      </c>
      <c r="O63" s="67">
        <v>7.08126052846899e+21</v>
      </c>
      <c r="P63" s="44">
        <v>1.03681384832942e+22</v>
      </c>
      <c r="Q63" s="8">
        <v>333.087196065836</v>
      </c>
      <c r="R63" s="45">
        <f>F63*P63-N63-O63-L63-M63</f>
      </c>
      <c r="S63" s="46">
        <f>R63/P63</f>
      </c>
      <c r="T63" s="45">
        <f>S63*2*0.01/SQRT(8*1.38E-23*Q63/(2.66E-26*PI()))</f>
      </c>
      <c r="U63" s="26">
        <f>F63*2*0.01/SQRT(8*1.38E-23*Q63/(2.66E-26*PI()))</f>
      </c>
      <c r="V63" s="26">
        <f>T63-U63</f>
      </c>
      <c r="W63" s="46">
        <f>V63/U63*100</f>
      </c>
      <c r="X63" s="4"/>
      <c r="Y63" s="26"/>
      <c r="Z63" s="26"/>
      <c r="AA63" s="26"/>
      <c r="AB63" s="4"/>
      <c r="AC63" s="47"/>
      <c r="AD63" s="4"/>
      <c r="AE63" s="4"/>
      <c r="AF63" s="26"/>
      <c r="AG63" s="4"/>
      <c r="AH63" s="4"/>
      <c r="AI63" s="26"/>
      <c r="AJ63" s="26"/>
      <c r="AK63" s="26"/>
      <c r="AL63" s="26"/>
      <c r="AM63" s="26"/>
      <c r="AN63" s="26"/>
      <c r="AO63" s="26"/>
      <c r="AP63" s="26"/>
      <c r="AQ63" s="26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x14ac:dyDescent="0.25" r="64" customHeight="1" ht="17.25">
      <c r="A64" s="48">
        <v>2</v>
      </c>
      <c r="B64" s="41">
        <v>40</v>
      </c>
      <c r="C64" s="41">
        <v>0</v>
      </c>
      <c r="D64" s="41">
        <v>50</v>
      </c>
      <c r="E64" s="8">
        <v>450.27976368</v>
      </c>
      <c r="F64" s="42">
        <v>36.2139407534</v>
      </c>
      <c r="G64" s="42">
        <v>358.7463338304</v>
      </c>
      <c r="H64" s="42">
        <v>0.0010520666759383382</v>
      </c>
      <c r="I64" s="43">
        <v>42911164444953400</v>
      </c>
      <c r="J64" s="7">
        <v>8284903213344930</v>
      </c>
      <c r="K64" s="62">
        <f>I64-J64</f>
      </c>
      <c r="L64" s="44">
        <v>1.5702349997347982e+23</v>
      </c>
      <c r="M64" s="7">
        <v>2.4520843778322913e+22</v>
      </c>
      <c r="N64" s="7">
        <v>8.568709095578173e+22</v>
      </c>
      <c r="O64" s="67">
        <v>5.94713010702419e+21</v>
      </c>
      <c r="P64" s="44">
        <v>1.13900014881773e+22</v>
      </c>
      <c r="Q64" s="8">
        <v>335.602631007139</v>
      </c>
      <c r="R64" s="45">
        <f>F64*P64-N64-O64-L64-M64</f>
      </c>
      <c r="S64" s="46">
        <f>R64/P64</f>
      </c>
      <c r="T64" s="45">
        <f>S64*2*0.01/SQRT(8*1.38E-23*Q64/(2.66E-26*PI()))</f>
      </c>
      <c r="U64" s="26">
        <f>F64*2*0.01/SQRT(8*1.38E-23*Q64/(2.66E-26*PI()))</f>
      </c>
      <c r="V64" s="26">
        <f>T64-U64</f>
      </c>
      <c r="W64" s="46">
        <f>V64/U64*100</f>
      </c>
      <c r="X64" s="4"/>
      <c r="Y64" s="26"/>
      <c r="Z64" s="26"/>
      <c r="AA64" s="26"/>
      <c r="AB64" s="4"/>
      <c r="AC64" s="47"/>
      <c r="AD64" s="4"/>
      <c r="AE64" s="4"/>
      <c r="AF64" s="26"/>
      <c r="AG64" s="4"/>
      <c r="AH64" s="4"/>
      <c r="AI64" s="26"/>
      <c r="AJ64" s="26"/>
      <c r="AK64" s="26"/>
      <c r="AL64" s="26"/>
      <c r="AM64" s="26"/>
      <c r="AN64" s="26"/>
      <c r="AO64" s="26"/>
      <c r="AP64" s="26"/>
      <c r="AQ64" s="26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x14ac:dyDescent="0.25" r="65" customHeight="1" ht="17.25">
      <c r="A65" s="48">
        <v>3</v>
      </c>
      <c r="B65" s="41">
        <v>40</v>
      </c>
      <c r="C65" s="41">
        <v>0</v>
      </c>
      <c r="D65" s="41">
        <v>50</v>
      </c>
      <c r="E65" s="8">
        <v>497.63839042</v>
      </c>
      <c r="F65" s="42">
        <v>43.3476782439</v>
      </c>
      <c r="G65" s="42">
        <v>372.0067493176</v>
      </c>
      <c r="H65" s="42">
        <v>0.001236663791043697</v>
      </c>
      <c r="I65" s="43">
        <v>58241172779695600</v>
      </c>
      <c r="J65" s="7">
        <v>9743116972818000</v>
      </c>
      <c r="K65" s="62">
        <f>I65-J65</f>
      </c>
      <c r="L65" s="44">
        <v>1.7759554259132562e+23</v>
      </c>
      <c r="M65" s="7">
        <v>3.837303801599181e+22</v>
      </c>
      <c r="N65" s="7">
        <v>1.4317237103647328e+23</v>
      </c>
      <c r="O65" s="67">
        <v>4.5243365877631e+21</v>
      </c>
      <c r="P65" s="44">
        <v>1.25110680570191e+22</v>
      </c>
      <c r="Q65" s="8">
        <v>340.166859386967</v>
      </c>
      <c r="R65" s="45">
        <f>F65*P65-N65-O65-L65-M65</f>
      </c>
      <c r="S65" s="46">
        <f>R65/P65</f>
      </c>
      <c r="T65" s="45">
        <f>S65*2*0.01/SQRT(8*1.38E-23*Q65/(2.66E-26*PI()))</f>
      </c>
      <c r="U65" s="26">
        <f>F65*2*0.01/SQRT(8*1.38E-23*Q65/(2.66E-26*PI()))</f>
      </c>
      <c r="V65" s="26">
        <f>T65-U65</f>
      </c>
      <c r="W65" s="46">
        <f>V65/U65*100</f>
      </c>
      <c r="X65" s="4"/>
      <c r="Y65" s="26"/>
      <c r="Z65" s="26"/>
      <c r="AA65" s="26"/>
      <c r="AB65" s="4"/>
      <c r="AC65" s="47"/>
      <c r="AD65" s="4"/>
      <c r="AE65" s="4"/>
      <c r="AF65" s="26"/>
      <c r="AG65" s="4"/>
      <c r="AH65" s="4"/>
      <c r="AI65" s="26"/>
      <c r="AJ65" s="26"/>
      <c r="AK65" s="26"/>
      <c r="AL65" s="26"/>
      <c r="AM65" s="26"/>
      <c r="AN65" s="26"/>
      <c r="AO65" s="26"/>
      <c r="AP65" s="26"/>
      <c r="AQ65" s="26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x14ac:dyDescent="0.25" r="66" customHeight="1" ht="17.25">
      <c r="A66" s="48">
        <v>5</v>
      </c>
      <c r="B66" s="41">
        <v>40</v>
      </c>
      <c r="C66" s="41">
        <v>0</v>
      </c>
      <c r="D66" s="41">
        <v>50</v>
      </c>
      <c r="E66" s="8">
        <v>573.0634575</v>
      </c>
      <c r="F66" s="42">
        <v>53.3248651279</v>
      </c>
      <c r="G66" s="42">
        <v>393.1257681</v>
      </c>
      <c r="H66" s="42">
        <v>0.001479875647704872</v>
      </c>
      <c r="I66" s="43">
        <v>84292711097824800</v>
      </c>
      <c r="J66" s="26">
        <v>10904220465427600</v>
      </c>
      <c r="K66" s="62">
        <f>I66-J66</f>
      </c>
      <c r="L66" s="44">
        <v>1.96747671522997e+23</v>
      </c>
      <c r="M66" s="7">
        <v>6.66340656493823e+22</v>
      </c>
      <c r="N66" s="7">
        <v>2.522206644678554e+23</v>
      </c>
      <c r="O66" s="67">
        <v>3.11589987649268e+21</v>
      </c>
      <c r="P66" s="44">
        <v>1.34513636764925e+22</v>
      </c>
      <c r="Q66" s="8">
        <v>347.87150086685</v>
      </c>
      <c r="R66" s="45">
        <f>F66*P66-N66-O66-L66-M66</f>
      </c>
      <c r="S66" s="46">
        <f>R66/P66</f>
      </c>
      <c r="T66" s="45">
        <f>S66*2*0.01/SQRT(8*1.38E-23*Q66/(2.66E-26*PI()))</f>
      </c>
      <c r="U66" s="26">
        <f>F66*2*0.01/SQRT(8*1.38E-23*Q66/(2.66E-26*PI()))</f>
      </c>
      <c r="V66" s="26">
        <f>T66-U66</f>
      </c>
      <c r="W66" s="46">
        <f>V66/U66*100</f>
      </c>
      <c r="X66" s="4"/>
      <c r="Y66" s="26"/>
      <c r="Z66" s="26"/>
      <c r="AA66" s="26"/>
      <c r="AB66" s="4"/>
      <c r="AC66" s="47"/>
      <c r="AD66" s="4"/>
      <c r="AE66" s="4"/>
      <c r="AF66" s="26"/>
      <c r="AG66" s="4"/>
      <c r="AH66" s="4"/>
      <c r="AI66" s="26"/>
      <c r="AJ66" s="26"/>
      <c r="AK66" s="26"/>
      <c r="AL66" s="26"/>
      <c r="AM66" s="26"/>
      <c r="AN66" s="26"/>
      <c r="AO66" s="26"/>
      <c r="AP66" s="26"/>
      <c r="AQ66" s="26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x14ac:dyDescent="0.25" r="67" customHeight="1" ht="17.25">
      <c r="A67" s="49">
        <v>7.5</v>
      </c>
      <c r="B67" s="50">
        <v>40</v>
      </c>
      <c r="C67" s="50">
        <v>0</v>
      </c>
      <c r="D67" s="50">
        <v>50</v>
      </c>
      <c r="E67" s="51">
        <v>633.015040938</v>
      </c>
      <c r="F67" s="52">
        <v>60.2387642789</v>
      </c>
      <c r="G67" s="52">
        <v>409.91221146264</v>
      </c>
      <c r="H67" s="52">
        <v>0.0016371626937330599</v>
      </c>
      <c r="I67" s="53">
        <v>114464276533369000</v>
      </c>
      <c r="J67" s="54">
        <v>9500750822102000</v>
      </c>
      <c r="K67" s="68">
        <f>I67-J67</f>
      </c>
      <c r="L67" s="56">
        <v>2.0878979252765023e+23</v>
      </c>
      <c r="M67" s="54">
        <v>1.008509366821016e+23</v>
      </c>
      <c r="N67" s="54">
        <v>3.798690215720998e+23</v>
      </c>
      <c r="O67" s="69">
        <v>2.30559201497827e+21</v>
      </c>
      <c r="P67" s="56">
        <v>1.39665045871282e+22</v>
      </c>
      <c r="Q67" s="51">
        <v>356.136046745968</v>
      </c>
      <c r="R67" s="57">
        <f>F67*P67-N67-O67-L67-M67</f>
      </c>
      <c r="S67" s="58">
        <f>R67/P67</f>
      </c>
      <c r="T67" s="57">
        <f>S67*2*0.01/SQRT(8*1.38E-23*Q67/(2.66E-26*PI()))</f>
      </c>
      <c r="U67" s="55">
        <f>F67*2*0.01/SQRT(8*1.38E-23*Q67/(2.66E-26*PI()))</f>
      </c>
      <c r="V67" s="55">
        <f>T67-U67</f>
      </c>
      <c r="W67" s="58">
        <f>V67/U67*100</f>
      </c>
      <c r="X67" s="4"/>
      <c r="Y67" s="26"/>
      <c r="Z67" s="26"/>
      <c r="AA67" s="26"/>
      <c r="AB67" s="4"/>
      <c r="AC67" s="26"/>
      <c r="AD67" s="4"/>
      <c r="AE67" s="4"/>
      <c r="AF67" s="26"/>
      <c r="AG67" s="4"/>
      <c r="AH67" s="4"/>
      <c r="AI67" s="26"/>
      <c r="AJ67" s="26"/>
      <c r="AK67" s="26"/>
      <c r="AL67" s="26"/>
      <c r="AM67" s="26"/>
      <c r="AN67" s="26"/>
      <c r="AO67" s="26"/>
      <c r="AP67" s="26"/>
      <c r="AQ67" s="26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x14ac:dyDescent="0.25" r="68" customHeight="1" ht="17.25">
      <c r="A68" s="6"/>
      <c r="B68" s="5"/>
      <c r="C68" s="5"/>
      <c r="D68" s="5"/>
      <c r="E68" s="6"/>
      <c r="F68" s="6"/>
      <c r="G68" s="6"/>
      <c r="H68" s="6"/>
      <c r="I68" s="47"/>
      <c r="J68" s="5"/>
      <c r="K68" s="47"/>
      <c r="L68" s="5"/>
      <c r="M68" s="5"/>
      <c r="N68" s="5"/>
      <c r="O68" s="5"/>
      <c r="P68" s="5"/>
      <c r="Q68" s="6"/>
      <c r="R68" s="47"/>
      <c r="S68" s="6"/>
      <c r="T68" s="47"/>
      <c r="U68" s="47" t="s">
        <v>29</v>
      </c>
      <c r="V68" s="26">
        <f>MIN(V2:V67)</f>
      </c>
      <c r="W68" s="26">
        <f>MIN(W2:W67)</f>
      </c>
      <c r="X68" s="4"/>
      <c r="Y68" s="4"/>
      <c r="Z68" s="4"/>
      <c r="AA68" s="4"/>
      <c r="AB68" s="4"/>
      <c r="AC68" s="47"/>
      <c r="AD68" s="4"/>
      <c r="AE68" s="4"/>
      <c r="AF68" s="26"/>
      <c r="AG68" s="4"/>
      <c r="AH68" s="4"/>
      <c r="AI68" s="4"/>
      <c r="AJ68" s="4"/>
      <c r="AK68" s="4"/>
      <c r="AL68" s="4"/>
      <c r="AM68" s="4"/>
      <c r="AN68" s="4"/>
      <c r="AO68" s="4"/>
      <c r="AP68" s="26"/>
      <c r="AQ68" s="26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x14ac:dyDescent="0.25" r="69" customHeight="1" ht="17.25">
      <c r="A69" s="6"/>
      <c r="B69" s="5"/>
      <c r="C69" s="5"/>
      <c r="D69" s="5"/>
      <c r="E69" s="6"/>
      <c r="F69" s="6"/>
      <c r="G69" s="6"/>
      <c r="H69" s="6"/>
      <c r="I69" s="47"/>
      <c r="J69" s="5"/>
      <c r="K69" s="47"/>
      <c r="L69" s="5"/>
      <c r="M69" s="5"/>
      <c r="N69" s="5"/>
      <c r="O69" s="5"/>
      <c r="P69" s="5"/>
      <c r="Q69" s="6"/>
      <c r="R69" s="47"/>
      <c r="S69" s="6"/>
      <c r="T69" s="47"/>
      <c r="U69" s="47" t="s">
        <v>30</v>
      </c>
      <c r="V69" s="26">
        <f>AVERAGE(V2:V67)</f>
      </c>
      <c r="W69" s="26">
        <f>AVERAGE(W2:W67)</f>
      </c>
      <c r="X69" s="4"/>
      <c r="Y69" s="4"/>
      <c r="Z69" s="4"/>
      <c r="AA69" s="4"/>
      <c r="AB69" s="4"/>
      <c r="AC69" s="47"/>
      <c r="AD69" s="4"/>
      <c r="AE69" s="4"/>
      <c r="AF69" s="26"/>
      <c r="AG69" s="4"/>
      <c r="AH69" s="4"/>
      <c r="AI69" s="4"/>
      <c r="AJ69" s="4"/>
      <c r="AK69" s="4"/>
      <c r="AL69" s="4"/>
      <c r="AM69" s="4"/>
      <c r="AN69" s="4"/>
      <c r="AO69" s="4"/>
      <c r="AP69" s="26"/>
      <c r="AQ69" s="26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8"/>
  <sheetViews>
    <sheetView workbookViewId="0"/>
  </sheetViews>
  <sheetFormatPr defaultRowHeight="15" x14ac:dyDescent="0.25"/>
  <cols>
    <col min="1" max="1" style="11" width="10.719285714285713" customWidth="1" bestFit="1"/>
    <col min="2" max="2" style="11" width="6.719285714285714" customWidth="1" bestFit="1"/>
    <col min="3" max="3" style="12" width="7.433571428571429" customWidth="1" bestFit="1"/>
    <col min="4" max="4" style="12" width="11.719285714285713" customWidth="1" bestFit="1"/>
    <col min="5" max="5" style="13" width="10.005" customWidth="1" bestFit="1"/>
    <col min="6" max="6" style="13" width="11.576428571428572" customWidth="1" bestFit="1"/>
    <col min="7" max="7" style="13" width="9.005" customWidth="1" bestFit="1"/>
    <col min="8" max="8" style="13" width="9.005" customWidth="1" bestFit="1"/>
    <col min="9" max="9" style="14" width="8.719285714285713" customWidth="1" bestFit="1"/>
    <col min="10" max="10" style="14" width="12.43357142857143" customWidth="1" bestFit="1"/>
    <col min="11" max="11" style="15" width="10.719285714285713" customWidth="1" bestFit="1"/>
    <col min="12" max="12" style="15" width="6.719285714285714" customWidth="1" bestFit="1"/>
    <col min="13" max="13" style="16" width="7.433571428571429" customWidth="1" bestFit="1"/>
    <col min="14" max="14" style="16" width="11.719285714285713" customWidth="1" bestFit="1"/>
    <col min="15" max="15" style="17" width="10.005" customWidth="1" bestFit="1"/>
    <col min="16" max="16" style="17" width="11.576428571428572" customWidth="1" bestFit="1"/>
    <col min="17" max="17" style="17" width="8.719285714285713" customWidth="1" bestFit="1"/>
    <col min="18" max="18" style="17" width="9.005" customWidth="1" bestFit="1"/>
    <col min="19" max="19" style="14" width="8.719285714285713" customWidth="1" bestFit="1"/>
    <col min="20" max="20" style="14" width="12.43357142857143" customWidth="1" bestFit="1"/>
    <col min="21" max="21" style="11" width="10.719285714285713" customWidth="1" bestFit="1"/>
    <col min="22" max="22" style="11" width="6.719285714285714" customWidth="1" bestFit="1"/>
    <col min="23" max="23" style="12" width="7.433571428571429" customWidth="1" bestFit="1"/>
    <col min="24" max="24" style="12" width="11.719285714285713" customWidth="1" bestFit="1"/>
    <col min="25" max="25" style="13" width="10.005" customWidth="1" bestFit="1"/>
    <col min="26" max="26" style="13" width="11.576428571428572" customWidth="1" bestFit="1"/>
    <col min="27" max="27" style="13" width="9.005" customWidth="1" bestFit="1"/>
    <col min="28" max="28" style="13" width="9.005" customWidth="1" bestFit="1"/>
    <col min="29" max="29" style="14" width="8.719285714285713" customWidth="1" bestFit="1"/>
    <col min="30" max="30" style="14" width="12.43357142857143" customWidth="1" bestFit="1"/>
    <col min="31" max="31" style="11" width="10.719285714285713" customWidth="1" bestFit="1"/>
    <col min="32" max="32" style="11" width="6.719285714285714" customWidth="1" bestFit="1"/>
    <col min="33" max="33" style="12" width="7.433571428571429" customWidth="1" bestFit="1"/>
    <col min="34" max="34" style="12" width="11.719285714285713" customWidth="1" bestFit="1"/>
    <col min="35" max="35" style="13" width="10.005" customWidth="1" bestFit="1"/>
    <col min="36" max="36" style="13" width="11.576428571428572" customWidth="1" bestFit="1"/>
    <col min="37" max="37" style="13" width="9.005" customWidth="1" bestFit="1"/>
    <col min="38" max="38" style="13" width="9.005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5" t="s">
        <v>0</v>
      </c>
      <c r="L1" s="5" t="s">
        <v>1</v>
      </c>
      <c r="M1" s="6" t="s">
        <v>2</v>
      </c>
      <c r="N1" s="6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4"/>
      <c r="T1" s="4"/>
      <c r="U1" s="1" t="s">
        <v>0</v>
      </c>
      <c r="V1" s="1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4"/>
      <c r="AD1" s="4"/>
      <c r="AE1" s="1" t="s">
        <v>0</v>
      </c>
      <c r="AF1" s="1" t="s">
        <v>1</v>
      </c>
      <c r="AG1" s="2" t="s">
        <v>2</v>
      </c>
      <c r="AH1" s="2" t="s">
        <v>3</v>
      </c>
      <c r="AI1" s="3" t="s">
        <v>4</v>
      </c>
      <c r="AJ1" s="3" t="s">
        <v>5</v>
      </c>
      <c r="AK1" s="3" t="s">
        <v>6</v>
      </c>
      <c r="AL1" s="3" t="s">
        <v>7</v>
      </c>
    </row>
    <row x14ac:dyDescent="0.25" r="2" customHeight="1" ht="17.25">
      <c r="A2" s="7">
        <v>5</v>
      </c>
      <c r="B2" s="7">
        <v>20</v>
      </c>
      <c r="C2" s="8">
        <v>0.4</v>
      </c>
      <c r="D2" s="8">
        <v>286.80208631</v>
      </c>
      <c r="E2" s="9">
        <v>0.0004986070906012072</v>
      </c>
      <c r="F2" s="9">
        <v>0.000494564027978702</v>
      </c>
      <c r="G2" s="9">
        <v>0.00017236975857695653</v>
      </c>
      <c r="H2" s="9">
        <v>280.393737168885</v>
      </c>
      <c r="I2" s="4"/>
      <c r="J2" s="4"/>
      <c r="K2" s="7">
        <v>-20</v>
      </c>
      <c r="L2" s="7">
        <v>20</v>
      </c>
      <c r="M2" s="8">
        <v>0.4</v>
      </c>
      <c r="N2" s="8">
        <v>262.53133733208</v>
      </c>
      <c r="O2" s="9">
        <v>0.0005639064211570306</v>
      </c>
      <c r="P2" s="9">
        <v>0.0005598573912735332</v>
      </c>
      <c r="Q2" s="9">
        <v>0.00020623397095468168</v>
      </c>
      <c r="R2" s="9">
        <v>255.600857658842</v>
      </c>
      <c r="S2" s="4"/>
      <c r="T2" s="4"/>
      <c r="U2" s="7">
        <v>25</v>
      </c>
      <c r="V2" s="7">
        <v>20</v>
      </c>
      <c r="W2" s="8">
        <v>0.4</v>
      </c>
      <c r="X2" s="8">
        <v>305.36649744984</v>
      </c>
      <c r="Y2" s="9">
        <v>0.0006629035817041713</v>
      </c>
      <c r="Z2" s="9">
        <v>0.0006599349285847298</v>
      </c>
      <c r="AA2" s="9">
        <v>0.0003536804453032445</v>
      </c>
      <c r="AB2" s="9">
        <v>300.256306276707</v>
      </c>
      <c r="AC2" s="4"/>
      <c r="AD2" s="4"/>
      <c r="AE2" s="7">
        <v>50</v>
      </c>
      <c r="AF2" s="7">
        <v>20</v>
      </c>
      <c r="AG2" s="8">
        <v>0.4</v>
      </c>
      <c r="AH2" s="8">
        <v>327.53090966824</v>
      </c>
      <c r="AI2" s="9">
        <v>0.0007953393020616778</v>
      </c>
      <c r="AJ2" s="9">
        <v>0.0007930453122858619</v>
      </c>
      <c r="AK2" s="9">
        <v>0.0004988314194128398</v>
      </c>
      <c r="AL2" s="9">
        <v>325.119686795118</v>
      </c>
    </row>
    <row x14ac:dyDescent="0.25" r="3" customHeight="1" ht="17.25">
      <c r="A3" s="7">
        <v>5</v>
      </c>
      <c r="B3" s="7">
        <v>20</v>
      </c>
      <c r="C3" s="8">
        <v>0.6</v>
      </c>
      <c r="D3" s="8">
        <v>289.44956300536</v>
      </c>
      <c r="E3" s="9">
        <v>0.0005571574127607875</v>
      </c>
      <c r="F3" s="9">
        <v>0.0005475421579278391</v>
      </c>
      <c r="G3" s="9">
        <v>0.00022533291795168327</v>
      </c>
      <c r="H3" s="9">
        <v>281.074903145239</v>
      </c>
      <c r="I3" s="4"/>
      <c r="J3" s="4"/>
      <c r="K3" s="7">
        <v>-20</v>
      </c>
      <c r="L3" s="7">
        <v>20</v>
      </c>
      <c r="M3" s="8">
        <v>0.6</v>
      </c>
      <c r="N3" s="8">
        <v>265.49039366168</v>
      </c>
      <c r="O3" s="9">
        <v>0.0006834595060720647</v>
      </c>
      <c r="P3" s="9">
        <v>0.0006739972648481871</v>
      </c>
      <c r="Q3" s="9">
        <v>0.0003293548692653015</v>
      </c>
      <c r="R3" s="9">
        <v>256.293789278012</v>
      </c>
      <c r="S3" s="4"/>
      <c r="T3" s="4"/>
      <c r="U3" s="7">
        <v>25</v>
      </c>
      <c r="V3" s="7">
        <v>20</v>
      </c>
      <c r="W3" s="8">
        <v>0.6</v>
      </c>
      <c r="X3" s="8">
        <v>308.13522321832</v>
      </c>
      <c r="Y3" s="9">
        <v>0.0005576759049823697</v>
      </c>
      <c r="Z3" s="9">
        <v>0.0005501028356196751</v>
      </c>
      <c r="AA3" s="9">
        <v>0.0002412600999453921</v>
      </c>
      <c r="AB3" s="9">
        <v>300.920153570154</v>
      </c>
      <c r="AC3" s="4"/>
      <c r="AD3" s="4"/>
      <c r="AE3" s="7">
        <v>50</v>
      </c>
      <c r="AF3" s="7">
        <v>20</v>
      </c>
      <c r="AG3" s="8">
        <v>0.6</v>
      </c>
      <c r="AH3" s="8">
        <v>330.42088502279995</v>
      </c>
      <c r="AI3" s="9">
        <v>0.0005776728208266668</v>
      </c>
      <c r="AJ3" s="9">
        <v>0.000571610551485695</v>
      </c>
      <c r="AK3" s="9">
        <v>0.00027679040039370854</v>
      </c>
      <c r="AL3" s="9">
        <v>325.747982016619</v>
      </c>
    </row>
    <row x14ac:dyDescent="0.25" r="4" customHeight="1" ht="17.25">
      <c r="A4" s="7">
        <v>5</v>
      </c>
      <c r="B4" s="7">
        <v>20</v>
      </c>
      <c r="C4" s="8">
        <v>0.8</v>
      </c>
      <c r="D4" s="8">
        <v>291.95269445996</v>
      </c>
      <c r="E4" s="9">
        <v>0.0006028576042660748</v>
      </c>
      <c r="F4" s="9">
        <v>0.0005863778050943676</v>
      </c>
      <c r="G4" s="9">
        <v>0.00024776851748089667</v>
      </c>
      <c r="H4" s="9">
        <v>281.799623338801</v>
      </c>
      <c r="I4" s="4"/>
      <c r="J4" s="4"/>
      <c r="K4" s="7">
        <v>-20</v>
      </c>
      <c r="L4" s="7">
        <v>20</v>
      </c>
      <c r="M4" s="8">
        <v>0.8</v>
      </c>
      <c r="N4" s="8">
        <v>268.28248792299996</v>
      </c>
      <c r="O4" s="9">
        <v>0.0007408329866560917</v>
      </c>
      <c r="P4" s="9">
        <v>0.0007258910566978874</v>
      </c>
      <c r="Q4" s="9">
        <v>0.0003616286609571911</v>
      </c>
      <c r="R4" s="9">
        <v>257.039260550875</v>
      </c>
      <c r="S4" s="4"/>
      <c r="T4" s="4"/>
      <c r="U4" s="7">
        <v>25</v>
      </c>
      <c r="V4" s="7">
        <v>20</v>
      </c>
      <c r="W4" s="8">
        <v>0.8</v>
      </c>
      <c r="X4" s="8">
        <v>310.73354674667996</v>
      </c>
      <c r="Y4" s="9">
        <v>0.0005708030093579538</v>
      </c>
      <c r="Z4" s="9">
        <v>0.0005574350597971961</v>
      </c>
      <c r="AA4" s="9">
        <v>0.00023398385761555038</v>
      </c>
      <c r="AB4" s="9">
        <v>301.614248384496</v>
      </c>
      <c r="AC4" s="4"/>
      <c r="AD4" s="4"/>
      <c r="AE4" s="7">
        <v>50</v>
      </c>
      <c r="AF4" s="7">
        <v>20</v>
      </c>
      <c r="AG4" s="8">
        <v>0.8</v>
      </c>
      <c r="AH4" s="8">
        <v>333.11440112276</v>
      </c>
      <c r="AI4" s="9">
        <v>0.0005156838204620667</v>
      </c>
      <c r="AJ4" s="9">
        <v>0.0005044666565892953</v>
      </c>
      <c r="AK4" s="9">
        <v>0.00019722442853700796</v>
      </c>
      <c r="AL4" s="9">
        <v>326.41483401708</v>
      </c>
    </row>
    <row x14ac:dyDescent="0.25" r="5" customHeight="1" ht="17.25">
      <c r="A5" s="7">
        <v>5</v>
      </c>
      <c r="B5" s="7">
        <v>20</v>
      </c>
      <c r="C5" s="7">
        <v>1</v>
      </c>
      <c r="D5" s="8">
        <v>294.318046972</v>
      </c>
      <c r="E5" s="9">
        <v>0.0006256921528972804</v>
      </c>
      <c r="F5" s="9">
        <v>0.0006014418782193546</v>
      </c>
      <c r="G5" s="9">
        <v>0.0002432246392632123</v>
      </c>
      <c r="H5" s="9">
        <v>282.506196242329</v>
      </c>
      <c r="I5" s="4"/>
      <c r="J5" s="4"/>
      <c r="K5" s="7">
        <v>-20</v>
      </c>
      <c r="L5" s="7">
        <v>20</v>
      </c>
      <c r="M5" s="8">
        <v>1.5</v>
      </c>
      <c r="N5" s="8">
        <v>276.84558188536</v>
      </c>
      <c r="O5" s="9">
        <v>0.0008896257927700046</v>
      </c>
      <c r="P5" s="9">
        <v>0.0008500312818005969</v>
      </c>
      <c r="Q5" s="9">
        <v>0.00039839591125845347</v>
      </c>
      <c r="R5" s="9">
        <v>259.487475698205</v>
      </c>
      <c r="S5" s="4"/>
      <c r="T5" s="4"/>
      <c r="U5" s="7">
        <v>25</v>
      </c>
      <c r="V5" s="7">
        <v>20</v>
      </c>
      <c r="W5" s="7">
        <v>1</v>
      </c>
      <c r="X5" s="8">
        <v>313.16971083199996</v>
      </c>
      <c r="Y5" s="9">
        <v>0.000596763779366388</v>
      </c>
      <c r="Z5" s="9">
        <v>0.0005765700836098966</v>
      </c>
      <c r="AA5" s="9">
        <v>0.0002353069011689872</v>
      </c>
      <c r="AB5" s="9">
        <v>302.30766599408</v>
      </c>
      <c r="AC5" s="4"/>
      <c r="AD5" s="4"/>
      <c r="AE5" s="7">
        <v>50</v>
      </c>
      <c r="AF5" s="7">
        <v>20</v>
      </c>
      <c r="AG5" s="7">
        <v>1</v>
      </c>
      <c r="AH5" s="8">
        <v>335.621377268</v>
      </c>
      <c r="AI5" s="9">
        <v>0.0005357009360575858</v>
      </c>
      <c r="AJ5" s="9">
        <v>0.0005186592461056876</v>
      </c>
      <c r="AK5" s="9">
        <v>0.0001961538347747656</v>
      </c>
      <c r="AL5" s="9">
        <v>327.070049259992</v>
      </c>
    </row>
    <row x14ac:dyDescent="0.25" r="6" customHeight="1" ht="17.25">
      <c r="A6" s="7">
        <v>5</v>
      </c>
      <c r="B6" s="7">
        <v>20</v>
      </c>
      <c r="C6" s="8">
        <v>1.5</v>
      </c>
      <c r="D6" s="8">
        <v>299.67173671536</v>
      </c>
      <c r="E6" s="9">
        <v>0.0007457775938824624</v>
      </c>
      <c r="F6" s="9">
        <v>0.0007004540921114663</v>
      </c>
      <c r="G6" s="9">
        <v>0.0002906959252900198</v>
      </c>
      <c r="H6" s="9">
        <v>284.163858738974</v>
      </c>
      <c r="I6" s="4"/>
      <c r="J6" s="4"/>
      <c r="K6" s="7">
        <v>-20</v>
      </c>
      <c r="L6" s="7">
        <v>20</v>
      </c>
      <c r="M6" s="7">
        <v>2</v>
      </c>
      <c r="N6" s="8">
        <v>281.93841257599996</v>
      </c>
      <c r="O6" s="9">
        <v>0.0008902120394342245</v>
      </c>
      <c r="P6" s="9">
        <v>0.0008317504777964565</v>
      </c>
      <c r="Q6" s="9">
        <v>0.00031361714429395713</v>
      </c>
      <c r="R6" s="9">
        <v>261.017400221662</v>
      </c>
      <c r="S6" s="4"/>
      <c r="T6" s="4"/>
      <c r="U6" s="7">
        <v>25</v>
      </c>
      <c r="V6" s="7">
        <v>20</v>
      </c>
      <c r="W6" s="8">
        <v>1.5</v>
      </c>
      <c r="X6" s="8">
        <v>318.604766843</v>
      </c>
      <c r="Y6" s="9">
        <v>0.0006943447000599682</v>
      </c>
      <c r="Z6" s="9">
        <v>0.0006560598544491122</v>
      </c>
      <c r="AA6" s="9">
        <v>0.00026667154701795037</v>
      </c>
      <c r="AB6" s="9">
        <v>303.91908030561</v>
      </c>
      <c r="AC6" s="4"/>
      <c r="AD6" s="4"/>
      <c r="AE6" s="7">
        <v>50</v>
      </c>
      <c r="AF6" s="7">
        <v>20</v>
      </c>
      <c r="AG6" s="8">
        <v>1.5</v>
      </c>
      <c r="AH6" s="8">
        <v>341.13780072936</v>
      </c>
      <c r="AI6" s="9">
        <v>0.0006195664781358713</v>
      </c>
      <c r="AJ6" s="9">
        <v>0.0005857093385379506</v>
      </c>
      <c r="AK6" s="9">
        <v>0.00022066622402454276</v>
      </c>
      <c r="AL6" s="9">
        <v>328.625199621579</v>
      </c>
    </row>
    <row x14ac:dyDescent="0.25" r="7" customHeight="1" ht="17.25">
      <c r="A7" s="7">
        <v>5</v>
      </c>
      <c r="B7" s="7">
        <v>20</v>
      </c>
      <c r="C7" s="7">
        <v>2</v>
      </c>
      <c r="D7" s="8">
        <v>304.307945856</v>
      </c>
      <c r="E7" s="9">
        <v>0.0007818567055257717</v>
      </c>
      <c r="F7" s="9">
        <v>0.0007140813855003482</v>
      </c>
      <c r="G7" s="9">
        <v>0.00025132593628098227</v>
      </c>
      <c r="H7" s="9">
        <v>285.656705406528</v>
      </c>
      <c r="I7" s="4"/>
      <c r="J7" s="4"/>
      <c r="K7" s="7">
        <v>-20</v>
      </c>
      <c r="L7" s="7">
        <v>20</v>
      </c>
      <c r="M7" s="7">
        <v>3</v>
      </c>
      <c r="N7" s="8">
        <v>290.067722604</v>
      </c>
      <c r="O7" s="9">
        <v>0.0009377417051589128</v>
      </c>
      <c r="P7" s="9">
        <v>0.0008533469231392713</v>
      </c>
      <c r="Q7" s="9">
        <v>0.00019466321290120426</v>
      </c>
      <c r="R7" s="9">
        <v>263.683848602439</v>
      </c>
      <c r="S7" s="4"/>
      <c r="T7" s="4"/>
      <c r="U7" s="7">
        <v>25</v>
      </c>
      <c r="V7" s="7">
        <v>20</v>
      </c>
      <c r="W7" s="7">
        <v>2</v>
      </c>
      <c r="X7" s="8">
        <v>323.20663753599996</v>
      </c>
      <c r="Y7" s="9">
        <v>0.0007561692940839718</v>
      </c>
      <c r="Z7" s="9">
        <v>0.0006992651111585573</v>
      </c>
      <c r="AA7" s="9">
        <v>0.0002593961164995508</v>
      </c>
      <c r="AB7" s="9">
        <v>305.367659505373</v>
      </c>
      <c r="AC7" s="4"/>
      <c r="AD7" s="4"/>
      <c r="AE7" s="7">
        <v>50</v>
      </c>
      <c r="AF7" s="7">
        <v>20</v>
      </c>
      <c r="AG7" s="7">
        <v>2</v>
      </c>
      <c r="AH7" s="8">
        <v>345.705334144</v>
      </c>
      <c r="AI7" s="9">
        <v>0.0006944163031907023</v>
      </c>
      <c r="AJ7" s="9">
        <v>0.0006428005904607719</v>
      </c>
      <c r="AK7" s="9">
        <v>0.00023335136468284148</v>
      </c>
      <c r="AL7" s="9">
        <v>330.034734741257</v>
      </c>
    </row>
    <row x14ac:dyDescent="0.25" r="8" customHeight="1" ht="17.25">
      <c r="A8" s="7">
        <v>5</v>
      </c>
      <c r="B8" s="7">
        <v>20</v>
      </c>
      <c r="C8" s="7">
        <v>3</v>
      </c>
      <c r="D8" s="8">
        <v>311.838316004</v>
      </c>
      <c r="E8" s="9">
        <v>0.0008506211591526073</v>
      </c>
      <c r="F8" s="9">
        <v>0.0007405344038119899</v>
      </c>
      <c r="G8" s="9">
        <v>0.00017031933252310033</v>
      </c>
      <c r="H8" s="9">
        <v>288.281256479255</v>
      </c>
      <c r="I8" s="4"/>
      <c r="J8" s="4"/>
      <c r="K8" s="7">
        <v>-20</v>
      </c>
      <c r="L8" s="7">
        <v>40</v>
      </c>
      <c r="M8" s="8">
        <v>0.4</v>
      </c>
      <c r="N8" s="8">
        <v>269.53534743384</v>
      </c>
      <c r="O8" s="9">
        <v>0.0008425105962997974</v>
      </c>
      <c r="P8" s="9">
        <v>0.0008387168771488598</v>
      </c>
      <c r="Q8" s="9">
        <v>0.00023943352007857994</v>
      </c>
      <c r="R8" s="9">
        <v>257.771846543928</v>
      </c>
      <c r="S8" s="4"/>
      <c r="T8" s="4"/>
      <c r="U8" s="7">
        <v>25</v>
      </c>
      <c r="V8" s="7">
        <v>20</v>
      </c>
      <c r="W8" s="7">
        <v>3</v>
      </c>
      <c r="X8" s="8">
        <v>330.425997824</v>
      </c>
      <c r="Y8" s="9">
        <v>0.0008174011220945627</v>
      </c>
      <c r="Z8" s="9">
        <v>0.0007299419699251436</v>
      </c>
      <c r="AA8" s="9">
        <v>0.000179828759209111</v>
      </c>
      <c r="AB8" s="9">
        <v>307.99345730757</v>
      </c>
      <c r="AC8" s="4"/>
      <c r="AD8" s="4"/>
      <c r="AE8" s="7">
        <v>50</v>
      </c>
      <c r="AF8" s="7">
        <v>20</v>
      </c>
      <c r="AG8" s="7">
        <v>3</v>
      </c>
      <c r="AH8" s="8">
        <v>352.613687036</v>
      </c>
      <c r="AI8" s="9">
        <v>0.0007466988617011936</v>
      </c>
      <c r="AJ8" s="9">
        <v>0.0006614873852152655</v>
      </c>
      <c r="AK8" s="9">
        <v>0.0001571992830357329</v>
      </c>
      <c r="AL8" s="9">
        <v>332.606979116601</v>
      </c>
    </row>
    <row x14ac:dyDescent="0.25" r="9" customHeight="1" ht="17.25">
      <c r="A9" s="7">
        <v>5</v>
      </c>
      <c r="B9" s="7">
        <v>20</v>
      </c>
      <c r="C9" s="7">
        <v>5</v>
      </c>
      <c r="D9" s="8">
        <v>322.80361949999997</v>
      </c>
      <c r="E9" s="9">
        <v>0.0008948007031332378</v>
      </c>
      <c r="F9" s="9">
        <v>0.0007366759145792058</v>
      </c>
      <c r="G9" s="9">
        <v>0</v>
      </c>
      <c r="H9" s="9">
        <v>292.829324558039</v>
      </c>
      <c r="I9" s="4"/>
      <c r="J9" s="4"/>
      <c r="K9" s="7">
        <v>-20</v>
      </c>
      <c r="L9" s="7">
        <v>40</v>
      </c>
      <c r="M9" s="8">
        <v>0.6</v>
      </c>
      <c r="N9" s="8">
        <v>273.34686624872</v>
      </c>
      <c r="O9" s="9">
        <v>0.0009074452516803946</v>
      </c>
      <c r="P9" s="9">
        <v>0.0008981129697772173</v>
      </c>
      <c r="Q9" s="9">
        <v>0.00032048726013142107</v>
      </c>
      <c r="R9" s="9">
        <v>258.927337923896</v>
      </c>
      <c r="S9" s="4"/>
      <c r="T9" s="4"/>
      <c r="U9" s="7">
        <v>25</v>
      </c>
      <c r="V9" s="7">
        <v>20</v>
      </c>
      <c r="W9" s="7">
        <v>5</v>
      </c>
      <c r="X9" s="8">
        <v>340.533418</v>
      </c>
      <c r="Y9" s="9">
        <v>0.0008089921145130815</v>
      </c>
      <c r="Z9" s="9">
        <v>0.0006874380487066724</v>
      </c>
      <c r="AA9" s="9">
        <v>0</v>
      </c>
      <c r="AB9" s="9">
        <v>312.480840920934</v>
      </c>
      <c r="AC9" s="4"/>
      <c r="AD9" s="4"/>
      <c r="AE9" s="7">
        <v>50</v>
      </c>
      <c r="AF9" s="7">
        <v>20</v>
      </c>
      <c r="AG9" s="7">
        <v>5</v>
      </c>
      <c r="AH9" s="8">
        <v>361.8632305</v>
      </c>
      <c r="AI9" s="9">
        <v>0.0007756827409544729</v>
      </c>
      <c r="AJ9" s="9">
        <v>0.0006489188873984017</v>
      </c>
      <c r="AK9" s="9">
        <v>0</v>
      </c>
      <c r="AL9" s="9">
        <v>337.069594209323</v>
      </c>
    </row>
    <row x14ac:dyDescent="0.25" r="10" customHeight="1" ht="17.25">
      <c r="A10" s="7">
        <v>5</v>
      </c>
      <c r="B10" s="7">
        <v>40</v>
      </c>
      <c r="C10" s="8">
        <v>0.4</v>
      </c>
      <c r="D10" s="8">
        <v>293.41748158572</v>
      </c>
      <c r="E10" s="9">
        <v>0.0008581912453473153</v>
      </c>
      <c r="F10" s="9">
        <v>0.0008542863621122764</v>
      </c>
      <c r="G10" s="9">
        <v>0.000309680104280125</v>
      </c>
      <c r="H10" s="9">
        <v>282.396780564673</v>
      </c>
      <c r="I10" s="4"/>
      <c r="J10" s="4"/>
      <c r="K10" s="7">
        <v>-20</v>
      </c>
      <c r="L10" s="7">
        <v>40</v>
      </c>
      <c r="M10" s="8">
        <v>0.8</v>
      </c>
      <c r="N10" s="8">
        <v>276.98517130988</v>
      </c>
      <c r="O10" s="9">
        <v>0.0009651808337072331</v>
      </c>
      <c r="P10" s="9">
        <v>0.000950730803956064</v>
      </c>
      <c r="Q10" s="9">
        <v>0.0003528863834482435</v>
      </c>
      <c r="R10" s="9">
        <v>260.192975930068</v>
      </c>
      <c r="S10" s="4"/>
      <c r="T10" s="4"/>
      <c r="U10" s="7">
        <v>25</v>
      </c>
      <c r="V10" s="7">
        <v>40</v>
      </c>
      <c r="W10" s="8">
        <v>0.4</v>
      </c>
      <c r="X10" s="8">
        <v>311.72120782976</v>
      </c>
      <c r="Y10" s="9">
        <v>0.0013557923065426586</v>
      </c>
      <c r="Z10" s="9">
        <v>0.0013526696800681144</v>
      </c>
      <c r="AA10" s="9">
        <v>0.0008424705462049719</v>
      </c>
      <c r="AB10" s="9">
        <v>302.134348538847</v>
      </c>
      <c r="AC10" s="4"/>
      <c r="AD10" s="4"/>
      <c r="AE10" s="7">
        <v>50</v>
      </c>
      <c r="AF10" s="7">
        <v>40</v>
      </c>
      <c r="AG10" s="8">
        <v>0.4</v>
      </c>
      <c r="AH10" s="8">
        <v>333.62480900395997</v>
      </c>
      <c r="AI10" s="9">
        <v>0.00165865005314389</v>
      </c>
      <c r="AJ10" s="9">
        <v>0.0016563596480559393</v>
      </c>
      <c r="AK10" s="9">
        <v>0.0011690797749474415</v>
      </c>
      <c r="AL10" s="9">
        <v>326.856520638096</v>
      </c>
    </row>
    <row x14ac:dyDescent="0.25" r="11" customHeight="1" ht="17.25">
      <c r="A11" s="7">
        <v>5</v>
      </c>
      <c r="B11" s="7">
        <v>40</v>
      </c>
      <c r="C11" s="8">
        <v>0.6</v>
      </c>
      <c r="D11" s="8">
        <v>296.87130714916</v>
      </c>
      <c r="E11" s="9">
        <v>0.0008101852747647252</v>
      </c>
      <c r="F11" s="9">
        <v>0.0008007419665243784</v>
      </c>
      <c r="G11" s="9">
        <v>0.0002568234767417026</v>
      </c>
      <c r="H11" s="9">
        <v>283.541777519657</v>
      </c>
      <c r="I11" s="4"/>
      <c r="J11" s="4"/>
      <c r="K11" s="7">
        <v>-20</v>
      </c>
      <c r="L11" s="7">
        <v>40</v>
      </c>
      <c r="M11" s="7">
        <v>1</v>
      </c>
      <c r="N11" s="8">
        <v>280.456296752</v>
      </c>
      <c r="O11" s="9">
        <v>0.0010471314594205547</v>
      </c>
      <c r="P11" s="9">
        <v>0.0010249368659245278</v>
      </c>
      <c r="Q11" s="9">
        <v>0.0004033704511628184</v>
      </c>
      <c r="R11" s="9">
        <v>261.488575730557</v>
      </c>
      <c r="S11" s="4"/>
      <c r="T11" s="4"/>
      <c r="U11" s="7">
        <v>25</v>
      </c>
      <c r="V11" s="7">
        <v>40</v>
      </c>
      <c r="W11" s="8">
        <v>0.6</v>
      </c>
      <c r="X11" s="8">
        <v>315.15240639103996</v>
      </c>
      <c r="Y11" s="9">
        <v>0.0009472560971404834</v>
      </c>
      <c r="Z11" s="9">
        <v>0.000939534932266573</v>
      </c>
      <c r="AA11" s="9">
        <v>0.0004196000313080677</v>
      </c>
      <c r="AB11" s="9">
        <v>303.256365885636</v>
      </c>
      <c r="AC11" s="4"/>
      <c r="AD11" s="4"/>
      <c r="AE11" s="7">
        <v>50</v>
      </c>
      <c r="AF11" s="7">
        <v>40</v>
      </c>
      <c r="AG11" s="8">
        <v>0.6</v>
      </c>
      <c r="AH11" s="8">
        <v>337.03343153428</v>
      </c>
      <c r="AI11" s="9">
        <v>0.0010415091150123945</v>
      </c>
      <c r="AJ11" s="9">
        <v>0.0010354540013685406</v>
      </c>
      <c r="AK11" s="9">
        <v>0.0005371871505727564</v>
      </c>
      <c r="AL11" s="9">
        <v>327.946004252024</v>
      </c>
    </row>
    <row x14ac:dyDescent="0.25" r="12" customHeight="1" ht="17.25">
      <c r="A12" s="7">
        <v>5</v>
      </c>
      <c r="B12" s="7">
        <v>40</v>
      </c>
      <c r="C12" s="8">
        <v>0.8</v>
      </c>
      <c r="D12" s="8">
        <v>300.20619240999997</v>
      </c>
      <c r="E12" s="9">
        <v>0.0008660313738110221</v>
      </c>
      <c r="F12" s="9">
        <v>0.0008497430826102405</v>
      </c>
      <c r="G12" s="9">
        <v>0.00028722677389096554</v>
      </c>
      <c r="H12" s="9">
        <v>284.786843175175</v>
      </c>
      <c r="I12" s="4"/>
      <c r="J12" s="4"/>
      <c r="K12" s="7">
        <v>-20</v>
      </c>
      <c r="L12" s="7">
        <v>40</v>
      </c>
      <c r="M12" s="8">
        <v>1.5</v>
      </c>
      <c r="N12" s="8">
        <v>288.442298538</v>
      </c>
      <c r="O12" s="9">
        <v>0.001192506947678111</v>
      </c>
      <c r="P12" s="9">
        <v>0.0011538670865976867</v>
      </c>
      <c r="Q12" s="9">
        <v>0.00046893103217997306</v>
      </c>
      <c r="R12" s="9">
        <v>264.435279856066</v>
      </c>
      <c r="S12" s="4"/>
      <c r="T12" s="4"/>
      <c r="U12" s="7">
        <v>25</v>
      </c>
      <c r="V12" s="7">
        <v>40</v>
      </c>
      <c r="W12" s="8">
        <v>0.8</v>
      </c>
      <c r="X12" s="8">
        <v>318.48539090687996</v>
      </c>
      <c r="Y12" s="9">
        <v>0.0009422609740987378</v>
      </c>
      <c r="Z12" s="9">
        <v>0.0009286646914056615</v>
      </c>
      <c r="AA12" s="9">
        <v>0.00039008290091645904</v>
      </c>
      <c r="AB12" s="9">
        <v>304.472786061493</v>
      </c>
      <c r="AC12" s="4"/>
      <c r="AD12" s="4"/>
      <c r="AE12" s="7">
        <v>50</v>
      </c>
      <c r="AF12" s="7">
        <v>40</v>
      </c>
      <c r="AG12" s="8">
        <v>0.8</v>
      </c>
      <c r="AH12" s="8">
        <v>340.3645585416</v>
      </c>
      <c r="AI12" s="9">
        <v>0.0009100610659252269</v>
      </c>
      <c r="AJ12" s="9">
        <v>0.0008989547499326056</v>
      </c>
      <c r="AK12" s="9">
        <v>0.00038313339012470724</v>
      </c>
      <c r="AL12" s="9">
        <v>329.106491120933</v>
      </c>
    </row>
    <row x14ac:dyDescent="0.25" r="13" customHeight="1" ht="17.25">
      <c r="A13" s="7">
        <v>5</v>
      </c>
      <c r="B13" s="7">
        <v>40</v>
      </c>
      <c r="C13" s="7">
        <v>1</v>
      </c>
      <c r="D13" s="8">
        <v>303.425257756</v>
      </c>
      <c r="E13" s="9">
        <v>0.0010103540008555758</v>
      </c>
      <c r="F13" s="9">
        <v>0.0009862301851396914</v>
      </c>
      <c r="G13" s="9">
        <v>0.0004037943895094317</v>
      </c>
      <c r="H13" s="9">
        <v>286.064498627638</v>
      </c>
      <c r="I13" s="4"/>
      <c r="J13" s="4"/>
      <c r="K13" s="7">
        <v>-20</v>
      </c>
      <c r="L13" s="7">
        <v>40</v>
      </c>
      <c r="M13" s="7">
        <v>2</v>
      </c>
      <c r="N13" s="8">
        <v>295.515424416</v>
      </c>
      <c r="O13" s="9">
        <v>0.0013521985573194592</v>
      </c>
      <c r="P13" s="9">
        <v>0.001297044302767006</v>
      </c>
      <c r="Q13" s="9">
        <v>0.0005523442893532142</v>
      </c>
      <c r="R13" s="9">
        <v>267.080959622559</v>
      </c>
      <c r="S13" s="4"/>
      <c r="T13" s="4"/>
      <c r="U13" s="7">
        <v>25</v>
      </c>
      <c r="V13" s="7">
        <v>40</v>
      </c>
      <c r="W13" s="7">
        <v>1</v>
      </c>
      <c r="X13" s="8">
        <v>321.72192151999997</v>
      </c>
      <c r="Y13" s="9">
        <v>0.0009412542292053779</v>
      </c>
      <c r="Z13" s="9">
        <v>0.0009215372778603932</v>
      </c>
      <c r="AA13" s="9">
        <v>0.00036072524329644874</v>
      </c>
      <c r="AB13" s="9">
        <v>305.71063670787</v>
      </c>
      <c r="AC13" s="4"/>
      <c r="AD13" s="4"/>
      <c r="AE13" s="7">
        <v>50</v>
      </c>
      <c r="AF13" s="7">
        <v>40</v>
      </c>
      <c r="AG13" s="7">
        <v>1</v>
      </c>
      <c r="AH13" s="8">
        <v>343.61859036879997</v>
      </c>
      <c r="AI13" s="9">
        <v>0.0009054002562625487</v>
      </c>
      <c r="AJ13" s="9">
        <v>0.0008880849127613608</v>
      </c>
      <c r="AK13" s="9">
        <v>0.00035279138534043933</v>
      </c>
      <c r="AL13" s="9">
        <v>330.306955499342</v>
      </c>
    </row>
    <row x14ac:dyDescent="0.25" r="14" customHeight="1" ht="17.25">
      <c r="A14" s="7">
        <v>5</v>
      </c>
      <c r="B14" s="7">
        <v>40</v>
      </c>
      <c r="C14" s="8">
        <v>1.5</v>
      </c>
      <c r="D14" s="8">
        <v>310.98668653635997</v>
      </c>
      <c r="E14" s="9">
        <v>0.0011163950605231955</v>
      </c>
      <c r="F14" s="9">
        <v>0.0010728466555318741</v>
      </c>
      <c r="G14" s="9">
        <v>0.0004350702076592819</v>
      </c>
      <c r="H14" s="9">
        <v>288.944018839866</v>
      </c>
      <c r="I14" s="4"/>
      <c r="J14" s="4"/>
      <c r="K14" s="7">
        <v>-20</v>
      </c>
      <c r="L14" s="7">
        <v>40</v>
      </c>
      <c r="M14" s="7">
        <v>3</v>
      </c>
      <c r="N14" s="8">
        <v>307.300181904</v>
      </c>
      <c r="O14" s="9">
        <v>0.0015660843409534065</v>
      </c>
      <c r="P14" s="9">
        <v>0.0014824470105709803</v>
      </c>
      <c r="Q14" s="9">
        <v>0.0006216300555681014</v>
      </c>
      <c r="R14" s="9">
        <v>271.681291963284</v>
      </c>
      <c r="S14" s="4"/>
      <c r="T14" s="4"/>
      <c r="U14" s="7">
        <v>25</v>
      </c>
      <c r="V14" s="7">
        <v>40</v>
      </c>
      <c r="W14" s="8">
        <v>1.5</v>
      </c>
      <c r="X14" s="8">
        <v>329.402813165</v>
      </c>
      <c r="Y14" s="9">
        <v>0.0010715039458140205</v>
      </c>
      <c r="Z14" s="9">
        <v>0.0010355540333305867</v>
      </c>
      <c r="AA14" s="9">
        <v>0.00042097701759758187</v>
      </c>
      <c r="AB14" s="9">
        <v>308.556978898284</v>
      </c>
      <c r="AC14" s="4"/>
      <c r="AD14" s="4"/>
      <c r="AE14" s="7">
        <v>50</v>
      </c>
      <c r="AF14" s="7">
        <v>40</v>
      </c>
      <c r="AG14" s="8">
        <v>1.5</v>
      </c>
      <c r="AH14" s="8">
        <v>351.41900577984</v>
      </c>
      <c r="AI14" s="9">
        <v>0.0009914624980433644</v>
      </c>
      <c r="AJ14" s="9">
        <v>0.0009587261310805481</v>
      </c>
      <c r="AK14" s="9">
        <v>0.00037349711913163547</v>
      </c>
      <c r="AL14" s="9">
        <v>333.087196065836</v>
      </c>
    </row>
    <row x14ac:dyDescent="0.25" r="15" customHeight="1" ht="17.25">
      <c r="A15" s="7">
        <v>5</v>
      </c>
      <c r="B15" s="7">
        <v>40</v>
      </c>
      <c r="C15" s="7">
        <v>2</v>
      </c>
      <c r="D15" s="8">
        <v>317.892499328</v>
      </c>
      <c r="E15" s="9">
        <v>0.0012895540248746157</v>
      </c>
      <c r="F15" s="9">
        <v>0.001225615359466682</v>
      </c>
      <c r="G15" s="9">
        <v>0.0005376997081489502</v>
      </c>
      <c r="H15" s="9">
        <v>291.54135503385</v>
      </c>
      <c r="I15" s="4"/>
      <c r="J15" s="4"/>
      <c r="K15" s="7">
        <v>-20</v>
      </c>
      <c r="L15" s="7">
        <v>40</v>
      </c>
      <c r="M15" s="7">
        <v>5</v>
      </c>
      <c r="N15" s="8">
        <v>324.063654</v>
      </c>
      <c r="O15" s="9">
        <v>0.001911089418392033</v>
      </c>
      <c r="P15" s="9">
        <v>0.001785100697319495</v>
      </c>
      <c r="Q15" s="9">
        <v>0.0006906769624848955</v>
      </c>
      <c r="R15" s="9">
        <v>279.516771383124</v>
      </c>
      <c r="S15" s="4"/>
      <c r="T15" s="4"/>
      <c r="U15" s="7">
        <v>25</v>
      </c>
      <c r="V15" s="7">
        <v>40</v>
      </c>
      <c r="W15" s="7">
        <v>2</v>
      </c>
      <c r="X15" s="8">
        <v>336.51937104</v>
      </c>
      <c r="Y15" s="9">
        <v>0.0012284769699164365</v>
      </c>
      <c r="Z15" s="9">
        <v>0.00117602140544346</v>
      </c>
      <c r="AA15" s="9">
        <v>0.0005100226358221856</v>
      </c>
      <c r="AB15" s="9">
        <v>311.145795529816</v>
      </c>
      <c r="AC15" s="4"/>
      <c r="AD15" s="4"/>
      <c r="AE15" s="7">
        <v>50</v>
      </c>
      <c r="AF15" s="7">
        <v>40</v>
      </c>
      <c r="AG15" s="7">
        <v>2</v>
      </c>
      <c r="AH15" s="8">
        <v>358.7463338304</v>
      </c>
      <c r="AI15" s="9">
        <v>0.0010520666759383382</v>
      </c>
      <c r="AJ15" s="9">
        <v>0.001003758645822136</v>
      </c>
      <c r="AK15" s="9">
        <v>0.000367341919002506</v>
      </c>
      <c r="AL15" s="9">
        <v>335.602631007139</v>
      </c>
    </row>
    <row x14ac:dyDescent="0.25" r="16" customHeight="1" ht="17.25">
      <c r="A16" s="7">
        <v>5</v>
      </c>
      <c r="B16" s="7">
        <v>40</v>
      </c>
      <c r="C16" s="7">
        <v>3</v>
      </c>
      <c r="D16" s="8">
        <v>329.932301172</v>
      </c>
      <c r="E16" s="9">
        <v>0.0013823519102416659</v>
      </c>
      <c r="F16" s="9">
        <v>0.0012822106188189626</v>
      </c>
      <c r="G16" s="9">
        <v>0.0004883477472385541</v>
      </c>
      <c r="H16" s="9">
        <v>296.111965608361</v>
      </c>
      <c r="I16" s="4"/>
      <c r="J16" s="4"/>
      <c r="K16" s="7">
        <v>-20</v>
      </c>
      <c r="L16" s="7">
        <v>40</v>
      </c>
      <c r="M16" s="8">
        <v>7.5</v>
      </c>
      <c r="N16" s="8">
        <v>340.03504125</v>
      </c>
      <c r="O16" s="9">
        <v>0.0022550762008952865</v>
      </c>
      <c r="P16" s="9">
        <v>0.00210425422566742</v>
      </c>
      <c r="Q16" s="9">
        <v>0.0007101209655711678</v>
      </c>
      <c r="R16" s="9">
        <v>287.903227656435</v>
      </c>
      <c r="S16" s="4"/>
      <c r="T16" s="4"/>
      <c r="U16" s="7">
        <v>25</v>
      </c>
      <c r="V16" s="7">
        <v>40</v>
      </c>
      <c r="W16" s="7">
        <v>3</v>
      </c>
      <c r="X16" s="8">
        <v>349.16949439999996</v>
      </c>
      <c r="Y16" s="9">
        <v>0.0014299155017606926</v>
      </c>
      <c r="Z16" s="9">
        <v>0.001347973264269299</v>
      </c>
      <c r="AA16" s="9">
        <v>0.0005821114470890509</v>
      </c>
      <c r="AB16" s="9">
        <v>315.687942026105</v>
      </c>
      <c r="AC16" s="4"/>
      <c r="AD16" s="4"/>
      <c r="AE16" s="7">
        <v>50</v>
      </c>
      <c r="AF16" s="7">
        <v>40</v>
      </c>
      <c r="AG16" s="7">
        <v>3</v>
      </c>
      <c r="AH16" s="8">
        <v>372.0067493176</v>
      </c>
      <c r="AI16" s="9">
        <v>0.001236663791043697</v>
      </c>
      <c r="AJ16" s="9">
        <v>0.0011600266333505796</v>
      </c>
      <c r="AK16" s="9">
        <v>0.0004260389301221295</v>
      </c>
      <c r="AL16" s="9">
        <v>340.166859386967</v>
      </c>
    </row>
    <row x14ac:dyDescent="0.25" r="17" customHeight="1" ht="17.25">
      <c r="A17" s="7">
        <v>5</v>
      </c>
      <c r="B17" s="7">
        <v>40</v>
      </c>
      <c r="C17" s="7">
        <v>5</v>
      </c>
      <c r="D17" s="8">
        <v>348.2897795</v>
      </c>
      <c r="E17" s="9">
        <v>0.0017197957244497817</v>
      </c>
      <c r="F17" s="9">
        <v>0.001566831973385704</v>
      </c>
      <c r="G17" s="9">
        <v>0.000569985573395065</v>
      </c>
      <c r="H17" s="9">
        <v>303.882534685684</v>
      </c>
      <c r="I17" s="4"/>
      <c r="J17" s="4"/>
      <c r="K17" s="5"/>
      <c r="L17" s="5"/>
      <c r="M17" s="6"/>
      <c r="N17" s="6"/>
      <c r="O17" s="10"/>
      <c r="P17" s="10"/>
      <c r="Q17" s="10"/>
      <c r="R17" s="10"/>
      <c r="S17" s="4"/>
      <c r="T17" s="4"/>
      <c r="U17" s="7">
        <v>25</v>
      </c>
      <c r="V17" s="7">
        <v>40</v>
      </c>
      <c r="W17" s="7">
        <v>5</v>
      </c>
      <c r="X17" s="8">
        <v>368.907834</v>
      </c>
      <c r="Y17" s="9">
        <v>0.0016425016973940236</v>
      </c>
      <c r="Z17" s="9">
        <v>0.0015173012224702178</v>
      </c>
      <c r="AA17" s="9">
        <v>0.0005458608884070698</v>
      </c>
      <c r="AB17" s="9">
        <v>323.441397986426</v>
      </c>
      <c r="AC17" s="4"/>
      <c r="AD17" s="4"/>
      <c r="AE17" s="7">
        <v>50</v>
      </c>
      <c r="AF17" s="7">
        <v>40</v>
      </c>
      <c r="AG17" s="7">
        <v>5</v>
      </c>
      <c r="AH17" s="8">
        <v>393.1257681</v>
      </c>
      <c r="AI17" s="9">
        <v>0.001479875647704872</v>
      </c>
      <c r="AJ17" s="9">
        <v>0.001357433668654253</v>
      </c>
      <c r="AK17" s="9">
        <v>0.0004355194295991833</v>
      </c>
      <c r="AL17" s="9">
        <v>347.87150086685</v>
      </c>
    </row>
    <row x14ac:dyDescent="0.25" r="18" customHeight="1" ht="17.25">
      <c r="A18" s="7">
        <v>5</v>
      </c>
      <c r="B18" s="7">
        <v>40</v>
      </c>
      <c r="C18" s="8">
        <v>7.5</v>
      </c>
      <c r="D18" s="8">
        <v>364.53001706236</v>
      </c>
      <c r="E18" s="9">
        <v>0.002216687473228134</v>
      </c>
      <c r="F18" s="9">
        <v>0.0020284112471464547</v>
      </c>
      <c r="G18" s="9">
        <v>0.0007782194529145682</v>
      </c>
      <c r="H18" s="9">
        <v>312.221245772443</v>
      </c>
      <c r="I18" s="4"/>
      <c r="J18" s="4"/>
      <c r="K18" s="5"/>
      <c r="L18" s="5"/>
      <c r="M18" s="6"/>
      <c r="N18" s="6"/>
      <c r="O18" s="10"/>
      <c r="P18" s="10"/>
      <c r="Q18" s="10"/>
      <c r="R18" s="10"/>
      <c r="S18" s="4"/>
      <c r="T18" s="4"/>
      <c r="U18" s="7">
        <v>25</v>
      </c>
      <c r="V18" s="7">
        <v>40</v>
      </c>
      <c r="W18" s="8">
        <v>7.5</v>
      </c>
      <c r="X18" s="8">
        <v>385.42111662499997</v>
      </c>
      <c r="Y18" s="9">
        <v>0.0018998821230127516</v>
      </c>
      <c r="Z18" s="9">
        <v>0.0017767047322740652</v>
      </c>
      <c r="AA18" s="9">
        <v>0.0005125170227947953</v>
      </c>
      <c r="AB18" s="9">
        <v>331.736152954555</v>
      </c>
      <c r="AC18" s="4"/>
      <c r="AD18" s="4"/>
      <c r="AE18" s="7">
        <v>50</v>
      </c>
      <c r="AF18" s="7">
        <v>40</v>
      </c>
      <c r="AG18" s="8">
        <v>7.5</v>
      </c>
      <c r="AH18" s="8">
        <v>409.91221146264</v>
      </c>
      <c r="AI18" s="9">
        <v>0.0016371626937330599</v>
      </c>
      <c r="AJ18" s="9">
        <v>0.0014912960981354753</v>
      </c>
      <c r="AK18" s="9">
        <v>0.0003121294156118804</v>
      </c>
      <c r="AL18" s="9">
        <v>356.136046745968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originalcorrection</vt:lpstr>
      <vt:lpstr>correction1</vt:lpstr>
      <vt:lpstr>correction1tables</vt:lpstr>
      <vt:lpstr>correction2</vt:lpstr>
      <vt:lpstr>correction2tables</vt:lpstr>
      <vt:lpstr>correction3</vt:lpstr>
      <vt:lpstr>correction3tables</vt:lpstr>
      <vt:lpstr>correction4</vt:lpstr>
      <vt:lpstr>correction4tables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2025-03-17T14:22:11.442Z</dcterms:created>
  <dcterms:modified xsi:type="dcterms:W3CDTF">2025-03-17T14:22:11.442Z</dcterms:modified>
</cp:coreProperties>
</file>