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ame\Documents\GitHub\SurvivalTadpole\Results\"/>
    </mc:Choice>
  </mc:AlternateContent>
  <xr:revisionPtr revIDLastSave="0" documentId="13_ncr:1_{A41A397F-9614-4739-A9C5-0C8ACDCDE854}" xr6:coauthVersionLast="47" xr6:coauthVersionMax="47" xr10:uidLastSave="{00000000-0000-0000-0000-000000000000}"/>
  <bookViews>
    <workbookView xWindow="28680" yWindow="-120" windowWidth="29040" windowHeight="15840" activeTab="4" xr2:uid="{45BD6E78-5C2B-4AE6-A9C1-23DC9F54AA53}"/>
  </bookViews>
  <sheets>
    <sheet name="Demographics" sheetId="1" r:id="rId1"/>
    <sheet name="All Cross Validation" sheetId="2" r:id="rId2"/>
    <sheet name="FinalModel" sheetId="3" r:id="rId3"/>
    <sheet name="SourceComparison" sheetId="4" r:id="rId4"/>
    <sheet name="MethodComparis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7" i="5"/>
  <c r="E6" i="5"/>
  <c r="E5" i="5"/>
  <c r="E4" i="5"/>
  <c r="E3" i="5"/>
  <c r="D8" i="5"/>
  <c r="D7" i="5"/>
  <c r="D6" i="5"/>
  <c r="D5" i="5"/>
  <c r="D4" i="5"/>
  <c r="D3" i="5"/>
  <c r="C8" i="5"/>
  <c r="C7" i="5"/>
  <c r="C6" i="5"/>
  <c r="C5" i="5"/>
  <c r="C4" i="5"/>
  <c r="C3" i="5"/>
  <c r="B8" i="5"/>
  <c r="B7" i="5"/>
  <c r="B6" i="5"/>
  <c r="B5" i="5"/>
  <c r="B4" i="5"/>
  <c r="B3" i="5"/>
  <c r="E8" i="4"/>
  <c r="E7" i="4"/>
  <c r="E6" i="4"/>
  <c r="E5" i="4"/>
  <c r="E4" i="4"/>
  <c r="D8" i="4"/>
  <c r="D7" i="4"/>
  <c r="D6" i="4"/>
  <c r="D5" i="4"/>
  <c r="D4" i="4"/>
  <c r="C8" i="4"/>
  <c r="C7" i="4"/>
  <c r="C6" i="4"/>
  <c r="C5" i="4"/>
  <c r="C4" i="4"/>
  <c r="B5" i="4"/>
  <c r="B6" i="4"/>
  <c r="B7" i="4"/>
  <c r="B8" i="4"/>
  <c r="B4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50" i="1"/>
  <c r="F15" i="1"/>
  <c r="E12" i="1"/>
  <c r="M53" i="1"/>
  <c r="L53" i="1"/>
  <c r="M57" i="1"/>
  <c r="L57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K54" i="1"/>
  <c r="L54" i="1"/>
  <c r="M54" i="1"/>
  <c r="K55" i="1"/>
  <c r="L55" i="1"/>
  <c r="M55" i="1"/>
  <c r="K56" i="1"/>
  <c r="L56" i="1"/>
  <c r="M56" i="1"/>
  <c r="K57" i="1"/>
  <c r="K58" i="1"/>
  <c r="L58" i="1"/>
  <c r="M58" i="1"/>
  <c r="M42" i="1"/>
  <c r="L42" i="1"/>
  <c r="K42" i="1"/>
  <c r="F4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N49" i="1" s="1"/>
  <c r="I50" i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F2" i="1"/>
  <c r="E2" i="1"/>
  <c r="M1" i="1"/>
  <c r="E19" i="1" l="1"/>
  <c r="E7" i="1"/>
  <c r="F10" i="1"/>
  <c r="F3" i="1"/>
  <c r="E18" i="1"/>
  <c r="E6" i="1"/>
  <c r="F9" i="1"/>
  <c r="F17" i="1"/>
  <c r="E17" i="1"/>
  <c r="E5" i="1"/>
  <c r="F8" i="1"/>
  <c r="F7" i="1"/>
  <c r="E15" i="1"/>
  <c r="F19" i="1"/>
  <c r="F6" i="1"/>
  <c r="E16" i="1"/>
  <c r="E14" i="1"/>
  <c r="F18" i="1"/>
  <c r="F5" i="1"/>
  <c r="E4" i="1"/>
  <c r="E13" i="1"/>
  <c r="F16" i="1"/>
  <c r="E11" i="1"/>
  <c r="F14" i="1"/>
  <c r="E10" i="1"/>
  <c r="F13" i="1"/>
  <c r="E9" i="1"/>
  <c r="F12" i="1"/>
  <c r="E3" i="1"/>
  <c r="E8" i="1"/>
  <c r="F11" i="1"/>
</calcChain>
</file>

<file path=xl/sharedStrings.xml><?xml version="1.0" encoding="utf-8"?>
<sst xmlns="http://schemas.openxmlformats.org/spreadsheetml/2006/main" count="367" uniqueCount="177">
  <si>
    <t>pander::pander(uvar$orderframe[,uninames])</t>
  </si>
  <si>
    <t>caseMean</t>
  </si>
  <si>
    <t>caseStd</t>
  </si>
  <si>
    <t>controlMean</t>
  </si>
  <si>
    <t>controlStd</t>
  </si>
  <si>
    <t>Beta</t>
  </si>
  <si>
    <t>ZGLM</t>
  </si>
  <si>
    <t>ADAS13</t>
  </si>
  <si>
    <t>ADAS11</t>
  </si>
  <si>
    <t>RAVLT_immediate</t>
  </si>
  <si>
    <t>ABETA</t>
  </si>
  <si>
    <t>WholeBrain</t>
  </si>
  <si>
    <t>RAVLT_perc_forgetting</t>
  </si>
  <si>
    <t>FAQ</t>
  </si>
  <si>
    <t>PTAU</t>
  </si>
  <si>
    <t>MMSE</t>
  </si>
  <si>
    <t>TAU</t>
  </si>
  <si>
    <t>RAVLT_learning</t>
  </si>
  <si>
    <t>APOE4</t>
  </si>
  <si>
    <t>Ventricles</t>
  </si>
  <si>
    <t>RAVLT_forgetting</t>
  </si>
  <si>
    <t>AGE</t>
  </si>
  <si>
    <t>ICV</t>
  </si>
  <si>
    <t>Gender</t>
  </si>
  <si>
    <t>HR</t>
  </si>
  <si>
    <r>
      <t>pander::pander(cbind(cvBSWiMSRaw$featureFrequency[cvBSWiMSRaw$featureFrequency&gt;</t>
    </r>
    <r>
      <rPr>
        <sz val="10"/>
        <color rgb="FF009999"/>
        <rFont val="Courier New"/>
        <family val="3"/>
      </rPr>
      <t>20</t>
    </r>
    <r>
      <rPr>
        <sz val="10"/>
        <color rgb="FF333333"/>
        <rFont val="Courier New"/>
        <family val="3"/>
      </rPr>
      <t>]))</t>
    </r>
  </si>
  <si>
    <t>M_ST24CV</t>
  </si>
  <si>
    <t>M_ST40CV</t>
  </si>
  <si>
    <t>pander::pander(riskAnalysis$keyPoints)</t>
  </si>
  <si>
    <t>Thr</t>
  </si>
  <si>
    <t>RR</t>
  </si>
  <si>
    <t>RR_LCI</t>
  </si>
  <si>
    <t>RR_UCI</t>
  </si>
  <si>
    <t>SEN</t>
  </si>
  <si>
    <t>SPE</t>
  </si>
  <si>
    <t>BACC</t>
  </si>
  <si>
    <t>NetBenefit</t>
  </si>
  <si>
    <t>@:0.9</t>
  </si>
  <si>
    <t>@:0.8</t>
  </si>
  <si>
    <t>@MAX_BACC</t>
  </si>
  <si>
    <t>@MAX_RR</t>
  </si>
  <si>
    <t>p(0.5)</t>
  </si>
  <si>
    <t>mean.C Index</t>
  </si>
  <si>
    <t>median</t>
  </si>
  <si>
    <t>lower</t>
  </si>
  <si>
    <t>upper</t>
  </si>
  <si>
    <t>est</t>
  </si>
  <si>
    <t>pander::pander(riskAnalysis$ROCAnalysis$ClassMetrics)</t>
  </si>
  <si>
    <r>
      <t>accci</t>
    </r>
    <r>
      <rPr>
        <sz val="11"/>
        <color rgb="FF333333"/>
        <rFont val="Arial"/>
        <family val="2"/>
      </rPr>
      <t>:</t>
    </r>
  </si>
  <si>
    <r>
      <t>senci</t>
    </r>
    <r>
      <rPr>
        <sz val="11"/>
        <color rgb="FF333333"/>
        <rFont val="Arial"/>
        <family val="2"/>
      </rPr>
      <t>:</t>
    </r>
  </si>
  <si>
    <r>
      <t>speci</t>
    </r>
    <r>
      <rPr>
        <sz val="11"/>
        <color rgb="FF333333"/>
        <rFont val="Arial"/>
        <family val="2"/>
      </rPr>
      <t>:</t>
    </r>
  </si>
  <si>
    <r>
      <t>preci</t>
    </r>
    <r>
      <rPr>
        <sz val="11"/>
        <color rgb="FF333333"/>
        <rFont val="Arial"/>
        <family val="2"/>
      </rPr>
      <t>:</t>
    </r>
  </si>
  <si>
    <t>N</t>
  </si>
  <si>
    <t>Observed</t>
  </si>
  <si>
    <t>Expected</t>
  </si>
  <si>
    <t>(O-E)^2/E</t>
  </si>
  <si>
    <t>(O-E)^2/V</t>
  </si>
  <si>
    <t>class=0</t>
  </si>
  <si>
    <t>class=1</t>
  </si>
  <si>
    <t>class=2</t>
  </si>
  <si>
    <t>pander::pander(ROCAUC)</t>
  </si>
  <si>
    <t>All</t>
  </si>
  <si>
    <t>COG_MRI</t>
  </si>
  <si>
    <t>Cog</t>
  </si>
  <si>
    <t>MRI</t>
  </si>
  <si>
    <t>CSF</t>
  </si>
  <si>
    <t>pander::pander(roc.test(allBinROC$ROC.analysis$roc.predictor,allBinMRICog$ROC.analysis$roc.predictor))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</si>
  <si>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allBinROC$ROC.analysis$roc.predictor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</si>
  <si>
    <t>Test statistic</t>
  </si>
  <si>
    <t>P value</t>
  </si>
  <si>
    <t>Alternative hypothesis</t>
  </si>
  <si>
    <t>AUC of roc1</t>
  </si>
  <si>
    <t>AUC of roc2</t>
  </si>
  <si>
    <t>two.sided</t>
  </si>
  <si>
    <t>pander::pander(roc.test(allBinMRICog$ROC.analysis$roc.predictor,allBinCog$ROC.analysis$roc.predictor))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</si>
  <si>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</si>
  <si>
    <t>pander::pander(roc.test(allBinMRICog$ROC.analysis$roc.predictor,allBinMRI$ROC.analysis$roc.predictor))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</si>
  <si>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</si>
  <si>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pander::pander(roc.test(allBinMRICog$ROC.analysis$roc.predictor,allBinFluid$ROC.analysis$roc.predictor))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</si>
  <si>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</si>
  <si>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pander::pander(roc.test(allBinCog$ROC.analysis$roc.predictor,allBinMRI$ROC.analysis$roc.predictor))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</si>
  <si>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</si>
  <si>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</si>
  <si>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</si>
  <si>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pander::pander(tableMCI_to_Dem)</t>
  </si>
  <si>
    <t>Estimate</t>
  </si>
  <si>
    <t>full.AUC</t>
  </si>
  <si>
    <t>Delta.AUC</t>
  </si>
  <si>
    <t>z.IDI</t>
  </si>
  <si>
    <t>Frequency</t>
  </si>
  <si>
    <t>Cluster</t>
  </si>
  <si>
    <t>Description</t>
  </si>
  <si>
    <t>NA</t>
  </si>
  <si>
    <t>M_ST31CV</t>
  </si>
  <si>
    <t>Volume (Cortical Parcellation) of LeftInferiorParietal</t>
  </si>
  <si>
    <t>Volume (Cortical Parcellation) of LeftMiddleTemporal</t>
  </si>
  <si>
    <t>M_ST29SV</t>
  </si>
  <si>
    <t>Volume (WM Parcellation) of LeftHippocampus</t>
  </si>
  <si>
    <t>RD_ST31TA</t>
  </si>
  <si>
    <t>Cortical Thickness Average of LeftInferiorParietal</t>
  </si>
  <si>
    <t>M_ST13TA</t>
  </si>
  <si>
    <t>Cortical Thickness Average of LeftBankssts</t>
  </si>
  <si>
    <t>t.Rawvalue</t>
  </si>
  <si>
    <t>M_ST52TA</t>
  </si>
  <si>
    <t>Cortical Thickness Average of LeftPrecuneus</t>
  </si>
  <si>
    <t>RD_ST52TS</t>
  </si>
  <si>
    <t>Cortical Thickness Standard Deviation of LeftPrecuneus</t>
  </si>
  <si>
    <t>RD_ST44TS</t>
  </si>
  <si>
    <t>Cortical Thickness Standard Deviation of LeftParahippocampal</t>
  </si>
  <si>
    <t>RD_ST49CV</t>
  </si>
  <si>
    <t>Volume (Cortical Parcellation) of LeftPostcentral</t>
  </si>
  <si>
    <t>RD_ST48SA</t>
  </si>
  <si>
    <t>Surface Area of LeftPericalcarine</t>
  </si>
  <si>
    <t>M_ST39CV</t>
  </si>
  <si>
    <t>Volume (Cortical Parcellation) of LeftMedialOrbitofrontal</t>
  </si>
  <si>
    <t>M_ST38CV</t>
  </si>
  <si>
    <t>Volume (Cortical Parcellation) of LeftLingual</t>
  </si>
  <si>
    <t>RD_ST48CV</t>
  </si>
  <si>
    <t>Volume (Cortical Parcellation) of LeftPericalcarine</t>
  </si>
  <si>
    <t>HR (95%CI)</t>
  </si>
  <si>
    <t>Cogntive Score</t>
  </si>
  <si>
    <t>Source</t>
  </si>
  <si>
    <t>Mean:Volume (Cortical Parcellation) of LeftInferiorParietal</t>
  </si>
  <si>
    <t>Relative Dif: Cortical Thickness Standard Deviation of LeftPrecuneus</t>
  </si>
  <si>
    <t>Relative Diff:Cortical Thickness Standard Deviation of LeftParahippocampal</t>
  </si>
  <si>
    <t>Relative Diff: Volume (Cortical Parcellation) of LeftPostcentral</t>
  </si>
  <si>
    <t>Relative Diff: Surface Area of LeftPericalcarine</t>
  </si>
  <si>
    <t>Relative Diff: Cortical Thickness Average of LeftInferiorParietal</t>
  </si>
  <si>
    <t>Relative Diff: Volume (Cortical Parcellation) of LeftPericalcarine</t>
  </si>
  <si>
    <t>Mean: Cortical Thickness Average of LeftPrecuneus</t>
  </si>
  <si>
    <t>Mean: Volume (Cortical Parcellation) of LeftMiddleTemporal</t>
  </si>
  <si>
    <t>Mean: Volume (WM Parcellation) of LeftHippocampus</t>
  </si>
  <si>
    <t>Mean: Volume (Cortical Parcellation) of LeftMedialOrbitofrontal</t>
  </si>
  <si>
    <t>Mean: Volume (Cortical Parcellation) of LeftLingual</t>
  </si>
  <si>
    <t>@SEN100</t>
  </si>
  <si>
    <t>pander::pander(riskAnalysis$surdif)</t>
  </si>
  <si>
    <t>Call: survival::Surv(eTime, eStatus) ~ class Chisq = 280.453361 on 2 degrees of freedom, p = 0.000000</t>
  </si>
  <si>
    <t>Feature</t>
  </si>
  <si>
    <r>
      <t>cstatCI</t>
    </r>
    <r>
      <rPr>
        <sz val="11"/>
        <color rgb="FF333333"/>
        <rFont val="Arial"/>
        <family val="2"/>
      </rPr>
      <t>:</t>
    </r>
  </si>
  <si>
    <t>ander::pander(riskAnalysis$ROCAnalysis$aucs)</t>
  </si>
  <si>
    <t>Features</t>
  </si>
  <si>
    <t>Subjects</t>
  </si>
  <si>
    <t>Valid</t>
  </si>
  <si>
    <t>Only MCI</t>
  </si>
  <si>
    <t>All Baseline ADNI</t>
  </si>
  <si>
    <t>Functional Activities Questionnaire</t>
  </si>
  <si>
    <t>Alzheimer's Disease Assessment Scale</t>
  </si>
  <si>
    <t>Tau</t>
  </si>
  <si>
    <t>p-Tau</t>
  </si>
  <si>
    <t>Amyloid Beta</t>
  </si>
  <si>
    <t>Rey Auditory Verbal Learning Test: immediate</t>
  </si>
  <si>
    <t>Rey Auditory Verbal Learning Test: forgetting</t>
  </si>
  <si>
    <t>Rey Auditory Verbal Learning Test: Learning</t>
  </si>
  <si>
    <t>0.0182 *</t>
  </si>
  <si>
    <t>0.0155 *</t>
  </si>
  <si>
    <t>0.00163 * *</t>
  </si>
  <si>
    <t>0.00156 * *</t>
  </si>
  <si>
    <t>Model</t>
  </si>
  <si>
    <t>Cog + MRI</t>
  </si>
  <si>
    <t>MRI+APOE4</t>
  </si>
  <si>
    <t>CSF+APOE4</t>
  </si>
  <si>
    <t>ROC AUC</t>
  </si>
  <si>
    <t>Acc</t>
  </si>
  <si>
    <t>Sen</t>
  </si>
  <si>
    <t>Spe</t>
  </si>
  <si>
    <t>Accuracy</t>
  </si>
  <si>
    <t>Sensitivity</t>
  </si>
  <si>
    <t>Specificity</t>
  </si>
  <si>
    <t>BSWiMS</t>
  </si>
  <si>
    <t>BESS:EBIC</t>
  </si>
  <si>
    <t>BESS:BIIC</t>
  </si>
  <si>
    <r>
      <t>ccci</t>
    </r>
    <r>
      <rPr>
        <sz val="11"/>
        <color rgb="FF333333"/>
        <rFont val="Arial"/>
        <family val="2"/>
      </rPr>
      <t>:</t>
    </r>
  </si>
  <si>
    <t>BESS:GS</t>
  </si>
  <si>
    <t>LASSO</t>
  </si>
  <si>
    <t>RIDGE</t>
  </si>
  <si>
    <t>Method</t>
  </si>
  <si>
    <t>BESS:BIC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</si>
</sst>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"/>
    <numFmt numFmtId="174" formatCode="0.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Courier New"/>
      <family val="3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009999"/>
      <name val="Courier New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777777"/>
      <name val="Aptos Narrow"/>
      <family val="2"/>
      <scheme val="minor"/>
    </font>
    <font>
      <sz val="10"/>
      <color rgb="FF77777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0" xfId="0" applyFont="1"/>
    <xf numFmtId="0" fontId="3" fillId="2" borderId="3" xfId="0" applyFont="1" applyFill="1" applyBorder="1" applyAlignment="1">
      <alignment horizontal="center" vertical="top" wrapText="1"/>
    </xf>
    <xf numFmtId="11" fontId="4" fillId="2" borderId="3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17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9" fontId="6" fillId="0" borderId="2" xfId="0" applyNumberFormat="1" applyFont="1" applyBorder="1" applyAlignment="1">
      <alignment horizontal="center" wrapText="1"/>
    </xf>
    <xf numFmtId="10" fontId="6" fillId="0" borderId="2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0" fillId="2" borderId="0" xfId="0" applyFill="1" applyAlignment="1">
      <alignment horizontal="left" vertical="center"/>
    </xf>
    <xf numFmtId="0" fontId="0" fillId="0" borderId="0" xfId="0"/>
    <xf numFmtId="173" fontId="4" fillId="2" borderId="3" xfId="0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3" xfId="0" applyFont="1" applyFill="1" applyBorder="1" applyAlignment="1">
      <alignment horizontal="right" vertical="top" wrapText="1"/>
    </xf>
    <xf numFmtId="174" fontId="4" fillId="2" borderId="3" xfId="0" applyNumberFormat="1" applyFont="1" applyFill="1" applyBorder="1" applyAlignment="1">
      <alignment horizontal="center" vertical="top" wrapText="1"/>
    </xf>
    <xf numFmtId="11" fontId="4" fillId="2" borderId="0" xfId="0" applyNumberFormat="1" applyFont="1" applyFill="1" applyBorder="1" applyAlignment="1">
      <alignment horizontal="center" vertical="top" wrapText="1"/>
    </xf>
    <xf numFmtId="173" fontId="0" fillId="0" borderId="0" xfId="0" applyNumberFormat="1" applyBorder="1"/>
    <xf numFmtId="0" fontId="3" fillId="2" borderId="5" xfId="0" applyFont="1" applyFill="1" applyBorder="1" applyAlignment="1">
      <alignment horizontal="center" wrapText="1"/>
    </xf>
    <xf numFmtId="11" fontId="4" fillId="2" borderId="4" xfId="0" applyNumberFormat="1" applyFont="1" applyFill="1" applyBorder="1" applyAlignment="1">
      <alignment horizontal="center" vertical="top" wrapText="1"/>
    </xf>
    <xf numFmtId="173" fontId="0" fillId="0" borderId="4" xfId="0" applyNumberFormat="1" applyBorder="1"/>
    <xf numFmtId="0" fontId="4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3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2" borderId="0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9" fontId="3" fillId="2" borderId="2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AF56-AC95-423B-8BB5-84205BAB1B9F}">
  <dimension ref="A1:S62"/>
  <sheetViews>
    <sheetView zoomScale="140" zoomScaleNormal="140" workbookViewId="0">
      <selection activeCell="G6" sqref="G6"/>
    </sheetView>
  </sheetViews>
  <sheetFormatPr defaultRowHeight="15" x14ac:dyDescent="0.25"/>
  <cols>
    <col min="1" max="1" width="30.85546875" customWidth="1"/>
    <col min="2" max="2" width="10.85546875" customWidth="1"/>
    <col min="3" max="3" width="10" bestFit="1" customWidth="1"/>
    <col min="4" max="4" width="20.42578125" bestFit="1" customWidth="1"/>
    <col min="5" max="5" width="16.28515625" bestFit="1" customWidth="1"/>
    <col min="6" max="6" width="18" bestFit="1" customWidth="1"/>
    <col min="11" max="11" width="21.5703125" customWidth="1"/>
    <col min="12" max="12" width="13.28515625" customWidth="1"/>
    <col min="13" max="13" width="13.7109375" customWidth="1"/>
    <col min="17" max="17" width="16.5703125" customWidth="1"/>
    <col min="18" max="18" width="17.5703125" customWidth="1"/>
  </cols>
  <sheetData>
    <row r="1" spans="1:13" ht="15.75" thickBot="1" x14ac:dyDescent="0.3">
      <c r="A1" s="1" t="s">
        <v>144</v>
      </c>
      <c r="K1" s="4">
        <v>373</v>
      </c>
      <c r="L1" s="4">
        <v>191</v>
      </c>
      <c r="M1">
        <f>SUM(K1:L1)</f>
        <v>564</v>
      </c>
    </row>
    <row r="2" spans="1:13" ht="15.75" thickBot="1" x14ac:dyDescent="0.3">
      <c r="A2" s="2" t="s">
        <v>140</v>
      </c>
      <c r="B2" s="2" t="s">
        <v>141</v>
      </c>
      <c r="D2" s="40" t="s">
        <v>137</v>
      </c>
      <c r="E2" s="22" t="str">
        <f>"No Coverter "&amp;TEXT(K1,"(0)")</f>
        <v>No Coverter (373)</v>
      </c>
      <c r="F2" s="22" t="str">
        <f>"Converter " &amp; TEXT(L1,"(0)")</f>
        <v>Converter (191)</v>
      </c>
    </row>
    <row r="3" spans="1:13" ht="15.75" thickTop="1" x14ac:dyDescent="0.25">
      <c r="A3" s="3">
        <v>1907</v>
      </c>
      <c r="B3" s="3">
        <v>1737</v>
      </c>
      <c r="D3" s="23" t="s">
        <v>21</v>
      </c>
      <c r="E3" s="20" t="str">
        <f>VLOOKUP(D3,$K$42:$M$58,2,FALSE)</f>
        <v>71.93 (7.65)</v>
      </c>
      <c r="F3" s="20" t="str">
        <f>VLOOKUP(D3,$K$42:$M$58,3,FALSE)&amp;"**"</f>
        <v>73.53 (7.07)**</v>
      </c>
    </row>
    <row r="4" spans="1:13" ht="15.75" thickBot="1" x14ac:dyDescent="0.3">
      <c r="D4" s="24" t="s">
        <v>23</v>
      </c>
      <c r="E4" s="20" t="str">
        <f t="shared" ref="E4:E19" si="0">VLOOKUP(D4,$K$42:$M$58,2,FALSE)</f>
        <v>217 |156</v>
      </c>
      <c r="F4" s="26" t="str">
        <f>VLOOKUP(D4,$K$42:$M$58,3,FALSE)</f>
        <v>119 | 72</v>
      </c>
    </row>
    <row r="5" spans="1:13" ht="15.75" thickBot="1" x14ac:dyDescent="0.3">
      <c r="A5" s="1" t="s">
        <v>142</v>
      </c>
      <c r="D5" s="24" t="s">
        <v>18</v>
      </c>
      <c r="E5" s="20" t="str">
        <f t="shared" si="0"/>
        <v>218 |155</v>
      </c>
      <c r="F5" s="26" t="str">
        <f t="shared" ref="F4:F19" si="1">VLOOKUP(D5,$K$42:$M$58,3,FALSE)&amp;"***"</f>
        <v>67 | 124***</v>
      </c>
    </row>
    <row r="6" spans="1:13" ht="15.75" thickBot="1" x14ac:dyDescent="0.3">
      <c r="A6" s="2" t="s">
        <v>140</v>
      </c>
      <c r="B6" s="2" t="s">
        <v>141</v>
      </c>
      <c r="D6" s="24" t="s">
        <v>15</v>
      </c>
      <c r="E6" s="20" t="str">
        <f t="shared" si="0"/>
        <v>28.11 (1.69)</v>
      </c>
      <c r="F6" s="20" t="str">
        <f t="shared" si="1"/>
        <v>26.96 (1.79)***</v>
      </c>
    </row>
    <row r="7" spans="1:13" ht="15.75" thickTop="1" x14ac:dyDescent="0.25">
      <c r="A7" s="3">
        <v>331</v>
      </c>
      <c r="B7" s="3">
        <v>1115</v>
      </c>
      <c r="D7" s="24" t="s">
        <v>13</v>
      </c>
      <c r="E7" s="20" t="str">
        <f t="shared" si="0"/>
        <v>1.99 (3.19)</v>
      </c>
      <c r="F7" s="20" t="str">
        <f t="shared" si="1"/>
        <v>5.24 (4.68)***</v>
      </c>
    </row>
    <row r="8" spans="1:13" ht="15.75" thickBot="1" x14ac:dyDescent="0.3">
      <c r="D8" s="24" t="s">
        <v>8</v>
      </c>
      <c r="E8" s="20" t="str">
        <f t="shared" si="0"/>
        <v>8.52 (3.82)</v>
      </c>
      <c r="F8" s="20" t="str">
        <f t="shared" si="1"/>
        <v>12.93 (4.64)***</v>
      </c>
    </row>
    <row r="9" spans="1:13" ht="15.75" thickBot="1" x14ac:dyDescent="0.3">
      <c r="A9" s="1" t="s">
        <v>143</v>
      </c>
      <c r="D9" s="24" t="s">
        <v>7</v>
      </c>
      <c r="E9" s="20" t="str">
        <f t="shared" si="0"/>
        <v>13.70 (5.79)</v>
      </c>
      <c r="F9" s="20" t="str">
        <f t="shared" si="1"/>
        <v>20.87 (6.22)***</v>
      </c>
    </row>
    <row r="10" spans="1:13" ht="15.75" thickBot="1" x14ac:dyDescent="0.3">
      <c r="A10" s="2" t="s">
        <v>140</v>
      </c>
      <c r="B10" s="2" t="s">
        <v>141</v>
      </c>
      <c r="D10" s="24" t="s">
        <v>9</v>
      </c>
      <c r="E10" s="20" t="str">
        <f t="shared" si="0"/>
        <v>37.69 (10.71)</v>
      </c>
      <c r="F10" s="20" t="str">
        <f t="shared" si="1"/>
        <v>28.59 (7.20)***</v>
      </c>
    </row>
    <row r="11" spans="1:13" ht="15.75" thickTop="1" x14ac:dyDescent="0.25">
      <c r="A11" s="3">
        <v>332</v>
      </c>
      <c r="B11" s="3">
        <v>564</v>
      </c>
      <c r="D11" s="24" t="s">
        <v>12</v>
      </c>
      <c r="E11" s="20" t="str">
        <f t="shared" si="0"/>
        <v>52.82 (30.46)</v>
      </c>
      <c r="F11" s="20" t="str">
        <f t="shared" si="1"/>
        <v>76.12 (29.11)***</v>
      </c>
    </row>
    <row r="12" spans="1:13" x14ac:dyDescent="0.25">
      <c r="D12" s="24" t="s">
        <v>17</v>
      </c>
      <c r="E12" s="20" t="str">
        <f t="shared" si="0"/>
        <v>4.80 (2.53)</v>
      </c>
      <c r="F12" s="20" t="str">
        <f t="shared" si="1"/>
        <v>3.07 (2.31)***</v>
      </c>
    </row>
    <row r="13" spans="1:13" x14ac:dyDescent="0.25">
      <c r="D13" s="24" t="s">
        <v>20</v>
      </c>
      <c r="E13" s="20" t="str">
        <f t="shared" si="0"/>
        <v>4.52 (2.43)</v>
      </c>
      <c r="F13" s="20" t="str">
        <f t="shared" si="1"/>
        <v>5.08 (2.27)***</v>
      </c>
    </row>
    <row r="14" spans="1:13" x14ac:dyDescent="0.25">
      <c r="D14" s="24" t="s">
        <v>10</v>
      </c>
      <c r="E14" s="20" t="str">
        <f t="shared" si="0"/>
        <v>1154.23 (580.01)</v>
      </c>
      <c r="F14" s="20" t="str">
        <f t="shared" si="1"/>
        <v>724.01 (325.90)***</v>
      </c>
    </row>
    <row r="15" spans="1:13" x14ac:dyDescent="0.25">
      <c r="D15" s="24" t="s">
        <v>16</v>
      </c>
      <c r="E15" s="20" t="str">
        <f t="shared" si="0"/>
        <v>256.44 (117.93)</v>
      </c>
      <c r="F15" s="20" t="str">
        <f t="shared" si="1"/>
        <v>342.46 (133.00)***</v>
      </c>
    </row>
    <row r="16" spans="1:13" x14ac:dyDescent="0.25">
      <c r="D16" s="24" t="s">
        <v>14</v>
      </c>
      <c r="E16" s="20" t="str">
        <f t="shared" si="0"/>
        <v>24.27 (13.15)</v>
      </c>
      <c r="F16" s="20" t="str">
        <f t="shared" si="1"/>
        <v>34.33 (15.10)***</v>
      </c>
    </row>
    <row r="17" spans="4:6" x14ac:dyDescent="0.25">
      <c r="D17" s="24" t="s">
        <v>22</v>
      </c>
      <c r="E17" s="20" t="str">
        <f t="shared" si="0"/>
        <v>115.15 (3.95)</v>
      </c>
      <c r="F17" s="26" t="str">
        <f>VLOOKUP(D17,$K$42:$M$58,3,FALSE)</f>
        <v>115.65 (4.38)</v>
      </c>
    </row>
    <row r="18" spans="4:6" x14ac:dyDescent="0.25">
      <c r="D18" s="24" t="s">
        <v>11</v>
      </c>
      <c r="E18" s="20" t="str">
        <f t="shared" si="0"/>
        <v>884.40 (21.25)</v>
      </c>
      <c r="F18" s="20" t="str">
        <f t="shared" si="1"/>
        <v>868.01 (20.44)***</v>
      </c>
    </row>
    <row r="19" spans="4:6" x14ac:dyDescent="0.25">
      <c r="D19" s="25" t="s">
        <v>19</v>
      </c>
      <c r="E19" s="21" t="str">
        <f t="shared" si="0"/>
        <v>280.03 (49.43)</v>
      </c>
      <c r="F19" s="21" t="str">
        <f t="shared" si="1"/>
        <v>296.33 (46.40)***</v>
      </c>
    </row>
    <row r="39" spans="1:19" ht="15.75" thickBot="1" x14ac:dyDescent="0.3"/>
    <row r="40" spans="1:19" ht="15.75" thickBot="1" x14ac:dyDescent="0.3">
      <c r="A40" s="1" t="s">
        <v>0</v>
      </c>
    </row>
    <row r="41" spans="1:19" ht="30.75" thickBot="1" x14ac:dyDescent="0.3">
      <c r="A41" s="2"/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102</v>
      </c>
      <c r="S41" s="11"/>
    </row>
    <row r="42" spans="1:19" ht="16.5" thickTop="1" thickBot="1" x14ac:dyDescent="0.3">
      <c r="A42" s="5" t="s">
        <v>7</v>
      </c>
      <c r="B42" s="3">
        <v>20.87</v>
      </c>
      <c r="C42" s="3">
        <v>6.22</v>
      </c>
      <c r="D42" s="3">
        <v>13.7</v>
      </c>
      <c r="E42" s="3">
        <v>5.79</v>
      </c>
      <c r="F42" s="3">
        <v>0.14787</v>
      </c>
      <c r="G42" s="3">
        <v>13.512</v>
      </c>
      <c r="H42" s="3">
        <v>-13.26</v>
      </c>
      <c r="I42" s="9">
        <f>1-_xlfn.NORM.DIST(ABS(G42),0,1,TRUE)</f>
        <v>0</v>
      </c>
      <c r="K42" s="7" t="str">
        <f>A42</f>
        <v>ADAS13</v>
      </c>
      <c r="L42" s="7" t="str">
        <f>TEXT(D42,"0.00 (") &amp; TEXT(E42,"0.00)")</f>
        <v>13.70 (5.79)</v>
      </c>
      <c r="M42" s="7" t="str">
        <f>TEXT(B42,"0.00 (") &amp; TEXT(C42,"0.00)")</f>
        <v>20.87 (6.22)</v>
      </c>
      <c r="N42" s="9">
        <f>I42</f>
        <v>0</v>
      </c>
      <c r="S42" s="8"/>
    </row>
    <row r="43" spans="1:19" ht="15.75" thickBot="1" x14ac:dyDescent="0.3">
      <c r="A43" s="5" t="s">
        <v>9</v>
      </c>
      <c r="B43" s="3">
        <v>28.59</v>
      </c>
      <c r="C43" s="3">
        <v>7.2</v>
      </c>
      <c r="D43" s="3">
        <v>37.69</v>
      </c>
      <c r="E43" s="3">
        <v>10.71</v>
      </c>
      <c r="F43" s="3">
        <v>-9.4740000000000005E-2</v>
      </c>
      <c r="G43" s="3">
        <v>-10.17</v>
      </c>
      <c r="H43" s="3">
        <v>11.95</v>
      </c>
      <c r="I43" s="9">
        <f t="shared" ref="I43:I62" si="2">1-_xlfn.NORM.DIST(ABS(G43),0,1,TRUE)</f>
        <v>0</v>
      </c>
      <c r="K43" s="7" t="str">
        <f t="shared" ref="K43:K58" si="3">A43</f>
        <v>RAVLT_immediate</v>
      </c>
      <c r="L43" s="7" t="str">
        <f t="shared" ref="L43:L58" si="4">TEXT(D43,"0.00 (") &amp; TEXT(E43,"0.00)")</f>
        <v>37.69 (10.71)</v>
      </c>
      <c r="M43" s="7" t="str">
        <f t="shared" ref="M43:M58" si="5">TEXT(B43,"0.00 (") &amp; TEXT(C43,"0.00)")</f>
        <v>28.59 (7.20)</v>
      </c>
      <c r="N43" s="9">
        <f t="shared" ref="N43:N58" si="6">I43</f>
        <v>0</v>
      </c>
      <c r="S43" s="8"/>
    </row>
    <row r="44" spans="1:19" ht="15.75" thickBot="1" x14ac:dyDescent="0.3">
      <c r="A44" s="5" t="s">
        <v>8</v>
      </c>
      <c r="B44" s="3">
        <v>12.93</v>
      </c>
      <c r="C44" s="3">
        <v>4.6399999999999997</v>
      </c>
      <c r="D44" s="3">
        <v>8.52</v>
      </c>
      <c r="E44" s="3">
        <v>3.82</v>
      </c>
      <c r="F44" s="3">
        <v>0.18301000000000001</v>
      </c>
      <c r="G44" s="3">
        <v>12.714</v>
      </c>
      <c r="H44" s="3">
        <v>-11.31</v>
      </c>
      <c r="I44" s="9">
        <f t="shared" si="2"/>
        <v>0</v>
      </c>
      <c r="K44" s="7" t="str">
        <f t="shared" si="3"/>
        <v>ADAS11</v>
      </c>
      <c r="L44" s="7" t="str">
        <f t="shared" si="4"/>
        <v>8.52 (3.82)</v>
      </c>
      <c r="M44" s="7" t="str">
        <f t="shared" si="5"/>
        <v>12.93 (4.64)</v>
      </c>
      <c r="N44" s="9">
        <f t="shared" si="6"/>
        <v>0</v>
      </c>
      <c r="S44" s="8"/>
    </row>
    <row r="45" spans="1:19" ht="15.75" thickBot="1" x14ac:dyDescent="0.3">
      <c r="A45" s="5" t="s">
        <v>10</v>
      </c>
      <c r="B45" s="3">
        <v>724.01</v>
      </c>
      <c r="C45" s="3">
        <v>325.89999999999998</v>
      </c>
      <c r="D45" s="3">
        <v>1154.23</v>
      </c>
      <c r="E45" s="3">
        <v>580.01</v>
      </c>
      <c r="F45" s="3">
        <v>-1.8600000000000001E-3</v>
      </c>
      <c r="G45" s="3">
        <v>-8.3059999999999992</v>
      </c>
      <c r="H45" s="3">
        <v>11.27</v>
      </c>
      <c r="I45" s="9">
        <f t="shared" si="2"/>
        <v>0</v>
      </c>
      <c r="K45" s="7" t="str">
        <f t="shared" si="3"/>
        <v>ABETA</v>
      </c>
      <c r="L45" s="7" t="str">
        <f t="shared" si="4"/>
        <v>1154.23 (580.01)</v>
      </c>
      <c r="M45" s="7" t="str">
        <f t="shared" si="5"/>
        <v>724.01 (325.90)</v>
      </c>
      <c r="N45" s="9">
        <f t="shared" si="6"/>
        <v>0</v>
      </c>
      <c r="S45" s="8"/>
    </row>
    <row r="46" spans="1:19" ht="15.75" thickBot="1" x14ac:dyDescent="0.3">
      <c r="A46" s="5" t="s">
        <v>13</v>
      </c>
      <c r="B46" s="3">
        <v>5.24</v>
      </c>
      <c r="C46" s="3">
        <v>4.68</v>
      </c>
      <c r="D46" s="3">
        <v>1.99</v>
      </c>
      <c r="E46" s="3">
        <v>3.19</v>
      </c>
      <c r="F46" s="3">
        <v>0.13666</v>
      </c>
      <c r="G46" s="3">
        <v>10.898</v>
      </c>
      <c r="H46" s="3">
        <v>-8.64</v>
      </c>
      <c r="I46" s="9">
        <f t="shared" si="2"/>
        <v>0</v>
      </c>
      <c r="K46" s="7" t="str">
        <f t="shared" si="3"/>
        <v>FAQ</v>
      </c>
      <c r="L46" s="7" t="str">
        <f t="shared" si="4"/>
        <v>1.99 (3.19)</v>
      </c>
      <c r="M46" s="7" t="str">
        <f t="shared" si="5"/>
        <v>5.24 (4.68)</v>
      </c>
      <c r="N46" s="9">
        <f t="shared" si="6"/>
        <v>0</v>
      </c>
      <c r="S46" s="8"/>
    </row>
    <row r="47" spans="1:19" ht="15.75" thickBot="1" x14ac:dyDescent="0.3">
      <c r="A47" s="5" t="s">
        <v>11</v>
      </c>
      <c r="B47" s="3">
        <v>868.01</v>
      </c>
      <c r="C47" s="3">
        <v>20.440000000000001</v>
      </c>
      <c r="D47" s="3">
        <v>884.4</v>
      </c>
      <c r="E47" s="3">
        <v>21.25</v>
      </c>
      <c r="F47" s="3">
        <v>-3.023E-2</v>
      </c>
      <c r="G47" s="3">
        <v>-8.2270000000000003</v>
      </c>
      <c r="H47" s="3">
        <v>8.89</v>
      </c>
      <c r="I47" s="9">
        <f t="shared" si="2"/>
        <v>0</v>
      </c>
      <c r="K47" s="7" t="str">
        <f t="shared" si="3"/>
        <v>WholeBrain</v>
      </c>
      <c r="L47" s="7" t="str">
        <f t="shared" si="4"/>
        <v>884.40 (21.25)</v>
      </c>
      <c r="M47" s="7" t="str">
        <f t="shared" si="5"/>
        <v>868.01 (20.44)</v>
      </c>
      <c r="N47" s="9">
        <f t="shared" si="6"/>
        <v>0</v>
      </c>
      <c r="S47" s="8"/>
    </row>
    <row r="48" spans="1:19" ht="15.75" thickBot="1" x14ac:dyDescent="0.3">
      <c r="A48" s="5" t="s">
        <v>12</v>
      </c>
      <c r="B48" s="3">
        <v>76.12</v>
      </c>
      <c r="C48" s="3">
        <v>29.11</v>
      </c>
      <c r="D48" s="3">
        <v>52.82</v>
      </c>
      <c r="E48" s="3">
        <v>30.46</v>
      </c>
      <c r="F48" s="3">
        <v>2.2380000000000001E-2</v>
      </c>
      <c r="G48" s="3">
        <v>8.2590000000000003</v>
      </c>
      <c r="H48" s="3">
        <v>-8.85</v>
      </c>
      <c r="I48" s="9">
        <f t="shared" si="2"/>
        <v>0</v>
      </c>
      <c r="K48" s="7" t="str">
        <f t="shared" si="3"/>
        <v>RAVLT_perc_forgetting</v>
      </c>
      <c r="L48" s="7" t="str">
        <f t="shared" si="4"/>
        <v>52.82 (30.46)</v>
      </c>
      <c r="M48" s="7" t="str">
        <f t="shared" si="5"/>
        <v>76.12 (29.11)</v>
      </c>
      <c r="N48" s="9">
        <f t="shared" si="6"/>
        <v>0</v>
      </c>
      <c r="S48" s="8"/>
    </row>
    <row r="49" spans="1:19" ht="15.75" thickBot="1" x14ac:dyDescent="0.3">
      <c r="A49" s="5" t="s">
        <v>14</v>
      </c>
      <c r="B49" s="3">
        <v>34.33</v>
      </c>
      <c r="C49" s="3">
        <v>15.1</v>
      </c>
      <c r="D49" s="3">
        <v>24.27</v>
      </c>
      <c r="E49" s="3">
        <v>13.15</v>
      </c>
      <c r="F49" s="3">
        <v>3.356E-2</v>
      </c>
      <c r="G49" s="3">
        <v>8.3209999999999997</v>
      </c>
      <c r="H49" s="3">
        <v>-7.82</v>
      </c>
      <c r="I49" s="9">
        <f t="shared" si="2"/>
        <v>0</v>
      </c>
      <c r="K49" s="7" t="str">
        <f t="shared" si="3"/>
        <v>PTAU</v>
      </c>
      <c r="L49" s="7" t="str">
        <f t="shared" si="4"/>
        <v>24.27 (13.15)</v>
      </c>
      <c r="M49" s="7" t="str">
        <f t="shared" si="5"/>
        <v>34.33 (15.10)</v>
      </c>
      <c r="N49" s="9">
        <f t="shared" si="6"/>
        <v>0</v>
      </c>
      <c r="S49" s="8"/>
    </row>
    <row r="50" spans="1:19" ht="15.75" thickBot="1" x14ac:dyDescent="0.3">
      <c r="A50" s="5" t="s">
        <v>17</v>
      </c>
      <c r="B50" s="3">
        <v>3.07</v>
      </c>
      <c r="C50" s="3">
        <v>2.31</v>
      </c>
      <c r="D50" s="3">
        <v>4.8</v>
      </c>
      <c r="E50" s="3">
        <v>2.5299999999999998</v>
      </c>
      <c r="F50" s="3">
        <v>-0.25148999999999999</v>
      </c>
      <c r="G50" s="3">
        <v>-7.649</v>
      </c>
      <c r="H50" s="3">
        <v>8.16</v>
      </c>
      <c r="I50" s="9">
        <f t="shared" si="2"/>
        <v>1.0103029524088925E-14</v>
      </c>
      <c r="K50" s="7" t="str">
        <f t="shared" si="3"/>
        <v>RAVLT_learning</v>
      </c>
      <c r="L50" s="7" t="str">
        <f t="shared" si="4"/>
        <v>4.80 (2.53)</v>
      </c>
      <c r="M50" s="7" t="str">
        <f t="shared" si="5"/>
        <v>3.07 (2.31)</v>
      </c>
      <c r="N50" s="9">
        <f t="shared" si="6"/>
        <v>1.0103029524088925E-14</v>
      </c>
      <c r="S50" s="8"/>
    </row>
    <row r="51" spans="1:19" ht="15.75" thickBot="1" x14ac:dyDescent="0.3">
      <c r="A51" s="5" t="s">
        <v>16</v>
      </c>
      <c r="B51" s="3">
        <v>342.46</v>
      </c>
      <c r="C51" s="3">
        <v>133</v>
      </c>
      <c r="D51" s="3">
        <v>256.44</v>
      </c>
      <c r="E51" s="3">
        <v>117.93</v>
      </c>
      <c r="F51" s="3">
        <v>3.6700000000000001E-3</v>
      </c>
      <c r="G51" s="3">
        <v>7.9379999999999997</v>
      </c>
      <c r="H51" s="3">
        <v>-7.55</v>
      </c>
      <c r="I51" s="9">
        <f t="shared" si="2"/>
        <v>0</v>
      </c>
      <c r="K51" s="7" t="str">
        <f t="shared" si="3"/>
        <v>TAU</v>
      </c>
      <c r="L51" s="7" t="str">
        <f t="shared" si="4"/>
        <v>256.44 (117.93)</v>
      </c>
      <c r="M51" s="7" t="str">
        <f t="shared" si="5"/>
        <v>342.46 (133.00)</v>
      </c>
      <c r="N51" s="9">
        <f t="shared" si="6"/>
        <v>0</v>
      </c>
      <c r="S51" s="8"/>
    </row>
    <row r="52" spans="1:19" ht="15.75" thickBot="1" x14ac:dyDescent="0.3">
      <c r="A52" s="5" t="s">
        <v>15</v>
      </c>
      <c r="B52" s="3">
        <v>26.96</v>
      </c>
      <c r="C52" s="3">
        <v>1.79</v>
      </c>
      <c r="D52" s="3">
        <v>28.11</v>
      </c>
      <c r="E52" s="3">
        <v>1.69</v>
      </c>
      <c r="F52" s="3">
        <v>-0.29581000000000002</v>
      </c>
      <c r="G52" s="3">
        <v>-7.47</v>
      </c>
      <c r="H52" s="3">
        <v>7.37</v>
      </c>
      <c r="I52" s="9">
        <f t="shared" si="2"/>
        <v>4.0079051188968151E-14</v>
      </c>
      <c r="K52" s="7" t="str">
        <f t="shared" si="3"/>
        <v>MMSE</v>
      </c>
      <c r="L52" s="7" t="str">
        <f t="shared" si="4"/>
        <v>28.11 (1.69)</v>
      </c>
      <c r="M52" s="7" t="str">
        <f t="shared" si="5"/>
        <v>26.96 (1.79)</v>
      </c>
      <c r="N52" s="9">
        <f t="shared" si="6"/>
        <v>4.0079051188968151E-14</v>
      </c>
      <c r="S52" s="8"/>
    </row>
    <row r="53" spans="1:19" ht="15.75" thickBot="1" x14ac:dyDescent="0.3">
      <c r="A53" s="5" t="s">
        <v>18</v>
      </c>
      <c r="B53" s="3">
        <v>67</v>
      </c>
      <c r="C53" s="3">
        <v>124</v>
      </c>
      <c r="D53" s="3">
        <v>218</v>
      </c>
      <c r="E53" s="3">
        <v>155</v>
      </c>
      <c r="F53" s="3">
        <v>0.97645000000000004</v>
      </c>
      <c r="G53" s="3">
        <v>6.2809999999999997</v>
      </c>
      <c r="H53" s="3" t="s">
        <v>92</v>
      </c>
      <c r="I53" s="9">
        <f t="shared" si="2"/>
        <v>1.6820111969906293E-10</v>
      </c>
      <c r="K53" s="7" t="str">
        <f t="shared" si="3"/>
        <v>APOE4</v>
      </c>
      <c r="L53" s="7" t="str">
        <f>TEXT(D53,"0 |") &amp; TEXT(E53,"0")</f>
        <v>218 |155</v>
      </c>
      <c r="M53" s="7" t="str">
        <f>TEXT(B53,"0 |") &amp; TEXT(C53," 0")</f>
        <v>67 | 124</v>
      </c>
      <c r="N53" s="9">
        <f t="shared" si="6"/>
        <v>1.6820111969906293E-10</v>
      </c>
      <c r="S53" s="8"/>
    </row>
    <row r="54" spans="1:19" ht="15.75" thickBot="1" x14ac:dyDescent="0.3">
      <c r="A54" s="5" t="s">
        <v>19</v>
      </c>
      <c r="B54" s="3">
        <v>296.33</v>
      </c>
      <c r="C54" s="3">
        <v>46.4</v>
      </c>
      <c r="D54" s="3">
        <v>280.02999999999997</v>
      </c>
      <c r="E54" s="3">
        <v>49.43</v>
      </c>
      <c r="F54" s="3">
        <v>6.4200000000000004E-3</v>
      </c>
      <c r="G54" s="3">
        <v>3.9580000000000002</v>
      </c>
      <c r="H54" s="3">
        <v>-3.86</v>
      </c>
      <c r="I54" s="9">
        <f t="shared" si="2"/>
        <v>3.7789978887370346E-5</v>
      </c>
      <c r="K54" s="7" t="str">
        <f t="shared" si="3"/>
        <v>Ventricles</v>
      </c>
      <c r="L54" s="7" t="str">
        <f t="shared" si="4"/>
        <v>280.03 (49.43)</v>
      </c>
      <c r="M54" s="7" t="str">
        <f t="shared" si="5"/>
        <v>296.33 (46.40)</v>
      </c>
      <c r="N54" s="9">
        <f t="shared" si="6"/>
        <v>3.7789978887370346E-5</v>
      </c>
      <c r="S54" s="8"/>
    </row>
    <row r="55" spans="1:19" ht="15.75" thickBot="1" x14ac:dyDescent="0.3">
      <c r="A55" s="5" t="s">
        <v>20</v>
      </c>
      <c r="B55" s="3">
        <v>5.08</v>
      </c>
      <c r="C55" s="3">
        <v>2.27</v>
      </c>
      <c r="D55" s="3">
        <v>4.5199999999999996</v>
      </c>
      <c r="E55" s="3">
        <v>2.4300000000000002</v>
      </c>
      <c r="F55" s="3">
        <v>8.7520000000000001E-2</v>
      </c>
      <c r="G55" s="3">
        <v>2.887</v>
      </c>
      <c r="H55" s="3">
        <v>-2.73</v>
      </c>
      <c r="I55" s="9">
        <f t="shared" si="2"/>
        <v>1.9446711524528926E-3</v>
      </c>
      <c r="K55" s="7" t="str">
        <f t="shared" si="3"/>
        <v>RAVLT_forgetting</v>
      </c>
      <c r="L55" s="7" t="str">
        <f t="shared" si="4"/>
        <v>4.52 (2.43)</v>
      </c>
      <c r="M55" s="7" t="str">
        <f t="shared" si="5"/>
        <v>5.08 (2.27)</v>
      </c>
      <c r="N55" s="9">
        <f t="shared" si="6"/>
        <v>1.9446711524528926E-3</v>
      </c>
      <c r="S55" s="8"/>
    </row>
    <row r="56" spans="1:19" ht="15.75" thickBot="1" x14ac:dyDescent="0.3">
      <c r="A56" s="5" t="s">
        <v>22</v>
      </c>
      <c r="B56" s="3">
        <v>115.65</v>
      </c>
      <c r="C56" s="3">
        <v>4.38</v>
      </c>
      <c r="D56" s="3">
        <v>115.15</v>
      </c>
      <c r="E56" s="3">
        <v>3.95</v>
      </c>
      <c r="F56" s="3">
        <v>1.5480000000000001E-2</v>
      </c>
      <c r="G56" s="3">
        <v>0.84699999999999998</v>
      </c>
      <c r="H56" s="3">
        <v>-1.34</v>
      </c>
      <c r="I56" s="9">
        <f t="shared" si="2"/>
        <v>0.19849756072432445</v>
      </c>
      <c r="K56" s="7" t="str">
        <f t="shared" si="3"/>
        <v>ICV</v>
      </c>
      <c r="L56" s="7" t="str">
        <f t="shared" si="4"/>
        <v>115.15 (3.95)</v>
      </c>
      <c r="M56" s="7" t="str">
        <f t="shared" si="5"/>
        <v>115.65 (4.38)</v>
      </c>
      <c r="N56" s="9">
        <f t="shared" si="6"/>
        <v>0.19849756072432445</v>
      </c>
      <c r="S56" s="8"/>
    </row>
    <row r="57" spans="1:19" ht="15.75" thickBot="1" x14ac:dyDescent="0.3">
      <c r="A57" s="5" t="s">
        <v>23</v>
      </c>
      <c r="B57" s="3">
        <v>119</v>
      </c>
      <c r="C57" s="3">
        <v>72</v>
      </c>
      <c r="D57" s="3">
        <v>217</v>
      </c>
      <c r="E57" s="3">
        <v>156</v>
      </c>
      <c r="F57" s="3">
        <v>-5.101E-2</v>
      </c>
      <c r="G57" s="3">
        <v>-0.33800000000000002</v>
      </c>
      <c r="H57" s="3" t="s">
        <v>92</v>
      </c>
      <c r="I57" s="9">
        <f t="shared" si="2"/>
        <v>0.36768159388864985</v>
      </c>
      <c r="K57" s="7" t="str">
        <f t="shared" si="3"/>
        <v>Gender</v>
      </c>
      <c r="L57" s="7" t="str">
        <f>TEXT(D57,"0 |") &amp; TEXT(E57,"0")</f>
        <v>217 |156</v>
      </c>
      <c r="M57" s="7" t="str">
        <f>TEXT(B57,"0 |") &amp; TEXT(C57," 0")</f>
        <v>119 | 72</v>
      </c>
      <c r="N57" s="9">
        <f t="shared" si="6"/>
        <v>0.36768159388864985</v>
      </c>
      <c r="S57" s="8"/>
    </row>
    <row r="58" spans="1:19" ht="15.75" thickBot="1" x14ac:dyDescent="0.3">
      <c r="A58" s="5" t="s">
        <v>21</v>
      </c>
      <c r="B58" s="3">
        <v>73.53</v>
      </c>
      <c r="C58" s="3">
        <v>7.07</v>
      </c>
      <c r="D58" s="3">
        <v>71.930000000000007</v>
      </c>
      <c r="E58" s="3">
        <v>7.65</v>
      </c>
      <c r="F58" s="3">
        <v>2.6599999999999999E-2</v>
      </c>
      <c r="G58" s="3">
        <v>2.7040000000000002</v>
      </c>
      <c r="H58" s="3">
        <v>-2.4700000000000002</v>
      </c>
      <c r="I58" s="9">
        <f t="shared" si="2"/>
        <v>3.425514458086143E-3</v>
      </c>
      <c r="K58" s="7" t="str">
        <f t="shared" si="3"/>
        <v>AGE</v>
      </c>
      <c r="L58" s="7" t="str">
        <f t="shared" si="4"/>
        <v>71.93 (7.65)</v>
      </c>
      <c r="M58" s="7" t="str">
        <f t="shared" si="5"/>
        <v>73.53 (7.07)</v>
      </c>
      <c r="N58" s="9">
        <f t="shared" si="6"/>
        <v>3.425514458086143E-3</v>
      </c>
      <c r="S58" s="8"/>
    </row>
    <row r="59" spans="1:19" ht="15.75" thickBot="1" x14ac:dyDescent="0.3">
      <c r="A59" s="5"/>
      <c r="B59" s="3"/>
      <c r="C59" s="6"/>
      <c r="D59" s="3"/>
      <c r="E59" s="6"/>
      <c r="F59" s="3"/>
      <c r="G59" s="3"/>
      <c r="H59" s="19"/>
      <c r="I59" s="9"/>
      <c r="P59" s="7"/>
      <c r="Q59" s="10"/>
      <c r="R59" s="10"/>
      <c r="S59" s="8"/>
    </row>
    <row r="60" spans="1:19" ht="15.75" thickBot="1" x14ac:dyDescent="0.3">
      <c r="A60" s="5"/>
      <c r="B60" s="3"/>
      <c r="C60" s="6"/>
      <c r="D60" s="3"/>
      <c r="E60" s="6"/>
      <c r="F60" s="3"/>
      <c r="G60" s="3"/>
      <c r="H60" s="19"/>
      <c r="I60" s="9"/>
    </row>
    <row r="61" spans="1:19" ht="15.75" thickBot="1" x14ac:dyDescent="0.3">
      <c r="A61" s="5"/>
      <c r="B61" s="3"/>
      <c r="C61" s="6"/>
      <c r="D61" s="3"/>
      <c r="E61" s="6"/>
      <c r="F61" s="3"/>
      <c r="G61" s="3"/>
      <c r="H61" s="19"/>
      <c r="I61" s="9"/>
    </row>
    <row r="62" spans="1:19" x14ac:dyDescent="0.25">
      <c r="A62" s="5"/>
      <c r="B62" s="3"/>
      <c r="C62" s="6"/>
      <c r="D62" s="3"/>
      <c r="E62" s="6"/>
      <c r="F62" s="3"/>
      <c r="G62" s="3"/>
      <c r="H62" s="19"/>
      <c r="I6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6F4-6ADC-440A-A7BF-29671BC445C4}">
  <dimension ref="A1:I58"/>
  <sheetViews>
    <sheetView topLeftCell="A28" workbookViewId="0">
      <selection activeCell="J24" sqref="J24"/>
    </sheetView>
  </sheetViews>
  <sheetFormatPr defaultRowHeight="15" x14ac:dyDescent="0.25"/>
  <cols>
    <col min="1" max="1" width="29.42578125" customWidth="1"/>
    <col min="2" max="2" width="12" customWidth="1"/>
    <col min="3" max="3" width="17.140625" customWidth="1"/>
    <col min="4" max="4" width="19.28515625" customWidth="1"/>
    <col min="5" max="5" width="10.7109375" bestFit="1" customWidth="1"/>
    <col min="7" max="7" width="13.42578125" customWidth="1"/>
    <col min="9" max="9" width="11.7109375" customWidth="1"/>
    <col min="11" max="11" width="7" bestFit="1" customWidth="1"/>
  </cols>
  <sheetData>
    <row r="1" spans="1:2" ht="15.75" thickBot="1" x14ac:dyDescent="0.3"/>
    <row r="2" spans="1:2" ht="15.75" thickBot="1" x14ac:dyDescent="0.3">
      <c r="A2" s="1" t="s">
        <v>25</v>
      </c>
    </row>
    <row r="3" spans="1:2" ht="15.75" thickBot="1" x14ac:dyDescent="0.3">
      <c r="A3" s="5" t="s">
        <v>13</v>
      </c>
      <c r="B3" s="3">
        <v>50</v>
      </c>
    </row>
    <row r="4" spans="1:2" ht="15.75" thickBot="1" x14ac:dyDescent="0.3">
      <c r="A4" s="5" t="s">
        <v>10</v>
      </c>
      <c r="B4" s="3">
        <v>49</v>
      </c>
    </row>
    <row r="5" spans="1:2" ht="15.75" thickBot="1" x14ac:dyDescent="0.3">
      <c r="A5" s="5" t="s">
        <v>7</v>
      </c>
      <c r="B5" s="3">
        <v>49</v>
      </c>
    </row>
    <row r="6" spans="1:2" ht="15.75" thickBot="1" x14ac:dyDescent="0.3">
      <c r="A6" s="5" t="s">
        <v>9</v>
      </c>
      <c r="B6" s="3">
        <v>49</v>
      </c>
    </row>
    <row r="7" spans="1:2" ht="15.75" thickBot="1" x14ac:dyDescent="0.3">
      <c r="A7" s="5" t="s">
        <v>14</v>
      </c>
      <c r="B7" s="3">
        <v>46</v>
      </c>
    </row>
    <row r="8" spans="1:2" ht="15.75" thickBot="1" x14ac:dyDescent="0.3">
      <c r="A8" s="5" t="s">
        <v>8</v>
      </c>
      <c r="B8" s="3">
        <v>42</v>
      </c>
    </row>
    <row r="9" spans="1:2" ht="15.75" thickBot="1" x14ac:dyDescent="0.3">
      <c r="A9" s="5" t="s">
        <v>16</v>
      </c>
      <c r="B9" s="3">
        <v>40</v>
      </c>
    </row>
    <row r="10" spans="1:2" ht="15.75" thickBot="1" x14ac:dyDescent="0.3">
      <c r="A10" s="5" t="s">
        <v>26</v>
      </c>
      <c r="B10" s="3">
        <v>32</v>
      </c>
    </row>
    <row r="11" spans="1:2" ht="15.75" thickBot="1" x14ac:dyDescent="0.3">
      <c r="A11" s="5" t="s">
        <v>18</v>
      </c>
      <c r="B11" s="3">
        <v>25</v>
      </c>
    </row>
    <row r="12" spans="1:2" ht="15.75" thickBot="1" x14ac:dyDescent="0.3">
      <c r="A12" s="5" t="s">
        <v>96</v>
      </c>
      <c r="B12" s="3">
        <v>23</v>
      </c>
    </row>
    <row r="13" spans="1:2" ht="15.75" thickBot="1" x14ac:dyDescent="0.3">
      <c r="A13" s="5"/>
      <c r="B13" s="3"/>
    </row>
    <row r="14" spans="1:2" x14ac:dyDescent="0.25">
      <c r="A14" s="5"/>
      <c r="B14" s="3"/>
    </row>
    <row r="16" spans="1:2" ht="15.75" thickBot="1" x14ac:dyDescent="0.3"/>
    <row r="17" spans="1:9" ht="15.75" thickBot="1" x14ac:dyDescent="0.3">
      <c r="A17" s="1" t="s">
        <v>28</v>
      </c>
    </row>
    <row r="18" spans="1:9" ht="30.75" thickBot="1" x14ac:dyDescent="0.3">
      <c r="A18" s="2"/>
      <c r="B18" s="2" t="s">
        <v>29</v>
      </c>
      <c r="C18" s="2" t="s">
        <v>30</v>
      </c>
      <c r="D18" s="2" t="s">
        <v>31</v>
      </c>
      <c r="E18" s="2" t="s">
        <v>32</v>
      </c>
      <c r="F18" s="2" t="s">
        <v>33</v>
      </c>
      <c r="G18" s="2" t="s">
        <v>34</v>
      </c>
      <c r="H18" s="2" t="s">
        <v>35</v>
      </c>
      <c r="I18" s="2" t="s">
        <v>36</v>
      </c>
    </row>
    <row r="19" spans="1:9" ht="16.5" thickTop="1" thickBot="1" x14ac:dyDescent="0.3">
      <c r="A19" s="5" t="s">
        <v>37</v>
      </c>
      <c r="B19" s="18">
        <v>0.41110000000000002</v>
      </c>
      <c r="C19" s="29">
        <v>4.41</v>
      </c>
      <c r="D19" s="29">
        <v>3.4580000000000002</v>
      </c>
      <c r="E19" s="29">
        <v>5.63</v>
      </c>
      <c r="F19" s="18">
        <v>0.69599999999999995</v>
      </c>
      <c r="G19" s="18">
        <v>0.89600000000000002</v>
      </c>
      <c r="H19" s="18">
        <v>0.79600000000000004</v>
      </c>
      <c r="I19" s="18">
        <v>0.17399999999999999</v>
      </c>
    </row>
    <row r="20" spans="1:9" ht="15.75" thickBot="1" x14ac:dyDescent="0.3">
      <c r="A20" s="5" t="s">
        <v>38</v>
      </c>
      <c r="B20" s="18">
        <v>0.28610000000000002</v>
      </c>
      <c r="C20" s="29">
        <v>5.42</v>
      </c>
      <c r="D20" s="29">
        <v>3.9380000000000002</v>
      </c>
      <c r="E20" s="29">
        <v>7.45</v>
      </c>
      <c r="F20" s="18">
        <v>0.81699999999999995</v>
      </c>
      <c r="G20" s="18">
        <v>0.79400000000000004</v>
      </c>
      <c r="H20" s="18">
        <v>0.80500000000000005</v>
      </c>
      <c r="I20" s="18">
        <v>0.21199999999999999</v>
      </c>
    </row>
    <row r="21" spans="1:9" ht="15.75" thickBot="1" x14ac:dyDescent="0.3">
      <c r="A21" s="5" t="s">
        <v>39</v>
      </c>
      <c r="B21" s="18">
        <v>0.2455</v>
      </c>
      <c r="C21" s="29">
        <v>7.25</v>
      </c>
      <c r="D21" s="29">
        <v>4.9169999999999998</v>
      </c>
      <c r="E21" s="29">
        <v>10.7</v>
      </c>
      <c r="F21" s="18">
        <v>0.874</v>
      </c>
      <c r="G21" s="18">
        <v>0.76800000000000002</v>
      </c>
      <c r="H21" s="18">
        <v>0.82099999999999995</v>
      </c>
      <c r="I21" s="18">
        <v>0.23799999999999999</v>
      </c>
    </row>
    <row r="22" spans="1:9" ht="15.75" thickBot="1" x14ac:dyDescent="0.3">
      <c r="A22" s="5" t="s">
        <v>40</v>
      </c>
      <c r="B22" s="18">
        <v>5.1400000000000001E-2</v>
      </c>
      <c r="C22" s="29">
        <v>240.61</v>
      </c>
      <c r="D22" s="29">
        <v>0.49199999999999999</v>
      </c>
      <c r="E22" s="29">
        <v>118000</v>
      </c>
      <c r="F22" s="18">
        <v>1</v>
      </c>
      <c r="G22" s="18">
        <v>0.187</v>
      </c>
      <c r="H22" s="18">
        <v>0.59299999999999997</v>
      </c>
      <c r="I22" s="18">
        <v>0.309</v>
      </c>
    </row>
    <row r="23" spans="1:9" ht="15.75" thickBot="1" x14ac:dyDescent="0.3">
      <c r="A23" s="5" t="s">
        <v>134</v>
      </c>
      <c r="B23" s="18">
        <v>5.1400000000000001E-2</v>
      </c>
      <c r="C23" s="29">
        <v>240.61</v>
      </c>
      <c r="D23" s="29">
        <v>0.49199999999999999</v>
      </c>
      <c r="E23" s="29">
        <v>118000</v>
      </c>
      <c r="F23" s="18">
        <v>1</v>
      </c>
      <c r="G23" s="18">
        <v>0.187</v>
      </c>
      <c r="H23" s="18">
        <v>0.59299999999999997</v>
      </c>
      <c r="I23" s="18">
        <v>0.309</v>
      </c>
    </row>
    <row r="24" spans="1:9" x14ac:dyDescent="0.25">
      <c r="A24" s="5" t="s">
        <v>41</v>
      </c>
      <c r="B24" s="18">
        <v>0.49990000000000001</v>
      </c>
      <c r="C24" s="29">
        <v>3.7</v>
      </c>
      <c r="D24" s="29">
        <v>2.9969999999999999</v>
      </c>
      <c r="E24" s="29">
        <v>4.57</v>
      </c>
      <c r="F24" s="18">
        <v>0.60199999999999998</v>
      </c>
      <c r="G24" s="18">
        <v>0.91900000000000004</v>
      </c>
      <c r="H24" s="18">
        <v>0.76100000000000001</v>
      </c>
      <c r="I24" s="18">
        <v>0.13100000000000001</v>
      </c>
    </row>
    <row r="27" spans="1:9" ht="15.75" thickBot="1" x14ac:dyDescent="0.3"/>
    <row r="28" spans="1:9" ht="15.75" thickBot="1" x14ac:dyDescent="0.3">
      <c r="A28" s="1" t="s">
        <v>135</v>
      </c>
    </row>
    <row r="29" spans="1:9" x14ac:dyDescent="0.25">
      <c r="A29" s="16" t="s">
        <v>136</v>
      </c>
      <c r="B29" s="17"/>
      <c r="C29" s="17"/>
      <c r="D29" s="17"/>
      <c r="E29" s="17"/>
      <c r="F29" s="17"/>
    </row>
    <row r="30" spans="1:9" ht="45.75" thickBot="1" x14ac:dyDescent="0.3">
      <c r="A30" s="2"/>
      <c r="B30" s="2" t="s">
        <v>52</v>
      </c>
      <c r="C30" s="2" t="s">
        <v>53</v>
      </c>
      <c r="D30" s="2" t="s">
        <v>54</v>
      </c>
      <c r="E30" s="2" t="s">
        <v>55</v>
      </c>
      <c r="F30" s="2" t="s">
        <v>56</v>
      </c>
    </row>
    <row r="31" spans="1:9" ht="16.5" thickTop="1" thickBot="1" x14ac:dyDescent="0.3">
      <c r="A31" s="5" t="s">
        <v>57</v>
      </c>
      <c r="B31" s="3">
        <v>317</v>
      </c>
      <c r="C31" s="3">
        <v>35</v>
      </c>
      <c r="D31" s="3">
        <v>128.30000000000001</v>
      </c>
      <c r="E31" s="3">
        <v>67.832999999999998</v>
      </c>
      <c r="F31" s="3">
        <v>213.13399999999999</v>
      </c>
    </row>
    <row r="32" spans="1:9" ht="15.75" thickBot="1" x14ac:dyDescent="0.3">
      <c r="A32" s="5" t="s">
        <v>58</v>
      </c>
      <c r="B32" s="3">
        <v>64</v>
      </c>
      <c r="C32" s="3">
        <v>23</v>
      </c>
      <c r="D32" s="3">
        <v>21.3</v>
      </c>
      <c r="E32" s="3">
        <v>0.13500000000000001</v>
      </c>
      <c r="F32" s="3">
        <v>0.153</v>
      </c>
    </row>
    <row r="33" spans="1:6" x14ac:dyDescent="0.25">
      <c r="A33" s="5" t="s">
        <v>59</v>
      </c>
      <c r="B33" s="3">
        <v>183</v>
      </c>
      <c r="C33" s="3">
        <v>133</v>
      </c>
      <c r="D33" s="3">
        <v>41.4</v>
      </c>
      <c r="E33" s="3">
        <v>202.55600000000001</v>
      </c>
      <c r="F33" s="3">
        <v>267.512</v>
      </c>
    </row>
    <row r="37" spans="1:6" x14ac:dyDescent="0.25">
      <c r="A37" s="39" t="s">
        <v>138</v>
      </c>
    </row>
    <row r="38" spans="1:6" ht="15.75" thickBot="1" x14ac:dyDescent="0.3">
      <c r="A38" s="2" t="s">
        <v>42</v>
      </c>
      <c r="B38" s="2" t="s">
        <v>43</v>
      </c>
      <c r="C38" s="2" t="s">
        <v>44</v>
      </c>
      <c r="D38" s="2" t="s">
        <v>45</v>
      </c>
    </row>
    <row r="39" spans="1:6" ht="15.75" thickTop="1" x14ac:dyDescent="0.25">
      <c r="A39" s="3">
        <v>0.84199999999999997</v>
      </c>
      <c r="B39" s="3">
        <v>0.84199999999999997</v>
      </c>
      <c r="C39" s="3">
        <v>0.81499999999999995</v>
      </c>
      <c r="D39" s="3">
        <v>0.86699999999999999</v>
      </c>
    </row>
    <row r="41" spans="1:6" ht="15.75" thickBot="1" x14ac:dyDescent="0.3"/>
    <row r="42" spans="1:6" ht="15.75" thickBot="1" x14ac:dyDescent="0.3">
      <c r="A42" s="1" t="s">
        <v>139</v>
      </c>
    </row>
    <row r="43" spans="1:6" ht="15.75" thickBot="1" x14ac:dyDescent="0.3">
      <c r="A43" s="2" t="s">
        <v>46</v>
      </c>
      <c r="B43" s="2" t="s">
        <v>44</v>
      </c>
      <c r="C43" s="2" t="s">
        <v>45</v>
      </c>
    </row>
    <row r="44" spans="1:6" ht="15.75" thickTop="1" x14ac:dyDescent="0.25">
      <c r="A44" s="3">
        <v>0.871</v>
      </c>
      <c r="B44" s="3">
        <v>0.84099999999999997</v>
      </c>
      <c r="C44" s="3">
        <v>0.9</v>
      </c>
    </row>
    <row r="45" spans="1:6" ht="15.75" thickBot="1" x14ac:dyDescent="0.3"/>
    <row r="46" spans="1:6" ht="15.75" thickBot="1" x14ac:dyDescent="0.3">
      <c r="A46" s="1" t="s">
        <v>47</v>
      </c>
    </row>
    <row r="47" spans="1:6" x14ac:dyDescent="0.25">
      <c r="A47" s="12" t="s">
        <v>48</v>
      </c>
    </row>
    <row r="48" spans="1:6" ht="15.75" thickBot="1" x14ac:dyDescent="0.3">
      <c r="A48" s="13">
        <v>0.5</v>
      </c>
      <c r="B48" s="14">
        <v>2.5000000000000001E-2</v>
      </c>
      <c r="C48" s="14">
        <v>0.97499999999999998</v>
      </c>
    </row>
    <row r="49" spans="1:3" ht="15.75" thickTop="1" x14ac:dyDescent="0.25">
      <c r="A49" s="15">
        <v>0.80900000000000005</v>
      </c>
      <c r="B49" s="15">
        <v>0.77500000000000002</v>
      </c>
      <c r="C49" s="15">
        <v>0.83899999999999997</v>
      </c>
    </row>
    <row r="50" spans="1:3" x14ac:dyDescent="0.25">
      <c r="A50" s="12" t="s">
        <v>49</v>
      </c>
    </row>
    <row r="51" spans="1:3" ht="15.75" thickBot="1" x14ac:dyDescent="0.3">
      <c r="A51" s="13">
        <v>0.5</v>
      </c>
      <c r="B51" s="14">
        <v>2.5000000000000001E-2</v>
      </c>
      <c r="C51" s="14">
        <v>0.97499999999999998</v>
      </c>
    </row>
    <row r="52" spans="1:3" ht="15.75" thickTop="1" x14ac:dyDescent="0.25">
      <c r="A52" s="15">
        <v>0.69699999999999995</v>
      </c>
      <c r="B52" s="15">
        <v>0.628</v>
      </c>
      <c r="C52" s="15">
        <v>0.76300000000000001</v>
      </c>
    </row>
    <row r="53" spans="1:3" x14ac:dyDescent="0.25">
      <c r="A53" s="12" t="s">
        <v>50</v>
      </c>
    </row>
    <row r="54" spans="1:3" ht="15.75" thickBot="1" x14ac:dyDescent="0.3">
      <c r="A54" s="13">
        <v>0.5</v>
      </c>
      <c r="B54" s="14">
        <v>2.5000000000000001E-2</v>
      </c>
      <c r="C54" s="14">
        <v>0.97499999999999998</v>
      </c>
    </row>
    <row r="55" spans="1:3" ht="15.75" thickTop="1" x14ac:dyDescent="0.25">
      <c r="A55" s="15">
        <v>0.86599999999999999</v>
      </c>
      <c r="B55" s="15">
        <v>0.83</v>
      </c>
      <c r="C55" s="15">
        <v>0.89800000000000002</v>
      </c>
    </row>
    <row r="56" spans="1:3" x14ac:dyDescent="0.25">
      <c r="A56" s="12" t="s">
        <v>51</v>
      </c>
    </row>
    <row r="57" spans="1:3" ht="15.75" thickBot="1" x14ac:dyDescent="0.3">
      <c r="A57" s="13">
        <v>0.5</v>
      </c>
      <c r="B57" s="14">
        <v>2.5000000000000001E-2</v>
      </c>
      <c r="C57" s="14">
        <v>0.97499999999999998</v>
      </c>
    </row>
    <row r="58" spans="1:3" ht="15.75" thickTop="1" x14ac:dyDescent="0.25">
      <c r="A58" s="15">
        <v>0.72699999999999998</v>
      </c>
      <c r="B58" s="15">
        <v>0.66100000000000003</v>
      </c>
      <c r="C58" s="15">
        <v>0.78800000000000003</v>
      </c>
    </row>
  </sheetData>
  <mergeCells count="1">
    <mergeCell ref="A29: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F9F6-1F13-4CD9-A8C0-9476A629763A}">
  <dimension ref="A2:K56"/>
  <sheetViews>
    <sheetView workbookViewId="0">
      <selection activeCell="E30" sqref="E30"/>
    </sheetView>
  </sheetViews>
  <sheetFormatPr defaultColWidth="29.42578125" defaultRowHeight="15" x14ac:dyDescent="0.25"/>
  <cols>
    <col min="2" max="2" width="10.140625" bestFit="1" customWidth="1"/>
    <col min="3" max="3" width="17.5703125" bestFit="1" customWidth="1"/>
    <col min="4" max="4" width="15.42578125" bestFit="1" customWidth="1"/>
    <col min="5" max="5" width="75" customWidth="1"/>
  </cols>
  <sheetData>
    <row r="2" spans="1:5" ht="15.75" thickBot="1" x14ac:dyDescent="0.3">
      <c r="A2" s="32" t="s">
        <v>137</v>
      </c>
      <c r="B2" s="32" t="s">
        <v>85</v>
      </c>
      <c r="C2" s="32" t="s">
        <v>119</v>
      </c>
      <c r="D2" s="32" t="s">
        <v>121</v>
      </c>
      <c r="E2" s="32" t="s">
        <v>91</v>
      </c>
    </row>
    <row r="3" spans="1:5" ht="15.75" thickTop="1" x14ac:dyDescent="0.25">
      <c r="A3" s="36" t="s">
        <v>13</v>
      </c>
      <c r="B3" s="30">
        <v>6.6299999999999998E-2</v>
      </c>
      <c r="C3" s="31" t="str">
        <f>TEXT(D35,"0.000")&amp;TEXT(C35," (0.000")&amp;TEXT(E35,"-0.000)")</f>
        <v>1.068 (1.068-1.068)</v>
      </c>
      <c r="D3" s="19" t="s">
        <v>120</v>
      </c>
      <c r="E3" s="41" t="s">
        <v>145</v>
      </c>
    </row>
    <row r="4" spans="1:5" x14ac:dyDescent="0.25">
      <c r="A4" s="37" t="s">
        <v>7</v>
      </c>
      <c r="B4" s="30">
        <v>5.4899999999999997E-2</v>
      </c>
      <c r="C4" s="31" t="str">
        <f>TEXT(D36,"0.000")&amp;TEXT(C36," (0.000")&amp;TEXT(E36,"-0.000)")</f>
        <v>1.056 (1.056-1.056)</v>
      </c>
      <c r="D4" s="19" t="s">
        <v>120</v>
      </c>
      <c r="E4" s="41" t="s">
        <v>146</v>
      </c>
    </row>
    <row r="5" spans="1:5" x14ac:dyDescent="0.25">
      <c r="A5" s="37" t="s">
        <v>8</v>
      </c>
      <c r="B5" s="30">
        <v>2.2400000000000001E-12</v>
      </c>
      <c r="C5" s="31" t="str">
        <f>TEXT(D37,"0.000")&amp;TEXT(C37," (0.000")&amp;TEXT(E37,"-0.000)")</f>
        <v>1.000 (1.000-1.000)</v>
      </c>
      <c r="D5" s="19" t="s">
        <v>120</v>
      </c>
      <c r="E5" s="41" t="s">
        <v>146</v>
      </c>
    </row>
    <row r="6" spans="1:5" x14ac:dyDescent="0.25">
      <c r="A6" s="37" t="s">
        <v>16</v>
      </c>
      <c r="B6" s="30">
        <v>3.21E-4</v>
      </c>
      <c r="C6" s="31" t="str">
        <f>TEXT(D38,"0.000")&amp;TEXT(C38," (0.000")&amp;TEXT(E38,"-0.000)")</f>
        <v>1.000 (1.000-1.000)</v>
      </c>
      <c r="D6" s="19" t="s">
        <v>65</v>
      </c>
      <c r="E6" s="41" t="s">
        <v>147</v>
      </c>
    </row>
    <row r="7" spans="1:5" x14ac:dyDescent="0.25">
      <c r="A7" s="37" t="s">
        <v>9</v>
      </c>
      <c r="B7" s="30">
        <v>-4.2099999999999999E-2</v>
      </c>
      <c r="C7" s="31" t="str">
        <f>TEXT(D39,"0.000")&amp;TEXT(C39," (0.000")&amp;TEXT(E39,"-0.000)")</f>
        <v>0.959 (0.959-0.959)</v>
      </c>
      <c r="D7" s="19" t="s">
        <v>120</v>
      </c>
      <c r="E7" s="41" t="s">
        <v>150</v>
      </c>
    </row>
    <row r="8" spans="1:5" x14ac:dyDescent="0.25">
      <c r="A8" s="37" t="s">
        <v>14</v>
      </c>
      <c r="B8" s="30">
        <v>1.78E-2</v>
      </c>
      <c r="C8" s="31" t="str">
        <f>TEXT(D40,"0.000")&amp;TEXT(C40," (0.000")&amp;TEXT(E40,"-0.000)")</f>
        <v>1.018 (1.018-1.018)</v>
      </c>
      <c r="D8" s="19" t="s">
        <v>65</v>
      </c>
      <c r="E8" s="41" t="s">
        <v>148</v>
      </c>
    </row>
    <row r="9" spans="1:5" x14ac:dyDescent="0.25">
      <c r="A9" s="37" t="s">
        <v>10</v>
      </c>
      <c r="B9" s="30">
        <v>-2.4499999999999999E-4</v>
      </c>
      <c r="C9" s="31" t="str">
        <f>TEXT(D41,"0.000")&amp;TEXT(C41," (0.000")&amp;TEXT(E41,"-0.000)")</f>
        <v>1.000 (1.000-1.000)</v>
      </c>
      <c r="D9" s="19" t="s">
        <v>65</v>
      </c>
      <c r="E9" s="41" t="s">
        <v>149</v>
      </c>
    </row>
    <row r="10" spans="1:5" x14ac:dyDescent="0.25">
      <c r="A10" s="37" t="s">
        <v>103</v>
      </c>
      <c r="B10" s="30">
        <v>-6.0299999999999999E-2</v>
      </c>
      <c r="C10" s="31" t="str">
        <f>TEXT(D42,"0.000")&amp;TEXT(C42," (0.000")&amp;TEXT(E42,"-0.000)")</f>
        <v>0.942 (0.942-0.942)</v>
      </c>
      <c r="D10" s="19" t="s">
        <v>64</v>
      </c>
      <c r="E10" s="42" t="s">
        <v>129</v>
      </c>
    </row>
    <row r="11" spans="1:5" x14ac:dyDescent="0.25">
      <c r="A11" s="37" t="s">
        <v>12</v>
      </c>
      <c r="B11" s="30">
        <v>1.6900000000000001E-13</v>
      </c>
      <c r="C11" s="31" t="str">
        <f>TEXT(D43,"0.000")&amp;TEXT(C43," (0.000")&amp;TEXT(E43,"-0.000)")</f>
        <v>1.000 (1.000-1.000)</v>
      </c>
      <c r="D11" s="19" t="s">
        <v>120</v>
      </c>
      <c r="E11" s="42" t="s">
        <v>151</v>
      </c>
    </row>
    <row r="12" spans="1:5" x14ac:dyDescent="0.25">
      <c r="A12" s="37" t="s">
        <v>93</v>
      </c>
      <c r="B12" s="30">
        <v>-1.04E-2</v>
      </c>
      <c r="C12" s="31" t="str">
        <f>TEXT(D44,"0.000")&amp;TEXT(C44," (0.000")&amp;TEXT(E44,"-0.000)")</f>
        <v>0.990 (0.990-0.990)</v>
      </c>
      <c r="D12" s="19" t="s">
        <v>64</v>
      </c>
      <c r="E12" s="42" t="s">
        <v>122</v>
      </c>
    </row>
    <row r="13" spans="1:5" x14ac:dyDescent="0.25">
      <c r="A13" s="37" t="s">
        <v>105</v>
      </c>
      <c r="B13" s="30">
        <v>-3.6900000000000002E-2</v>
      </c>
      <c r="C13" s="31" t="str">
        <f>TEXT(D45,"0.000")&amp;TEXT(C45," (0.000")&amp;TEXT(E45,"-0.000)")</f>
        <v>0.964 (0.964-0.964)</v>
      </c>
      <c r="D13" s="19" t="s">
        <v>64</v>
      </c>
      <c r="E13" s="42" t="s">
        <v>123</v>
      </c>
    </row>
    <row r="14" spans="1:5" x14ac:dyDescent="0.25">
      <c r="A14" s="37" t="s">
        <v>27</v>
      </c>
      <c r="B14" s="30">
        <v>-9.4000000000000004E-3</v>
      </c>
      <c r="C14" s="31" t="str">
        <f>TEXT(D46,"0.000")&amp;TEXT(C46," (0.000")&amp;TEXT(E46,"-0.000)")</f>
        <v>0.991 (0.991-0.991)</v>
      </c>
      <c r="D14" s="19" t="s">
        <v>64</v>
      </c>
      <c r="E14" s="42" t="s">
        <v>130</v>
      </c>
    </row>
    <row r="15" spans="1:5" x14ac:dyDescent="0.25">
      <c r="A15" s="37" t="s">
        <v>107</v>
      </c>
      <c r="B15" s="30">
        <v>-2.12E-2</v>
      </c>
      <c r="C15" s="31" t="str">
        <f>TEXT(D47,"0.000")&amp;TEXT(C47," (0.000")&amp;TEXT(E47,"-0.000)")</f>
        <v>0.979 (0.979-0.979)</v>
      </c>
      <c r="D15" s="19" t="s">
        <v>64</v>
      </c>
      <c r="E15" s="42" t="s">
        <v>124</v>
      </c>
    </row>
    <row r="16" spans="1:5" x14ac:dyDescent="0.25">
      <c r="A16" s="37" t="s">
        <v>96</v>
      </c>
      <c r="B16" s="30">
        <v>-1.3599999999999999E-2</v>
      </c>
      <c r="C16" s="31" t="str">
        <f>TEXT(D48,"0.000")&amp;TEXT(C48," (0.000")&amp;TEXT(E48,"-0.000)")</f>
        <v>0.986 (0.986-0.986)</v>
      </c>
      <c r="D16" s="19" t="s">
        <v>64</v>
      </c>
      <c r="E16" s="42" t="s">
        <v>131</v>
      </c>
    </row>
    <row r="17" spans="1:5" x14ac:dyDescent="0.25">
      <c r="A17" s="37" t="s">
        <v>109</v>
      </c>
      <c r="B17" s="30">
        <v>-1.7600000000000001E-2</v>
      </c>
      <c r="C17" s="31" t="str">
        <f>TEXT(D49,"0.000")&amp;TEXT(C49," (0.000")&amp;TEXT(E49,"-0.000)")</f>
        <v>0.983 (0.983-0.983)</v>
      </c>
      <c r="D17" s="19" t="s">
        <v>64</v>
      </c>
      <c r="E17" s="42" t="s">
        <v>125</v>
      </c>
    </row>
    <row r="18" spans="1:5" x14ac:dyDescent="0.25">
      <c r="A18" s="37" t="s">
        <v>111</v>
      </c>
      <c r="B18" s="30">
        <v>-2.61E-13</v>
      </c>
      <c r="C18" s="31" t="str">
        <f>TEXT(D50,"0.000")&amp;TEXT(C50," (0.000")&amp;TEXT(E50,"-0.000)")</f>
        <v>1.000 (1.000-1.000)</v>
      </c>
      <c r="D18" s="19" t="s">
        <v>64</v>
      </c>
      <c r="E18" s="42" t="s">
        <v>126</v>
      </c>
    </row>
    <row r="19" spans="1:5" x14ac:dyDescent="0.25">
      <c r="A19" s="37" t="s">
        <v>113</v>
      </c>
      <c r="B19" s="30">
        <v>-5.8199999999999997E-3</v>
      </c>
      <c r="C19" s="31" t="str">
        <f>TEXT(D51,"0.000")&amp;TEXT(C51," (0.000")&amp;TEXT(E51,"-0.000)")</f>
        <v>0.994 (0.994-0.994)</v>
      </c>
      <c r="D19" s="19" t="s">
        <v>64</v>
      </c>
      <c r="E19" s="42" t="s">
        <v>132</v>
      </c>
    </row>
    <row r="20" spans="1:5" x14ac:dyDescent="0.25">
      <c r="A20" s="37" t="s">
        <v>98</v>
      </c>
      <c r="B20" s="30">
        <v>2.2100000000000002E-2</v>
      </c>
      <c r="C20" s="31" t="str">
        <f>TEXT(D52,"0.000")&amp;TEXT(C52," (0.000")&amp;TEXT(E52,"-0.000)")</f>
        <v>1.022 (1.022-1.022)</v>
      </c>
      <c r="D20" s="19" t="s">
        <v>64</v>
      </c>
      <c r="E20" s="42" t="s">
        <v>127</v>
      </c>
    </row>
    <row r="21" spans="1:5" x14ac:dyDescent="0.25">
      <c r="A21" s="37" t="s">
        <v>115</v>
      </c>
      <c r="B21" s="30">
        <v>-8.2100000000000003E-3</v>
      </c>
      <c r="C21" s="31" t="str">
        <f>TEXT(D53,"0.000")&amp;TEXT(C53," (0.000")&amp;TEXT(E53,"-0.000)")</f>
        <v>0.992 (0.992-0.992)</v>
      </c>
      <c r="D21" s="19" t="s">
        <v>64</v>
      </c>
      <c r="E21" s="42" t="s">
        <v>133</v>
      </c>
    </row>
    <row r="22" spans="1:5" x14ac:dyDescent="0.25">
      <c r="A22" s="37" t="s">
        <v>17</v>
      </c>
      <c r="B22" s="30">
        <v>-4.19E-2</v>
      </c>
      <c r="C22" s="31" t="str">
        <f>TEXT(D54,"0.000")&amp;TEXT(C54," (0.000")&amp;TEXT(E54,"-0.000)")</f>
        <v>0.959 (0.959-0.959)</v>
      </c>
      <c r="D22" s="19" t="s">
        <v>120</v>
      </c>
      <c r="E22" s="41" t="s">
        <v>152</v>
      </c>
    </row>
    <row r="23" spans="1:5" x14ac:dyDescent="0.25">
      <c r="A23" s="37" t="s">
        <v>100</v>
      </c>
      <c r="B23" s="30">
        <v>-4.7100000000000001E-13</v>
      </c>
      <c r="C23" s="31" t="str">
        <f>TEXT(D55,"0.000")&amp;TEXT(C55," (0.000")&amp;TEXT(E55,"-0.000)")</f>
        <v>1.000 (1.000-1.000)</v>
      </c>
      <c r="D23" s="19" t="s">
        <v>64</v>
      </c>
      <c r="E23" s="42" t="s">
        <v>101</v>
      </c>
    </row>
    <row r="24" spans="1:5" x14ac:dyDescent="0.25">
      <c r="A24" s="38" t="s">
        <v>117</v>
      </c>
      <c r="B24" s="33">
        <v>-1.9099999999999999E-2</v>
      </c>
      <c r="C24" s="34" t="str">
        <f>TEXT(D56,"0.000")&amp;TEXT(C56," (0.000")&amp;TEXT(E56,"-0.000)")</f>
        <v>0.981 (0.981-0.981)</v>
      </c>
      <c r="D24" s="35" t="s">
        <v>64</v>
      </c>
      <c r="E24" s="43" t="s">
        <v>128</v>
      </c>
    </row>
    <row r="32" spans="1:5" ht="15.75" thickBot="1" x14ac:dyDescent="0.3"/>
    <row r="33" spans="1:11" ht="15.75" thickBot="1" x14ac:dyDescent="0.3">
      <c r="A33" s="1" t="s">
        <v>84</v>
      </c>
    </row>
    <row r="34" spans="1:11" ht="15.75" thickBot="1" x14ac:dyDescent="0.3">
      <c r="A34" s="2"/>
      <c r="B34" s="2" t="s">
        <v>85</v>
      </c>
      <c r="C34" s="2" t="s">
        <v>44</v>
      </c>
      <c r="D34" s="2" t="s">
        <v>24</v>
      </c>
      <c r="E34" s="2" t="s">
        <v>45</v>
      </c>
      <c r="F34" s="2" t="s">
        <v>86</v>
      </c>
      <c r="G34" s="2" t="s">
        <v>87</v>
      </c>
      <c r="H34" s="2" t="s">
        <v>88</v>
      </c>
      <c r="I34" s="2" t="s">
        <v>89</v>
      </c>
      <c r="J34" s="2" t="s">
        <v>90</v>
      </c>
      <c r="K34" s="2" t="s">
        <v>91</v>
      </c>
    </row>
    <row r="35" spans="1:11" ht="16.5" thickTop="1" thickBot="1" x14ac:dyDescent="0.3">
      <c r="A35" s="28" t="s">
        <v>13</v>
      </c>
      <c r="B35" s="6">
        <v>6.6299999999999998E-2</v>
      </c>
      <c r="C35" s="18">
        <v>1.0680000000000001</v>
      </c>
      <c r="D35" s="18">
        <v>1.0680000000000001</v>
      </c>
      <c r="E35" s="18">
        <v>1.0680000000000001</v>
      </c>
      <c r="F35" s="3">
        <v>0.79400000000000004</v>
      </c>
      <c r="G35" s="3">
        <v>2.0138E-2</v>
      </c>
      <c r="H35" s="3">
        <v>5.09</v>
      </c>
      <c r="I35" s="3">
        <v>1</v>
      </c>
      <c r="J35" s="3">
        <v>1</v>
      </c>
      <c r="K35" s="3" t="s">
        <v>92</v>
      </c>
    </row>
    <row r="36" spans="1:11" ht="15.75" thickBot="1" x14ac:dyDescent="0.3">
      <c r="A36" s="28" t="s">
        <v>7</v>
      </c>
      <c r="B36" s="6">
        <v>5.4899999999999997E-2</v>
      </c>
      <c r="C36" s="18">
        <v>1.056</v>
      </c>
      <c r="D36" s="18">
        <v>1.056</v>
      </c>
      <c r="E36" s="18">
        <v>1.056</v>
      </c>
      <c r="F36" s="3">
        <v>0.79400000000000004</v>
      </c>
      <c r="G36" s="3">
        <v>-2.9020000000000001E-3</v>
      </c>
      <c r="H36" s="3">
        <v>4.68</v>
      </c>
      <c r="I36" s="3">
        <v>1</v>
      </c>
      <c r="J36" s="3">
        <v>1</v>
      </c>
      <c r="K36" s="3" t="s">
        <v>92</v>
      </c>
    </row>
    <row r="37" spans="1:11" ht="15.75" thickBot="1" x14ac:dyDescent="0.3">
      <c r="A37" s="28" t="s">
        <v>8</v>
      </c>
      <c r="B37" s="6">
        <v>2.2400000000000001E-12</v>
      </c>
      <c r="C37" s="18">
        <v>1</v>
      </c>
      <c r="D37" s="18">
        <v>1</v>
      </c>
      <c r="E37" s="18">
        <v>1</v>
      </c>
      <c r="F37" s="3">
        <v>0.76300000000000001</v>
      </c>
      <c r="G37" s="3">
        <v>1.5866000000000002E-2</v>
      </c>
      <c r="H37" s="3">
        <v>4.59</v>
      </c>
      <c r="I37" s="3">
        <v>1</v>
      </c>
      <c r="J37" s="3">
        <v>2</v>
      </c>
      <c r="K37" s="3" t="s">
        <v>92</v>
      </c>
    </row>
    <row r="38" spans="1:11" ht="15.75" thickBot="1" x14ac:dyDescent="0.3">
      <c r="A38" s="28" t="s">
        <v>16</v>
      </c>
      <c r="B38" s="6">
        <v>3.21E-4</v>
      </c>
      <c r="C38" s="18">
        <v>1</v>
      </c>
      <c r="D38" s="18">
        <v>1</v>
      </c>
      <c r="E38" s="18">
        <v>1</v>
      </c>
      <c r="F38" s="3">
        <v>0.79900000000000004</v>
      </c>
      <c r="G38" s="3">
        <v>1.5291000000000001E-2</v>
      </c>
      <c r="H38" s="3">
        <v>4.58</v>
      </c>
      <c r="I38" s="3">
        <v>1</v>
      </c>
      <c r="J38" s="3">
        <v>2</v>
      </c>
      <c r="K38" s="3" t="s">
        <v>92</v>
      </c>
    </row>
    <row r="39" spans="1:11" ht="15.75" thickBot="1" x14ac:dyDescent="0.3">
      <c r="A39" s="28" t="s">
        <v>9</v>
      </c>
      <c r="B39" s="6">
        <v>-4.2099999999999999E-2</v>
      </c>
      <c r="C39" s="18">
        <v>0.95899999999999996</v>
      </c>
      <c r="D39" s="18">
        <v>0.95899999999999996</v>
      </c>
      <c r="E39" s="18">
        <v>0.95899999999999996</v>
      </c>
      <c r="F39" s="3">
        <v>0.78300000000000003</v>
      </c>
      <c r="G39" s="3">
        <v>3.0469999999999998E-3</v>
      </c>
      <c r="H39" s="3">
        <v>4.5199999999999996</v>
      </c>
      <c r="I39" s="3">
        <v>1</v>
      </c>
      <c r="J39" s="3">
        <v>1</v>
      </c>
      <c r="K39" s="3" t="s">
        <v>92</v>
      </c>
    </row>
    <row r="40" spans="1:11" ht="15.75" thickBot="1" x14ac:dyDescent="0.3">
      <c r="A40" s="28" t="s">
        <v>14</v>
      </c>
      <c r="B40" s="6">
        <v>1.78E-2</v>
      </c>
      <c r="C40" s="18">
        <v>1.018</v>
      </c>
      <c r="D40" s="18">
        <v>1.018</v>
      </c>
      <c r="E40" s="18">
        <v>1.018</v>
      </c>
      <c r="F40" s="3">
        <v>0.78100000000000003</v>
      </c>
      <c r="G40" s="3">
        <v>3.3029999999999999E-3</v>
      </c>
      <c r="H40" s="3">
        <v>4.8600000000000003</v>
      </c>
      <c r="I40" s="3">
        <v>1</v>
      </c>
      <c r="J40" s="3">
        <v>1</v>
      </c>
      <c r="K40" s="3" t="s">
        <v>92</v>
      </c>
    </row>
    <row r="41" spans="1:11" ht="15.75" thickBot="1" x14ac:dyDescent="0.3">
      <c r="A41" s="28" t="s">
        <v>10</v>
      </c>
      <c r="B41" s="6">
        <v>-2.4499999999999999E-4</v>
      </c>
      <c r="C41" s="18">
        <v>1</v>
      </c>
      <c r="D41" s="18">
        <v>1</v>
      </c>
      <c r="E41" s="18">
        <v>1</v>
      </c>
      <c r="F41" s="3">
        <v>0.76600000000000001</v>
      </c>
      <c r="G41" s="3">
        <v>-3.6870000000000002E-3</v>
      </c>
      <c r="H41" s="3">
        <v>3.32</v>
      </c>
      <c r="I41" s="3">
        <v>1</v>
      </c>
      <c r="J41" s="3">
        <v>2</v>
      </c>
      <c r="K41" s="3" t="s">
        <v>92</v>
      </c>
    </row>
    <row r="42" spans="1:11" ht="29.25" thickBot="1" x14ac:dyDescent="0.3">
      <c r="A42" s="28" t="s">
        <v>103</v>
      </c>
      <c r="B42" s="6">
        <v>-6.0299999999999999E-2</v>
      </c>
      <c r="C42" s="18">
        <v>0.94199999999999995</v>
      </c>
      <c r="D42" s="18">
        <v>0.94199999999999995</v>
      </c>
      <c r="E42" s="18">
        <v>0.94199999999999995</v>
      </c>
      <c r="F42" s="3">
        <v>0.79300000000000004</v>
      </c>
      <c r="G42" s="3">
        <v>4.5450000000000004E-3</v>
      </c>
      <c r="H42" s="3">
        <v>3.17</v>
      </c>
      <c r="I42" s="3">
        <v>1</v>
      </c>
      <c r="J42" s="3">
        <v>1</v>
      </c>
      <c r="K42" s="3" t="s">
        <v>104</v>
      </c>
    </row>
    <row r="43" spans="1:11" ht="15.75" thickBot="1" x14ac:dyDescent="0.3">
      <c r="A43" s="28" t="s">
        <v>12</v>
      </c>
      <c r="B43" s="6">
        <v>1.6900000000000001E-13</v>
      </c>
      <c r="C43" s="18">
        <v>1</v>
      </c>
      <c r="D43" s="18">
        <v>1</v>
      </c>
      <c r="E43" s="18">
        <v>1</v>
      </c>
      <c r="F43" s="3">
        <v>0.754</v>
      </c>
      <c r="G43" s="3">
        <v>3.9960000000000004E-3</v>
      </c>
      <c r="H43" s="3">
        <v>3.88</v>
      </c>
      <c r="I43" s="3">
        <v>0.85</v>
      </c>
      <c r="J43" s="3">
        <v>2</v>
      </c>
      <c r="K43" s="3" t="s">
        <v>92</v>
      </c>
    </row>
    <row r="44" spans="1:11" ht="29.25" thickBot="1" x14ac:dyDescent="0.3">
      <c r="A44" s="28" t="s">
        <v>93</v>
      </c>
      <c r="B44" s="6">
        <v>-1.04E-2</v>
      </c>
      <c r="C44" s="18">
        <v>0.99</v>
      </c>
      <c r="D44" s="18">
        <v>0.99</v>
      </c>
      <c r="E44" s="18">
        <v>0.99</v>
      </c>
      <c r="F44" s="3">
        <v>0.77200000000000002</v>
      </c>
      <c r="G44" s="3">
        <v>4.1050000000000001E-3</v>
      </c>
      <c r="H44" s="3">
        <v>3.21</v>
      </c>
      <c r="I44" s="3">
        <v>0.7</v>
      </c>
      <c r="J44" s="3">
        <v>2</v>
      </c>
      <c r="K44" s="3" t="s">
        <v>94</v>
      </c>
    </row>
    <row r="45" spans="1:11" ht="29.25" thickBot="1" x14ac:dyDescent="0.3">
      <c r="A45" s="28" t="s">
        <v>105</v>
      </c>
      <c r="B45" s="6">
        <v>-3.6900000000000002E-2</v>
      </c>
      <c r="C45" s="18">
        <v>0.96399999999999997</v>
      </c>
      <c r="D45" s="18">
        <v>0.96399999999999997</v>
      </c>
      <c r="E45" s="18">
        <v>0.96399999999999997</v>
      </c>
      <c r="F45" s="3">
        <v>0.76300000000000001</v>
      </c>
      <c r="G45" s="3">
        <v>4.3909999999999999E-3</v>
      </c>
      <c r="H45" s="3">
        <v>3.93</v>
      </c>
      <c r="I45" s="3">
        <v>0.6</v>
      </c>
      <c r="J45" s="3">
        <v>2</v>
      </c>
      <c r="K45" s="3" t="s">
        <v>106</v>
      </c>
    </row>
    <row r="46" spans="1:11" ht="29.25" thickBot="1" x14ac:dyDescent="0.3">
      <c r="A46" s="28" t="s">
        <v>27</v>
      </c>
      <c r="B46" s="6">
        <v>-9.4000000000000004E-3</v>
      </c>
      <c r="C46" s="18">
        <v>0.99099999999999999</v>
      </c>
      <c r="D46" s="18">
        <v>0.99099999999999999</v>
      </c>
      <c r="E46" s="18">
        <v>0.99099999999999999</v>
      </c>
      <c r="F46" s="3">
        <v>0.76</v>
      </c>
      <c r="G46" s="3">
        <v>1.8869E-2</v>
      </c>
      <c r="H46" s="3">
        <v>4.78</v>
      </c>
      <c r="I46" s="3">
        <v>0.45</v>
      </c>
      <c r="J46" s="3">
        <v>3</v>
      </c>
      <c r="K46" s="3" t="s">
        <v>95</v>
      </c>
    </row>
    <row r="47" spans="1:11" ht="43.5" thickBot="1" x14ac:dyDescent="0.3">
      <c r="A47" s="28" t="s">
        <v>107</v>
      </c>
      <c r="B47" s="6">
        <v>-2.12E-2</v>
      </c>
      <c r="C47" s="18">
        <v>0.97899999999999998</v>
      </c>
      <c r="D47" s="18">
        <v>0.97899999999999998</v>
      </c>
      <c r="E47" s="18">
        <v>0.97899999999999998</v>
      </c>
      <c r="F47" s="3">
        <v>0.78100000000000003</v>
      </c>
      <c r="G47" s="3">
        <v>-1.3742000000000001E-2</v>
      </c>
      <c r="H47" s="3">
        <v>3</v>
      </c>
      <c r="I47" s="3">
        <v>0.3</v>
      </c>
      <c r="J47" s="3">
        <v>2</v>
      </c>
      <c r="K47" s="3" t="s">
        <v>108</v>
      </c>
    </row>
    <row r="48" spans="1:11" ht="29.25" thickBot="1" x14ac:dyDescent="0.3">
      <c r="A48" s="28" t="s">
        <v>96</v>
      </c>
      <c r="B48" s="6">
        <v>-1.3599999999999999E-2</v>
      </c>
      <c r="C48" s="18">
        <v>0.98599999999999999</v>
      </c>
      <c r="D48" s="18">
        <v>0.98599999999999999</v>
      </c>
      <c r="E48" s="18">
        <v>0.98599999999999999</v>
      </c>
      <c r="F48" s="3">
        <v>0.76</v>
      </c>
      <c r="G48" s="3">
        <v>2.4760000000000001E-2</v>
      </c>
      <c r="H48" s="3">
        <v>4.47</v>
      </c>
      <c r="I48" s="3">
        <v>0.25</v>
      </c>
      <c r="J48" s="3">
        <v>3</v>
      </c>
      <c r="K48" s="3" t="s">
        <v>97</v>
      </c>
    </row>
    <row r="49" spans="1:11" ht="29.25" thickBot="1" x14ac:dyDescent="0.3">
      <c r="A49" s="28" t="s">
        <v>109</v>
      </c>
      <c r="B49" s="6">
        <v>-1.7600000000000001E-2</v>
      </c>
      <c r="C49" s="18">
        <v>0.98299999999999998</v>
      </c>
      <c r="D49" s="18">
        <v>0.98299999999999998</v>
      </c>
      <c r="E49" s="18">
        <v>0.98299999999999998</v>
      </c>
      <c r="F49" s="3">
        <v>0.76</v>
      </c>
      <c r="G49" s="3">
        <v>1.8941E-2</v>
      </c>
      <c r="H49" s="3">
        <v>3.54</v>
      </c>
      <c r="I49" s="3">
        <v>0.25</v>
      </c>
      <c r="J49" s="3">
        <v>3</v>
      </c>
      <c r="K49" s="3" t="s">
        <v>110</v>
      </c>
    </row>
    <row r="50" spans="1:11" ht="29.25" thickBot="1" x14ac:dyDescent="0.3">
      <c r="A50" s="28" t="s">
        <v>111</v>
      </c>
      <c r="B50" s="6">
        <v>-2.61E-13</v>
      </c>
      <c r="C50" s="18">
        <v>1</v>
      </c>
      <c r="D50" s="18">
        <v>1</v>
      </c>
      <c r="E50" s="18">
        <v>1</v>
      </c>
      <c r="F50" s="3">
        <v>0.78900000000000003</v>
      </c>
      <c r="G50" s="3">
        <v>2.0756E-2</v>
      </c>
      <c r="H50" s="3">
        <v>3.6</v>
      </c>
      <c r="I50" s="3">
        <v>0.25</v>
      </c>
      <c r="J50" s="3">
        <v>2</v>
      </c>
      <c r="K50" s="3" t="s">
        <v>112</v>
      </c>
    </row>
    <row r="51" spans="1:11" ht="29.25" thickBot="1" x14ac:dyDescent="0.3">
      <c r="A51" s="28" t="s">
        <v>113</v>
      </c>
      <c r="B51" s="6">
        <v>-5.8199999999999997E-3</v>
      </c>
      <c r="C51" s="18">
        <v>0.99399999999999999</v>
      </c>
      <c r="D51" s="18">
        <v>0.99399999999999999</v>
      </c>
      <c r="E51" s="18">
        <v>0.99399999999999999</v>
      </c>
      <c r="F51" s="3">
        <v>0.79200000000000004</v>
      </c>
      <c r="G51" s="3">
        <v>5.6030000000000003E-3</v>
      </c>
      <c r="H51" s="3">
        <v>2.83</v>
      </c>
      <c r="I51" s="3">
        <v>0.2</v>
      </c>
      <c r="J51" s="3">
        <v>1</v>
      </c>
      <c r="K51" s="3" t="s">
        <v>114</v>
      </c>
    </row>
    <row r="52" spans="1:11" ht="29.25" thickBot="1" x14ac:dyDescent="0.3">
      <c r="A52" s="28" t="s">
        <v>98</v>
      </c>
      <c r="B52" s="6">
        <v>2.2100000000000002E-2</v>
      </c>
      <c r="C52" s="18">
        <v>1.022</v>
      </c>
      <c r="D52" s="18">
        <v>1.022</v>
      </c>
      <c r="E52" s="18">
        <v>1.022</v>
      </c>
      <c r="F52" s="3">
        <v>0.76</v>
      </c>
      <c r="G52" s="3">
        <v>9.5790000000000007E-3</v>
      </c>
      <c r="H52" s="3">
        <v>3.31</v>
      </c>
      <c r="I52" s="3">
        <v>0.2</v>
      </c>
      <c r="J52" s="3">
        <v>3</v>
      </c>
      <c r="K52" s="3" t="s">
        <v>99</v>
      </c>
    </row>
    <row r="53" spans="1:11" ht="29.25" thickBot="1" x14ac:dyDescent="0.3">
      <c r="A53" s="28" t="s">
        <v>115</v>
      </c>
      <c r="B53" s="6">
        <v>-8.2100000000000003E-3</v>
      </c>
      <c r="C53" s="18">
        <v>0.99199999999999999</v>
      </c>
      <c r="D53" s="18">
        <v>0.99199999999999999</v>
      </c>
      <c r="E53" s="18">
        <v>0.99199999999999999</v>
      </c>
      <c r="F53" s="3">
        <v>0.76600000000000001</v>
      </c>
      <c r="G53" s="3">
        <v>1.44E-4</v>
      </c>
      <c r="H53" s="3">
        <v>3.92</v>
      </c>
      <c r="I53" s="3">
        <v>0.2</v>
      </c>
      <c r="J53" s="3">
        <v>2</v>
      </c>
      <c r="K53" s="3" t="s">
        <v>116</v>
      </c>
    </row>
    <row r="54" spans="1:11" ht="15.75" thickBot="1" x14ac:dyDescent="0.3">
      <c r="A54" s="28" t="s">
        <v>17</v>
      </c>
      <c r="B54" s="6">
        <v>-4.19E-2</v>
      </c>
      <c r="C54" s="18">
        <v>0.95899999999999996</v>
      </c>
      <c r="D54" s="18">
        <v>0.95899999999999996</v>
      </c>
      <c r="E54" s="18">
        <v>0.95899999999999996</v>
      </c>
      <c r="F54" s="3">
        <v>0.76</v>
      </c>
      <c r="G54" s="3">
        <v>1.8797000000000001E-2</v>
      </c>
      <c r="H54" s="3">
        <v>4.41</v>
      </c>
      <c r="I54" s="3">
        <v>0.15</v>
      </c>
      <c r="J54" s="3">
        <v>3</v>
      </c>
      <c r="K54" s="3" t="s">
        <v>92</v>
      </c>
    </row>
    <row r="55" spans="1:11" ht="29.25" thickBot="1" x14ac:dyDescent="0.3">
      <c r="A55" s="28" t="s">
        <v>100</v>
      </c>
      <c r="B55" s="6">
        <v>-4.7100000000000001E-13</v>
      </c>
      <c r="C55" s="18">
        <v>1</v>
      </c>
      <c r="D55" s="18">
        <v>1</v>
      </c>
      <c r="E55" s="18">
        <v>1</v>
      </c>
      <c r="F55" s="3">
        <v>0.751</v>
      </c>
      <c r="G55" s="3">
        <v>3.2169999999999998E-3</v>
      </c>
      <c r="H55" s="3">
        <v>3.97</v>
      </c>
      <c r="I55" s="3">
        <v>0.15</v>
      </c>
      <c r="J55" s="3">
        <v>2</v>
      </c>
      <c r="K55" s="3" t="s">
        <v>101</v>
      </c>
    </row>
    <row r="56" spans="1:11" ht="28.5" x14ac:dyDescent="0.25">
      <c r="A56" s="28" t="s">
        <v>117</v>
      </c>
      <c r="B56" s="6">
        <v>-1.9099999999999999E-2</v>
      </c>
      <c r="C56" s="18">
        <v>0.98099999999999998</v>
      </c>
      <c r="D56" s="18">
        <v>0.98099999999999998</v>
      </c>
      <c r="E56" s="18">
        <v>0.98099999999999998</v>
      </c>
      <c r="F56" s="3">
        <v>0.76600000000000001</v>
      </c>
      <c r="G56" s="3">
        <v>1.916E-3</v>
      </c>
      <c r="H56" s="3">
        <v>3.69</v>
      </c>
      <c r="I56" s="3">
        <v>0.15</v>
      </c>
      <c r="J56" s="3">
        <v>2</v>
      </c>
      <c r="K56" s="3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2EDA-2970-446B-A238-5A6BCB2C8573}">
  <dimension ref="A3:V44"/>
  <sheetViews>
    <sheetView workbookViewId="0">
      <selection activeCell="B4" sqref="B4"/>
    </sheetView>
  </sheetViews>
  <sheetFormatPr defaultRowHeight="15" x14ac:dyDescent="0.25"/>
  <cols>
    <col min="1" max="1" width="13" customWidth="1"/>
    <col min="2" max="2" width="15.42578125" customWidth="1"/>
    <col min="3" max="5" width="14.42578125" bestFit="1" customWidth="1"/>
  </cols>
  <sheetData>
    <row r="3" spans="1:22" ht="30.75" thickBot="1" x14ac:dyDescent="0.3">
      <c r="A3" s="47" t="s">
        <v>157</v>
      </c>
      <c r="B3" s="32" t="s">
        <v>161</v>
      </c>
      <c r="C3" s="32" t="s">
        <v>165</v>
      </c>
      <c r="D3" s="32" t="s">
        <v>166</v>
      </c>
      <c r="E3" s="32" t="s">
        <v>167</v>
      </c>
    </row>
    <row r="4" spans="1:22" ht="15.75" thickTop="1" x14ac:dyDescent="0.25">
      <c r="A4" s="44" t="s">
        <v>61</v>
      </c>
      <c r="B4" s="10" t="str">
        <f>TEXT(B14,"0.00")&amp;TEXT(C14," (0.00")&amp;TEXT(D14,"-0.00)")</f>
        <v>0.87 (0.84-0.90)</v>
      </c>
      <c r="C4" s="10" t="str">
        <f>TEXT(F14,"0.00")&amp;TEXT(G14," (0.00")&amp;TEXT(H14,"-0.00)")</f>
        <v>0.81 (0.78-0.84)</v>
      </c>
      <c r="D4" s="10" t="str">
        <f>TEXT(J14,"0.00")&amp;TEXT(K14," (0.00")&amp;TEXT(L14,"-0.00)")</f>
        <v>0.70 (0.63-0.76)</v>
      </c>
      <c r="E4" s="10" t="str">
        <f>TEXT(N14,"0.00")&amp;TEXT(O14," (0.00")&amp;TEXT(P14,"-0.00)")</f>
        <v>0.87 (0.83-0.90)</v>
      </c>
    </row>
    <row r="5" spans="1:22" x14ac:dyDescent="0.25">
      <c r="A5" s="44" t="s">
        <v>158</v>
      </c>
      <c r="B5" s="10" t="str">
        <f t="shared" ref="B5:B8" si="0">TEXT(B15,"0.00")&amp;TEXT(C15," (0.00")&amp;TEXT(D15,"-0.00)")</f>
        <v>0.86 (0.82-0.89)</v>
      </c>
      <c r="C5" s="10" t="str">
        <f>TEXT(F15,"0.00")&amp;TEXT(G15," (0.00")&amp;TEXT(H15,"-0.00)")</f>
        <v>0.80 (0.77-0.84)</v>
      </c>
      <c r="D5" s="10" t="str">
        <f>TEXT(J15,"0.00")&amp;TEXT(K15," (0.00")&amp;TEXT(L15,"-0.00)")</f>
        <v>0.68 (0.61-0.75)</v>
      </c>
      <c r="E5" s="10" t="str">
        <f>TEXT(N15,"0.00")&amp;TEXT(O15," (0.00")&amp;TEXT(P15,"-0.00)")</f>
        <v>0.87 (0.83-0.90)</v>
      </c>
    </row>
    <row r="6" spans="1:22" x14ac:dyDescent="0.25">
      <c r="A6" s="44" t="s">
        <v>63</v>
      </c>
      <c r="B6" s="10" t="str">
        <f t="shared" si="0"/>
        <v>0.84 (0.80-0.87)</v>
      </c>
      <c r="C6" s="10" t="str">
        <f>TEXT(F16,"0.00")&amp;TEXT(G16," (0.00")&amp;TEXT(H16,"-0.00)")</f>
        <v>0.79 (0.76-0.82)</v>
      </c>
      <c r="D6" s="10" t="str">
        <f>TEXT(J16,"0.00")&amp;TEXT(K16," (0.00")&amp;TEXT(L16,"-0.00)")</f>
        <v>0.63 (0.56-0.70)</v>
      </c>
      <c r="E6" s="10" t="str">
        <f>TEXT(N16,"0.00")&amp;TEXT(O16," (0.00")&amp;TEXT(P16,"-0.00)")</f>
        <v>0.87 (0.83-0.90)</v>
      </c>
    </row>
    <row r="7" spans="1:22" x14ac:dyDescent="0.25">
      <c r="A7" s="44" t="s">
        <v>159</v>
      </c>
      <c r="B7" s="10" t="str">
        <f t="shared" si="0"/>
        <v>0.80 (0.76-0.84)</v>
      </c>
      <c r="C7" s="10" t="str">
        <f>TEXT(F17,"0.00")&amp;TEXT(G17," (0.00")&amp;TEXT(H17,"-0.00)")</f>
        <v>0.74 (0.70-0.77)</v>
      </c>
      <c r="D7" s="10" t="str">
        <f>TEXT(J17,"0.00")&amp;TEXT(K17," (0.00")&amp;TEXT(L17,"-0.00)")</f>
        <v>0.47 (0.40-0.54)</v>
      </c>
      <c r="E7" s="10" t="str">
        <f>TEXT(N17,"0.00")&amp;TEXT(O17," (0.00")&amp;TEXT(P17,"-0.00)")</f>
        <v>0.88 (0.84-0.91)</v>
      </c>
    </row>
    <row r="8" spans="1:22" x14ac:dyDescent="0.25">
      <c r="A8" s="45" t="s">
        <v>160</v>
      </c>
      <c r="B8" s="27" t="str">
        <f t="shared" si="0"/>
        <v>0.78 (0.74-0.82)</v>
      </c>
      <c r="C8" s="27" t="str">
        <f>TEXT(F18,"0.00")&amp;TEXT(G18," (0.00")&amp;TEXT(H18,"-0.00)")</f>
        <v>0.71 (0.67-0.75)</v>
      </c>
      <c r="D8" s="27" t="str">
        <f>TEXT(J18,"0.00")&amp;TEXT(K18," (0.00")&amp;TEXT(L18,"-0.00)")</f>
        <v>0.37 (0.30-0.44)</v>
      </c>
      <c r="E8" s="27" t="str">
        <f>TEXT(N18,"0.00")&amp;TEXT(O18," (0.00")&amp;TEXT(P18,"-0.00)")</f>
        <v>0.89 (0.85-0.92)</v>
      </c>
    </row>
    <row r="11" spans="1:22" ht="15.75" thickBot="1" x14ac:dyDescent="0.3"/>
    <row r="12" spans="1:22" ht="15.75" thickBot="1" x14ac:dyDescent="0.3">
      <c r="A12" s="1" t="s">
        <v>60</v>
      </c>
      <c r="F12" t="s">
        <v>162</v>
      </c>
      <c r="J12" t="s">
        <v>163</v>
      </c>
      <c r="N12" t="s">
        <v>164</v>
      </c>
      <c r="T12" s="39" t="s">
        <v>50</v>
      </c>
    </row>
    <row r="13" spans="1:22" ht="15.75" thickBot="1" x14ac:dyDescent="0.3">
      <c r="A13" s="2"/>
      <c r="B13" s="46" t="s">
        <v>46</v>
      </c>
      <c r="C13" s="2" t="s">
        <v>44</v>
      </c>
      <c r="D13" s="2" t="s">
        <v>45</v>
      </c>
      <c r="F13" s="46" t="s">
        <v>46</v>
      </c>
      <c r="G13" s="2" t="s">
        <v>44</v>
      </c>
      <c r="H13" s="2" t="s">
        <v>45</v>
      </c>
      <c r="J13" s="46" t="s">
        <v>46</v>
      </c>
      <c r="K13" s="2" t="s">
        <v>44</v>
      </c>
      <c r="L13" s="2" t="s">
        <v>45</v>
      </c>
      <c r="N13" s="46" t="s">
        <v>46</v>
      </c>
      <c r="O13" s="2" t="s">
        <v>44</v>
      </c>
      <c r="P13" s="2" t="s">
        <v>45</v>
      </c>
      <c r="T13" s="48">
        <v>0.5</v>
      </c>
      <c r="U13" s="49">
        <v>2.5000000000000001E-2</v>
      </c>
      <c r="V13" s="49">
        <v>0.97499999999999998</v>
      </c>
    </row>
    <row r="14" spans="1:22" ht="16.5" thickTop="1" thickBot="1" x14ac:dyDescent="0.3">
      <c r="A14" s="5" t="s">
        <v>61</v>
      </c>
      <c r="B14" s="3">
        <v>0.871</v>
      </c>
      <c r="C14" s="3">
        <v>0.84099999999999997</v>
      </c>
      <c r="D14" s="3">
        <v>0.9</v>
      </c>
      <c r="F14" s="3">
        <v>0.80900000000000005</v>
      </c>
      <c r="G14" s="3">
        <v>0.77500000000000002</v>
      </c>
      <c r="H14" s="3">
        <v>0.83899999999999997</v>
      </c>
      <c r="J14" s="3">
        <v>0.69699999999999995</v>
      </c>
      <c r="K14" s="3">
        <v>0.628</v>
      </c>
      <c r="L14" s="3">
        <v>0.76300000000000001</v>
      </c>
      <c r="N14" s="3">
        <v>0.86599999999999999</v>
      </c>
      <c r="O14" s="3">
        <v>0.83</v>
      </c>
      <c r="P14" s="3">
        <v>0.89800000000000002</v>
      </c>
    </row>
    <row r="15" spans="1:22" ht="15.75" thickBot="1" x14ac:dyDescent="0.3">
      <c r="A15" s="5" t="s">
        <v>62</v>
      </c>
      <c r="B15" s="3">
        <v>0.85499999999999998</v>
      </c>
      <c r="C15" s="3">
        <v>0.82299999999999995</v>
      </c>
      <c r="D15" s="3">
        <v>0.88700000000000001</v>
      </c>
      <c r="F15" s="3">
        <v>0.80300000000000005</v>
      </c>
      <c r="G15" s="3">
        <v>0.77</v>
      </c>
      <c r="H15" s="3">
        <v>0.83499999999999996</v>
      </c>
      <c r="J15" s="15">
        <v>0.68100000000000005</v>
      </c>
      <c r="K15" s="15">
        <v>0.61099999999999999</v>
      </c>
      <c r="L15" s="15">
        <v>0.745</v>
      </c>
      <c r="N15" s="3">
        <v>0.86599999999999999</v>
      </c>
      <c r="O15" s="3">
        <v>0.83199999999999996</v>
      </c>
      <c r="P15" s="3">
        <v>0.9</v>
      </c>
    </row>
    <row r="16" spans="1:22" ht="15.75" thickBot="1" x14ac:dyDescent="0.3">
      <c r="A16" s="5" t="s">
        <v>63</v>
      </c>
      <c r="B16" s="3">
        <v>0.83799999999999997</v>
      </c>
      <c r="C16" s="3">
        <v>0.80400000000000005</v>
      </c>
      <c r="D16" s="3">
        <v>0.872</v>
      </c>
      <c r="F16" s="3">
        <v>0.78900000000000003</v>
      </c>
      <c r="G16" s="3">
        <v>0.755</v>
      </c>
      <c r="H16" s="3">
        <v>0.82099999999999995</v>
      </c>
      <c r="J16" s="3">
        <v>0.63300000000000001</v>
      </c>
      <c r="K16" s="3">
        <v>0.56000000000000005</v>
      </c>
      <c r="L16" s="3">
        <v>0.7</v>
      </c>
      <c r="N16" s="3">
        <v>0.86899999999999999</v>
      </c>
      <c r="O16" s="3">
        <v>0.83399999999999996</v>
      </c>
      <c r="P16" s="3">
        <v>0.90100000000000002</v>
      </c>
    </row>
    <row r="17" spans="1:16" ht="15.75" thickBot="1" x14ac:dyDescent="0.3">
      <c r="A17" s="5" t="s">
        <v>64</v>
      </c>
      <c r="B17" s="3">
        <v>0.80200000000000005</v>
      </c>
      <c r="C17" s="3">
        <v>0.76400000000000001</v>
      </c>
      <c r="D17" s="3">
        <v>0.83899999999999997</v>
      </c>
      <c r="F17" s="3">
        <v>0.73799999999999999</v>
      </c>
      <c r="G17" s="3">
        <v>0.70199999999999996</v>
      </c>
      <c r="H17" s="3">
        <v>0.77300000000000002</v>
      </c>
      <c r="J17" s="15">
        <v>0.46600000000000003</v>
      </c>
      <c r="K17" s="15">
        <v>0.39500000000000002</v>
      </c>
      <c r="L17" s="15">
        <v>0.53600000000000003</v>
      </c>
      <c r="N17" s="15">
        <v>0.877</v>
      </c>
      <c r="O17" s="15">
        <v>0.84399999999999997</v>
      </c>
      <c r="P17" s="15">
        <v>0.90900000000000003</v>
      </c>
    </row>
    <row r="18" spans="1:16" x14ac:dyDescent="0.25">
      <c r="A18" s="5" t="s">
        <v>65</v>
      </c>
      <c r="B18" s="3">
        <v>0.78100000000000003</v>
      </c>
      <c r="C18" s="3">
        <v>0.74199999999999999</v>
      </c>
      <c r="D18" s="3">
        <v>0.82099999999999995</v>
      </c>
      <c r="F18" s="3">
        <v>0.71099999999999997</v>
      </c>
      <c r="G18" s="3">
        <v>0.67200000000000004</v>
      </c>
      <c r="H18" s="3">
        <v>0.748</v>
      </c>
      <c r="J18" s="3">
        <v>0.371</v>
      </c>
      <c r="K18" s="3">
        <v>0.30399999999999999</v>
      </c>
      <c r="L18" s="3">
        <v>0.442</v>
      </c>
      <c r="N18" s="3">
        <v>0.88500000000000001</v>
      </c>
      <c r="O18" s="3">
        <v>0.85099999999999998</v>
      </c>
      <c r="P18" s="3">
        <v>0.91600000000000004</v>
      </c>
    </row>
    <row r="20" spans="1:16" ht="15.75" thickBot="1" x14ac:dyDescent="0.3"/>
    <row r="21" spans="1:16" ht="15.75" thickBot="1" x14ac:dyDescent="0.3">
      <c r="A21" s="1" t="s">
        <v>66</v>
      </c>
    </row>
    <row r="22" spans="1:16" x14ac:dyDescent="0.25">
      <c r="A22" s="16" t="s">
        <v>67</v>
      </c>
      <c r="B22" s="17"/>
      <c r="C22" s="17"/>
      <c r="D22" s="17"/>
      <c r="E22" s="17"/>
    </row>
    <row r="23" spans="1:16" ht="60.75" thickBot="1" x14ac:dyDescent="0.3">
      <c r="A23" s="2" t="s">
        <v>68</v>
      </c>
      <c r="B23" s="2" t="s">
        <v>69</v>
      </c>
      <c r="C23" s="2" t="s">
        <v>70</v>
      </c>
      <c r="D23" s="2" t="s">
        <v>71</v>
      </c>
      <c r="E23" s="2" t="s">
        <v>72</v>
      </c>
    </row>
    <row r="24" spans="1:16" ht="30" thickTop="1" thickBot="1" x14ac:dyDescent="0.3">
      <c r="A24" s="3">
        <v>2.36</v>
      </c>
      <c r="B24" s="3" t="s">
        <v>153</v>
      </c>
      <c r="C24" s="3" t="s">
        <v>73</v>
      </c>
      <c r="D24" s="3">
        <v>0.871</v>
      </c>
      <c r="E24" s="3">
        <v>0.85499999999999998</v>
      </c>
    </row>
    <row r="25" spans="1:16" ht="15.75" thickBot="1" x14ac:dyDescent="0.3">
      <c r="A25" s="1" t="s">
        <v>74</v>
      </c>
    </row>
    <row r="26" spans="1:16" x14ac:dyDescent="0.25">
      <c r="A26" s="16" t="s">
        <v>75</v>
      </c>
      <c r="B26" s="17"/>
      <c r="C26" s="17"/>
      <c r="D26" s="17"/>
      <c r="E26" s="17"/>
    </row>
    <row r="27" spans="1:16" ht="60.75" thickBot="1" x14ac:dyDescent="0.3">
      <c r="A27" s="2" t="s">
        <v>68</v>
      </c>
      <c r="B27" s="2" t="s">
        <v>69</v>
      </c>
      <c r="C27" s="2" t="s">
        <v>70</v>
      </c>
      <c r="D27" s="2" t="s">
        <v>71</v>
      </c>
      <c r="E27" s="2" t="s">
        <v>72</v>
      </c>
    </row>
    <row r="28" spans="1:16" ht="30" thickTop="1" thickBot="1" x14ac:dyDescent="0.3">
      <c r="A28" s="3">
        <v>2.42</v>
      </c>
      <c r="B28" s="3" t="s">
        <v>154</v>
      </c>
      <c r="C28" s="3" t="s">
        <v>73</v>
      </c>
      <c r="D28" s="3">
        <v>0.85499999999999998</v>
      </c>
      <c r="E28" s="3">
        <v>0.83799999999999997</v>
      </c>
    </row>
    <row r="29" spans="1:16" ht="15.75" thickBot="1" x14ac:dyDescent="0.3">
      <c r="A29" s="1" t="s">
        <v>76</v>
      </c>
    </row>
    <row r="30" spans="1:16" x14ac:dyDescent="0.25">
      <c r="A30" s="16" t="s">
        <v>77</v>
      </c>
      <c r="B30" s="17"/>
      <c r="C30" s="17"/>
      <c r="D30" s="17"/>
      <c r="E30" s="17"/>
    </row>
    <row r="31" spans="1:16" ht="60.75" thickBot="1" x14ac:dyDescent="0.3">
      <c r="A31" s="2" t="s">
        <v>68</v>
      </c>
      <c r="B31" s="2" t="s">
        <v>69</v>
      </c>
      <c r="C31" s="2" t="s">
        <v>70</v>
      </c>
      <c r="D31" s="2" t="s">
        <v>71</v>
      </c>
      <c r="E31" s="2" t="s">
        <v>72</v>
      </c>
    </row>
    <row r="32" spans="1:16" ht="30" thickTop="1" thickBot="1" x14ac:dyDescent="0.3">
      <c r="A32" s="3">
        <v>3.15</v>
      </c>
      <c r="B32" s="3" t="s">
        <v>155</v>
      </c>
      <c r="C32" s="3" t="s">
        <v>73</v>
      </c>
      <c r="D32" s="3">
        <v>0.85499999999999998</v>
      </c>
      <c r="E32" s="3">
        <v>0.80200000000000005</v>
      </c>
    </row>
    <row r="33" spans="1:5" ht="15.75" thickBot="1" x14ac:dyDescent="0.3">
      <c r="A33" s="1" t="s">
        <v>78</v>
      </c>
    </row>
    <row r="34" spans="1:5" x14ac:dyDescent="0.25">
      <c r="A34" s="16" t="s">
        <v>79</v>
      </c>
      <c r="B34" s="17"/>
      <c r="C34" s="17"/>
      <c r="D34" s="17"/>
      <c r="E34" s="17"/>
    </row>
    <row r="35" spans="1:5" ht="60.75" thickBot="1" x14ac:dyDescent="0.3">
      <c r="A35" s="2" t="s">
        <v>68</v>
      </c>
      <c r="B35" s="2" t="s">
        <v>69</v>
      </c>
      <c r="C35" s="2" t="s">
        <v>70</v>
      </c>
      <c r="D35" s="2" t="s">
        <v>71</v>
      </c>
      <c r="E35" s="2" t="s">
        <v>72</v>
      </c>
    </row>
    <row r="36" spans="1:5" ht="30" thickTop="1" thickBot="1" x14ac:dyDescent="0.3">
      <c r="A36" s="3">
        <v>3.16</v>
      </c>
      <c r="B36" s="3" t="s">
        <v>156</v>
      </c>
      <c r="C36" s="3" t="s">
        <v>73</v>
      </c>
      <c r="D36" s="3">
        <v>0.85499999999999998</v>
      </c>
      <c r="E36" s="3">
        <v>0.78100000000000003</v>
      </c>
    </row>
    <row r="37" spans="1:5" ht="15.75" thickBot="1" x14ac:dyDescent="0.3">
      <c r="A37" s="1" t="s">
        <v>80</v>
      </c>
    </row>
    <row r="38" spans="1:5" x14ac:dyDescent="0.25">
      <c r="A38" s="16" t="s">
        <v>81</v>
      </c>
      <c r="B38" s="17"/>
      <c r="C38" s="17"/>
      <c r="D38" s="17"/>
      <c r="E38" s="17"/>
    </row>
    <row r="39" spans="1:5" ht="60.75" thickBot="1" x14ac:dyDescent="0.3">
      <c r="A39" s="2" t="s">
        <v>68</v>
      </c>
      <c r="B39" s="2" t="s">
        <v>69</v>
      </c>
      <c r="C39" s="2" t="s">
        <v>70</v>
      </c>
      <c r="D39" s="2" t="s">
        <v>71</v>
      </c>
      <c r="E39" s="2" t="s">
        <v>72</v>
      </c>
    </row>
    <row r="40" spans="1:5" ht="30" thickTop="1" thickBot="1" x14ac:dyDescent="0.3">
      <c r="A40" s="3">
        <v>1.67</v>
      </c>
      <c r="B40" s="3">
        <v>9.4100000000000003E-2</v>
      </c>
      <c r="C40" s="3" t="s">
        <v>73</v>
      </c>
      <c r="D40" s="3">
        <v>0.83799999999999997</v>
      </c>
      <c r="E40" s="3">
        <v>0.80200000000000005</v>
      </c>
    </row>
    <row r="41" spans="1:5" ht="15.75" thickBot="1" x14ac:dyDescent="0.3">
      <c r="A41" s="1" t="s">
        <v>82</v>
      </c>
    </row>
    <row r="42" spans="1:5" x14ac:dyDescent="0.25">
      <c r="A42" s="16" t="s">
        <v>83</v>
      </c>
      <c r="B42" s="17"/>
      <c r="C42" s="17"/>
      <c r="D42" s="17"/>
      <c r="E42" s="17"/>
    </row>
    <row r="43" spans="1:5" ht="60.75" thickBot="1" x14ac:dyDescent="0.3">
      <c r="A43" s="2" t="s">
        <v>68</v>
      </c>
      <c r="B43" s="2" t="s">
        <v>69</v>
      </c>
      <c r="C43" s="2" t="s">
        <v>70</v>
      </c>
      <c r="D43" s="2" t="s">
        <v>71</v>
      </c>
      <c r="E43" s="2" t="s">
        <v>72</v>
      </c>
    </row>
    <row r="44" spans="1:5" ht="29.25" thickTop="1" x14ac:dyDescent="0.25">
      <c r="A44" s="3">
        <v>0.85899999999999999</v>
      </c>
      <c r="B44" s="3">
        <v>0.39</v>
      </c>
      <c r="C44" s="3" t="s">
        <v>73</v>
      </c>
      <c r="D44" s="3">
        <v>0.80200000000000005</v>
      </c>
      <c r="E44" s="3">
        <v>0.78100000000000003</v>
      </c>
    </row>
  </sheetData>
  <mergeCells count="6">
    <mergeCell ref="A22:E22"/>
    <mergeCell ref="A26:E26"/>
    <mergeCell ref="A30:E30"/>
    <mergeCell ref="A34:E34"/>
    <mergeCell ref="A38:E38"/>
    <mergeCell ref="A42:E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C2FF-E24B-4C19-B12A-10B28446A7B8}">
  <dimension ref="A2:N50"/>
  <sheetViews>
    <sheetView tabSelected="1" workbookViewId="0">
      <selection activeCell="I12" sqref="I12"/>
    </sheetView>
  </sheetViews>
  <sheetFormatPr defaultRowHeight="15" x14ac:dyDescent="0.25"/>
  <cols>
    <col min="1" max="1" width="9.5703125" bestFit="1" customWidth="1"/>
    <col min="2" max="2" width="15.42578125" customWidth="1"/>
    <col min="3" max="5" width="14.42578125" bestFit="1" customWidth="1"/>
  </cols>
  <sheetData>
    <row r="2" spans="1:5" ht="15.75" thickBot="1" x14ac:dyDescent="0.3">
      <c r="A2" s="50" t="s">
        <v>175</v>
      </c>
      <c r="B2" s="50" t="s">
        <v>161</v>
      </c>
      <c r="C2" s="50" t="s">
        <v>165</v>
      </c>
      <c r="D2" s="50" t="s">
        <v>166</v>
      </c>
      <c r="E2" s="50" t="s">
        <v>167</v>
      </c>
    </row>
    <row r="3" spans="1:5" ht="15.75" thickTop="1" x14ac:dyDescent="0.25">
      <c r="A3" s="23" t="s">
        <v>168</v>
      </c>
      <c r="B3" s="10" t="str">
        <f>TEXT(B35,"0.00")&amp;TEXT(C35," (0.00")&amp;TEXT(D35,"-0.00)")</f>
        <v>0.87 (0.84-0.90)</v>
      </c>
      <c r="C3" s="10" t="str">
        <f>TEXT(F35,"0.00")&amp;TEXT(G35," (0.00")&amp;TEXT(H35,"-0.00)")</f>
        <v>0.81 (0.78-0.84)</v>
      </c>
      <c r="D3" s="10" t="str">
        <f>TEXT(I35,"0.00")&amp;TEXT(J35," (0.00")&amp;TEXT(K35,"-0.00)")</f>
        <v>0.70 (0.63-0.76)</v>
      </c>
      <c r="E3" s="10" t="str">
        <f>TEXT(L35,"0.00")&amp;TEXT(M35," (0.00")&amp;TEXT(N35,"-0.00)")</f>
        <v>0.87 (0.83-0.90)</v>
      </c>
    </row>
    <row r="4" spans="1:5" x14ac:dyDescent="0.25">
      <c r="A4" s="24" t="s">
        <v>176</v>
      </c>
      <c r="B4" s="10" t="str">
        <f>TEXT(B38,"0.00")&amp;TEXT(C38," (0.00")&amp;TEXT(D38,"-0.00)")</f>
        <v>0.83 (0.79-0.86)</v>
      </c>
      <c r="C4" s="10" t="str">
        <f>TEXT(F38,"0.00")&amp;TEXT(G38," (0.00")&amp;TEXT(H38,"-0.00)")</f>
        <v>0.77 (0.74-0.81)</v>
      </c>
      <c r="D4" s="10" t="str">
        <f>TEXT(I38,"0.00")&amp;TEXT(J38," (0.00")&amp;TEXT(K38,"-0.00)")</f>
        <v>0.58 (0.51-0.64)</v>
      </c>
      <c r="E4" s="10" t="str">
        <f>TEXT(L38,"0.00")&amp;TEXT(M38," (0.00")&amp;TEXT(N38,"-0.00)")</f>
        <v>0.88 (0.84-0.91)</v>
      </c>
    </row>
    <row r="5" spans="1:5" x14ac:dyDescent="0.25">
      <c r="A5" s="24" t="s">
        <v>169</v>
      </c>
      <c r="B5" s="10" t="str">
        <f>TEXT(B41,"0.00")&amp;TEXT(C41," (0.00")&amp;TEXT(D41,"-0.00)")</f>
        <v>0.83 (0.79-0.86)</v>
      </c>
      <c r="C5" s="10" t="str">
        <f>TEXT(F41,"0.00")&amp;TEXT(G41," (0.00")&amp;TEXT(H41,"-0.00)")</f>
        <v>0.77 (0.74-0.81)</v>
      </c>
      <c r="D5" s="10" t="str">
        <f>TEXT(I41,"0.00")&amp;TEXT(J41," (0.00")&amp;TEXT(K41,"-0.00)")</f>
        <v>0.58 (0.51-0.65)</v>
      </c>
      <c r="E5" s="10" t="str">
        <f>TEXT(L41,"0.00")&amp;TEXT(M41," (0.00")&amp;TEXT(N41,"-0.00)")</f>
        <v>0.87 (0.84-0.91)</v>
      </c>
    </row>
    <row r="6" spans="1:5" x14ac:dyDescent="0.25">
      <c r="A6" s="24" t="s">
        <v>172</v>
      </c>
      <c r="B6" s="10" t="str">
        <f>TEXT(B44,"0.00")&amp;TEXT(C44," (0.00")&amp;TEXT(D44,"-0.00)")</f>
        <v>0.84 (0.81-0.88)</v>
      </c>
      <c r="C6" s="10" t="str">
        <f>TEXT(F44,"0.00")&amp;TEXT(G44," (0.00")&amp;TEXT(H44,"-0.00)")</f>
        <v>0.78 (0.75-0.82)</v>
      </c>
      <c r="D6" s="10" t="str">
        <f>TEXT(I44,"0.00")&amp;TEXT(J44," (0.00")&amp;TEXT(K44,"-0.00)")</f>
        <v>0.61 (0.54-0.68)</v>
      </c>
      <c r="E6" s="10" t="str">
        <f>TEXT(L44,"0.00")&amp;TEXT(M44," (0.00")&amp;TEXT(N44,"-0.00)")</f>
        <v>0.87 (0.84-0.90)</v>
      </c>
    </row>
    <row r="7" spans="1:5" x14ac:dyDescent="0.25">
      <c r="A7" s="24" t="s">
        <v>173</v>
      </c>
      <c r="B7" s="26" t="str">
        <f>TEXT(B47,"0.00")&amp;TEXT(C47," (0.00")&amp;TEXT(D47,"-0.00)")</f>
        <v>0.88 (0.85-0.90)</v>
      </c>
      <c r="C7" s="26" t="str">
        <f>TEXT(F47,"0.00")&amp;TEXT(G47," (0.00")&amp;TEXT(H47,"-0.00)")</f>
        <v>0.81 (0.78-0.84)</v>
      </c>
      <c r="D7" s="26" t="str">
        <f>TEXT(I47,"0.00")&amp;TEXT(J47," (0.00")&amp;TEXT(K47,"-0.00)")</f>
        <v>0.70 (0.64-0.76)</v>
      </c>
      <c r="E7" s="26" t="str">
        <f>TEXT(L47,"0.00")&amp;TEXT(M47," (0.00")&amp;TEXT(N47,"-0.00)")</f>
        <v>0.86 (0.83-0.90)</v>
      </c>
    </row>
    <row r="8" spans="1:5" x14ac:dyDescent="0.25">
      <c r="A8" s="25" t="s">
        <v>174</v>
      </c>
      <c r="B8" s="27" t="str">
        <f>TEXT(B50,"0.00")&amp;TEXT(C50," (0.00")&amp;TEXT(D50,"-0.00)")</f>
        <v>0.51 (0.46-0.56)</v>
      </c>
      <c r="C8" s="27" t="str">
        <f>TEXT(F50,"0.00")&amp;TEXT(G50," (0.00")&amp;TEXT(H50,"-0.00)")</f>
        <v>0.59 (0.54-0.63)</v>
      </c>
      <c r="D8" s="27" t="str">
        <f>TEXT(I50,"0.00")&amp;TEXT(J50," (0.00")&amp;TEXT(K50,"-0.00)")</f>
        <v>0.41 (0.34-0.48)</v>
      </c>
      <c r="E8" s="27" t="str">
        <f>TEXT(L50,"0.00")&amp;TEXT(M50," (0.00")&amp;TEXT(N50,"-0.00)")</f>
        <v>0.68 (0.63-0.73)</v>
      </c>
    </row>
    <row r="32" ht="15.75" thickBot="1" x14ac:dyDescent="0.3"/>
    <row r="33" spans="1:14" ht="15.75" thickBot="1" x14ac:dyDescent="0.3">
      <c r="A33" t="s">
        <v>168</v>
      </c>
      <c r="B33" s="1"/>
      <c r="F33" s="39" t="s">
        <v>48</v>
      </c>
      <c r="I33" s="39" t="s">
        <v>49</v>
      </c>
      <c r="L33" s="39" t="s">
        <v>50</v>
      </c>
    </row>
    <row r="34" spans="1:14" ht="15.75" thickBot="1" x14ac:dyDescent="0.3">
      <c r="B34" s="2" t="s">
        <v>46</v>
      </c>
      <c r="C34" s="2" t="s">
        <v>44</v>
      </c>
      <c r="D34" s="2" t="s">
        <v>45</v>
      </c>
      <c r="F34" s="48">
        <v>0.5</v>
      </c>
      <c r="G34" s="49">
        <v>2.5000000000000001E-2</v>
      </c>
      <c r="H34" s="49">
        <v>0.97499999999999998</v>
      </c>
      <c r="I34" s="48">
        <v>0.5</v>
      </c>
      <c r="J34" s="49">
        <v>2.5000000000000001E-2</v>
      </c>
      <c r="K34" s="49">
        <v>0.97499999999999998</v>
      </c>
      <c r="L34" s="48">
        <v>0.5</v>
      </c>
      <c r="M34" s="49">
        <v>2.5000000000000001E-2</v>
      </c>
      <c r="N34" s="49">
        <v>0.97499999999999998</v>
      </c>
    </row>
    <row r="35" spans="1:14" ht="16.5" thickTop="1" thickBot="1" x14ac:dyDescent="0.3">
      <c r="B35" s="3">
        <v>0.871</v>
      </c>
      <c r="C35" s="3">
        <v>0.84099999999999997</v>
      </c>
      <c r="D35" s="3">
        <v>0.9</v>
      </c>
      <c r="F35" s="3">
        <v>0.80900000000000005</v>
      </c>
      <c r="G35" s="3">
        <v>0.77500000000000002</v>
      </c>
      <c r="H35" s="3">
        <v>0.83899999999999997</v>
      </c>
      <c r="I35" s="3">
        <v>0.69699999999999995</v>
      </c>
      <c r="J35" s="3">
        <v>0.628</v>
      </c>
      <c r="K35" s="3">
        <v>0.76300000000000001</v>
      </c>
      <c r="L35" s="3">
        <v>0.86599999999999999</v>
      </c>
      <c r="M35" s="3">
        <v>0.83</v>
      </c>
      <c r="N35" s="3">
        <v>0.89800000000000002</v>
      </c>
    </row>
    <row r="36" spans="1:14" ht="15.75" thickBot="1" x14ac:dyDescent="0.3">
      <c r="A36" t="s">
        <v>170</v>
      </c>
      <c r="B36" s="1"/>
      <c r="F36" s="12" t="s">
        <v>48</v>
      </c>
      <c r="I36" s="12" t="s">
        <v>49</v>
      </c>
      <c r="L36" s="12" t="s">
        <v>50</v>
      </c>
    </row>
    <row r="37" spans="1:14" ht="15.75" thickBot="1" x14ac:dyDescent="0.3">
      <c r="B37" s="2" t="s">
        <v>46</v>
      </c>
      <c r="C37" s="2" t="s">
        <v>44</v>
      </c>
      <c r="D37" s="2" t="s">
        <v>45</v>
      </c>
      <c r="F37" s="13">
        <v>0.5</v>
      </c>
      <c r="G37" s="14">
        <v>2.5000000000000001E-2</v>
      </c>
      <c r="H37" s="14">
        <v>0.97499999999999998</v>
      </c>
      <c r="I37" s="13">
        <v>0.5</v>
      </c>
      <c r="J37" s="14">
        <v>2.5000000000000001E-2</v>
      </c>
      <c r="K37" s="14">
        <v>0.97499999999999998</v>
      </c>
      <c r="L37" s="13">
        <v>0.5</v>
      </c>
      <c r="M37" s="14">
        <v>2.5000000000000001E-2</v>
      </c>
      <c r="N37" s="14">
        <v>0.97499999999999998</v>
      </c>
    </row>
    <row r="38" spans="1:14" ht="16.5" thickTop="1" thickBot="1" x14ac:dyDescent="0.3">
      <c r="B38" s="3">
        <v>0.82699999999999996</v>
      </c>
      <c r="C38" s="3">
        <v>0.79300000000000004</v>
      </c>
      <c r="D38" s="3">
        <v>0.86199999999999999</v>
      </c>
      <c r="F38" s="15">
        <v>0.77300000000000002</v>
      </c>
      <c r="G38" s="15">
        <v>0.73799999999999999</v>
      </c>
      <c r="H38" s="15">
        <v>0.80900000000000005</v>
      </c>
      <c r="I38" s="15">
        <v>0.57699999999999996</v>
      </c>
      <c r="J38" s="15">
        <v>0.505</v>
      </c>
      <c r="K38" s="15">
        <v>0.64300000000000002</v>
      </c>
      <c r="L38" s="15">
        <v>0.875</v>
      </c>
      <c r="M38" s="15">
        <v>0.84</v>
      </c>
      <c r="N38" s="15">
        <v>0.90600000000000003</v>
      </c>
    </row>
    <row r="39" spans="1:14" ht="15.75" thickBot="1" x14ac:dyDescent="0.3">
      <c r="A39" t="s">
        <v>169</v>
      </c>
      <c r="B39" s="1"/>
      <c r="F39" s="12" t="s">
        <v>171</v>
      </c>
      <c r="I39" s="12" t="s">
        <v>49</v>
      </c>
      <c r="L39" s="12" t="s">
        <v>50</v>
      </c>
    </row>
    <row r="40" spans="1:14" ht="15.75" thickBot="1" x14ac:dyDescent="0.3">
      <c r="B40" s="2" t="s">
        <v>46</v>
      </c>
      <c r="C40" s="2" t="s">
        <v>44</v>
      </c>
      <c r="D40" s="2" t="s">
        <v>45</v>
      </c>
      <c r="F40" s="13">
        <v>0.5</v>
      </c>
      <c r="G40" s="14">
        <v>2.5000000000000001E-2</v>
      </c>
      <c r="H40" s="14">
        <v>0.97499999999999998</v>
      </c>
      <c r="I40" s="13">
        <v>0.5</v>
      </c>
      <c r="J40" s="14">
        <v>2.5000000000000001E-2</v>
      </c>
      <c r="K40" s="14">
        <v>0.97499999999999998</v>
      </c>
      <c r="L40" s="13">
        <v>0.5</v>
      </c>
      <c r="M40" s="14">
        <v>2.5000000000000001E-2</v>
      </c>
      <c r="N40" s="14">
        <v>0.97499999999999998</v>
      </c>
    </row>
    <row r="41" spans="1:14" ht="16.5" thickTop="1" thickBot="1" x14ac:dyDescent="0.3">
      <c r="B41" s="3">
        <v>0.82699999999999996</v>
      </c>
      <c r="C41" s="3">
        <v>0.79300000000000004</v>
      </c>
      <c r="D41" s="3">
        <v>0.86199999999999999</v>
      </c>
      <c r="F41" s="15">
        <v>0.77300000000000002</v>
      </c>
      <c r="G41" s="15">
        <v>0.73899999999999999</v>
      </c>
      <c r="H41" s="15">
        <v>0.80700000000000005</v>
      </c>
      <c r="I41" s="15">
        <v>0.57599999999999996</v>
      </c>
      <c r="J41" s="15">
        <v>0.505</v>
      </c>
      <c r="K41" s="15">
        <v>0.64600000000000002</v>
      </c>
      <c r="L41" s="15">
        <v>0.874</v>
      </c>
      <c r="M41" s="15">
        <v>0.84</v>
      </c>
      <c r="N41" s="15">
        <v>0.90800000000000003</v>
      </c>
    </row>
    <row r="42" spans="1:14" ht="15.75" thickBot="1" x14ac:dyDescent="0.3">
      <c r="A42" t="s">
        <v>172</v>
      </c>
      <c r="B42" s="1"/>
      <c r="F42" s="12" t="s">
        <v>48</v>
      </c>
      <c r="I42" s="12" t="s">
        <v>49</v>
      </c>
      <c r="L42" s="12" t="s">
        <v>50</v>
      </c>
    </row>
    <row r="43" spans="1:14" ht="15.75" thickBot="1" x14ac:dyDescent="0.3">
      <c r="B43" s="2" t="s">
        <v>46</v>
      </c>
      <c r="C43" s="2" t="s">
        <v>44</v>
      </c>
      <c r="D43" s="2" t="s">
        <v>45</v>
      </c>
      <c r="F43" s="13">
        <v>0.5</v>
      </c>
      <c r="G43" s="14">
        <v>2.5000000000000001E-2</v>
      </c>
      <c r="H43" s="14">
        <v>0.97499999999999998</v>
      </c>
      <c r="I43" s="13">
        <v>0.5</v>
      </c>
      <c r="J43" s="14">
        <v>2.5000000000000001E-2</v>
      </c>
      <c r="K43" s="14">
        <v>0.97499999999999998</v>
      </c>
      <c r="L43" s="13">
        <v>0.5</v>
      </c>
      <c r="M43" s="14">
        <v>2.5000000000000001E-2</v>
      </c>
      <c r="N43" s="14">
        <v>0.97499999999999998</v>
      </c>
    </row>
    <row r="44" spans="1:14" ht="16.5" thickTop="1" thickBot="1" x14ac:dyDescent="0.3">
      <c r="B44" s="3">
        <v>0.84299999999999997</v>
      </c>
      <c r="C44" s="3">
        <v>0.81</v>
      </c>
      <c r="D44" s="3">
        <v>0.876</v>
      </c>
      <c r="F44" s="15">
        <v>0.78400000000000003</v>
      </c>
      <c r="G44" s="15">
        <v>0.748</v>
      </c>
      <c r="H44" s="15">
        <v>0.81699999999999995</v>
      </c>
      <c r="I44" s="15">
        <v>0.61199999999999999</v>
      </c>
      <c r="J44" s="15">
        <v>0.54100000000000004</v>
      </c>
      <c r="K44" s="15">
        <v>0.68100000000000005</v>
      </c>
      <c r="L44" s="15">
        <v>0.871</v>
      </c>
      <c r="M44" s="15">
        <v>0.83699999999999997</v>
      </c>
      <c r="N44" s="15">
        <v>0.90400000000000003</v>
      </c>
    </row>
    <row r="45" spans="1:14" ht="15.75" thickBot="1" x14ac:dyDescent="0.3">
      <c r="A45" t="s">
        <v>173</v>
      </c>
      <c r="B45" s="1"/>
      <c r="F45" s="12" t="s">
        <v>48</v>
      </c>
      <c r="I45" s="12" t="s">
        <v>49</v>
      </c>
      <c r="L45" s="12" t="s">
        <v>50</v>
      </c>
    </row>
    <row r="46" spans="1:14" ht="15.75" thickBot="1" x14ac:dyDescent="0.3">
      <c r="B46" s="2" t="s">
        <v>46</v>
      </c>
      <c r="C46" s="2" t="s">
        <v>44</v>
      </c>
      <c r="D46" s="2" t="s">
        <v>45</v>
      </c>
      <c r="F46" s="13">
        <v>0.5</v>
      </c>
      <c r="G46" s="14">
        <v>2.5000000000000001E-2</v>
      </c>
      <c r="H46" s="14">
        <v>0.97499999999999998</v>
      </c>
      <c r="I46" s="13">
        <v>0.5</v>
      </c>
      <c r="J46" s="14">
        <v>2.5000000000000001E-2</v>
      </c>
      <c r="K46" s="14">
        <v>0.97499999999999998</v>
      </c>
      <c r="L46" s="13">
        <v>0.5</v>
      </c>
      <c r="M46" s="14">
        <v>2.5000000000000001E-2</v>
      </c>
      <c r="N46" s="14">
        <v>0.97499999999999998</v>
      </c>
    </row>
    <row r="47" spans="1:14" ht="16.5" thickTop="1" thickBot="1" x14ac:dyDescent="0.3">
      <c r="B47" s="3">
        <v>0.875</v>
      </c>
      <c r="C47" s="3">
        <v>0.84599999999999997</v>
      </c>
      <c r="D47" s="3">
        <v>0.90400000000000003</v>
      </c>
      <c r="F47" s="15">
        <v>0.80900000000000005</v>
      </c>
      <c r="G47" s="15">
        <v>0.77500000000000002</v>
      </c>
      <c r="H47" s="15">
        <v>0.83899999999999997</v>
      </c>
      <c r="I47" s="15">
        <v>0.70399999999999996</v>
      </c>
      <c r="J47" s="15">
        <v>0.63600000000000001</v>
      </c>
      <c r="K47" s="15">
        <v>0.76400000000000001</v>
      </c>
      <c r="L47" s="15">
        <v>0.86099999999999999</v>
      </c>
      <c r="M47" s="15">
        <v>0.82599999999999996</v>
      </c>
      <c r="N47" s="15">
        <v>0.89500000000000002</v>
      </c>
    </row>
    <row r="48" spans="1:14" ht="15.75" thickBot="1" x14ac:dyDescent="0.3">
      <c r="A48" t="s">
        <v>174</v>
      </c>
      <c r="B48" s="1"/>
      <c r="F48" s="12" t="s">
        <v>48</v>
      </c>
      <c r="I48" s="12" t="s">
        <v>49</v>
      </c>
      <c r="L48" s="12" t="s">
        <v>50</v>
      </c>
    </row>
    <row r="49" spans="2:14" ht="15.75" thickBot="1" x14ac:dyDescent="0.3">
      <c r="B49" s="2" t="s">
        <v>46</v>
      </c>
      <c r="C49" s="2" t="s">
        <v>44</v>
      </c>
      <c r="D49" s="2" t="s">
        <v>45</v>
      </c>
      <c r="F49" s="13">
        <v>0.5</v>
      </c>
      <c r="G49" s="14">
        <v>2.5000000000000001E-2</v>
      </c>
      <c r="H49" s="14">
        <v>0.97499999999999998</v>
      </c>
      <c r="I49" s="13">
        <v>0.5</v>
      </c>
      <c r="J49" s="14">
        <v>2.5000000000000001E-2</v>
      </c>
      <c r="K49" s="14">
        <v>0.97499999999999998</v>
      </c>
      <c r="L49" s="13">
        <v>0.5</v>
      </c>
      <c r="M49" s="14">
        <v>2.5000000000000001E-2</v>
      </c>
      <c r="N49" s="14">
        <v>0.97499999999999998</v>
      </c>
    </row>
    <row r="50" spans="2:14" ht="15.75" thickTop="1" x14ac:dyDescent="0.25">
      <c r="B50" s="3">
        <v>0.50700000000000001</v>
      </c>
      <c r="C50" s="3">
        <v>0.45500000000000002</v>
      </c>
      <c r="D50" s="3">
        <v>0.55900000000000005</v>
      </c>
      <c r="F50" s="15">
        <v>0.58699999999999997</v>
      </c>
      <c r="G50" s="15">
        <v>0.54400000000000004</v>
      </c>
      <c r="H50" s="15">
        <v>0.628</v>
      </c>
      <c r="I50" s="15">
        <v>0.40799999999999997</v>
      </c>
      <c r="J50" s="15">
        <v>0.34100000000000003</v>
      </c>
      <c r="K50" s="15">
        <v>0.48</v>
      </c>
      <c r="L50" s="15">
        <v>0.67700000000000005</v>
      </c>
      <c r="M50" s="15">
        <v>0.63100000000000001</v>
      </c>
      <c r="N50" s="15">
        <v>0.72599999999999998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All Cross Validation</vt:lpstr>
      <vt:lpstr>FinalModel</vt:lpstr>
      <vt:lpstr>SourceComparison</vt:lpstr>
      <vt:lpstr>MethodComparison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Gerardo Tamez Pena</dc:creator>
  <cp:lastModifiedBy>José Gerardo Tamez Pena</cp:lastModifiedBy>
  <dcterms:created xsi:type="dcterms:W3CDTF">2024-08-27T17:25:01Z</dcterms:created>
  <dcterms:modified xsi:type="dcterms:W3CDTF">2024-08-30T01:18:11Z</dcterms:modified>
</cp:coreProperties>
</file>