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ame\Documents\GitHub\SurvivalTadpole\Paper_AD\"/>
    </mc:Choice>
  </mc:AlternateContent>
  <xr:revisionPtr revIDLastSave="0" documentId="13_ncr:1_{C5A23C1E-193D-4483-A3DA-F1D3F37007F5}" xr6:coauthVersionLast="47" xr6:coauthVersionMax="47" xr10:uidLastSave="{00000000-0000-0000-0000-000000000000}"/>
  <bookViews>
    <workbookView xWindow="28680" yWindow="-120" windowWidth="29040" windowHeight="15840" activeTab="4" xr2:uid="{45BD6E78-5C2B-4AE6-A9C1-23DC9F54AA53}"/>
  </bookViews>
  <sheets>
    <sheet name="Demographics" sheetId="1" r:id="rId1"/>
    <sheet name="All Cross Validation" sheetId="2" r:id="rId2"/>
    <sheet name="FinalModel" sheetId="3" r:id="rId3"/>
    <sheet name="SourceComparison" sheetId="4" r:id="rId4"/>
    <sheet name="MethodComparison" sheetId="5" r:id="rId5"/>
  </sheets>
  <definedNames>
    <definedName name="_xlnm._FilterDatabase" localSheetId="2" hidden="1">FinalModel!$A$34:$L$34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8" i="5"/>
  <c r="C7" i="5"/>
  <c r="C6" i="5"/>
  <c r="C5" i="5"/>
  <c r="C4" i="5"/>
  <c r="C3" i="5"/>
  <c r="C5" i="4"/>
  <c r="C6" i="4"/>
  <c r="C7" i="4"/>
  <c r="C8" i="4"/>
  <c r="C4" i="4"/>
  <c r="E30" i="3"/>
  <c r="E27" i="3"/>
  <c r="E26" i="3"/>
  <c r="E25" i="3"/>
  <c r="E23" i="3"/>
  <c r="E21" i="3"/>
  <c r="E20" i="3"/>
  <c r="E19" i="3"/>
  <c r="E15" i="3"/>
  <c r="E29" i="3"/>
  <c r="E28" i="3"/>
  <c r="E24" i="3"/>
  <c r="E14" i="3"/>
  <c r="E3" i="3"/>
  <c r="E4" i="3"/>
  <c r="F4" i="3"/>
  <c r="F5" i="3"/>
  <c r="F6" i="3"/>
  <c r="F7" i="3"/>
  <c r="F8" i="3"/>
  <c r="F9" i="3"/>
  <c r="F10" i="3"/>
  <c r="E10" i="3" s="1"/>
  <c r="F11" i="3"/>
  <c r="E11" i="3" s="1"/>
  <c r="F12" i="3"/>
  <c r="F13" i="3"/>
  <c r="F14" i="3"/>
  <c r="F15" i="3"/>
  <c r="F16" i="3"/>
  <c r="E16" i="3" s="1"/>
  <c r="F17" i="3"/>
  <c r="E17" i="3" s="1"/>
  <c r="F18" i="3"/>
  <c r="E18" i="3" s="1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4" i="3"/>
  <c r="A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F8" i="5"/>
  <c r="F7" i="5"/>
  <c r="F6" i="5"/>
  <c r="F5" i="5"/>
  <c r="F4" i="5"/>
  <c r="F3" i="5"/>
  <c r="E8" i="5"/>
  <c r="E7" i="5"/>
  <c r="E6" i="5"/>
  <c r="E5" i="5"/>
  <c r="E4" i="5"/>
  <c r="E3" i="5"/>
  <c r="D8" i="5"/>
  <c r="D7" i="5"/>
  <c r="D6" i="5"/>
  <c r="D5" i="5"/>
  <c r="D4" i="5"/>
  <c r="D3" i="5"/>
  <c r="B8" i="5"/>
  <c r="B7" i="5"/>
  <c r="B6" i="5"/>
  <c r="B5" i="5"/>
  <c r="B4" i="5"/>
  <c r="F8" i="4"/>
  <c r="F7" i="4"/>
  <c r="F6" i="4"/>
  <c r="F5" i="4"/>
  <c r="F4" i="4"/>
  <c r="E8" i="4"/>
  <c r="E7" i="4"/>
  <c r="E6" i="4"/>
  <c r="E5" i="4"/>
  <c r="E4" i="4"/>
  <c r="D8" i="4"/>
  <c r="D7" i="4"/>
  <c r="D6" i="4"/>
  <c r="D5" i="4"/>
  <c r="D4" i="4"/>
  <c r="B5" i="4"/>
  <c r="B6" i="4"/>
  <c r="B7" i="4"/>
  <c r="B8" i="4"/>
  <c r="B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50" i="1"/>
  <c r="F15" i="1"/>
  <c r="E12" i="1"/>
  <c r="M53" i="1"/>
  <c r="L53" i="1"/>
  <c r="M57" i="1"/>
  <c r="L57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K54" i="1"/>
  <c r="L54" i="1"/>
  <c r="M54" i="1"/>
  <c r="K55" i="1"/>
  <c r="L55" i="1"/>
  <c r="M55" i="1"/>
  <c r="K56" i="1"/>
  <c r="L56" i="1"/>
  <c r="M56" i="1"/>
  <c r="K57" i="1"/>
  <c r="K58" i="1"/>
  <c r="L58" i="1"/>
  <c r="M58" i="1"/>
  <c r="M42" i="1"/>
  <c r="L42" i="1"/>
  <c r="K42" i="1"/>
  <c r="F4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F2" i="1"/>
  <c r="E2" i="1"/>
  <c r="M1" i="1"/>
  <c r="E19" i="1" l="1"/>
  <c r="E7" i="1"/>
  <c r="F10" i="1"/>
  <c r="F3" i="1"/>
  <c r="E18" i="1"/>
  <c r="E6" i="1"/>
  <c r="F9" i="1"/>
  <c r="F17" i="1"/>
  <c r="E17" i="1"/>
  <c r="E5" i="1"/>
  <c r="F8" i="1"/>
  <c r="F7" i="1"/>
  <c r="E15" i="1"/>
  <c r="F19" i="1"/>
  <c r="F6" i="1"/>
  <c r="E16" i="1"/>
  <c r="E14" i="1"/>
  <c r="F18" i="1"/>
  <c r="F5" i="1"/>
  <c r="E4" i="1"/>
  <c r="E13" i="1"/>
  <c r="F16" i="1"/>
  <c r="E11" i="1"/>
  <c r="F14" i="1"/>
  <c r="E10" i="1"/>
  <c r="F13" i="1"/>
  <c r="E9" i="1"/>
  <c r="F12" i="1"/>
  <c r="E3" i="1"/>
  <c r="E8" i="1"/>
  <c r="F11" i="1"/>
</calcChain>
</file>

<file path=xl/sharedStrings.xml><?xml version="1.0" encoding="utf-8"?>
<sst xmlns="http://schemas.openxmlformats.org/spreadsheetml/2006/main" count="402" uniqueCount="181">
  <si>
    <t>pander::pander(uvar$orderframe[,uninames])</t>
  </si>
  <si>
    <t>caseMean</t>
  </si>
  <si>
    <t>caseStd</t>
  </si>
  <si>
    <t>controlMean</t>
  </si>
  <si>
    <t>controlStd</t>
  </si>
  <si>
    <t>Beta</t>
  </si>
  <si>
    <t>ZGLM</t>
  </si>
  <si>
    <t>ADAS13</t>
  </si>
  <si>
    <t>ADAS11</t>
  </si>
  <si>
    <t>RAVLT_immediate</t>
  </si>
  <si>
    <t>ABETA</t>
  </si>
  <si>
    <t>WholeBrain</t>
  </si>
  <si>
    <t>RAVLT_perc_forgetting</t>
  </si>
  <si>
    <t>FAQ</t>
  </si>
  <si>
    <t>PTAU</t>
  </si>
  <si>
    <t>MMSE</t>
  </si>
  <si>
    <t>TAU</t>
  </si>
  <si>
    <t>RAVLT_learning</t>
  </si>
  <si>
    <t>APOE4</t>
  </si>
  <si>
    <t>Ventricles</t>
  </si>
  <si>
    <t>RAVLT_forgetting</t>
  </si>
  <si>
    <t>AGE</t>
  </si>
  <si>
    <t>ICV</t>
  </si>
  <si>
    <t>Gender</t>
  </si>
  <si>
    <t>HR</t>
  </si>
  <si>
    <r>
      <t>pander::pander(cbind(cvBSWiMSRaw$featureFrequency[cvBSWiMSRaw$featureFrequency&gt;</t>
    </r>
    <r>
      <rPr>
        <sz val="10"/>
        <color rgb="FF009999"/>
        <rFont val="Courier New"/>
        <family val="3"/>
      </rPr>
      <t>20</t>
    </r>
    <r>
      <rPr>
        <sz val="10"/>
        <color rgb="FF333333"/>
        <rFont val="Courier New"/>
        <family val="3"/>
      </rPr>
      <t>]))</t>
    </r>
  </si>
  <si>
    <t>M_ST24CV</t>
  </si>
  <si>
    <t>pander::pander(riskAnalysis$keyPoints)</t>
  </si>
  <si>
    <t>Thr</t>
  </si>
  <si>
    <t>RR</t>
  </si>
  <si>
    <t>RR_LCI</t>
  </si>
  <si>
    <t>RR_UCI</t>
  </si>
  <si>
    <t>SEN</t>
  </si>
  <si>
    <t>SPE</t>
  </si>
  <si>
    <t>BACC</t>
  </si>
  <si>
    <t>NetBenefit</t>
  </si>
  <si>
    <t>@:0.9</t>
  </si>
  <si>
    <t>@:0.8</t>
  </si>
  <si>
    <t>@MAX_BACC</t>
  </si>
  <si>
    <t>@MAX_RR</t>
  </si>
  <si>
    <t>p(0.5)</t>
  </si>
  <si>
    <t>mean.C Index</t>
  </si>
  <si>
    <t>median</t>
  </si>
  <si>
    <t>lower</t>
  </si>
  <si>
    <t>upper</t>
  </si>
  <si>
    <t>est</t>
  </si>
  <si>
    <t>pander::pander(riskAnalysis$ROCAnalysis$ClassMetrics)</t>
  </si>
  <si>
    <r>
      <t>accci</t>
    </r>
    <r>
      <rPr>
        <sz val="11"/>
        <color rgb="FF333333"/>
        <rFont val="Arial"/>
        <family val="2"/>
      </rPr>
      <t>:</t>
    </r>
  </si>
  <si>
    <r>
      <t>senci</t>
    </r>
    <r>
      <rPr>
        <sz val="11"/>
        <color rgb="FF333333"/>
        <rFont val="Arial"/>
        <family val="2"/>
      </rPr>
      <t>:</t>
    </r>
  </si>
  <si>
    <r>
      <t>speci</t>
    </r>
    <r>
      <rPr>
        <sz val="11"/>
        <color rgb="FF333333"/>
        <rFont val="Arial"/>
        <family val="2"/>
      </rPr>
      <t>:</t>
    </r>
  </si>
  <si>
    <r>
      <t>preci</t>
    </r>
    <r>
      <rPr>
        <sz val="11"/>
        <color rgb="FF333333"/>
        <rFont val="Arial"/>
        <family val="2"/>
      </rPr>
      <t>:</t>
    </r>
  </si>
  <si>
    <t>N</t>
  </si>
  <si>
    <t>Observed</t>
  </si>
  <si>
    <t>Expected</t>
  </si>
  <si>
    <t>(O-E)^2/E</t>
  </si>
  <si>
    <t>(O-E)^2/V</t>
  </si>
  <si>
    <t>class=0</t>
  </si>
  <si>
    <t>class=1</t>
  </si>
  <si>
    <t>class=2</t>
  </si>
  <si>
    <t>pander::pander(ROCAUC)</t>
  </si>
  <si>
    <t>All</t>
  </si>
  <si>
    <t>COG_MRI</t>
  </si>
  <si>
    <t>Cog</t>
  </si>
  <si>
    <t>MRI</t>
  </si>
  <si>
    <t>CSF</t>
  </si>
  <si>
    <t>pander::pander(roc.test(allBinROC$ROC.analysis$roc.predictor,allBinMRICog$ROC.analysis$roc.predictor))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</si>
  <si>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allBinROC$ROC.analysis$roc.predictor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</si>
  <si>
    <t>Test statistic</t>
  </si>
  <si>
    <t>P value</t>
  </si>
  <si>
    <t>Alternative hypothesis</t>
  </si>
  <si>
    <t>AUC of roc1</t>
  </si>
  <si>
    <t>AUC of roc2</t>
  </si>
  <si>
    <t>two.sided</t>
  </si>
  <si>
    <t>pander::pander(roc.test(allBinMRICog$ROC.analysis$roc.predictor,allBinCog$ROC.analysis$roc.predictor))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</si>
  <si>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</si>
  <si>
    <t>pander::pander(roc.test(allBinMRICog$ROC.analysis$roc.predictor,allBinMRI$ROC.analysis$roc.predictor))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</si>
  <si>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</si>
  <si>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pander::pander(roc.test(allBinMRICog$ROC.analysis$roc.predictor,allBinFluid$ROC.analysis$roc.predictor))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</si>
  <si>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</si>
  <si>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pander::pander(roc.test(allBinCog$ROC.analysis$roc.predictor,allBinMRI$ROC.analysis$roc.predictor))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</si>
  <si>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</si>
  <si>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</si>
  <si>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</si>
  <si>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pander::pander(tableMCI_to_Dem)</t>
  </si>
  <si>
    <t>Estimate</t>
  </si>
  <si>
    <t>full.AUC</t>
  </si>
  <si>
    <t>Delta.AUC</t>
  </si>
  <si>
    <t>z.IDI</t>
  </si>
  <si>
    <t>Frequency</t>
  </si>
  <si>
    <t>Cluster</t>
  </si>
  <si>
    <t>Description</t>
  </si>
  <si>
    <t>NA</t>
  </si>
  <si>
    <t>M_ST29SV</t>
  </si>
  <si>
    <t>Volume (WM Parcellation) of LeftHippocampus</t>
  </si>
  <si>
    <t>M_ST13TA</t>
  </si>
  <si>
    <t>Cortical Thickness Average of LeftBankssts</t>
  </si>
  <si>
    <t>t.Rawvalue</t>
  </si>
  <si>
    <t>RD_ST52TS</t>
  </si>
  <si>
    <t>M_ST39CV</t>
  </si>
  <si>
    <t>Volume (Cortical Parcellation) of LeftMedialOrbitofrontal</t>
  </si>
  <si>
    <t>HR (95%CI)</t>
  </si>
  <si>
    <t>Source</t>
  </si>
  <si>
    <t>@SEN100</t>
  </si>
  <si>
    <t>pander::pander(riskAnalysis$surdif)</t>
  </si>
  <si>
    <t>Feature</t>
  </si>
  <si>
    <r>
      <t>cstatCI</t>
    </r>
    <r>
      <rPr>
        <sz val="11"/>
        <color rgb="FF333333"/>
        <rFont val="Arial"/>
        <family val="2"/>
      </rPr>
      <t>:</t>
    </r>
  </si>
  <si>
    <t>Features</t>
  </si>
  <si>
    <t>Subjects</t>
  </si>
  <si>
    <t>Valid</t>
  </si>
  <si>
    <t>Only MCI</t>
  </si>
  <si>
    <t>All Baseline ADNI</t>
  </si>
  <si>
    <t>Functional Activities Questionnaire</t>
  </si>
  <si>
    <t>Alzheimer's Disease Assessment Scale</t>
  </si>
  <si>
    <t>Tau</t>
  </si>
  <si>
    <t>p-Tau</t>
  </si>
  <si>
    <t>Amyloid Beta</t>
  </si>
  <si>
    <t>Rey Auditory Verbal Learning Test: immediate</t>
  </si>
  <si>
    <t>Rey Auditory Verbal Learning Test: forgetting</t>
  </si>
  <si>
    <t>Model</t>
  </si>
  <si>
    <t>Cog + MRI</t>
  </si>
  <si>
    <t>MRI+APOE4</t>
  </si>
  <si>
    <t>CSF+APOE4</t>
  </si>
  <si>
    <t>ROC AUC</t>
  </si>
  <si>
    <t>Acc</t>
  </si>
  <si>
    <t>Sen</t>
  </si>
  <si>
    <t>Spe</t>
  </si>
  <si>
    <t>Accuracy</t>
  </si>
  <si>
    <t>Sensitivity</t>
  </si>
  <si>
    <t>Specificity</t>
  </si>
  <si>
    <t>BSWiMS</t>
  </si>
  <si>
    <t>BESS:EBIC</t>
  </si>
  <si>
    <t>BESS:BIIC</t>
  </si>
  <si>
    <t>BESS:GS</t>
  </si>
  <si>
    <t>LASSO</t>
  </si>
  <si>
    <t>RIDGE</t>
  </si>
  <si>
    <t>Method</t>
  </si>
  <si>
    <t>BESS:BIC</t>
  </si>
  <si>
    <t>M_ST56SA</t>
  </si>
  <si>
    <t>Surface Area of LeftSuperiorFrontal</t>
  </si>
  <si>
    <t>RD_ST34CV</t>
  </si>
  <si>
    <t>Volume (Cortical Parcellation) of LeftIsthmusCingulate</t>
  </si>
  <si>
    <t>RD_ST49SA</t>
  </si>
  <si>
    <t>Surface Area of LeftPostcentral</t>
  </si>
  <si>
    <t>M_ST56CV</t>
  </si>
  <si>
    <t>Volume (Cortical Parcellation) of LeftSuperiorFrontal</t>
  </si>
  <si>
    <t>M_ST11SV</t>
  </si>
  <si>
    <t>Volume (WM Parcellation) of LeftAccumbensArea</t>
  </si>
  <si>
    <t>M_ST14TS</t>
  </si>
  <si>
    <t>Cortical Thickness Standard Deviation of LeftCaudalAnteriorCingulate</t>
  </si>
  <si>
    <t>RD_ST34SA</t>
  </si>
  <si>
    <t>Surface Area of LeftIsthmusCingulate</t>
  </si>
  <si>
    <t>M_ST59SA</t>
  </si>
  <si>
    <t>Surface Area of LeftSupramarginal</t>
  </si>
  <si>
    <t>Volume (Cortical Parcellation) of LeftEntorhinal</t>
  </si>
  <si>
    <t>M_ST13CV</t>
  </si>
  <si>
    <t>Volume (Cortical Parcellation) of LeftBankssts</t>
  </si>
  <si>
    <t>M_ST12SV</t>
  </si>
  <si>
    <t>Volume (WM Parcellation) of LeftAmygdala</t>
  </si>
  <si>
    <t>RD_ST15TS</t>
  </si>
  <si>
    <t>Cortical Thickness Standard Deviation of LeftCaudalMiddleFrontal</t>
  </si>
  <si>
    <t>M_ST26CV</t>
  </si>
  <si>
    <t>Volume (Cortical Parcellation) of LeftFusiform</t>
  </si>
  <si>
    <t>M_ST59CV</t>
  </si>
  <si>
    <t>Volume (Cortical Parcellation) of LeftSupramarginal</t>
  </si>
  <si>
    <t>M_ST39SA</t>
  </si>
  <si>
    <t>Surface Area of LeftMedialOrbitofrontal</t>
  </si>
  <si>
    <t>CVFreq</t>
  </si>
  <si>
    <t>Mini-Mental State Examination</t>
  </si>
  <si>
    <t>Cogntive Function</t>
  </si>
  <si>
    <t>Call: survival::Surv(eTime, eStatus) ~ class Chisq = 285.397124 on 2 degrees of freedom, p = 0.000000</t>
  </si>
  <si>
    <t>pander::pander(riskAnalysis$ROCAnalysis$aucs)</t>
  </si>
  <si>
    <r>
      <t>aucci</t>
    </r>
    <r>
      <rPr>
        <sz val="11"/>
        <color rgb="FF333333"/>
        <rFont val="Arial"/>
        <family val="2"/>
      </rPr>
      <t>:</t>
    </r>
  </si>
  <si>
    <r>
      <t>berci</t>
    </r>
    <r>
      <rPr>
        <sz val="11"/>
        <color rgb="FF333333"/>
        <rFont val="Arial"/>
        <family val="2"/>
      </rPr>
      <t>:</t>
    </r>
  </si>
  <si>
    <r>
      <t>F1ci</t>
    </r>
    <r>
      <rPr>
        <sz val="11"/>
        <color rgb="FF333333"/>
        <rFont val="Arial"/>
        <family val="2"/>
      </rPr>
      <t>:</t>
    </r>
  </si>
  <si>
    <t>0.00249 * *</t>
  </si>
  <si>
    <t>0.00024 * * *</t>
  </si>
  <si>
    <t>0.00232 * *</t>
  </si>
  <si>
    <t>0.0263 *</t>
  </si>
  <si>
    <t>Genomic</t>
  </si>
  <si>
    <t>qMRI</t>
  </si>
  <si>
    <t>c-Index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</si>
</sst>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Courier New"/>
      <family val="3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009999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777777"/>
      <name val="Aptos Narrow"/>
      <family val="2"/>
      <scheme val="minor"/>
    </font>
    <font>
      <sz val="10"/>
      <color rgb="FF77777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top" wrapText="1"/>
    </xf>
    <xf numFmtId="11" fontId="4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9" fontId="3" fillId="2" borderId="2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64" fontId="4" fillId="2" borderId="0" xfId="0" applyNumberFormat="1" applyFont="1" applyFill="1" applyAlignment="1">
      <alignment horizontal="right" vertical="top" wrapText="1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4" fillId="2" borderId="4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F56-AC95-423B-8BB5-84205BAB1B9F}">
  <dimension ref="A1:S62"/>
  <sheetViews>
    <sheetView zoomScale="140" zoomScaleNormal="140" workbookViewId="0">
      <selection activeCell="G6" sqref="G6"/>
    </sheetView>
  </sheetViews>
  <sheetFormatPr defaultRowHeight="15" x14ac:dyDescent="0.25"/>
  <cols>
    <col min="1" max="1" width="30.85546875" customWidth="1"/>
    <col min="2" max="2" width="10.85546875" customWidth="1"/>
    <col min="3" max="3" width="10" bestFit="1" customWidth="1"/>
    <col min="4" max="4" width="20.42578125" bestFit="1" customWidth="1"/>
    <col min="5" max="5" width="16.28515625" bestFit="1" customWidth="1"/>
    <col min="6" max="6" width="18" bestFit="1" customWidth="1"/>
    <col min="11" max="11" width="21.5703125" customWidth="1"/>
    <col min="12" max="12" width="13.28515625" customWidth="1"/>
    <col min="13" max="13" width="13.7109375" customWidth="1"/>
    <col min="17" max="17" width="16.5703125" customWidth="1"/>
    <col min="18" max="18" width="17.5703125" customWidth="1"/>
  </cols>
  <sheetData>
    <row r="1" spans="1:13" ht="15.75" thickBot="1" x14ac:dyDescent="0.3">
      <c r="A1" s="1" t="s">
        <v>110</v>
      </c>
      <c r="K1" s="4">
        <v>373</v>
      </c>
      <c r="L1" s="4">
        <v>191</v>
      </c>
      <c r="M1">
        <f>SUM(K1:L1)</f>
        <v>564</v>
      </c>
    </row>
    <row r="2" spans="1:13" ht="15.75" thickBot="1" x14ac:dyDescent="0.3">
      <c r="A2" s="2" t="s">
        <v>106</v>
      </c>
      <c r="B2" s="2" t="s">
        <v>107</v>
      </c>
      <c r="D2" s="29" t="s">
        <v>104</v>
      </c>
      <c r="E2" s="18" t="str">
        <f>"No Coverter "&amp;TEXT(K1,"(0)")</f>
        <v>No Coverter (373)</v>
      </c>
      <c r="F2" s="18" t="str">
        <f>"Converter " &amp; TEXT(L1,"(0)")</f>
        <v>Converter (191)</v>
      </c>
    </row>
    <row r="3" spans="1:13" ht="15.75" thickTop="1" x14ac:dyDescent="0.25">
      <c r="A3" s="3">
        <v>1907</v>
      </c>
      <c r="B3" s="3">
        <v>1737</v>
      </c>
      <c r="D3" s="19" t="s">
        <v>21</v>
      </c>
      <c r="E3" s="7" t="str">
        <f>VLOOKUP(D3,$K$42:$M$58,2,FALSE)</f>
        <v>71.93 (7.65)</v>
      </c>
      <c r="F3" s="7" t="str">
        <f>VLOOKUP(D3,$K$42:$M$58,3,FALSE)&amp;"**"</f>
        <v>73.53 (7.07)**</v>
      </c>
    </row>
    <row r="4" spans="1:13" ht="15.75" thickBot="1" x14ac:dyDescent="0.3">
      <c r="D4" s="20" t="s">
        <v>23</v>
      </c>
      <c r="E4" s="7" t="str">
        <f t="shared" ref="E4:E19" si="0">VLOOKUP(D4,$K$42:$M$58,2,FALSE)</f>
        <v>217 |156</v>
      </c>
      <c r="F4" s="10" t="str">
        <f>VLOOKUP(D4,$K$42:$M$58,3,FALSE)</f>
        <v>119 | 72</v>
      </c>
    </row>
    <row r="5" spans="1:13" ht="15.75" thickBot="1" x14ac:dyDescent="0.3">
      <c r="A5" s="1" t="s">
        <v>108</v>
      </c>
      <c r="D5" s="20" t="s">
        <v>18</v>
      </c>
      <c r="E5" s="7" t="str">
        <f t="shared" si="0"/>
        <v>218 |155</v>
      </c>
      <c r="F5" s="10" t="str">
        <f t="shared" ref="F5:F19" si="1">VLOOKUP(D5,$K$42:$M$58,3,FALSE)&amp;"***"</f>
        <v>67 | 124***</v>
      </c>
    </row>
    <row r="6" spans="1:13" ht="15.75" thickBot="1" x14ac:dyDescent="0.3">
      <c r="A6" s="2" t="s">
        <v>106</v>
      </c>
      <c r="B6" s="2" t="s">
        <v>107</v>
      </c>
      <c r="D6" s="20" t="s">
        <v>15</v>
      </c>
      <c r="E6" s="7" t="str">
        <f t="shared" si="0"/>
        <v>28.11 (1.69)</v>
      </c>
      <c r="F6" s="7" t="str">
        <f t="shared" si="1"/>
        <v>26.96 (1.79)***</v>
      </c>
    </row>
    <row r="7" spans="1:13" ht="15.75" thickTop="1" x14ac:dyDescent="0.25">
      <c r="A7" s="3">
        <v>331</v>
      </c>
      <c r="B7" s="3">
        <v>1115</v>
      </c>
      <c r="D7" s="20" t="s">
        <v>13</v>
      </c>
      <c r="E7" s="7" t="str">
        <f t="shared" si="0"/>
        <v>1.99 (3.19)</v>
      </c>
      <c r="F7" s="7" t="str">
        <f t="shared" si="1"/>
        <v>5.24 (4.68)***</v>
      </c>
    </row>
    <row r="8" spans="1:13" ht="15.75" thickBot="1" x14ac:dyDescent="0.3">
      <c r="D8" s="20" t="s">
        <v>8</v>
      </c>
      <c r="E8" s="7" t="str">
        <f t="shared" si="0"/>
        <v>8.52 (3.82)</v>
      </c>
      <c r="F8" s="7" t="str">
        <f t="shared" si="1"/>
        <v>12.93 (4.64)***</v>
      </c>
    </row>
    <row r="9" spans="1:13" ht="15.75" thickBot="1" x14ac:dyDescent="0.3">
      <c r="A9" s="1" t="s">
        <v>109</v>
      </c>
      <c r="D9" s="20" t="s">
        <v>7</v>
      </c>
      <c r="E9" s="7" t="str">
        <f t="shared" si="0"/>
        <v>13.70 (5.79)</v>
      </c>
      <c r="F9" s="7" t="str">
        <f t="shared" si="1"/>
        <v>20.87 (6.22)***</v>
      </c>
    </row>
    <row r="10" spans="1:13" ht="15.75" thickBot="1" x14ac:dyDescent="0.3">
      <c r="A10" s="2" t="s">
        <v>106</v>
      </c>
      <c r="B10" s="2" t="s">
        <v>107</v>
      </c>
      <c r="D10" s="20" t="s">
        <v>9</v>
      </c>
      <c r="E10" s="7" t="str">
        <f t="shared" si="0"/>
        <v>37.69 (10.71)</v>
      </c>
      <c r="F10" s="7" t="str">
        <f t="shared" si="1"/>
        <v>28.59 (7.20)***</v>
      </c>
    </row>
    <row r="11" spans="1:13" ht="15.75" thickTop="1" x14ac:dyDescent="0.25">
      <c r="A11" s="3">
        <v>332</v>
      </c>
      <c r="B11" s="3">
        <v>564</v>
      </c>
      <c r="D11" s="20" t="s">
        <v>12</v>
      </c>
      <c r="E11" s="7" t="str">
        <f t="shared" si="0"/>
        <v>52.82 (30.46)</v>
      </c>
      <c r="F11" s="7" t="str">
        <f t="shared" si="1"/>
        <v>76.12 (29.11)***</v>
      </c>
    </row>
    <row r="12" spans="1:13" x14ac:dyDescent="0.25">
      <c r="D12" s="20" t="s">
        <v>17</v>
      </c>
      <c r="E12" s="7" t="str">
        <f t="shared" si="0"/>
        <v>4.80 (2.53)</v>
      </c>
      <c r="F12" s="7" t="str">
        <f t="shared" si="1"/>
        <v>3.07 (2.31)***</v>
      </c>
    </row>
    <row r="13" spans="1:13" x14ac:dyDescent="0.25">
      <c r="D13" s="20" t="s">
        <v>20</v>
      </c>
      <c r="E13" s="7" t="str">
        <f t="shared" si="0"/>
        <v>4.52 (2.43)</v>
      </c>
      <c r="F13" s="7" t="str">
        <f t="shared" si="1"/>
        <v>5.08 (2.27)***</v>
      </c>
    </row>
    <row r="14" spans="1:13" x14ac:dyDescent="0.25">
      <c r="D14" s="20" t="s">
        <v>10</v>
      </c>
      <c r="E14" s="7" t="str">
        <f t="shared" si="0"/>
        <v>1154.23 (580.01)</v>
      </c>
      <c r="F14" s="7" t="str">
        <f t="shared" si="1"/>
        <v>724.01 (325.90)***</v>
      </c>
    </row>
    <row r="15" spans="1:13" x14ac:dyDescent="0.25">
      <c r="D15" s="20" t="s">
        <v>16</v>
      </c>
      <c r="E15" s="7" t="str">
        <f t="shared" si="0"/>
        <v>256.44 (117.93)</v>
      </c>
      <c r="F15" s="7" t="str">
        <f t="shared" si="1"/>
        <v>342.46 (133.00)***</v>
      </c>
    </row>
    <row r="16" spans="1:13" x14ac:dyDescent="0.25">
      <c r="D16" s="20" t="s">
        <v>14</v>
      </c>
      <c r="E16" s="7" t="str">
        <f t="shared" si="0"/>
        <v>24.27 (13.15)</v>
      </c>
      <c r="F16" s="7" t="str">
        <f t="shared" si="1"/>
        <v>34.33 (15.10)***</v>
      </c>
    </row>
    <row r="17" spans="4:6" x14ac:dyDescent="0.25">
      <c r="D17" s="20" t="s">
        <v>22</v>
      </c>
      <c r="E17" s="7" t="str">
        <f t="shared" si="0"/>
        <v>115.15 (3.95)</v>
      </c>
      <c r="F17" s="10" t="str">
        <f>VLOOKUP(D17,$K$42:$M$58,3,FALSE)</f>
        <v>115.65 (4.38)</v>
      </c>
    </row>
    <row r="18" spans="4:6" x14ac:dyDescent="0.25">
      <c r="D18" s="20" t="s">
        <v>11</v>
      </c>
      <c r="E18" s="7" t="str">
        <f t="shared" si="0"/>
        <v>884.40 (21.25)</v>
      </c>
      <c r="F18" s="7" t="str">
        <f t="shared" si="1"/>
        <v>868.01 (20.44)***</v>
      </c>
    </row>
    <row r="19" spans="4:6" x14ac:dyDescent="0.25">
      <c r="D19" s="21" t="s">
        <v>19</v>
      </c>
      <c r="E19" s="17" t="str">
        <f t="shared" si="0"/>
        <v>280.03 (49.43)</v>
      </c>
      <c r="F19" s="17" t="str">
        <f t="shared" si="1"/>
        <v>296.33 (46.40)***</v>
      </c>
    </row>
    <row r="39" spans="1:19" ht="15.75" thickBot="1" x14ac:dyDescent="0.3"/>
    <row r="40" spans="1:19" ht="15.75" thickBot="1" x14ac:dyDescent="0.3">
      <c r="A40" s="1" t="s">
        <v>0</v>
      </c>
    </row>
    <row r="41" spans="1:19" ht="30.75" thickBot="1" x14ac:dyDescent="0.3">
      <c r="A41" s="2"/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96</v>
      </c>
      <c r="S41" s="11"/>
    </row>
    <row r="42" spans="1:19" ht="16.5" thickTop="1" thickBot="1" x14ac:dyDescent="0.3">
      <c r="A42" s="5" t="s">
        <v>7</v>
      </c>
      <c r="B42" s="3">
        <v>20.87</v>
      </c>
      <c r="C42" s="3">
        <v>6.22</v>
      </c>
      <c r="D42" s="3">
        <v>13.7</v>
      </c>
      <c r="E42" s="3">
        <v>5.79</v>
      </c>
      <c r="F42" s="3">
        <v>0.14787</v>
      </c>
      <c r="G42" s="3">
        <v>13.512</v>
      </c>
      <c r="H42" s="3">
        <v>-13.26</v>
      </c>
      <c r="I42" s="9">
        <f>1-_xlfn.NORM.DIST(ABS(G42),0,1,TRUE)</f>
        <v>0</v>
      </c>
      <c r="K42" s="7" t="str">
        <f>A42</f>
        <v>ADAS13</v>
      </c>
      <c r="L42" s="7" t="str">
        <f>TEXT(D42,"0.00 (") &amp; TEXT(E42,"0.00)")</f>
        <v>13.70 (5.79)</v>
      </c>
      <c r="M42" s="7" t="str">
        <f>TEXT(B42,"0.00 (") &amp; TEXT(C42,"0.00)")</f>
        <v>20.87 (6.22)</v>
      </c>
      <c r="N42" s="9">
        <f>I42</f>
        <v>0</v>
      </c>
      <c r="S42" s="8"/>
    </row>
    <row r="43" spans="1:19" ht="15.75" thickBot="1" x14ac:dyDescent="0.3">
      <c r="A43" s="5" t="s">
        <v>9</v>
      </c>
      <c r="B43" s="3">
        <v>28.59</v>
      </c>
      <c r="C43" s="3">
        <v>7.2</v>
      </c>
      <c r="D43" s="3">
        <v>37.69</v>
      </c>
      <c r="E43" s="3">
        <v>10.71</v>
      </c>
      <c r="F43" s="3">
        <v>-9.4740000000000005E-2</v>
      </c>
      <c r="G43" s="3">
        <v>-10.17</v>
      </c>
      <c r="H43" s="3">
        <v>11.95</v>
      </c>
      <c r="I43" s="9">
        <f t="shared" ref="I43:I58" si="2">1-_xlfn.NORM.DIST(ABS(G43),0,1,TRUE)</f>
        <v>0</v>
      </c>
      <c r="K43" s="7" t="str">
        <f t="shared" ref="K43:K58" si="3">A43</f>
        <v>RAVLT_immediate</v>
      </c>
      <c r="L43" s="7" t="str">
        <f t="shared" ref="L43:L58" si="4">TEXT(D43,"0.00 (") &amp; TEXT(E43,"0.00)")</f>
        <v>37.69 (10.71)</v>
      </c>
      <c r="M43" s="7" t="str">
        <f t="shared" ref="M43:M58" si="5">TEXT(B43,"0.00 (") &amp; TEXT(C43,"0.00)")</f>
        <v>28.59 (7.20)</v>
      </c>
      <c r="N43" s="9">
        <f t="shared" ref="N43:N58" si="6">I43</f>
        <v>0</v>
      </c>
      <c r="S43" s="8"/>
    </row>
    <row r="44" spans="1:19" ht="15.75" thickBot="1" x14ac:dyDescent="0.3">
      <c r="A44" s="5" t="s">
        <v>8</v>
      </c>
      <c r="B44" s="3">
        <v>12.93</v>
      </c>
      <c r="C44" s="3">
        <v>4.6399999999999997</v>
      </c>
      <c r="D44" s="3">
        <v>8.52</v>
      </c>
      <c r="E44" s="3">
        <v>3.82</v>
      </c>
      <c r="F44" s="3">
        <v>0.18301000000000001</v>
      </c>
      <c r="G44" s="3">
        <v>12.714</v>
      </c>
      <c r="H44" s="3">
        <v>-11.31</v>
      </c>
      <c r="I44" s="9">
        <f t="shared" si="2"/>
        <v>0</v>
      </c>
      <c r="K44" s="7" t="str">
        <f t="shared" si="3"/>
        <v>ADAS11</v>
      </c>
      <c r="L44" s="7" t="str">
        <f t="shared" si="4"/>
        <v>8.52 (3.82)</v>
      </c>
      <c r="M44" s="7" t="str">
        <f t="shared" si="5"/>
        <v>12.93 (4.64)</v>
      </c>
      <c r="N44" s="9">
        <f t="shared" si="6"/>
        <v>0</v>
      </c>
      <c r="S44" s="8"/>
    </row>
    <row r="45" spans="1:19" ht="15.75" thickBot="1" x14ac:dyDescent="0.3">
      <c r="A45" s="5" t="s">
        <v>10</v>
      </c>
      <c r="B45" s="3">
        <v>724.01</v>
      </c>
      <c r="C45" s="3">
        <v>325.89999999999998</v>
      </c>
      <c r="D45" s="3">
        <v>1154.23</v>
      </c>
      <c r="E45" s="3">
        <v>580.01</v>
      </c>
      <c r="F45" s="3">
        <v>-1.8600000000000001E-3</v>
      </c>
      <c r="G45" s="3">
        <v>-8.3059999999999992</v>
      </c>
      <c r="H45" s="3">
        <v>11.27</v>
      </c>
      <c r="I45" s="9">
        <f t="shared" si="2"/>
        <v>0</v>
      </c>
      <c r="K45" s="7" t="str">
        <f t="shared" si="3"/>
        <v>ABETA</v>
      </c>
      <c r="L45" s="7" t="str">
        <f t="shared" si="4"/>
        <v>1154.23 (580.01)</v>
      </c>
      <c r="M45" s="7" t="str">
        <f t="shared" si="5"/>
        <v>724.01 (325.90)</v>
      </c>
      <c r="N45" s="9">
        <f t="shared" si="6"/>
        <v>0</v>
      </c>
      <c r="S45" s="8"/>
    </row>
    <row r="46" spans="1:19" ht="15.75" thickBot="1" x14ac:dyDescent="0.3">
      <c r="A46" s="5" t="s">
        <v>13</v>
      </c>
      <c r="B46" s="3">
        <v>5.24</v>
      </c>
      <c r="C46" s="3">
        <v>4.68</v>
      </c>
      <c r="D46" s="3">
        <v>1.99</v>
      </c>
      <c r="E46" s="3">
        <v>3.19</v>
      </c>
      <c r="F46" s="3">
        <v>0.13666</v>
      </c>
      <c r="G46" s="3">
        <v>10.898</v>
      </c>
      <c r="H46" s="3">
        <v>-8.64</v>
      </c>
      <c r="I46" s="9">
        <f t="shared" si="2"/>
        <v>0</v>
      </c>
      <c r="K46" s="7" t="str">
        <f t="shared" si="3"/>
        <v>FAQ</v>
      </c>
      <c r="L46" s="7" t="str">
        <f t="shared" si="4"/>
        <v>1.99 (3.19)</v>
      </c>
      <c r="M46" s="7" t="str">
        <f t="shared" si="5"/>
        <v>5.24 (4.68)</v>
      </c>
      <c r="N46" s="9">
        <f t="shared" si="6"/>
        <v>0</v>
      </c>
      <c r="S46" s="8"/>
    </row>
    <row r="47" spans="1:19" ht="15.75" thickBot="1" x14ac:dyDescent="0.3">
      <c r="A47" s="5" t="s">
        <v>11</v>
      </c>
      <c r="B47" s="3">
        <v>868.01</v>
      </c>
      <c r="C47" s="3">
        <v>20.440000000000001</v>
      </c>
      <c r="D47" s="3">
        <v>884.4</v>
      </c>
      <c r="E47" s="3">
        <v>21.25</v>
      </c>
      <c r="F47" s="3">
        <v>-3.023E-2</v>
      </c>
      <c r="G47" s="3">
        <v>-8.2270000000000003</v>
      </c>
      <c r="H47" s="3">
        <v>8.89</v>
      </c>
      <c r="I47" s="9">
        <f t="shared" si="2"/>
        <v>0</v>
      </c>
      <c r="K47" s="7" t="str">
        <f t="shared" si="3"/>
        <v>WholeBrain</v>
      </c>
      <c r="L47" s="7" t="str">
        <f t="shared" si="4"/>
        <v>884.40 (21.25)</v>
      </c>
      <c r="M47" s="7" t="str">
        <f t="shared" si="5"/>
        <v>868.01 (20.44)</v>
      </c>
      <c r="N47" s="9">
        <f t="shared" si="6"/>
        <v>0</v>
      </c>
      <c r="S47" s="8"/>
    </row>
    <row r="48" spans="1:19" ht="15.75" thickBot="1" x14ac:dyDescent="0.3">
      <c r="A48" s="5" t="s">
        <v>12</v>
      </c>
      <c r="B48" s="3">
        <v>76.12</v>
      </c>
      <c r="C48" s="3">
        <v>29.11</v>
      </c>
      <c r="D48" s="3">
        <v>52.82</v>
      </c>
      <c r="E48" s="3">
        <v>30.46</v>
      </c>
      <c r="F48" s="3">
        <v>2.2380000000000001E-2</v>
      </c>
      <c r="G48" s="3">
        <v>8.2590000000000003</v>
      </c>
      <c r="H48" s="3">
        <v>-8.85</v>
      </c>
      <c r="I48" s="9">
        <f t="shared" si="2"/>
        <v>0</v>
      </c>
      <c r="K48" s="7" t="str">
        <f t="shared" si="3"/>
        <v>RAVLT_perc_forgetting</v>
      </c>
      <c r="L48" s="7" t="str">
        <f t="shared" si="4"/>
        <v>52.82 (30.46)</v>
      </c>
      <c r="M48" s="7" t="str">
        <f t="shared" si="5"/>
        <v>76.12 (29.11)</v>
      </c>
      <c r="N48" s="9">
        <f t="shared" si="6"/>
        <v>0</v>
      </c>
      <c r="S48" s="8"/>
    </row>
    <row r="49" spans="1:19" ht="15.75" thickBot="1" x14ac:dyDescent="0.3">
      <c r="A49" s="5" t="s">
        <v>14</v>
      </c>
      <c r="B49" s="3">
        <v>34.33</v>
      </c>
      <c r="C49" s="3">
        <v>15.1</v>
      </c>
      <c r="D49" s="3">
        <v>24.27</v>
      </c>
      <c r="E49" s="3">
        <v>13.15</v>
      </c>
      <c r="F49" s="3">
        <v>3.356E-2</v>
      </c>
      <c r="G49" s="3">
        <v>8.3209999999999997</v>
      </c>
      <c r="H49" s="3">
        <v>-7.82</v>
      </c>
      <c r="I49" s="9">
        <f t="shared" si="2"/>
        <v>0</v>
      </c>
      <c r="K49" s="7" t="str">
        <f t="shared" si="3"/>
        <v>PTAU</v>
      </c>
      <c r="L49" s="7" t="str">
        <f t="shared" si="4"/>
        <v>24.27 (13.15)</v>
      </c>
      <c r="M49" s="7" t="str">
        <f t="shared" si="5"/>
        <v>34.33 (15.10)</v>
      </c>
      <c r="N49" s="9">
        <f t="shared" si="6"/>
        <v>0</v>
      </c>
      <c r="S49" s="8"/>
    </row>
    <row r="50" spans="1:19" ht="15.75" thickBot="1" x14ac:dyDescent="0.3">
      <c r="A50" s="5" t="s">
        <v>17</v>
      </c>
      <c r="B50" s="3">
        <v>3.07</v>
      </c>
      <c r="C50" s="3">
        <v>2.31</v>
      </c>
      <c r="D50" s="3">
        <v>4.8</v>
      </c>
      <c r="E50" s="3">
        <v>2.5299999999999998</v>
      </c>
      <c r="F50" s="3">
        <v>-0.25148999999999999</v>
      </c>
      <c r="G50" s="3">
        <v>-7.649</v>
      </c>
      <c r="H50" s="3">
        <v>8.16</v>
      </c>
      <c r="I50" s="9">
        <f t="shared" si="2"/>
        <v>1.0103029524088925E-14</v>
      </c>
      <c r="K50" s="7" t="str">
        <f t="shared" si="3"/>
        <v>RAVLT_learning</v>
      </c>
      <c r="L50" s="7" t="str">
        <f t="shared" si="4"/>
        <v>4.80 (2.53)</v>
      </c>
      <c r="M50" s="7" t="str">
        <f t="shared" si="5"/>
        <v>3.07 (2.31)</v>
      </c>
      <c r="N50" s="9">
        <f t="shared" si="6"/>
        <v>1.0103029524088925E-14</v>
      </c>
      <c r="S50" s="8"/>
    </row>
    <row r="51" spans="1:19" ht="15.75" thickBot="1" x14ac:dyDescent="0.3">
      <c r="A51" s="5" t="s">
        <v>16</v>
      </c>
      <c r="B51" s="3">
        <v>342.46</v>
      </c>
      <c r="C51" s="3">
        <v>133</v>
      </c>
      <c r="D51" s="3">
        <v>256.44</v>
      </c>
      <c r="E51" s="3">
        <v>117.93</v>
      </c>
      <c r="F51" s="3">
        <v>3.6700000000000001E-3</v>
      </c>
      <c r="G51" s="3">
        <v>7.9379999999999997</v>
      </c>
      <c r="H51" s="3">
        <v>-7.55</v>
      </c>
      <c r="I51" s="9">
        <f t="shared" si="2"/>
        <v>0</v>
      </c>
      <c r="K51" s="7" t="str">
        <f t="shared" si="3"/>
        <v>TAU</v>
      </c>
      <c r="L51" s="7" t="str">
        <f t="shared" si="4"/>
        <v>256.44 (117.93)</v>
      </c>
      <c r="M51" s="7" t="str">
        <f t="shared" si="5"/>
        <v>342.46 (133.00)</v>
      </c>
      <c r="N51" s="9">
        <f t="shared" si="6"/>
        <v>0</v>
      </c>
      <c r="S51" s="8"/>
    </row>
    <row r="52" spans="1:19" ht="15.75" thickBot="1" x14ac:dyDescent="0.3">
      <c r="A52" s="5" t="s">
        <v>15</v>
      </c>
      <c r="B52" s="3">
        <v>26.96</v>
      </c>
      <c r="C52" s="3">
        <v>1.79</v>
      </c>
      <c r="D52" s="3">
        <v>28.11</v>
      </c>
      <c r="E52" s="3">
        <v>1.69</v>
      </c>
      <c r="F52" s="3">
        <v>-0.29581000000000002</v>
      </c>
      <c r="G52" s="3">
        <v>-7.47</v>
      </c>
      <c r="H52" s="3">
        <v>7.37</v>
      </c>
      <c r="I52" s="9">
        <f t="shared" si="2"/>
        <v>4.0079051188968151E-14</v>
      </c>
      <c r="K52" s="7" t="str">
        <f t="shared" si="3"/>
        <v>MMSE</v>
      </c>
      <c r="L52" s="7" t="str">
        <f t="shared" si="4"/>
        <v>28.11 (1.69)</v>
      </c>
      <c r="M52" s="7" t="str">
        <f t="shared" si="5"/>
        <v>26.96 (1.79)</v>
      </c>
      <c r="N52" s="9">
        <f t="shared" si="6"/>
        <v>4.0079051188968151E-14</v>
      </c>
      <c r="S52" s="8"/>
    </row>
    <row r="53" spans="1:19" ht="15.75" thickBot="1" x14ac:dyDescent="0.3">
      <c r="A53" s="5" t="s">
        <v>18</v>
      </c>
      <c r="B53" s="3">
        <v>67</v>
      </c>
      <c r="C53" s="3">
        <v>124</v>
      </c>
      <c r="D53" s="3">
        <v>218</v>
      </c>
      <c r="E53" s="3">
        <v>155</v>
      </c>
      <c r="F53" s="3">
        <v>0.97645000000000004</v>
      </c>
      <c r="G53" s="3">
        <v>6.2809999999999997</v>
      </c>
      <c r="H53" s="3" t="s">
        <v>91</v>
      </c>
      <c r="I53" s="9">
        <f t="shared" si="2"/>
        <v>1.6820111969906293E-10</v>
      </c>
      <c r="K53" s="7" t="str">
        <f t="shared" si="3"/>
        <v>APOE4</v>
      </c>
      <c r="L53" s="7" t="str">
        <f>TEXT(D53,"0 |") &amp; TEXT(E53,"0")</f>
        <v>218 |155</v>
      </c>
      <c r="M53" s="7" t="str">
        <f>TEXT(B53,"0 |") &amp; TEXT(C53," 0")</f>
        <v>67 | 124</v>
      </c>
      <c r="N53" s="9">
        <f t="shared" si="6"/>
        <v>1.6820111969906293E-10</v>
      </c>
      <c r="S53" s="8"/>
    </row>
    <row r="54" spans="1:19" ht="15.75" thickBot="1" x14ac:dyDescent="0.3">
      <c r="A54" s="5" t="s">
        <v>19</v>
      </c>
      <c r="B54" s="3">
        <v>296.33</v>
      </c>
      <c r="C54" s="3">
        <v>46.4</v>
      </c>
      <c r="D54" s="3">
        <v>280.02999999999997</v>
      </c>
      <c r="E54" s="3">
        <v>49.43</v>
      </c>
      <c r="F54" s="3">
        <v>6.4200000000000004E-3</v>
      </c>
      <c r="G54" s="3">
        <v>3.9580000000000002</v>
      </c>
      <c r="H54" s="3">
        <v>-3.86</v>
      </c>
      <c r="I54" s="9">
        <f t="shared" si="2"/>
        <v>3.7789978887370346E-5</v>
      </c>
      <c r="K54" s="7" t="str">
        <f t="shared" si="3"/>
        <v>Ventricles</v>
      </c>
      <c r="L54" s="7" t="str">
        <f t="shared" si="4"/>
        <v>280.03 (49.43)</v>
      </c>
      <c r="M54" s="7" t="str">
        <f t="shared" si="5"/>
        <v>296.33 (46.40)</v>
      </c>
      <c r="N54" s="9">
        <f t="shared" si="6"/>
        <v>3.7789978887370346E-5</v>
      </c>
      <c r="S54" s="8"/>
    </row>
    <row r="55" spans="1:19" ht="15.75" thickBot="1" x14ac:dyDescent="0.3">
      <c r="A55" s="5" t="s">
        <v>20</v>
      </c>
      <c r="B55" s="3">
        <v>5.08</v>
      </c>
      <c r="C55" s="3">
        <v>2.27</v>
      </c>
      <c r="D55" s="3">
        <v>4.5199999999999996</v>
      </c>
      <c r="E55" s="3">
        <v>2.4300000000000002</v>
      </c>
      <c r="F55" s="3">
        <v>8.7520000000000001E-2</v>
      </c>
      <c r="G55" s="3">
        <v>2.887</v>
      </c>
      <c r="H55" s="3">
        <v>-2.73</v>
      </c>
      <c r="I55" s="9">
        <f t="shared" si="2"/>
        <v>1.9446711524528926E-3</v>
      </c>
      <c r="K55" s="7" t="str">
        <f t="shared" si="3"/>
        <v>RAVLT_forgetting</v>
      </c>
      <c r="L55" s="7" t="str">
        <f t="shared" si="4"/>
        <v>4.52 (2.43)</v>
      </c>
      <c r="M55" s="7" t="str">
        <f t="shared" si="5"/>
        <v>5.08 (2.27)</v>
      </c>
      <c r="N55" s="9">
        <f t="shared" si="6"/>
        <v>1.9446711524528926E-3</v>
      </c>
      <c r="S55" s="8"/>
    </row>
    <row r="56" spans="1:19" ht="15.75" thickBot="1" x14ac:dyDescent="0.3">
      <c r="A56" s="5" t="s">
        <v>22</v>
      </c>
      <c r="B56" s="3">
        <v>115.65</v>
      </c>
      <c r="C56" s="3">
        <v>4.38</v>
      </c>
      <c r="D56" s="3">
        <v>115.15</v>
      </c>
      <c r="E56" s="3">
        <v>3.95</v>
      </c>
      <c r="F56" s="3">
        <v>1.5480000000000001E-2</v>
      </c>
      <c r="G56" s="3">
        <v>0.84699999999999998</v>
      </c>
      <c r="H56" s="3">
        <v>-1.34</v>
      </c>
      <c r="I56" s="9">
        <f t="shared" si="2"/>
        <v>0.19849756072432445</v>
      </c>
      <c r="K56" s="7" t="str">
        <f t="shared" si="3"/>
        <v>ICV</v>
      </c>
      <c r="L56" s="7" t="str">
        <f t="shared" si="4"/>
        <v>115.15 (3.95)</v>
      </c>
      <c r="M56" s="7" t="str">
        <f t="shared" si="5"/>
        <v>115.65 (4.38)</v>
      </c>
      <c r="N56" s="9">
        <f t="shared" si="6"/>
        <v>0.19849756072432445</v>
      </c>
      <c r="S56" s="8"/>
    </row>
    <row r="57" spans="1:19" ht="15.75" thickBot="1" x14ac:dyDescent="0.3">
      <c r="A57" s="5" t="s">
        <v>23</v>
      </c>
      <c r="B57" s="3">
        <v>119</v>
      </c>
      <c r="C57" s="3">
        <v>72</v>
      </c>
      <c r="D57" s="3">
        <v>217</v>
      </c>
      <c r="E57" s="3">
        <v>156</v>
      </c>
      <c r="F57" s="3">
        <v>-5.101E-2</v>
      </c>
      <c r="G57" s="3">
        <v>-0.33800000000000002</v>
      </c>
      <c r="H57" s="3" t="s">
        <v>91</v>
      </c>
      <c r="I57" s="9">
        <f t="shared" si="2"/>
        <v>0.36768159388864985</v>
      </c>
      <c r="K57" s="7" t="str">
        <f t="shared" si="3"/>
        <v>Gender</v>
      </c>
      <c r="L57" s="7" t="str">
        <f>TEXT(D57,"0 |") &amp; TEXT(E57,"0")</f>
        <v>217 |156</v>
      </c>
      <c r="M57" s="7" t="str">
        <f>TEXT(B57,"0 |") &amp; TEXT(C57," 0")</f>
        <v>119 | 72</v>
      </c>
      <c r="N57" s="9">
        <f t="shared" si="6"/>
        <v>0.36768159388864985</v>
      </c>
      <c r="S57" s="8"/>
    </row>
    <row r="58" spans="1:19" ht="15.75" thickBot="1" x14ac:dyDescent="0.3">
      <c r="A58" s="5" t="s">
        <v>21</v>
      </c>
      <c r="B58" s="3">
        <v>73.53</v>
      </c>
      <c r="C58" s="3">
        <v>7.07</v>
      </c>
      <c r="D58" s="3">
        <v>71.930000000000007</v>
      </c>
      <c r="E58" s="3">
        <v>7.65</v>
      </c>
      <c r="F58" s="3">
        <v>2.6599999999999999E-2</v>
      </c>
      <c r="G58" s="3">
        <v>2.7040000000000002</v>
      </c>
      <c r="H58" s="3">
        <v>-2.4700000000000002</v>
      </c>
      <c r="I58" s="9">
        <f t="shared" si="2"/>
        <v>3.425514458086143E-3</v>
      </c>
      <c r="K58" s="7" t="str">
        <f t="shared" si="3"/>
        <v>AGE</v>
      </c>
      <c r="L58" s="7" t="str">
        <f t="shared" si="4"/>
        <v>71.93 (7.65)</v>
      </c>
      <c r="M58" s="7" t="str">
        <f t="shared" si="5"/>
        <v>73.53 (7.07)</v>
      </c>
      <c r="N58" s="9">
        <f t="shared" si="6"/>
        <v>3.425514458086143E-3</v>
      </c>
      <c r="S58" s="8"/>
    </row>
    <row r="59" spans="1:19" ht="15.75" thickBot="1" x14ac:dyDescent="0.3">
      <c r="A59" s="5"/>
      <c r="B59" s="3"/>
      <c r="C59" s="6"/>
      <c r="D59" s="3"/>
      <c r="E59" s="6"/>
      <c r="F59" s="3"/>
      <c r="G59" s="3"/>
      <c r="H59" s="16"/>
      <c r="I59" s="9"/>
      <c r="P59" s="7"/>
      <c r="Q59" s="10"/>
      <c r="R59" s="10"/>
      <c r="S59" s="8"/>
    </row>
    <row r="60" spans="1:19" ht="15.75" thickBot="1" x14ac:dyDescent="0.3">
      <c r="A60" s="5"/>
      <c r="B60" s="3"/>
      <c r="C60" s="6"/>
      <c r="D60" s="3"/>
      <c r="E60" s="6"/>
      <c r="F60" s="3"/>
      <c r="G60" s="3"/>
      <c r="H60" s="16"/>
      <c r="I60" s="9"/>
    </row>
    <row r="61" spans="1:19" ht="15.75" thickBot="1" x14ac:dyDescent="0.3">
      <c r="A61" s="5"/>
      <c r="B61" s="3"/>
      <c r="C61" s="6"/>
      <c r="D61" s="3"/>
      <c r="E61" s="6"/>
      <c r="F61" s="3"/>
      <c r="G61" s="3"/>
      <c r="H61" s="16"/>
      <c r="I61" s="9"/>
    </row>
    <row r="62" spans="1:19" x14ac:dyDescent="0.25">
      <c r="A62" s="5"/>
      <c r="B62" s="3"/>
      <c r="C62" s="6"/>
      <c r="D62" s="3"/>
      <c r="E62" s="6"/>
      <c r="F62" s="3"/>
      <c r="G62" s="3"/>
      <c r="H62" s="16"/>
      <c r="I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6F4-6ADC-440A-A7BF-29671BC445C4}">
  <dimension ref="A1:I80"/>
  <sheetViews>
    <sheetView workbookViewId="0">
      <selection activeCell="E62" sqref="E62"/>
    </sheetView>
  </sheetViews>
  <sheetFormatPr defaultRowHeight="15" x14ac:dyDescent="0.25"/>
  <cols>
    <col min="1" max="1" width="29.42578125" customWidth="1"/>
    <col min="2" max="2" width="12" customWidth="1"/>
    <col min="3" max="3" width="17.140625" customWidth="1"/>
    <col min="4" max="4" width="19.28515625" customWidth="1"/>
    <col min="5" max="5" width="10.7109375" bestFit="1" customWidth="1"/>
    <col min="7" max="7" width="13.42578125" customWidth="1"/>
    <col min="9" max="9" width="11.7109375" customWidth="1"/>
    <col min="11" max="11" width="7" bestFit="1" customWidth="1"/>
  </cols>
  <sheetData>
    <row r="1" spans="1:2" ht="15.75" thickBot="1" x14ac:dyDescent="0.3"/>
    <row r="2" spans="1:2" ht="15.75" thickBot="1" x14ac:dyDescent="0.3">
      <c r="A2" s="1" t="s">
        <v>25</v>
      </c>
    </row>
    <row r="3" spans="1:2" ht="15.75" thickBot="1" x14ac:dyDescent="0.3">
      <c r="A3" s="5" t="s">
        <v>13</v>
      </c>
      <c r="B3" s="3">
        <v>50</v>
      </c>
    </row>
    <row r="4" spans="1:2" ht="15.75" thickBot="1" x14ac:dyDescent="0.3">
      <c r="A4" s="5" t="s">
        <v>9</v>
      </c>
      <c r="B4" s="3">
        <v>50</v>
      </c>
    </row>
    <row r="5" spans="1:2" ht="15.75" thickBot="1" x14ac:dyDescent="0.3">
      <c r="A5" s="5" t="s">
        <v>10</v>
      </c>
      <c r="B5" s="3">
        <v>49</v>
      </c>
    </row>
    <row r="6" spans="1:2" ht="15.75" thickBot="1" x14ac:dyDescent="0.3">
      <c r="A6" s="5" t="s">
        <v>7</v>
      </c>
      <c r="B6" s="3">
        <v>48</v>
      </c>
    </row>
    <row r="7" spans="1:2" ht="15.75" thickBot="1" x14ac:dyDescent="0.3">
      <c r="A7" s="5" t="s">
        <v>14</v>
      </c>
      <c r="B7" s="3">
        <v>48</v>
      </c>
    </row>
    <row r="8" spans="1:2" ht="15.75" thickBot="1" x14ac:dyDescent="0.3">
      <c r="A8" s="5" t="s">
        <v>16</v>
      </c>
      <c r="B8" s="3">
        <v>45</v>
      </c>
    </row>
    <row r="9" spans="1:2" ht="15.75" thickBot="1" x14ac:dyDescent="0.3">
      <c r="A9" s="5" t="s">
        <v>8</v>
      </c>
      <c r="B9" s="3">
        <v>44</v>
      </c>
    </row>
    <row r="10" spans="1:2" ht="15.75" thickBot="1" x14ac:dyDescent="0.3">
      <c r="A10" s="5" t="s">
        <v>26</v>
      </c>
      <c r="B10" s="3">
        <v>31</v>
      </c>
    </row>
    <row r="11" spans="1:2" ht="15.75" thickBot="1" x14ac:dyDescent="0.3">
      <c r="A11" s="5" t="s">
        <v>92</v>
      </c>
      <c r="B11" s="3">
        <v>29</v>
      </c>
    </row>
    <row r="12" spans="1:2" ht="15.75" thickBot="1" x14ac:dyDescent="0.3">
      <c r="A12" s="5" t="s">
        <v>18</v>
      </c>
      <c r="B12" s="3">
        <v>28</v>
      </c>
    </row>
    <row r="13" spans="1:2" ht="15.75" thickBot="1" x14ac:dyDescent="0.3">
      <c r="A13" s="5" t="s">
        <v>12</v>
      </c>
      <c r="B13" s="3">
        <v>22</v>
      </c>
    </row>
    <row r="14" spans="1:2" ht="15.75" thickBot="1" x14ac:dyDescent="0.3">
      <c r="A14" s="5" t="s">
        <v>97</v>
      </c>
      <c r="B14" s="3">
        <v>21</v>
      </c>
    </row>
    <row r="15" spans="1:2" ht="15.75" thickBot="1" x14ac:dyDescent="0.3">
      <c r="A15" s="5"/>
      <c r="B15" s="3"/>
    </row>
    <row r="16" spans="1:2" ht="15.75" thickBot="1" x14ac:dyDescent="0.3">
      <c r="A16" s="5"/>
      <c r="B16" s="3"/>
    </row>
    <row r="17" spans="1:9" ht="15.75" thickBot="1" x14ac:dyDescent="0.3">
      <c r="A17" s="5"/>
      <c r="B17" s="3"/>
    </row>
    <row r="18" spans="1:9" ht="15.75" thickBot="1" x14ac:dyDescent="0.3">
      <c r="A18" s="5"/>
      <c r="B18" s="3"/>
    </row>
    <row r="19" spans="1:9" ht="15.75" thickBot="1" x14ac:dyDescent="0.3">
      <c r="A19" s="5"/>
      <c r="B19" s="3"/>
    </row>
    <row r="20" spans="1:9" ht="15.75" thickBot="1" x14ac:dyDescent="0.3">
      <c r="A20" s="5"/>
      <c r="B20" s="3"/>
    </row>
    <row r="21" spans="1:9" ht="15.75" thickBot="1" x14ac:dyDescent="0.3">
      <c r="A21" s="5"/>
      <c r="B21" s="3"/>
    </row>
    <row r="22" spans="1:9" ht="15.75" thickBot="1" x14ac:dyDescent="0.3">
      <c r="A22" s="5"/>
      <c r="B22" s="3"/>
    </row>
    <row r="23" spans="1:9" ht="15.75" thickBot="1" x14ac:dyDescent="0.3">
      <c r="A23" s="5"/>
      <c r="B23" s="3"/>
    </row>
    <row r="24" spans="1:9" ht="15.75" thickBot="1" x14ac:dyDescent="0.3">
      <c r="A24" s="5"/>
      <c r="B24" s="3"/>
    </row>
    <row r="25" spans="1:9" ht="15.75" thickBot="1" x14ac:dyDescent="0.3">
      <c r="A25" s="5"/>
      <c r="B25" s="3"/>
    </row>
    <row r="26" spans="1:9" ht="15.75" thickBot="1" x14ac:dyDescent="0.3">
      <c r="A26" s="5"/>
      <c r="B26" s="3"/>
    </row>
    <row r="27" spans="1:9" x14ac:dyDescent="0.25">
      <c r="A27" s="5"/>
      <c r="B27" s="3"/>
    </row>
    <row r="29" spans="1:9" ht="15.75" thickBot="1" x14ac:dyDescent="0.3"/>
    <row r="30" spans="1:9" ht="15.75" thickBot="1" x14ac:dyDescent="0.3">
      <c r="A30" s="1" t="s">
        <v>27</v>
      </c>
    </row>
    <row r="31" spans="1:9" ht="30.75" thickBot="1" x14ac:dyDescent="0.3">
      <c r="A31" s="2"/>
      <c r="B31" s="2" t="s">
        <v>28</v>
      </c>
      <c r="C31" s="2" t="s">
        <v>29</v>
      </c>
      <c r="D31" s="2" t="s">
        <v>30</v>
      </c>
      <c r="E31" s="2" t="s">
        <v>31</v>
      </c>
      <c r="F31" s="2" t="s">
        <v>32</v>
      </c>
      <c r="G31" s="2" t="s">
        <v>33</v>
      </c>
      <c r="H31" s="2" t="s">
        <v>34</v>
      </c>
      <c r="I31" s="2" t="s">
        <v>35</v>
      </c>
    </row>
    <row r="32" spans="1:9" ht="16.5" thickTop="1" thickBot="1" x14ac:dyDescent="0.3">
      <c r="A32" s="5" t="s">
        <v>36</v>
      </c>
      <c r="B32" s="3">
        <v>0.42330000000000001</v>
      </c>
      <c r="C32" s="3">
        <v>4.3499999999999996</v>
      </c>
      <c r="D32" s="3">
        <v>3.4159999999999999</v>
      </c>
      <c r="E32" s="3">
        <v>5.53</v>
      </c>
      <c r="F32" s="3">
        <v>0.69099999999999995</v>
      </c>
      <c r="G32" s="3">
        <v>0.89600000000000002</v>
      </c>
      <c r="H32" s="3">
        <v>0.79400000000000004</v>
      </c>
      <c r="I32" s="3">
        <v>0.16900000000000001</v>
      </c>
    </row>
    <row r="33" spans="1:9" ht="15.75" thickBot="1" x14ac:dyDescent="0.3">
      <c r="A33" s="5" t="s">
        <v>37</v>
      </c>
      <c r="B33" s="3">
        <v>0.2843</v>
      </c>
      <c r="C33" s="3">
        <v>6.1</v>
      </c>
      <c r="D33" s="3">
        <v>4.34</v>
      </c>
      <c r="E33" s="3">
        <v>8.56</v>
      </c>
      <c r="F33" s="3">
        <v>0.83799999999999997</v>
      </c>
      <c r="G33" s="3">
        <v>0.79600000000000004</v>
      </c>
      <c r="H33" s="3">
        <v>0.81699999999999995</v>
      </c>
      <c r="I33" s="3">
        <v>0.22</v>
      </c>
    </row>
    <row r="34" spans="1:9" ht="15.75" thickBot="1" x14ac:dyDescent="0.3">
      <c r="A34" s="5" t="s">
        <v>38</v>
      </c>
      <c r="B34" s="3">
        <v>0.24560000000000001</v>
      </c>
      <c r="C34" s="3">
        <v>7.55</v>
      </c>
      <c r="D34" s="3">
        <v>5.0730000000000004</v>
      </c>
      <c r="E34" s="3">
        <v>11.22</v>
      </c>
      <c r="F34" s="3">
        <v>0.88</v>
      </c>
      <c r="G34" s="3">
        <v>0.76800000000000002</v>
      </c>
      <c r="H34" s="3">
        <v>0.82399999999999995</v>
      </c>
      <c r="I34" s="3">
        <v>0.24</v>
      </c>
    </row>
    <row r="35" spans="1:9" ht="15.75" thickBot="1" x14ac:dyDescent="0.3">
      <c r="A35" s="5" t="s">
        <v>39</v>
      </c>
      <c r="B35" s="3">
        <v>4.5900000000000003E-2</v>
      </c>
      <c r="C35" s="3">
        <v>197.61</v>
      </c>
      <c r="D35" s="3">
        <v>0.40400000000000003</v>
      </c>
      <c r="E35" s="3">
        <v>96599.5</v>
      </c>
      <c r="F35" s="3">
        <v>1</v>
      </c>
      <c r="G35" s="3">
        <v>0.157</v>
      </c>
      <c r="H35" s="3">
        <v>0.57799999999999996</v>
      </c>
      <c r="I35" s="3">
        <v>0.311</v>
      </c>
    </row>
    <row r="36" spans="1:9" ht="15.75" thickBot="1" x14ac:dyDescent="0.3">
      <c r="A36" s="5" t="s">
        <v>102</v>
      </c>
      <c r="B36" s="3">
        <v>4.5900000000000003E-2</v>
      </c>
      <c r="C36" s="3">
        <v>197.61</v>
      </c>
      <c r="D36" s="3">
        <v>0.40400000000000003</v>
      </c>
      <c r="E36" s="3">
        <v>96599.5</v>
      </c>
      <c r="F36" s="3">
        <v>1</v>
      </c>
      <c r="G36" s="3">
        <v>0.157</v>
      </c>
      <c r="H36" s="3">
        <v>0.57799999999999996</v>
      </c>
      <c r="I36" s="3">
        <v>0.311</v>
      </c>
    </row>
    <row r="37" spans="1:9" x14ac:dyDescent="0.25">
      <c r="A37" s="5" t="s">
        <v>40</v>
      </c>
      <c r="B37" s="3">
        <v>0.5</v>
      </c>
      <c r="C37" s="3">
        <v>3.7</v>
      </c>
      <c r="D37" s="3">
        <v>2.9990000000000001</v>
      </c>
      <c r="E37" s="3">
        <v>4.5599999999999996</v>
      </c>
      <c r="F37" s="3">
        <v>0.59699999999999998</v>
      </c>
      <c r="G37" s="3">
        <v>0.92300000000000004</v>
      </c>
      <c r="H37" s="3">
        <v>0.76</v>
      </c>
      <c r="I37" s="3">
        <v>0.13100000000000001</v>
      </c>
    </row>
    <row r="40" spans="1:9" ht="15.75" thickBot="1" x14ac:dyDescent="0.3"/>
    <row r="41" spans="1:9" ht="15.75" thickBot="1" x14ac:dyDescent="0.3">
      <c r="A41" s="1" t="s">
        <v>103</v>
      </c>
    </row>
    <row r="42" spans="1:9" x14ac:dyDescent="0.25">
      <c r="A42" s="44" t="s">
        <v>169</v>
      </c>
      <c r="B42" s="45"/>
      <c r="C42" s="45"/>
      <c r="D42" s="45"/>
      <c r="E42" s="45"/>
      <c r="F42" s="45"/>
    </row>
    <row r="43" spans="1:9" ht="45.75" customHeight="1" thickBot="1" x14ac:dyDescent="0.3">
      <c r="A43" s="2"/>
      <c r="B43" s="2" t="s">
        <v>51</v>
      </c>
      <c r="C43" s="2" t="s">
        <v>52</v>
      </c>
      <c r="D43" s="2" t="s">
        <v>53</v>
      </c>
      <c r="E43" s="2" t="s">
        <v>54</v>
      </c>
      <c r="F43" s="2" t="s">
        <v>55</v>
      </c>
    </row>
    <row r="44" spans="1:9" ht="16.5" thickTop="1" thickBot="1" x14ac:dyDescent="0.3">
      <c r="A44" s="5" t="s">
        <v>56</v>
      </c>
      <c r="B44" s="3">
        <v>313</v>
      </c>
      <c r="C44" s="3">
        <v>31</v>
      </c>
      <c r="D44" s="3">
        <v>127.6</v>
      </c>
      <c r="E44" s="3">
        <v>73.17</v>
      </c>
      <c r="F44" s="3">
        <v>227.77</v>
      </c>
    </row>
    <row r="45" spans="1:9" ht="15.75" thickBot="1" x14ac:dyDescent="0.3">
      <c r="A45" s="5" t="s">
        <v>57</v>
      </c>
      <c r="B45" s="3">
        <v>69</v>
      </c>
      <c r="C45" s="3">
        <v>28</v>
      </c>
      <c r="D45" s="3">
        <v>22.2</v>
      </c>
      <c r="E45" s="3">
        <v>1.53</v>
      </c>
      <c r="F45" s="3">
        <v>1.74</v>
      </c>
    </row>
    <row r="46" spans="1:9" x14ac:dyDescent="0.25">
      <c r="A46" s="5" t="s">
        <v>58</v>
      </c>
      <c r="B46" s="3">
        <v>182</v>
      </c>
      <c r="C46" s="3">
        <v>132</v>
      </c>
      <c r="D46" s="3">
        <v>41.2</v>
      </c>
      <c r="E46" s="3">
        <v>200.27</v>
      </c>
      <c r="F46" s="3">
        <v>264.37</v>
      </c>
    </row>
    <row r="50" spans="1:4" x14ac:dyDescent="0.25">
      <c r="A50" s="28" t="s">
        <v>105</v>
      </c>
    </row>
    <row r="51" spans="1:4" ht="15.75" thickBot="1" x14ac:dyDescent="0.3">
      <c r="A51" s="2" t="s">
        <v>41</v>
      </c>
      <c r="B51" s="2" t="s">
        <v>42</v>
      </c>
      <c r="C51" s="2" t="s">
        <v>43</v>
      </c>
      <c r="D51" s="2" t="s">
        <v>44</v>
      </c>
    </row>
    <row r="52" spans="1:4" ht="15.75" thickTop="1" x14ac:dyDescent="0.25">
      <c r="A52" s="3">
        <v>0.84499999999999997</v>
      </c>
      <c r="B52" s="3">
        <v>0.84499999999999997</v>
      </c>
      <c r="C52" s="3">
        <v>0.82</v>
      </c>
      <c r="D52" s="3">
        <v>0.86899999999999999</v>
      </c>
    </row>
    <row r="54" spans="1:4" ht="15.75" thickBot="1" x14ac:dyDescent="0.3"/>
    <row r="55" spans="1:4" ht="15.75" thickBot="1" x14ac:dyDescent="0.3">
      <c r="A55" s="1" t="s">
        <v>170</v>
      </c>
    </row>
    <row r="56" spans="1:4" ht="15.75" thickBot="1" x14ac:dyDescent="0.3">
      <c r="A56" s="2" t="s">
        <v>45</v>
      </c>
      <c r="B56" s="2" t="s">
        <v>43</v>
      </c>
      <c r="C56" s="2" t="s">
        <v>44</v>
      </c>
    </row>
    <row r="57" spans="1:4" ht="15.75" thickTop="1" x14ac:dyDescent="0.25">
      <c r="A57" s="3">
        <v>0.874</v>
      </c>
      <c r="B57" s="3">
        <v>0.84499999999999997</v>
      </c>
      <c r="C57" s="3">
        <v>0.90300000000000002</v>
      </c>
    </row>
    <row r="58" spans="1:4" ht="15.75" thickBot="1" x14ac:dyDescent="0.3"/>
    <row r="59" spans="1:4" ht="15.75" thickBot="1" x14ac:dyDescent="0.3">
      <c r="A59" s="1" t="s">
        <v>46</v>
      </c>
    </row>
    <row r="60" spans="1:4" x14ac:dyDescent="0.25">
      <c r="A60" s="12" t="s">
        <v>47</v>
      </c>
    </row>
    <row r="61" spans="1:4" ht="15.75" thickBot="1" x14ac:dyDescent="0.3">
      <c r="A61" s="13">
        <v>0.5</v>
      </c>
      <c r="B61" s="14">
        <v>2.5000000000000001E-2</v>
      </c>
      <c r="C61" s="14">
        <v>0.97499999999999998</v>
      </c>
    </row>
    <row r="62" spans="1:4" ht="15.75" thickTop="1" x14ac:dyDescent="0.25">
      <c r="A62" s="15">
        <v>0.80700000000000005</v>
      </c>
      <c r="B62" s="15">
        <v>0.77500000000000002</v>
      </c>
      <c r="C62" s="15">
        <v>0.83899999999999997</v>
      </c>
    </row>
    <row r="63" spans="1:4" x14ac:dyDescent="0.25">
      <c r="A63" s="12" t="s">
        <v>48</v>
      </c>
    </row>
    <row r="64" spans="1:4" ht="15.75" thickBot="1" x14ac:dyDescent="0.3">
      <c r="A64" s="13">
        <v>0.5</v>
      </c>
      <c r="B64" s="14">
        <v>2.5000000000000001E-2</v>
      </c>
      <c r="C64" s="14">
        <v>0.97499999999999998</v>
      </c>
    </row>
    <row r="65" spans="1:3" ht="15.75" thickTop="1" x14ac:dyDescent="0.25">
      <c r="A65" s="15">
        <v>0.69099999999999995</v>
      </c>
      <c r="B65" s="15">
        <v>0.625</v>
      </c>
      <c r="C65" s="15">
        <v>0.75700000000000001</v>
      </c>
    </row>
    <row r="66" spans="1:3" x14ac:dyDescent="0.25">
      <c r="A66" s="12" t="s">
        <v>49</v>
      </c>
    </row>
    <row r="67" spans="1:3" ht="15.75" thickBot="1" x14ac:dyDescent="0.3">
      <c r="A67" s="13">
        <v>0.5</v>
      </c>
      <c r="B67" s="14">
        <v>2.5000000000000001E-2</v>
      </c>
      <c r="C67" s="14">
        <v>0.97499999999999998</v>
      </c>
    </row>
    <row r="68" spans="1:3" ht="15.75" thickTop="1" x14ac:dyDescent="0.25">
      <c r="A68" s="15">
        <v>0.86599999999999999</v>
      </c>
      <c r="B68" s="15">
        <v>0.83199999999999996</v>
      </c>
      <c r="C68" s="15">
        <v>0.90100000000000002</v>
      </c>
    </row>
    <row r="69" spans="1:3" x14ac:dyDescent="0.25">
      <c r="A69" s="12" t="s">
        <v>171</v>
      </c>
    </row>
    <row r="70" spans="1:3" ht="15.75" thickBot="1" x14ac:dyDescent="0.3">
      <c r="A70" s="13">
        <v>0.5</v>
      </c>
      <c r="B70" s="14">
        <v>2.5000000000000001E-2</v>
      </c>
      <c r="C70" s="14">
        <v>0.97499999999999998</v>
      </c>
    </row>
    <row r="71" spans="1:3" ht="15.75" thickTop="1" x14ac:dyDescent="0.25">
      <c r="A71" s="15">
        <v>0.77900000000000003</v>
      </c>
      <c r="B71" s="15">
        <v>0.74099999999999999</v>
      </c>
      <c r="C71" s="15">
        <v>0.81599999999999995</v>
      </c>
    </row>
    <row r="72" spans="1:3" x14ac:dyDescent="0.25">
      <c r="A72" s="12" t="s">
        <v>172</v>
      </c>
    </row>
    <row r="73" spans="1:3" ht="15.75" thickBot="1" x14ac:dyDescent="0.3">
      <c r="A73" s="13">
        <v>0.5</v>
      </c>
      <c r="B73" s="14">
        <v>2.5000000000000001E-2</v>
      </c>
      <c r="C73" s="14">
        <v>0.97499999999999998</v>
      </c>
    </row>
    <row r="74" spans="1:3" ht="15.75" thickTop="1" x14ac:dyDescent="0.25">
      <c r="A74" s="15">
        <v>0.221</v>
      </c>
      <c r="B74" s="15">
        <v>0.184</v>
      </c>
      <c r="C74" s="15">
        <v>0.25900000000000001</v>
      </c>
    </row>
    <row r="75" spans="1:3" x14ac:dyDescent="0.25">
      <c r="A75" s="12" t="s">
        <v>50</v>
      </c>
    </row>
    <row r="76" spans="1:3" ht="15.75" thickBot="1" x14ac:dyDescent="0.3">
      <c r="A76" s="13">
        <v>0.5</v>
      </c>
      <c r="B76" s="14">
        <v>2.5000000000000001E-2</v>
      </c>
      <c r="C76" s="14">
        <v>0.97499999999999998</v>
      </c>
    </row>
    <row r="77" spans="1:3" ht="15.75" thickTop="1" x14ac:dyDescent="0.25">
      <c r="A77" s="15">
        <v>0.72399999999999998</v>
      </c>
      <c r="B77" s="15">
        <v>0.66100000000000003</v>
      </c>
      <c r="C77" s="15">
        <v>0.79100000000000004</v>
      </c>
    </row>
    <row r="78" spans="1:3" x14ac:dyDescent="0.25">
      <c r="A78" s="12" t="s">
        <v>173</v>
      </c>
    </row>
    <row r="79" spans="1:3" ht="15.75" thickBot="1" x14ac:dyDescent="0.3">
      <c r="A79" s="13">
        <v>0.5</v>
      </c>
      <c r="B79" s="14">
        <v>2.5000000000000001E-2</v>
      </c>
      <c r="C79" s="14">
        <v>0.97499999999999998</v>
      </c>
    </row>
    <row r="80" spans="1:3" ht="15.75" thickTop="1" x14ac:dyDescent="0.25">
      <c r="A80" s="15">
        <v>0.70799999999999996</v>
      </c>
      <c r="B80" s="15">
        <v>0.65300000000000002</v>
      </c>
      <c r="C80" s="15">
        <v>0.76</v>
      </c>
    </row>
  </sheetData>
  <mergeCells count="1"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9F6-1F13-4CD9-A8C0-9476A629763A}">
  <dimension ref="A2:L62"/>
  <sheetViews>
    <sheetView workbookViewId="0">
      <selection activeCell="E23" sqref="E23"/>
    </sheetView>
  </sheetViews>
  <sheetFormatPr defaultColWidth="22.28515625" defaultRowHeight="15" x14ac:dyDescent="0.25"/>
  <cols>
    <col min="1" max="1" width="30.5703125" customWidth="1"/>
    <col min="2" max="2" width="14.28515625" bestFit="1" customWidth="1"/>
    <col min="3" max="3" width="19.7109375" customWidth="1"/>
    <col min="4" max="4" width="21.7109375" customWidth="1"/>
    <col min="5" max="5" width="71.28515625" bestFit="1" customWidth="1"/>
    <col min="6" max="6" width="80.5703125" customWidth="1"/>
  </cols>
  <sheetData>
    <row r="2" spans="1:7" ht="15.75" thickBot="1" x14ac:dyDescent="0.3">
      <c r="A2" s="23" t="s">
        <v>104</v>
      </c>
      <c r="B2" s="23" t="s">
        <v>84</v>
      </c>
      <c r="C2" s="23" t="s">
        <v>100</v>
      </c>
      <c r="D2" s="23" t="s">
        <v>101</v>
      </c>
      <c r="E2" s="23" t="s">
        <v>90</v>
      </c>
    </row>
    <row r="3" spans="1:7" ht="15.75" thickTop="1" x14ac:dyDescent="0.25">
      <c r="A3" s="25" t="str">
        <f>A35</f>
        <v>RAVLT_immediate</v>
      </c>
      <c r="B3" s="38">
        <f>B35</f>
        <v>-0.34399999999999997</v>
      </c>
      <c r="C3" s="39" t="str">
        <f t="shared" ref="C3:C24" si="0">TEXT(D35,"0.000")&amp;TEXT(C35," (0.000")&amp;TEXT(E35,"-0.000)")</f>
        <v>0.527 (0.400-0.695)</v>
      </c>
      <c r="D3" s="16" t="s">
        <v>168</v>
      </c>
      <c r="E3" t="str">
        <f>G4</f>
        <v>Rey Auditory Verbal Learning Test: immediate</v>
      </c>
      <c r="F3" t="str">
        <f>L35</f>
        <v>NA</v>
      </c>
      <c r="G3" s="30" t="s">
        <v>111</v>
      </c>
    </row>
    <row r="4" spans="1:7" x14ac:dyDescent="0.25">
      <c r="A4" s="26" t="str">
        <f>A36</f>
        <v>FAQ</v>
      </c>
      <c r="B4" s="38">
        <f t="shared" ref="B4:B30" si="1">B36</f>
        <v>0.246</v>
      </c>
      <c r="C4" s="39" t="str">
        <f t="shared" si="0"/>
        <v>1.581 (1.273-1.963)</v>
      </c>
      <c r="D4" s="16" t="s">
        <v>168</v>
      </c>
      <c r="E4" t="str">
        <f>G3</f>
        <v>Functional Activities Questionnaire</v>
      </c>
      <c r="F4" t="str">
        <f t="shared" ref="F4:F30" si="2">L36</f>
        <v>NA</v>
      </c>
      <c r="G4" s="30" t="s">
        <v>116</v>
      </c>
    </row>
    <row r="5" spans="1:7" x14ac:dyDescent="0.25">
      <c r="A5" s="26" t="str">
        <f t="shared" ref="A5:A30" si="3">A37</f>
        <v>ABETA</v>
      </c>
      <c r="B5" s="38">
        <f t="shared" si="1"/>
        <v>-0.20799999999999999</v>
      </c>
      <c r="C5" s="39" t="str">
        <f t="shared" si="0"/>
        <v>0.679 (0.541-0.853)</v>
      </c>
      <c r="D5" s="16" t="s">
        <v>64</v>
      </c>
      <c r="E5" s="30" t="s">
        <v>115</v>
      </c>
      <c r="F5" t="str">
        <f t="shared" si="2"/>
        <v>NA</v>
      </c>
    </row>
    <row r="6" spans="1:7" x14ac:dyDescent="0.25">
      <c r="A6" s="26" t="str">
        <f t="shared" si="3"/>
        <v>PTAU</v>
      </c>
      <c r="B6" s="38">
        <f t="shared" si="1"/>
        <v>1.38E-2</v>
      </c>
      <c r="C6" s="39" t="str">
        <f t="shared" si="0"/>
        <v>1.399 (1.165-1.680)</v>
      </c>
      <c r="D6" s="16" t="s">
        <v>64</v>
      </c>
      <c r="E6" s="30" t="s">
        <v>114</v>
      </c>
      <c r="F6" t="str">
        <f t="shared" si="2"/>
        <v>NA</v>
      </c>
    </row>
    <row r="7" spans="1:7" x14ac:dyDescent="0.25">
      <c r="A7" s="26" t="str">
        <f t="shared" si="3"/>
        <v>ADAS13</v>
      </c>
      <c r="B7" s="38">
        <f t="shared" si="1"/>
        <v>0.124</v>
      </c>
      <c r="C7" s="39" t="str">
        <f t="shared" si="0"/>
        <v>1.501 (1.130-1.993)</v>
      </c>
      <c r="D7" s="16" t="s">
        <v>168</v>
      </c>
      <c r="E7" s="30" t="s">
        <v>112</v>
      </c>
      <c r="F7" t="str">
        <f t="shared" si="2"/>
        <v>NA</v>
      </c>
      <c r="G7" s="30" t="s">
        <v>112</v>
      </c>
    </row>
    <row r="8" spans="1:7" x14ac:dyDescent="0.25">
      <c r="A8" s="26" t="str">
        <f t="shared" si="3"/>
        <v>TAU</v>
      </c>
      <c r="B8" s="38">
        <f t="shared" si="1"/>
        <v>0.314</v>
      </c>
      <c r="C8" s="39" t="str">
        <f t="shared" si="0"/>
        <v>1.465 (1.224-1.753)</v>
      </c>
      <c r="D8" s="16" t="s">
        <v>64</v>
      </c>
      <c r="E8" s="30" t="s">
        <v>113</v>
      </c>
      <c r="F8" t="str">
        <f t="shared" si="2"/>
        <v>NA</v>
      </c>
    </row>
    <row r="9" spans="1:7" x14ac:dyDescent="0.25">
      <c r="A9" s="26" t="str">
        <f t="shared" si="3"/>
        <v>ADAS11</v>
      </c>
      <c r="B9" s="38">
        <f t="shared" si="1"/>
        <v>0.191</v>
      </c>
      <c r="C9" s="39" t="str">
        <f t="shared" si="0"/>
        <v>1.789 (1.463-2.189)</v>
      </c>
      <c r="D9" s="16" t="s">
        <v>168</v>
      </c>
      <c r="E9" s="30" t="s">
        <v>112</v>
      </c>
      <c r="F9" t="str">
        <f t="shared" si="2"/>
        <v>NA</v>
      </c>
    </row>
    <row r="10" spans="1:7" x14ac:dyDescent="0.25">
      <c r="A10" s="26" t="str">
        <f t="shared" si="3"/>
        <v>M_ST24CV</v>
      </c>
      <c r="B10" s="38">
        <f t="shared" si="1"/>
        <v>-0.10199999999999999</v>
      </c>
      <c r="C10" s="39" t="str">
        <f t="shared" si="0"/>
        <v>0.689 (0.557-0.852)</v>
      </c>
      <c r="D10" s="16" t="s">
        <v>179</v>
      </c>
      <c r="E10" t="str">
        <f>"Mean: "&amp;F10</f>
        <v>Mean: Volume (Cortical Parcellation) of LeftEntorhinal</v>
      </c>
      <c r="F10" t="str">
        <f t="shared" si="2"/>
        <v>Volume (Cortical Parcellation) of LeftEntorhinal</v>
      </c>
    </row>
    <row r="11" spans="1:7" x14ac:dyDescent="0.25">
      <c r="A11" s="26" t="str">
        <f t="shared" si="3"/>
        <v>M_ST29SV</v>
      </c>
      <c r="B11" s="38">
        <f t="shared" si="1"/>
        <v>-0.11700000000000001</v>
      </c>
      <c r="C11" s="39" t="str">
        <f t="shared" si="0"/>
        <v>0.643 (0.500-0.826)</v>
      </c>
      <c r="D11" s="16" t="s">
        <v>179</v>
      </c>
      <c r="E11" t="str">
        <f>"Mean: "&amp;F11</f>
        <v>Mean: Volume (WM Parcellation) of LeftHippocampus</v>
      </c>
      <c r="F11" t="str">
        <f t="shared" si="2"/>
        <v>Volume (WM Parcellation) of LeftHippocampus</v>
      </c>
      <c r="G11" s="30" t="s">
        <v>112</v>
      </c>
    </row>
    <row r="12" spans="1:7" x14ac:dyDescent="0.25">
      <c r="A12" s="26" t="str">
        <f t="shared" si="3"/>
        <v>APOE4</v>
      </c>
      <c r="B12" s="38">
        <f t="shared" si="1"/>
        <v>0.315</v>
      </c>
      <c r="C12" s="39" t="str">
        <f t="shared" si="0"/>
        <v>2.063 (1.357-3.136)</v>
      </c>
      <c r="D12" s="16" t="s">
        <v>178</v>
      </c>
      <c r="E12" t="s">
        <v>18</v>
      </c>
      <c r="F12" t="str">
        <f t="shared" si="2"/>
        <v>NA</v>
      </c>
    </row>
    <row r="13" spans="1:7" x14ac:dyDescent="0.25">
      <c r="A13" s="26" t="str">
        <f t="shared" si="3"/>
        <v>RAVLT_perc_forgetting</v>
      </c>
      <c r="B13" s="38">
        <f t="shared" si="1"/>
        <v>7.0699999999999999E-2</v>
      </c>
      <c r="C13" s="39" t="str">
        <f t="shared" si="0"/>
        <v>1.684 (1.224-2.319)</v>
      </c>
      <c r="D13" s="16" t="s">
        <v>168</v>
      </c>
      <c r="E13" t="s">
        <v>117</v>
      </c>
      <c r="F13" t="str">
        <f t="shared" si="2"/>
        <v>NA</v>
      </c>
    </row>
    <row r="14" spans="1:7" x14ac:dyDescent="0.25">
      <c r="A14" s="26" t="str">
        <f t="shared" si="3"/>
        <v>RD_ST34CV</v>
      </c>
      <c r="B14" s="38">
        <f t="shared" si="1"/>
        <v>-8.8599999999999998E-2</v>
      </c>
      <c r="C14" s="39" t="str">
        <f t="shared" si="0"/>
        <v>0.779 (0.683-0.888)</v>
      </c>
      <c r="D14" s="16" t="s">
        <v>179</v>
      </c>
      <c r="E14" t="str">
        <f>"Relative Dif: "&amp;F14</f>
        <v>Relative Dif: Volume (Cortical Parcellation) of LeftIsthmusCingulate</v>
      </c>
      <c r="F14" t="str">
        <f t="shared" si="2"/>
        <v>Volume (Cortical Parcellation) of LeftIsthmusCingulate</v>
      </c>
    </row>
    <row r="15" spans="1:7" x14ac:dyDescent="0.25">
      <c r="A15" s="26" t="str">
        <f t="shared" si="3"/>
        <v>M_ST13TA</v>
      </c>
      <c r="B15" s="38">
        <f t="shared" si="1"/>
        <v>-0.20399999999999999</v>
      </c>
      <c r="C15" s="39" t="str">
        <f t="shared" si="0"/>
        <v>0.659 (0.572-0.760)</v>
      </c>
      <c r="D15" s="16" t="s">
        <v>179</v>
      </c>
      <c r="E15" t="str">
        <f t="shared" ref="E15:E21" si="4">"Mean: "&amp;F15</f>
        <v>Mean: Cortical Thickness Average of LeftBankssts</v>
      </c>
      <c r="F15" t="str">
        <f t="shared" si="2"/>
        <v>Cortical Thickness Average of LeftBankssts</v>
      </c>
    </row>
    <row r="16" spans="1:7" x14ac:dyDescent="0.25">
      <c r="A16" s="26" t="str">
        <f t="shared" si="3"/>
        <v>M_ST26CV</v>
      </c>
      <c r="B16" s="38">
        <f t="shared" si="1"/>
        <v>-1.95E-13</v>
      </c>
      <c r="C16" s="39" t="str">
        <f t="shared" si="0"/>
        <v>0.749 (0.620-0.905)</v>
      </c>
      <c r="D16" s="16" t="s">
        <v>179</v>
      </c>
      <c r="E16" t="str">
        <f t="shared" si="4"/>
        <v>Mean: Volume (Cortical Parcellation) of LeftFusiform</v>
      </c>
      <c r="F16" t="str">
        <f t="shared" si="2"/>
        <v>Volume (Cortical Parcellation) of LeftFusiform</v>
      </c>
    </row>
    <row r="17" spans="1:7" x14ac:dyDescent="0.25">
      <c r="A17" s="26" t="str">
        <f t="shared" si="3"/>
        <v>M_ST11SV</v>
      </c>
      <c r="B17" s="38">
        <f t="shared" si="1"/>
        <v>-0.156</v>
      </c>
      <c r="C17" s="39" t="str">
        <f t="shared" si="0"/>
        <v>0.736 (0.625-0.868)</v>
      </c>
      <c r="D17" s="16" t="s">
        <v>179</v>
      </c>
      <c r="E17" t="str">
        <f t="shared" si="4"/>
        <v>Mean: Volume (WM Parcellation) of LeftAccumbensArea</v>
      </c>
      <c r="F17" t="str">
        <f t="shared" si="2"/>
        <v>Volume (WM Parcellation) of LeftAccumbensArea</v>
      </c>
    </row>
    <row r="18" spans="1:7" x14ac:dyDescent="0.25">
      <c r="A18" s="26" t="str">
        <f t="shared" si="3"/>
        <v>M_ST12SV</v>
      </c>
      <c r="B18" s="38">
        <f t="shared" si="1"/>
        <v>-3.6600000000000001E-2</v>
      </c>
      <c r="C18" s="39" t="str">
        <f t="shared" si="0"/>
        <v>0.711 (0.581-0.869)</v>
      </c>
      <c r="D18" s="16" t="s">
        <v>179</v>
      </c>
      <c r="E18" t="str">
        <f t="shared" si="4"/>
        <v>Mean: Volume (WM Parcellation) of LeftAmygdala</v>
      </c>
      <c r="F18" t="str">
        <f t="shared" si="2"/>
        <v>Volume (WM Parcellation) of LeftAmygdala</v>
      </c>
    </row>
    <row r="19" spans="1:7" x14ac:dyDescent="0.25">
      <c r="A19" s="26" t="str">
        <f t="shared" si="3"/>
        <v>M_ST56CV</v>
      </c>
      <c r="B19" s="38">
        <f t="shared" si="1"/>
        <v>-2.2599999999999999E-2</v>
      </c>
      <c r="C19" s="39" t="str">
        <f t="shared" si="0"/>
        <v>0.782 (0.694-0.881)</v>
      </c>
      <c r="D19" s="16" t="s">
        <v>179</v>
      </c>
      <c r="E19" t="str">
        <f t="shared" si="4"/>
        <v>Mean: Volume (Cortical Parcellation) of LeftSuperiorFrontal</v>
      </c>
      <c r="F19" t="str">
        <f t="shared" si="2"/>
        <v>Volume (Cortical Parcellation) of LeftSuperiorFrontal</v>
      </c>
    </row>
    <row r="20" spans="1:7" x14ac:dyDescent="0.25">
      <c r="A20" s="26" t="str">
        <f t="shared" si="3"/>
        <v>M_ST56SA</v>
      </c>
      <c r="B20" s="38">
        <f t="shared" si="1"/>
        <v>-0.216</v>
      </c>
      <c r="C20" s="39" t="str">
        <f t="shared" si="0"/>
        <v>0.693 (0.586-0.819)</v>
      </c>
      <c r="D20" s="16" t="s">
        <v>179</v>
      </c>
      <c r="E20" t="str">
        <f t="shared" si="4"/>
        <v>Mean: Surface Area of LeftSuperiorFrontal</v>
      </c>
      <c r="F20" t="str">
        <f t="shared" si="2"/>
        <v>Surface Area of LeftSuperiorFrontal</v>
      </c>
    </row>
    <row r="21" spans="1:7" x14ac:dyDescent="0.25">
      <c r="A21" s="26" t="str">
        <f t="shared" si="3"/>
        <v>M_ST39CV</v>
      </c>
      <c r="B21" s="38">
        <f t="shared" si="1"/>
        <v>-9.1700000000000003E-14</v>
      </c>
      <c r="C21" s="39" t="str">
        <f t="shared" si="0"/>
        <v>0.873 (0.814-0.936)</v>
      </c>
      <c r="D21" s="16" t="s">
        <v>179</v>
      </c>
      <c r="E21" t="str">
        <f t="shared" si="4"/>
        <v>Mean: Volume (Cortical Parcellation) of LeftMedialOrbitofrontal</v>
      </c>
      <c r="F21" t="str">
        <f t="shared" si="2"/>
        <v>Volume (Cortical Parcellation) of LeftMedialOrbitofrontal</v>
      </c>
      <c r="G21" t="s">
        <v>117</v>
      </c>
    </row>
    <row r="22" spans="1:7" x14ac:dyDescent="0.25">
      <c r="A22" s="26" t="str">
        <f t="shared" si="3"/>
        <v>MMSE</v>
      </c>
      <c r="B22" s="38">
        <f t="shared" si="1"/>
        <v>-3.9899999999999998E-2</v>
      </c>
      <c r="C22" s="39" t="str">
        <f t="shared" si="0"/>
        <v>0.745 (0.610-0.911)</v>
      </c>
      <c r="D22" s="16" t="s">
        <v>168</v>
      </c>
      <c r="E22" t="s">
        <v>167</v>
      </c>
      <c r="F22" t="str">
        <f t="shared" si="2"/>
        <v>NA</v>
      </c>
    </row>
    <row r="23" spans="1:7" x14ac:dyDescent="0.25">
      <c r="A23" s="26" t="str">
        <f t="shared" si="3"/>
        <v>M_ST59CV</v>
      </c>
      <c r="B23" s="38">
        <f t="shared" si="1"/>
        <v>-1.6799999999999999E-13</v>
      </c>
      <c r="C23" s="39" t="str">
        <f t="shared" si="0"/>
        <v>0.780 (0.693-0.876)</v>
      </c>
      <c r="D23" s="16" t="s">
        <v>179</v>
      </c>
      <c r="E23" t="str">
        <f>"Mean: "&amp;F23</f>
        <v>Mean: Volume (Cortical Parcellation) of LeftSupramarginal</v>
      </c>
      <c r="F23" t="str">
        <f t="shared" si="2"/>
        <v>Volume (Cortical Parcellation) of LeftSupramarginal</v>
      </c>
    </row>
    <row r="24" spans="1:7" x14ac:dyDescent="0.25">
      <c r="A24" s="26" t="str">
        <f t="shared" si="3"/>
        <v>RD_ST15TS</v>
      </c>
      <c r="B24" s="38">
        <f t="shared" si="1"/>
        <v>-5.9700000000000003E-2</v>
      </c>
      <c r="C24" s="39" t="str">
        <f t="shared" si="0"/>
        <v>0.773 (0.661-0.903)</v>
      </c>
      <c r="D24" s="16" t="s">
        <v>179</v>
      </c>
      <c r="E24" t="str">
        <f>"Relative Dif: "&amp;F24</f>
        <v>Relative Dif: Cortical Thickness Standard Deviation of LeftCaudalMiddleFrontal</v>
      </c>
      <c r="F24" t="str">
        <f t="shared" si="2"/>
        <v>Cortical Thickness Standard Deviation of LeftCaudalMiddleFrontal</v>
      </c>
      <c r="G24" t="s">
        <v>167</v>
      </c>
    </row>
    <row r="25" spans="1:7" x14ac:dyDescent="0.25">
      <c r="A25" s="26" t="str">
        <f t="shared" si="3"/>
        <v>M_ST13CV</v>
      </c>
      <c r="B25" s="38">
        <f t="shared" si="1"/>
        <v>-4.8600000000000005E-13</v>
      </c>
      <c r="C25" s="39" t="str">
        <f t="shared" ref="C25:C29" si="5">TEXT(D57,"0.000")&amp;TEXT(C57," (0.000")&amp;TEXT(E57,"-0.000)")</f>
        <v>0.786 (0.682-0.907)</v>
      </c>
      <c r="D25" s="16" t="s">
        <v>179</v>
      </c>
      <c r="E25" t="str">
        <f>"Mean: "&amp;F25</f>
        <v>Mean: Volume (Cortical Parcellation) of LeftBankssts</v>
      </c>
      <c r="F25" t="str">
        <f t="shared" si="2"/>
        <v>Volume (Cortical Parcellation) of LeftBankssts</v>
      </c>
    </row>
    <row r="26" spans="1:7" x14ac:dyDescent="0.25">
      <c r="A26" s="26" t="str">
        <f t="shared" si="3"/>
        <v>M_ST14TS</v>
      </c>
      <c r="B26" s="38">
        <f t="shared" si="1"/>
        <v>5.9400000000000001E-2</v>
      </c>
      <c r="C26" s="39" t="str">
        <f t="shared" si="5"/>
        <v>1.252 (1.094-1.433)</v>
      </c>
      <c r="D26" s="16" t="s">
        <v>179</v>
      </c>
      <c r="E26" t="str">
        <f>"Mean: "&amp;F26</f>
        <v>Mean: Cortical Thickness Standard Deviation of LeftCaudalAnteriorCingulate</v>
      </c>
      <c r="F26" t="str">
        <f t="shared" si="2"/>
        <v>Cortical Thickness Standard Deviation of LeftCaudalAnteriorCingulate</v>
      </c>
    </row>
    <row r="27" spans="1:7" x14ac:dyDescent="0.25">
      <c r="A27" s="26" t="str">
        <f t="shared" si="3"/>
        <v>M_ST59SA</v>
      </c>
      <c r="B27" s="38">
        <f t="shared" si="1"/>
        <v>-8.5199999999999998E-2</v>
      </c>
      <c r="C27" s="39" t="str">
        <f t="shared" si="5"/>
        <v>0.754 (0.645-0.883)</v>
      </c>
      <c r="D27" s="16" t="s">
        <v>179</v>
      </c>
      <c r="E27" t="str">
        <f>"Mean: "&amp;F27</f>
        <v>Mean: Surface Area of LeftSupramarginal</v>
      </c>
      <c r="F27" t="str">
        <f t="shared" si="2"/>
        <v>Surface Area of LeftSupramarginal</v>
      </c>
    </row>
    <row r="28" spans="1:7" x14ac:dyDescent="0.25">
      <c r="A28" s="26" t="str">
        <f t="shared" si="3"/>
        <v>RD_ST49SA</v>
      </c>
      <c r="B28" s="38">
        <f t="shared" si="1"/>
        <v>-8.6599999999999996E-2</v>
      </c>
      <c r="C28" s="39" t="str">
        <f t="shared" si="5"/>
        <v>0.804 (0.699-0.925)</v>
      </c>
      <c r="D28" s="16" t="s">
        <v>179</v>
      </c>
      <c r="E28" t="str">
        <f>"Relative Dif: "&amp;F28</f>
        <v>Relative Dif: Surface Area of LeftPostcentral</v>
      </c>
      <c r="F28" t="str">
        <f t="shared" si="2"/>
        <v>Surface Area of LeftPostcentral</v>
      </c>
    </row>
    <row r="29" spans="1:7" x14ac:dyDescent="0.25">
      <c r="A29" s="26" t="str">
        <f t="shared" si="3"/>
        <v>RD_ST34SA</v>
      </c>
      <c r="B29" s="38">
        <f t="shared" si="1"/>
        <v>-0.10199999999999999</v>
      </c>
      <c r="C29" s="39" t="str">
        <f t="shared" si="5"/>
        <v>0.750 (0.619-0.911)</v>
      </c>
      <c r="D29" s="16" t="s">
        <v>179</v>
      </c>
      <c r="E29" t="str">
        <f>"Relative Dif: "&amp;F29</f>
        <v>Relative Dif: Surface Area of LeftIsthmusCingulate</v>
      </c>
      <c r="F29" t="str">
        <f t="shared" si="2"/>
        <v>Surface Area of LeftIsthmusCingulate</v>
      </c>
    </row>
    <row r="30" spans="1:7" x14ac:dyDescent="0.25">
      <c r="A30" s="27" t="str">
        <f t="shared" si="3"/>
        <v>M_ST39SA</v>
      </c>
      <c r="B30" s="42">
        <f t="shared" si="1"/>
        <v>-4.15E-14</v>
      </c>
      <c r="C30" s="40" t="str">
        <f t="shared" ref="C30" si="6">TEXT(D62,"0.000")&amp;TEXT(C62," (0.000")&amp;TEXT(E62,"-0.000)")</f>
        <v>0.940 (0.904-0.978)</v>
      </c>
      <c r="D30" s="24" t="s">
        <v>179</v>
      </c>
      <c r="E30" s="41" t="str">
        <f>"Mean: "&amp;F30</f>
        <v>Mean: Surface Area of LeftMedialOrbitofrontal</v>
      </c>
      <c r="F30" t="str">
        <f t="shared" si="2"/>
        <v>Surface Area of LeftMedialOrbitofrontal</v>
      </c>
    </row>
    <row r="32" spans="1:7" ht="15.75" thickBot="1" x14ac:dyDescent="0.3"/>
    <row r="33" spans="1:12" ht="15.75" thickBot="1" x14ac:dyDescent="0.3">
      <c r="A33" s="1" t="s">
        <v>83</v>
      </c>
    </row>
    <row r="34" spans="1:12" ht="15.75" thickBot="1" x14ac:dyDescent="0.3">
      <c r="A34" s="2"/>
      <c r="B34" s="2" t="s">
        <v>84</v>
      </c>
      <c r="C34" s="2" t="s">
        <v>43</v>
      </c>
      <c r="D34" s="2" t="s">
        <v>24</v>
      </c>
      <c r="E34" s="2" t="s">
        <v>44</v>
      </c>
      <c r="F34" s="2" t="s">
        <v>85</v>
      </c>
      <c r="G34" s="2" t="s">
        <v>86</v>
      </c>
      <c r="H34" s="2" t="s">
        <v>87</v>
      </c>
      <c r="I34" s="2" t="s">
        <v>88</v>
      </c>
      <c r="J34" s="2" t="s">
        <v>89</v>
      </c>
      <c r="K34" s="2" t="s">
        <v>166</v>
      </c>
      <c r="L34" s="2" t="s">
        <v>90</v>
      </c>
    </row>
    <row r="35" spans="1:12" ht="16.5" thickTop="1" thickBot="1" x14ac:dyDescent="0.3">
      <c r="A35" s="5" t="s">
        <v>9</v>
      </c>
      <c r="B35" s="6">
        <v>-0.34399999999999997</v>
      </c>
      <c r="C35" s="3">
        <v>0.4</v>
      </c>
      <c r="D35" s="3">
        <v>0.52700000000000002</v>
      </c>
      <c r="E35" s="3">
        <v>0.69499999999999995</v>
      </c>
      <c r="F35" s="3">
        <v>0.8</v>
      </c>
      <c r="G35" s="3">
        <v>1.3008E-2</v>
      </c>
      <c r="H35" s="3">
        <v>5.36</v>
      </c>
      <c r="I35" s="3">
        <v>1</v>
      </c>
      <c r="J35" s="3">
        <v>1</v>
      </c>
      <c r="K35" s="3">
        <v>50</v>
      </c>
      <c r="L35" s="3" t="s">
        <v>91</v>
      </c>
    </row>
    <row r="36" spans="1:12" ht="15.75" thickBot="1" x14ac:dyDescent="0.3">
      <c r="A36" s="5" t="s">
        <v>13</v>
      </c>
      <c r="B36" s="6">
        <v>0.246</v>
      </c>
      <c r="C36" s="3">
        <v>1.2729999999999999</v>
      </c>
      <c r="D36" s="3">
        <v>1.581</v>
      </c>
      <c r="E36" s="3">
        <v>1.9630000000000001</v>
      </c>
      <c r="F36" s="3">
        <v>0.8</v>
      </c>
      <c r="G36" s="3">
        <v>3.2787999999999998E-2</v>
      </c>
      <c r="H36" s="3">
        <v>4.22</v>
      </c>
      <c r="I36" s="3">
        <v>1</v>
      </c>
      <c r="J36" s="3">
        <v>1</v>
      </c>
      <c r="K36" s="3">
        <v>50</v>
      </c>
      <c r="L36" s="3" t="s">
        <v>91</v>
      </c>
    </row>
    <row r="37" spans="1:12" ht="15.75" thickBot="1" x14ac:dyDescent="0.3">
      <c r="A37" s="5" t="s">
        <v>10</v>
      </c>
      <c r="B37" s="6">
        <v>-0.20799999999999999</v>
      </c>
      <c r="C37" s="3">
        <v>0.54100000000000004</v>
      </c>
      <c r="D37" s="3">
        <v>0.67900000000000005</v>
      </c>
      <c r="E37" s="3">
        <v>0.85299999999999998</v>
      </c>
      <c r="F37" s="3">
        <v>0.8</v>
      </c>
      <c r="G37" s="3">
        <v>-7.6369999999999997E-3</v>
      </c>
      <c r="H37" s="3">
        <v>3.76</v>
      </c>
      <c r="I37" s="3">
        <v>1</v>
      </c>
      <c r="J37" s="3">
        <v>1</v>
      </c>
      <c r="K37" s="3">
        <v>49</v>
      </c>
      <c r="L37" s="3" t="s">
        <v>91</v>
      </c>
    </row>
    <row r="38" spans="1:12" ht="15.75" thickBot="1" x14ac:dyDescent="0.3">
      <c r="A38" s="5" t="s">
        <v>14</v>
      </c>
      <c r="B38" s="6">
        <v>1.38E-2</v>
      </c>
      <c r="C38" s="3">
        <v>1.165</v>
      </c>
      <c r="D38" s="3">
        <v>1.399</v>
      </c>
      <c r="E38" s="3">
        <v>1.68</v>
      </c>
      <c r="F38" s="3">
        <v>0.79800000000000004</v>
      </c>
      <c r="G38" s="3">
        <v>7.7349999999999997E-3</v>
      </c>
      <c r="H38" s="3">
        <v>3.44</v>
      </c>
      <c r="I38" s="3">
        <v>0.9</v>
      </c>
      <c r="J38" s="3">
        <v>1</v>
      </c>
      <c r="K38" s="3">
        <v>48</v>
      </c>
      <c r="L38" s="3" t="s">
        <v>91</v>
      </c>
    </row>
    <row r="39" spans="1:12" ht="15.75" thickBot="1" x14ac:dyDescent="0.3">
      <c r="A39" s="5" t="s">
        <v>7</v>
      </c>
      <c r="B39" s="6">
        <v>0.124</v>
      </c>
      <c r="C39" s="3">
        <v>1.1299999999999999</v>
      </c>
      <c r="D39" s="3">
        <v>1.5009999999999999</v>
      </c>
      <c r="E39" s="3">
        <v>1.9930000000000001</v>
      </c>
      <c r="F39" s="3">
        <v>0.80800000000000005</v>
      </c>
      <c r="G39" s="3">
        <v>-7.54E-4</v>
      </c>
      <c r="H39" s="3">
        <v>2.44</v>
      </c>
      <c r="I39" s="3">
        <v>0.9</v>
      </c>
      <c r="J39" s="3">
        <v>1</v>
      </c>
      <c r="K39" s="3">
        <v>48</v>
      </c>
      <c r="L39" s="3" t="s">
        <v>91</v>
      </c>
    </row>
    <row r="40" spans="1:12" ht="15.75" thickBot="1" x14ac:dyDescent="0.3">
      <c r="A40" s="5" t="s">
        <v>16</v>
      </c>
      <c r="B40" s="6">
        <v>0.314</v>
      </c>
      <c r="C40" s="3">
        <v>1.224</v>
      </c>
      <c r="D40" s="3">
        <v>1.4650000000000001</v>
      </c>
      <c r="E40" s="3">
        <v>1.7529999999999999</v>
      </c>
      <c r="F40" s="3">
        <v>0.79300000000000004</v>
      </c>
      <c r="G40" s="3">
        <v>1.072E-2</v>
      </c>
      <c r="H40" s="3">
        <v>4.37</v>
      </c>
      <c r="I40" s="3">
        <v>0.8</v>
      </c>
      <c r="J40" s="3">
        <v>2</v>
      </c>
      <c r="K40" s="3">
        <v>45</v>
      </c>
      <c r="L40" s="3" t="s">
        <v>91</v>
      </c>
    </row>
    <row r="41" spans="1:12" ht="15.75" thickBot="1" x14ac:dyDescent="0.3">
      <c r="A41" s="5" t="s">
        <v>8</v>
      </c>
      <c r="B41" s="6">
        <v>0.191</v>
      </c>
      <c r="C41" s="3">
        <v>1.4630000000000001</v>
      </c>
      <c r="D41" s="3">
        <v>1.7889999999999999</v>
      </c>
      <c r="E41" s="3">
        <v>2.1890000000000001</v>
      </c>
      <c r="F41" s="3">
        <v>0.78200000000000003</v>
      </c>
      <c r="G41" s="3">
        <v>2.5416999999999999E-2</v>
      </c>
      <c r="H41" s="3">
        <v>5.96</v>
      </c>
      <c r="I41" s="3">
        <v>0.65</v>
      </c>
      <c r="J41" s="3">
        <v>2</v>
      </c>
      <c r="K41" s="3">
        <v>44</v>
      </c>
      <c r="L41" s="3" t="s">
        <v>91</v>
      </c>
    </row>
    <row r="42" spans="1:12" ht="43.5" thickBot="1" x14ac:dyDescent="0.3">
      <c r="A42" s="5" t="s">
        <v>26</v>
      </c>
      <c r="B42" s="6">
        <v>-0.10199999999999999</v>
      </c>
      <c r="C42" s="3">
        <v>0.55700000000000005</v>
      </c>
      <c r="D42" s="3">
        <v>0.68899999999999995</v>
      </c>
      <c r="E42" s="3">
        <v>0.85199999999999998</v>
      </c>
      <c r="F42" s="3">
        <v>0.78400000000000003</v>
      </c>
      <c r="G42" s="3">
        <v>1.0168999999999999E-2</v>
      </c>
      <c r="H42" s="3">
        <v>3.5</v>
      </c>
      <c r="I42" s="3">
        <v>0.15</v>
      </c>
      <c r="J42" s="3">
        <v>2</v>
      </c>
      <c r="K42" s="3">
        <v>31</v>
      </c>
      <c r="L42" s="3" t="s">
        <v>153</v>
      </c>
    </row>
    <row r="43" spans="1:12" ht="43.5" thickBot="1" x14ac:dyDescent="0.3">
      <c r="A43" s="5" t="s">
        <v>92</v>
      </c>
      <c r="B43" s="6">
        <v>-0.11700000000000001</v>
      </c>
      <c r="C43" s="3">
        <v>0.5</v>
      </c>
      <c r="D43" s="3">
        <v>0.64300000000000002</v>
      </c>
      <c r="E43" s="3">
        <v>0.82599999999999996</v>
      </c>
      <c r="F43" s="3">
        <v>0.78200000000000003</v>
      </c>
      <c r="G43" s="3">
        <v>5.5469999999999998E-3</v>
      </c>
      <c r="H43" s="3">
        <v>3.69</v>
      </c>
      <c r="I43" s="3">
        <v>0.6</v>
      </c>
      <c r="J43" s="3">
        <v>2</v>
      </c>
      <c r="K43" s="3">
        <v>29</v>
      </c>
      <c r="L43" s="3" t="s">
        <v>93</v>
      </c>
    </row>
    <row r="44" spans="1:12" ht="15.75" thickBot="1" x14ac:dyDescent="0.3">
      <c r="A44" s="5" t="s">
        <v>18</v>
      </c>
      <c r="B44" s="6">
        <v>0.315</v>
      </c>
      <c r="C44" s="3">
        <v>1.357</v>
      </c>
      <c r="D44" s="3">
        <v>2.0630000000000002</v>
      </c>
      <c r="E44" s="3">
        <v>3.1360000000000001</v>
      </c>
      <c r="F44" s="3">
        <v>0.77700000000000002</v>
      </c>
      <c r="G44" s="3">
        <v>1.1835E-2</v>
      </c>
      <c r="H44" s="3">
        <v>3.41</v>
      </c>
      <c r="I44" s="3">
        <v>0.6</v>
      </c>
      <c r="J44" s="3">
        <v>2</v>
      </c>
      <c r="K44" s="3">
        <v>28</v>
      </c>
      <c r="L44" s="3" t="s">
        <v>91</v>
      </c>
    </row>
    <row r="45" spans="1:12" ht="15.75" thickBot="1" x14ac:dyDescent="0.3">
      <c r="A45" s="5" t="s">
        <v>12</v>
      </c>
      <c r="B45" s="6">
        <v>7.0699999999999999E-2</v>
      </c>
      <c r="C45" s="3">
        <v>1.224</v>
      </c>
      <c r="D45" s="3">
        <v>1.6839999999999999</v>
      </c>
      <c r="E45" s="3">
        <v>2.319</v>
      </c>
      <c r="F45" s="3">
        <v>0.76200000000000001</v>
      </c>
      <c r="G45" s="3">
        <v>1.2586E-2</v>
      </c>
      <c r="H45" s="3">
        <v>3.85</v>
      </c>
      <c r="I45" s="3">
        <v>0.25</v>
      </c>
      <c r="J45" s="3">
        <v>2</v>
      </c>
      <c r="K45" s="3">
        <v>22</v>
      </c>
      <c r="L45" s="3" t="s">
        <v>91</v>
      </c>
    </row>
    <row r="46" spans="1:12" ht="43.5" thickBot="1" x14ac:dyDescent="0.3">
      <c r="A46" s="5" t="s">
        <v>139</v>
      </c>
      <c r="B46" s="6">
        <v>-8.8599999999999998E-2</v>
      </c>
      <c r="C46" s="3">
        <v>0.68300000000000005</v>
      </c>
      <c r="D46" s="3">
        <v>0.77900000000000003</v>
      </c>
      <c r="E46" s="3">
        <v>0.88800000000000001</v>
      </c>
      <c r="F46" s="3">
        <v>0.80600000000000005</v>
      </c>
      <c r="G46" s="3">
        <v>2.0088000000000002E-2</v>
      </c>
      <c r="H46" s="3">
        <v>3.9</v>
      </c>
      <c r="I46" s="3">
        <v>0.65</v>
      </c>
      <c r="J46" s="3">
        <v>1</v>
      </c>
      <c r="K46" s="3">
        <v>20</v>
      </c>
      <c r="L46" s="3" t="s">
        <v>140</v>
      </c>
    </row>
    <row r="47" spans="1:12" ht="43.5" thickBot="1" x14ac:dyDescent="0.3">
      <c r="A47" s="5" t="s">
        <v>94</v>
      </c>
      <c r="B47" s="6">
        <v>-0.20399999999999999</v>
      </c>
      <c r="C47" s="3">
        <v>0.57199999999999995</v>
      </c>
      <c r="D47" s="3">
        <v>0.65900000000000003</v>
      </c>
      <c r="E47" s="3">
        <v>0.76</v>
      </c>
      <c r="F47" s="3">
        <v>0.79400000000000004</v>
      </c>
      <c r="G47" s="3">
        <v>2.7437E-2</v>
      </c>
      <c r="H47" s="3">
        <v>5.44</v>
      </c>
      <c r="I47" s="3">
        <v>0.75</v>
      </c>
      <c r="J47" s="3">
        <v>1</v>
      </c>
      <c r="K47" s="3">
        <v>16</v>
      </c>
      <c r="L47" s="3" t="s">
        <v>95</v>
      </c>
    </row>
    <row r="48" spans="1:12" ht="43.5" thickBot="1" x14ac:dyDescent="0.3">
      <c r="A48" s="5" t="s">
        <v>160</v>
      </c>
      <c r="B48" s="6">
        <v>-1.95E-13</v>
      </c>
      <c r="C48" s="3">
        <v>0.62</v>
      </c>
      <c r="D48" s="3">
        <v>0.749</v>
      </c>
      <c r="E48" s="3">
        <v>0.90500000000000003</v>
      </c>
      <c r="F48" s="3">
        <v>0.755</v>
      </c>
      <c r="G48" s="3">
        <v>-1.7097000000000001E-2</v>
      </c>
      <c r="H48" s="3">
        <v>2.99</v>
      </c>
      <c r="I48" s="3">
        <v>0.05</v>
      </c>
      <c r="J48" s="3">
        <v>6</v>
      </c>
      <c r="K48" s="3">
        <v>16</v>
      </c>
      <c r="L48" s="3" t="s">
        <v>161</v>
      </c>
    </row>
    <row r="49" spans="1:12" ht="43.5" thickBot="1" x14ac:dyDescent="0.3">
      <c r="A49" s="5" t="s">
        <v>145</v>
      </c>
      <c r="B49" s="6">
        <v>-0.156</v>
      </c>
      <c r="C49" s="3">
        <v>0.625</v>
      </c>
      <c r="D49" s="3">
        <v>0.73599999999999999</v>
      </c>
      <c r="E49" s="3">
        <v>0.86799999999999999</v>
      </c>
      <c r="F49" s="3">
        <v>0.78400000000000003</v>
      </c>
      <c r="G49" s="3">
        <v>1.3446E-2</v>
      </c>
      <c r="H49" s="3">
        <v>3.66</v>
      </c>
      <c r="I49" s="3">
        <v>0.45</v>
      </c>
      <c r="J49" s="3">
        <v>2</v>
      </c>
      <c r="K49" s="3">
        <v>13</v>
      </c>
      <c r="L49" s="3" t="s">
        <v>146</v>
      </c>
    </row>
    <row r="50" spans="1:12" ht="43.5" thickBot="1" x14ac:dyDescent="0.3">
      <c r="A50" s="5" t="s">
        <v>156</v>
      </c>
      <c r="B50" s="6">
        <v>-3.6600000000000001E-2</v>
      </c>
      <c r="C50" s="3">
        <v>0.58099999999999996</v>
      </c>
      <c r="D50" s="3">
        <v>0.71099999999999997</v>
      </c>
      <c r="E50" s="3">
        <v>0.86899999999999999</v>
      </c>
      <c r="F50" s="3">
        <v>0.76200000000000001</v>
      </c>
      <c r="G50" s="3">
        <v>2.2627999999999999E-2</v>
      </c>
      <c r="H50" s="3">
        <v>3.58</v>
      </c>
      <c r="I50" s="3">
        <v>0.1</v>
      </c>
      <c r="J50" s="3">
        <v>4</v>
      </c>
      <c r="K50" s="3">
        <v>13</v>
      </c>
      <c r="L50" s="3" t="s">
        <v>157</v>
      </c>
    </row>
    <row r="51" spans="1:12" ht="43.5" thickBot="1" x14ac:dyDescent="0.3">
      <c r="A51" s="5" t="s">
        <v>143</v>
      </c>
      <c r="B51" s="6">
        <v>-2.2599999999999999E-2</v>
      </c>
      <c r="C51" s="3">
        <v>0.69399999999999995</v>
      </c>
      <c r="D51" s="3">
        <v>0.78200000000000003</v>
      </c>
      <c r="E51" s="3">
        <v>0.88100000000000001</v>
      </c>
      <c r="F51" s="3">
        <v>0.77500000000000002</v>
      </c>
      <c r="G51" s="3">
        <v>7.5909999999999997E-3</v>
      </c>
      <c r="H51" s="3">
        <v>2.79</v>
      </c>
      <c r="I51" s="3">
        <v>0.55000000000000004</v>
      </c>
      <c r="J51" s="3">
        <v>2</v>
      </c>
      <c r="K51" s="3">
        <v>13</v>
      </c>
      <c r="L51" s="3" t="s">
        <v>144</v>
      </c>
    </row>
    <row r="52" spans="1:12" ht="29.25" thickBot="1" x14ac:dyDescent="0.3">
      <c r="A52" s="5" t="s">
        <v>137</v>
      </c>
      <c r="B52" s="6">
        <v>-0.216</v>
      </c>
      <c r="C52" s="3">
        <v>0.58599999999999997</v>
      </c>
      <c r="D52" s="3">
        <v>0.69299999999999995</v>
      </c>
      <c r="E52" s="3">
        <v>0.81899999999999995</v>
      </c>
      <c r="F52" s="3">
        <v>0.79700000000000004</v>
      </c>
      <c r="G52" s="3">
        <v>8.1980000000000004E-3</v>
      </c>
      <c r="H52" s="3">
        <v>4.3099999999999996</v>
      </c>
      <c r="I52" s="3">
        <v>1</v>
      </c>
      <c r="J52" s="3">
        <v>1</v>
      </c>
      <c r="K52" s="3">
        <v>12</v>
      </c>
      <c r="L52" s="3" t="s">
        <v>138</v>
      </c>
    </row>
    <row r="53" spans="1:12" ht="43.5" thickBot="1" x14ac:dyDescent="0.3">
      <c r="A53" s="5" t="s">
        <v>98</v>
      </c>
      <c r="B53" s="6">
        <v>-9.1700000000000003E-14</v>
      </c>
      <c r="C53" s="3">
        <v>0.81399999999999995</v>
      </c>
      <c r="D53" s="3">
        <v>0.873</v>
      </c>
      <c r="E53" s="3">
        <v>0.93600000000000005</v>
      </c>
      <c r="F53" s="3">
        <v>0.79400000000000004</v>
      </c>
      <c r="G53" s="3">
        <v>1.1278E-2</v>
      </c>
      <c r="H53" s="3">
        <v>3.83</v>
      </c>
      <c r="I53" s="3">
        <v>0.05</v>
      </c>
      <c r="J53" s="3">
        <v>7</v>
      </c>
      <c r="K53" s="3">
        <v>12</v>
      </c>
      <c r="L53" s="3" t="s">
        <v>99</v>
      </c>
    </row>
    <row r="54" spans="1:12" ht="15.75" thickBot="1" x14ac:dyDescent="0.3">
      <c r="A54" s="5" t="s">
        <v>15</v>
      </c>
      <c r="B54" s="6">
        <v>-3.9899999999999998E-2</v>
      </c>
      <c r="C54" s="3">
        <v>0.61</v>
      </c>
      <c r="D54" s="3">
        <v>0.745</v>
      </c>
      <c r="E54" s="3">
        <v>0.91100000000000003</v>
      </c>
      <c r="F54" s="3">
        <v>0.76200000000000001</v>
      </c>
      <c r="G54" s="3">
        <v>1.9400000000000001E-2</v>
      </c>
      <c r="H54" s="3">
        <v>2.76</v>
      </c>
      <c r="I54" s="3">
        <v>0.1</v>
      </c>
      <c r="J54" s="3">
        <v>3</v>
      </c>
      <c r="K54" s="3">
        <v>12</v>
      </c>
      <c r="L54" s="3" t="s">
        <v>91</v>
      </c>
    </row>
    <row r="55" spans="1:12" ht="43.5" thickBot="1" x14ac:dyDescent="0.3">
      <c r="A55" s="5" t="s">
        <v>162</v>
      </c>
      <c r="B55" s="6">
        <v>-1.6799999999999999E-13</v>
      </c>
      <c r="C55" s="3">
        <v>0.69299999999999995</v>
      </c>
      <c r="D55" s="3">
        <v>0.78</v>
      </c>
      <c r="E55" s="3">
        <v>0.876</v>
      </c>
      <c r="F55" s="3">
        <v>0.79200000000000004</v>
      </c>
      <c r="G55" s="3">
        <v>1.3337999999999999E-2</v>
      </c>
      <c r="H55" s="3">
        <v>4.16</v>
      </c>
      <c r="I55" s="3">
        <v>0.05</v>
      </c>
      <c r="J55" s="3">
        <v>8</v>
      </c>
      <c r="K55" s="3">
        <v>7</v>
      </c>
      <c r="L55" s="3" t="s">
        <v>163</v>
      </c>
    </row>
    <row r="56" spans="1:12" ht="57.75" thickBot="1" x14ac:dyDescent="0.3">
      <c r="A56" s="5" t="s">
        <v>158</v>
      </c>
      <c r="B56" s="6">
        <v>-5.9700000000000003E-2</v>
      </c>
      <c r="C56" s="3">
        <v>0.66100000000000003</v>
      </c>
      <c r="D56" s="3">
        <v>0.77300000000000002</v>
      </c>
      <c r="E56" s="3">
        <v>0.90300000000000002</v>
      </c>
      <c r="F56" s="3">
        <v>0.79</v>
      </c>
      <c r="G56" s="3">
        <v>8.3879999999999996E-3</v>
      </c>
      <c r="H56" s="3">
        <v>3.36</v>
      </c>
      <c r="I56" s="3">
        <v>0.1</v>
      </c>
      <c r="J56" s="3">
        <v>5</v>
      </c>
      <c r="K56" s="3">
        <v>7</v>
      </c>
      <c r="L56" s="3" t="s">
        <v>159</v>
      </c>
    </row>
    <row r="57" spans="1:12" ht="43.5" thickBot="1" x14ac:dyDescent="0.3">
      <c r="A57" s="5" t="s">
        <v>154</v>
      </c>
      <c r="B57" s="6">
        <v>-4.8600000000000005E-13</v>
      </c>
      <c r="C57" s="3">
        <v>0.68200000000000005</v>
      </c>
      <c r="D57" s="3">
        <v>0.78600000000000003</v>
      </c>
      <c r="E57" s="3">
        <v>0.90700000000000003</v>
      </c>
      <c r="F57" s="3">
        <v>0.78700000000000003</v>
      </c>
      <c r="G57" s="3">
        <v>-6.3379999999999999E-3</v>
      </c>
      <c r="H57" s="3">
        <v>3.28</v>
      </c>
      <c r="I57" s="3">
        <v>0.15</v>
      </c>
      <c r="J57" s="3">
        <v>1</v>
      </c>
      <c r="K57" s="3">
        <v>7</v>
      </c>
      <c r="L57" s="3" t="s">
        <v>155</v>
      </c>
    </row>
    <row r="58" spans="1:12" ht="57.75" thickBot="1" x14ac:dyDescent="0.3">
      <c r="A58" s="5" t="s">
        <v>147</v>
      </c>
      <c r="B58" s="6">
        <v>5.9400000000000001E-2</v>
      </c>
      <c r="C58" s="3">
        <v>1.0940000000000001</v>
      </c>
      <c r="D58" s="3">
        <v>1.252</v>
      </c>
      <c r="E58" s="3">
        <v>1.4330000000000001</v>
      </c>
      <c r="F58" s="3">
        <v>0.78200000000000003</v>
      </c>
      <c r="G58" s="3">
        <v>7.5189999999999996E-3</v>
      </c>
      <c r="H58" s="3">
        <v>3.07</v>
      </c>
      <c r="I58" s="3">
        <v>0.4</v>
      </c>
      <c r="J58" s="3">
        <v>2</v>
      </c>
      <c r="K58" s="3">
        <v>7</v>
      </c>
      <c r="L58" s="3" t="s">
        <v>148</v>
      </c>
    </row>
    <row r="59" spans="1:12" ht="29.25" thickBot="1" x14ac:dyDescent="0.3">
      <c r="A59" s="5" t="s">
        <v>151</v>
      </c>
      <c r="B59" s="6">
        <v>-8.5199999999999998E-2</v>
      </c>
      <c r="C59" s="3">
        <v>0.64500000000000002</v>
      </c>
      <c r="D59" s="3">
        <v>0.754</v>
      </c>
      <c r="E59" s="3">
        <v>0.88300000000000001</v>
      </c>
      <c r="F59" s="3">
        <v>0.78200000000000003</v>
      </c>
      <c r="G59" s="3">
        <v>-7.7499999999999997E-4</v>
      </c>
      <c r="H59" s="3">
        <v>3.96</v>
      </c>
      <c r="I59" s="3">
        <v>0.3</v>
      </c>
      <c r="J59" s="3">
        <v>2</v>
      </c>
      <c r="K59" s="3">
        <v>5</v>
      </c>
      <c r="L59" s="3" t="s">
        <v>152</v>
      </c>
    </row>
    <row r="60" spans="1:12" ht="29.25" thickBot="1" x14ac:dyDescent="0.3">
      <c r="A60" s="5" t="s">
        <v>141</v>
      </c>
      <c r="B60" s="6">
        <v>-8.6599999999999996E-2</v>
      </c>
      <c r="C60" s="3">
        <v>0.69899999999999995</v>
      </c>
      <c r="D60" s="3">
        <v>0.80400000000000005</v>
      </c>
      <c r="E60" s="3">
        <v>0.92500000000000004</v>
      </c>
      <c r="F60" s="3">
        <v>0.8</v>
      </c>
      <c r="G60" s="3">
        <v>7.9459999999999999E-3</v>
      </c>
      <c r="H60" s="3">
        <v>2.95</v>
      </c>
      <c r="I60" s="3">
        <v>0.65</v>
      </c>
      <c r="J60" s="3">
        <v>1</v>
      </c>
      <c r="K60" s="3">
        <v>5</v>
      </c>
      <c r="L60" s="3" t="s">
        <v>142</v>
      </c>
    </row>
    <row r="61" spans="1:12" ht="29.25" thickBot="1" x14ac:dyDescent="0.3">
      <c r="A61" s="5" t="s">
        <v>149</v>
      </c>
      <c r="B61" s="6">
        <v>-0.10199999999999999</v>
      </c>
      <c r="C61" s="3">
        <v>0.61899999999999999</v>
      </c>
      <c r="D61" s="3">
        <v>0.75</v>
      </c>
      <c r="E61" s="3">
        <v>0.91100000000000003</v>
      </c>
      <c r="F61" s="3">
        <v>0.78</v>
      </c>
      <c r="G61" s="3">
        <v>1.6271000000000001E-2</v>
      </c>
      <c r="H61" s="3">
        <v>2.8</v>
      </c>
      <c r="I61" s="3">
        <v>0.35</v>
      </c>
      <c r="J61" s="3">
        <v>2</v>
      </c>
      <c r="K61" s="3">
        <v>4</v>
      </c>
      <c r="L61" s="3" t="s">
        <v>150</v>
      </c>
    </row>
    <row r="62" spans="1:12" ht="28.5" x14ac:dyDescent="0.25">
      <c r="A62" s="5" t="s">
        <v>164</v>
      </c>
      <c r="B62" s="6">
        <v>-4.15E-14</v>
      </c>
      <c r="C62" s="3">
        <v>0.90400000000000003</v>
      </c>
      <c r="D62" s="3">
        <v>0.94</v>
      </c>
      <c r="E62" s="3">
        <v>0.97799999999999998</v>
      </c>
      <c r="F62" s="3">
        <v>0.78300000000000003</v>
      </c>
      <c r="G62" s="3">
        <v>7.5189999999999996E-3</v>
      </c>
      <c r="H62" s="3">
        <v>3.1</v>
      </c>
      <c r="I62" s="3">
        <v>0.05</v>
      </c>
      <c r="J62" s="3">
        <v>9</v>
      </c>
      <c r="K62" s="3">
        <v>0</v>
      </c>
      <c r="L62" s="3" t="s">
        <v>165</v>
      </c>
    </row>
  </sheetData>
  <autoFilter ref="A34:L34" xr:uid="{2B9EF9F6-1F13-4CD9-A8C0-9476A629763A}">
    <sortState xmlns:xlrd2="http://schemas.microsoft.com/office/spreadsheetml/2017/richdata2" ref="A35:L62">
      <sortCondition descending="1" ref="K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EDA-2970-446B-A238-5A6BCB2C8573}">
  <dimension ref="A3:Z44"/>
  <sheetViews>
    <sheetView topLeftCell="A3" workbookViewId="0">
      <selection activeCell="J7" sqref="J7"/>
    </sheetView>
  </sheetViews>
  <sheetFormatPr defaultRowHeight="15" x14ac:dyDescent="0.25"/>
  <cols>
    <col min="1" max="1" width="13" customWidth="1"/>
    <col min="2" max="2" width="15.42578125" customWidth="1"/>
    <col min="3" max="5" width="14.42578125" bestFit="1" customWidth="1"/>
    <col min="6" max="6" width="15.140625" customWidth="1"/>
  </cols>
  <sheetData>
    <row r="3" spans="1:26" ht="30.75" thickBot="1" x14ac:dyDescent="0.3">
      <c r="A3" s="34" t="s">
        <v>118</v>
      </c>
      <c r="B3" s="23" t="s">
        <v>122</v>
      </c>
      <c r="C3" s="23" t="s">
        <v>180</v>
      </c>
      <c r="D3" s="23" t="s">
        <v>126</v>
      </c>
      <c r="E3" s="23" t="s">
        <v>127</v>
      </c>
      <c r="F3" s="23" t="s">
        <v>128</v>
      </c>
    </row>
    <row r="4" spans="1:26" ht="15.75" thickTop="1" x14ac:dyDescent="0.25">
      <c r="A4" s="31" t="s">
        <v>60</v>
      </c>
      <c r="B4" s="10" t="str">
        <f>TEXT(B14,"0.00")&amp;TEXT(C14," (0.00")&amp;TEXT(D14,"-0.00)")</f>
        <v>0.87 (0.85-0.90)</v>
      </c>
      <c r="C4" s="10" t="str">
        <f>TEXT(S14,"0.00")&amp;TEXT(T14," (0.00")&amp;TEXT(U14,"-0.00)")</f>
        <v>0.85 (0.82-0.87)</v>
      </c>
      <c r="D4" s="10" t="str">
        <f>TEXT(F14,"0.00")&amp;TEXT(G14," (0.00")&amp;TEXT(H14,"-0.00)")</f>
        <v>0.81 (0.78-0.84)</v>
      </c>
      <c r="E4" s="10" t="str">
        <f>TEXT(J14,"0.00")&amp;TEXT(K14," (0.00")&amp;TEXT(L14,"-0.00)")</f>
        <v>0.69 (0.63-0.76)</v>
      </c>
      <c r="F4" s="10" t="str">
        <f>TEXT(N14,"0.00")&amp;TEXT(O14," (0.00")&amp;TEXT(P14,"-0.00)")</f>
        <v>0.87 (0.83-0.90)</v>
      </c>
    </row>
    <row r="5" spans="1:26" x14ac:dyDescent="0.25">
      <c r="A5" s="31" t="s">
        <v>119</v>
      </c>
      <c r="B5" s="10" t="str">
        <f t="shared" ref="B5:B8" si="0">TEXT(B15,"0.00")&amp;TEXT(C15," (0.00")&amp;TEXT(D15,"-0.00)")</f>
        <v>0.85 (0.82-0.89)</v>
      </c>
      <c r="C5" s="10" t="str">
        <f t="shared" ref="C5:C8" si="1">TEXT(S15,"0.00")&amp;TEXT(T15," (0.00")&amp;TEXT(U15,"-0.00)")</f>
        <v>0.83 (0.81-0.86)</v>
      </c>
      <c r="D5" s="10" t="str">
        <f>TEXT(F15,"0.00")&amp;TEXT(G15," (0.00")&amp;TEXT(H15,"-0.00)")</f>
        <v>0.79 (0.76-0.83)</v>
      </c>
      <c r="E5" s="10" t="str">
        <f>TEXT(J15,"0.00")&amp;TEXT(K15," (0.00")&amp;TEXT(L15,"-0.00)")</f>
        <v>0.65 (0.58-0.72)</v>
      </c>
      <c r="F5" s="10" t="str">
        <f>TEXT(N15,"0.00")&amp;TEXT(O15," (0.00")&amp;TEXT(P15,"-0.00)")</f>
        <v>0.87 (0.83-0.90)</v>
      </c>
    </row>
    <row r="6" spans="1:26" x14ac:dyDescent="0.25">
      <c r="A6" s="31" t="s">
        <v>62</v>
      </c>
      <c r="B6" s="10" t="str">
        <f t="shared" si="0"/>
        <v>0.84 (0.81-0.87)</v>
      </c>
      <c r="C6" s="10" t="str">
        <f t="shared" si="1"/>
        <v>0.83 (0.80-0.85)</v>
      </c>
      <c r="D6" s="10" t="str">
        <f>TEXT(F16,"0.00")&amp;TEXT(G16," (0.00")&amp;TEXT(H16,"-0.00)")</f>
        <v>0.79 (0.75-0.82)</v>
      </c>
      <c r="E6" s="10" t="str">
        <f>TEXT(J16,"0.00")&amp;TEXT(K16," (0.00")&amp;TEXT(L16,"-0.00)")</f>
        <v>0.62 (0.55-0.69)</v>
      </c>
      <c r="F6" s="10" t="str">
        <f>TEXT(N16,"0.00")&amp;TEXT(O16," (0.00")&amp;TEXT(P16,"-0.00)")</f>
        <v>0.87 (0.83-0.90)</v>
      </c>
    </row>
    <row r="7" spans="1:26" ht="15.75" thickBot="1" x14ac:dyDescent="0.3">
      <c r="A7" s="31" t="s">
        <v>120</v>
      </c>
      <c r="B7" s="10" t="str">
        <f t="shared" si="0"/>
        <v>0.79 (0.75-0.83)</v>
      </c>
      <c r="C7" s="10" t="str">
        <f t="shared" si="1"/>
        <v>0.76 (0.73-0.80)</v>
      </c>
      <c r="D7" s="10" t="str">
        <f>TEXT(F17,"0.00")&amp;TEXT(G17," (0.00")&amp;TEXT(H17,"-0.00)")</f>
        <v>0.74 (0.70-0.77)</v>
      </c>
      <c r="E7" s="10" t="str">
        <f>TEXT(J17,"0.00")&amp;TEXT(K17," (0.00")&amp;TEXT(L17,"-0.00)")</f>
        <v>0.47 (0.40-0.54)</v>
      </c>
      <c r="F7" s="10" t="str">
        <f>TEXT(N17,"0.00")&amp;TEXT(O17," (0.00")&amp;TEXT(P17,"-0.00)")</f>
        <v>0.87 (0.84-0.91)</v>
      </c>
      <c r="T7" s="35">
        <v>0.5</v>
      </c>
      <c r="U7" s="36">
        <v>2.5000000000000001E-2</v>
      </c>
      <c r="V7" s="36">
        <v>0.97499999999999998</v>
      </c>
    </row>
    <row r="8" spans="1:26" ht="16.5" thickTop="1" thickBot="1" x14ac:dyDescent="0.3">
      <c r="A8" s="32" t="s">
        <v>121</v>
      </c>
      <c r="B8" s="22" t="str">
        <f t="shared" si="0"/>
        <v>0.78 (0.74-0.82)</v>
      </c>
      <c r="C8" s="22" t="str">
        <f t="shared" si="1"/>
        <v>0.73 (0.69-0.76)</v>
      </c>
      <c r="D8" s="22" t="str">
        <f>TEXT(F18,"0.00")&amp;TEXT(G18," (0.00")&amp;TEXT(H18,"-0.00)")</f>
        <v>0.72 (0.68-0.76)</v>
      </c>
      <c r="E8" s="22" t="str">
        <f>TEXT(J18,"0.00")&amp;TEXT(K18," (0.00")&amp;TEXT(L18,"-0.00)")</f>
        <v>0.40 (0.33-0.47)</v>
      </c>
      <c r="F8" s="22" t="str">
        <f>TEXT(N18,"0.00")&amp;TEXT(O18," (0.00")&amp;TEXT(P18,"-0.00)")</f>
        <v>0.88 (0.85-0.92)</v>
      </c>
      <c r="T8" s="35">
        <v>0.5</v>
      </c>
      <c r="U8" s="36">
        <v>2.5000000000000001E-2</v>
      </c>
      <c r="V8" s="36">
        <v>0.97499999999999998</v>
      </c>
    </row>
    <row r="9" spans="1:26" ht="15.75" thickTop="1" x14ac:dyDescent="0.25">
      <c r="T9" s="3">
        <v>0.86699999999999999</v>
      </c>
      <c r="U9" s="3">
        <v>0.83099999999999996</v>
      </c>
      <c r="V9" s="3">
        <v>0.89900000000000002</v>
      </c>
    </row>
    <row r="11" spans="1:26" ht="15.75" thickBot="1" x14ac:dyDescent="0.3"/>
    <row r="12" spans="1:26" ht="15.75" thickBot="1" x14ac:dyDescent="0.3">
      <c r="A12" s="1" t="s">
        <v>59</v>
      </c>
      <c r="F12" t="s">
        <v>123</v>
      </c>
      <c r="J12" t="s">
        <v>124</v>
      </c>
      <c r="N12" t="s">
        <v>125</v>
      </c>
      <c r="R12" s="28" t="s">
        <v>105</v>
      </c>
      <c r="W12" s="28" t="s">
        <v>105</v>
      </c>
    </row>
    <row r="13" spans="1:26" ht="30.75" thickBot="1" x14ac:dyDescent="0.3">
      <c r="A13" s="2"/>
      <c r="B13" s="2" t="s">
        <v>45</v>
      </c>
      <c r="C13" s="2" t="s">
        <v>43</v>
      </c>
      <c r="D13" s="2" t="s">
        <v>44</v>
      </c>
      <c r="F13" s="33" t="s">
        <v>45</v>
      </c>
      <c r="G13" s="2" t="s">
        <v>43</v>
      </c>
      <c r="H13" s="2" t="s">
        <v>44</v>
      </c>
      <c r="J13" s="33" t="s">
        <v>45</v>
      </c>
      <c r="K13" s="2" t="s">
        <v>43</v>
      </c>
      <c r="L13" s="2" t="s">
        <v>44</v>
      </c>
      <c r="N13" s="33" t="s">
        <v>45</v>
      </c>
      <c r="O13" s="2" t="s">
        <v>43</v>
      </c>
      <c r="P13" s="2" t="s">
        <v>44</v>
      </c>
      <c r="R13" s="2" t="s">
        <v>41</v>
      </c>
      <c r="S13" s="2" t="s">
        <v>42</v>
      </c>
      <c r="T13" s="2" t="s">
        <v>43</v>
      </c>
      <c r="U13" s="2" t="s">
        <v>44</v>
      </c>
      <c r="W13" s="2" t="s">
        <v>41</v>
      </c>
      <c r="X13" s="2" t="s">
        <v>42</v>
      </c>
      <c r="Y13" s="2" t="s">
        <v>43</v>
      </c>
      <c r="Z13" s="2" t="s">
        <v>44</v>
      </c>
    </row>
    <row r="14" spans="1:26" ht="16.5" thickTop="1" thickBot="1" x14ac:dyDescent="0.3">
      <c r="A14" s="5" t="s">
        <v>60</v>
      </c>
      <c r="B14" s="3">
        <v>0.874</v>
      </c>
      <c r="C14" s="3">
        <v>0.84499999999999997</v>
      </c>
      <c r="D14" s="3">
        <v>0.90300000000000002</v>
      </c>
      <c r="F14" s="3">
        <v>0.80700000000000005</v>
      </c>
      <c r="G14" s="3">
        <v>0.77500000000000002</v>
      </c>
      <c r="H14" s="3">
        <v>0.83899999999999997</v>
      </c>
      <c r="J14" s="3">
        <v>0.69099999999999995</v>
      </c>
      <c r="K14" s="3">
        <v>0.625</v>
      </c>
      <c r="L14" s="3">
        <v>0.75700000000000001</v>
      </c>
      <c r="N14" s="3">
        <v>0.86599999999999999</v>
      </c>
      <c r="O14" s="3">
        <v>0.83199999999999996</v>
      </c>
      <c r="P14" s="3">
        <v>0.90100000000000002</v>
      </c>
      <c r="R14" s="3">
        <v>0.84499999999999997</v>
      </c>
      <c r="S14" s="3">
        <v>0.84499999999999997</v>
      </c>
      <c r="T14" s="3">
        <v>0.82</v>
      </c>
      <c r="U14" s="3">
        <v>0.86899999999999999</v>
      </c>
    </row>
    <row r="15" spans="1:26" ht="15.75" thickBot="1" x14ac:dyDescent="0.3">
      <c r="A15" s="5" t="s">
        <v>61</v>
      </c>
      <c r="B15" s="3">
        <v>0.85299999999999998</v>
      </c>
      <c r="C15" s="3">
        <v>0.82099999999999995</v>
      </c>
      <c r="D15" s="3">
        <v>0.88500000000000001</v>
      </c>
      <c r="F15" s="3">
        <v>0.79300000000000004</v>
      </c>
      <c r="G15" s="3">
        <v>0.76100000000000001</v>
      </c>
      <c r="H15" s="3">
        <v>0.82499999999999996</v>
      </c>
      <c r="J15" s="3">
        <v>0.65</v>
      </c>
      <c r="K15" s="3">
        <v>0.58299999999999996</v>
      </c>
      <c r="L15" s="3">
        <v>0.71799999999999997</v>
      </c>
      <c r="N15" s="3">
        <v>0.86699999999999999</v>
      </c>
      <c r="O15" s="3">
        <v>0.83099999999999996</v>
      </c>
      <c r="P15" s="3">
        <v>0.89900000000000002</v>
      </c>
      <c r="R15" s="3">
        <v>0.83199999999999996</v>
      </c>
      <c r="S15" s="3">
        <v>0.83199999999999996</v>
      </c>
      <c r="T15" s="3">
        <v>0.80500000000000005</v>
      </c>
      <c r="U15" s="3">
        <v>0.85799999999999998</v>
      </c>
    </row>
    <row r="16" spans="1:26" ht="15.75" thickBot="1" x14ac:dyDescent="0.3">
      <c r="A16" s="5" t="s">
        <v>62</v>
      </c>
      <c r="B16" s="3">
        <v>0.83899999999999997</v>
      </c>
      <c r="C16" s="3">
        <v>0.80500000000000005</v>
      </c>
      <c r="D16" s="3">
        <v>0.873</v>
      </c>
      <c r="F16" s="3">
        <v>0.78500000000000003</v>
      </c>
      <c r="G16" s="3">
        <v>0.75</v>
      </c>
      <c r="H16" s="3">
        <v>0.81699999999999995</v>
      </c>
      <c r="J16" s="3">
        <v>0.622</v>
      </c>
      <c r="K16" s="3">
        <v>0.55400000000000005</v>
      </c>
      <c r="L16" s="3">
        <v>0.68899999999999995</v>
      </c>
      <c r="N16" s="3">
        <v>0.86899999999999999</v>
      </c>
      <c r="O16" s="3">
        <v>0.83299999999999996</v>
      </c>
      <c r="P16" s="3">
        <v>0.90200000000000002</v>
      </c>
      <c r="R16" s="3">
        <v>0.82799999999999996</v>
      </c>
      <c r="S16" s="3">
        <v>0.82799999999999996</v>
      </c>
      <c r="T16" s="3">
        <v>0.8</v>
      </c>
      <c r="U16" s="3">
        <v>0.85199999999999998</v>
      </c>
    </row>
    <row r="17" spans="1:21" ht="15.75" thickBot="1" x14ac:dyDescent="0.3">
      <c r="A17" s="5" t="s">
        <v>63</v>
      </c>
      <c r="B17" s="3">
        <v>0.79100000000000004</v>
      </c>
      <c r="C17" s="3">
        <v>0.752</v>
      </c>
      <c r="D17" s="3">
        <v>0.82899999999999996</v>
      </c>
      <c r="F17" s="3">
        <v>0.73799999999999999</v>
      </c>
      <c r="G17" s="3">
        <v>0.70199999999999996</v>
      </c>
      <c r="H17" s="3">
        <v>0.77100000000000002</v>
      </c>
      <c r="J17" s="3">
        <v>0.47099999999999997</v>
      </c>
      <c r="K17" s="3">
        <v>0.40300000000000002</v>
      </c>
      <c r="L17" s="3">
        <v>0.54100000000000004</v>
      </c>
      <c r="N17" s="3">
        <v>0.874</v>
      </c>
      <c r="O17" s="3">
        <v>0.83899999999999997</v>
      </c>
      <c r="P17" s="3">
        <v>0.90800000000000003</v>
      </c>
      <c r="R17" s="3">
        <v>0.76200000000000001</v>
      </c>
      <c r="S17" s="3">
        <v>0.76200000000000001</v>
      </c>
      <c r="T17" s="3">
        <v>0.72799999999999998</v>
      </c>
      <c r="U17" s="3">
        <v>0.79500000000000004</v>
      </c>
    </row>
    <row r="18" spans="1:21" x14ac:dyDescent="0.25">
      <c r="A18" s="5" t="s">
        <v>64</v>
      </c>
      <c r="B18" s="3">
        <v>0.78200000000000003</v>
      </c>
      <c r="C18" s="3">
        <v>0.74199999999999999</v>
      </c>
      <c r="D18" s="3">
        <v>0.82099999999999995</v>
      </c>
      <c r="F18" s="3">
        <v>0.71799999999999997</v>
      </c>
      <c r="G18" s="3">
        <v>0.68300000000000005</v>
      </c>
      <c r="H18" s="3">
        <v>0.755</v>
      </c>
      <c r="J18" s="3">
        <v>0.40300000000000002</v>
      </c>
      <c r="K18" s="3">
        <v>0.33300000000000002</v>
      </c>
      <c r="L18" s="3">
        <v>0.47199999999999998</v>
      </c>
      <c r="N18" s="3">
        <v>0.88200000000000001</v>
      </c>
      <c r="O18" s="3">
        <v>0.84699999999999998</v>
      </c>
      <c r="P18" s="3">
        <v>0.91500000000000004</v>
      </c>
      <c r="R18" s="3">
        <v>0.73</v>
      </c>
      <c r="S18" s="3">
        <v>0.73</v>
      </c>
      <c r="T18" s="3">
        <v>0.69399999999999995</v>
      </c>
      <c r="U18" s="3">
        <v>0.76200000000000001</v>
      </c>
    </row>
    <row r="20" spans="1:21" ht="15.75" thickBot="1" x14ac:dyDescent="0.3"/>
    <row r="21" spans="1:21" ht="15.75" thickBot="1" x14ac:dyDescent="0.3">
      <c r="A21" s="1" t="s">
        <v>65</v>
      </c>
    </row>
    <row r="22" spans="1:21" x14ac:dyDescent="0.25">
      <c r="A22" s="44" t="s">
        <v>66</v>
      </c>
      <c r="B22" s="45"/>
      <c r="C22" s="45"/>
      <c r="D22" s="45"/>
      <c r="E22" s="45"/>
    </row>
    <row r="23" spans="1:21" ht="60.75" customHeight="1" thickBot="1" x14ac:dyDescent="0.3">
      <c r="A23" s="2" t="s">
        <v>67</v>
      </c>
      <c r="B23" s="2" t="s">
        <v>68</v>
      </c>
      <c r="C23" s="2" t="s">
        <v>69</v>
      </c>
      <c r="D23" s="2" t="s">
        <v>70</v>
      </c>
      <c r="E23" s="2" t="s">
        <v>71</v>
      </c>
    </row>
    <row r="24" spans="1:21" ht="30" customHeight="1" thickTop="1" thickBot="1" x14ac:dyDescent="0.3">
      <c r="A24" s="3">
        <v>3.02</v>
      </c>
      <c r="B24" s="3" t="s">
        <v>174</v>
      </c>
      <c r="C24" s="3" t="s">
        <v>72</v>
      </c>
      <c r="D24" s="3">
        <v>0.874</v>
      </c>
      <c r="E24" s="3">
        <v>0.85299999999999998</v>
      </c>
    </row>
    <row r="25" spans="1:21" ht="15.75" thickBot="1" x14ac:dyDescent="0.3">
      <c r="A25" s="1" t="s">
        <v>73</v>
      </c>
    </row>
    <row r="26" spans="1:21" x14ac:dyDescent="0.25">
      <c r="A26" s="44" t="s">
        <v>74</v>
      </c>
      <c r="B26" s="45"/>
      <c r="C26" s="45"/>
      <c r="D26" s="45"/>
      <c r="E26" s="45"/>
    </row>
    <row r="27" spans="1:21" ht="60.75" customHeight="1" thickBot="1" x14ac:dyDescent="0.3">
      <c r="A27" s="2" t="s">
        <v>67</v>
      </c>
      <c r="B27" s="2" t="s">
        <v>68</v>
      </c>
      <c r="C27" s="2" t="s">
        <v>69</v>
      </c>
      <c r="D27" s="2" t="s">
        <v>70</v>
      </c>
      <c r="E27" s="2" t="s">
        <v>71</v>
      </c>
    </row>
    <row r="28" spans="1:21" ht="30" customHeight="1" thickTop="1" thickBot="1" x14ac:dyDescent="0.3">
      <c r="A28" s="3">
        <v>1.87</v>
      </c>
      <c r="B28" s="3">
        <v>6.1199999999999997E-2</v>
      </c>
      <c r="C28" s="3" t="s">
        <v>72</v>
      </c>
      <c r="D28" s="3">
        <v>0.85299999999999998</v>
      </c>
      <c r="E28" s="3">
        <v>0.83899999999999997</v>
      </c>
    </row>
    <row r="29" spans="1:21" ht="15.75" thickBot="1" x14ac:dyDescent="0.3">
      <c r="A29" s="1" t="s">
        <v>75</v>
      </c>
    </row>
    <row r="30" spans="1:21" x14ac:dyDescent="0.25">
      <c r="A30" s="44" t="s">
        <v>76</v>
      </c>
      <c r="B30" s="45"/>
      <c r="C30" s="45"/>
      <c r="D30" s="45"/>
      <c r="E30" s="45"/>
    </row>
    <row r="31" spans="1:21" ht="30.75" thickBot="1" x14ac:dyDescent="0.3">
      <c r="A31" s="2" t="s">
        <v>67</v>
      </c>
      <c r="B31" s="2" t="s">
        <v>68</v>
      </c>
      <c r="C31" s="2" t="s">
        <v>69</v>
      </c>
      <c r="D31" s="2" t="s">
        <v>70</v>
      </c>
      <c r="E31" s="2" t="s">
        <v>71</v>
      </c>
    </row>
    <row r="32" spans="1:21" ht="16.5" thickTop="1" thickBot="1" x14ac:dyDescent="0.3">
      <c r="A32" s="3">
        <v>3.67</v>
      </c>
      <c r="B32" s="3" t="s">
        <v>175</v>
      </c>
      <c r="C32" s="3" t="s">
        <v>72</v>
      </c>
      <c r="D32" s="3">
        <v>0.85299999999999998</v>
      </c>
      <c r="E32" s="3">
        <v>0.79100000000000004</v>
      </c>
    </row>
    <row r="33" spans="1:5" ht="15.75" thickBot="1" x14ac:dyDescent="0.3">
      <c r="A33" s="1" t="s">
        <v>77</v>
      </c>
    </row>
    <row r="34" spans="1:5" x14ac:dyDescent="0.25">
      <c r="A34" s="44" t="s">
        <v>78</v>
      </c>
      <c r="B34" s="45"/>
      <c r="C34" s="45"/>
      <c r="D34" s="45"/>
      <c r="E34" s="45"/>
    </row>
    <row r="35" spans="1:5" ht="30.75" thickBot="1" x14ac:dyDescent="0.3">
      <c r="A35" s="2" t="s">
        <v>67</v>
      </c>
      <c r="B35" s="2" t="s">
        <v>68</v>
      </c>
      <c r="C35" s="2" t="s">
        <v>69</v>
      </c>
      <c r="D35" s="2" t="s">
        <v>70</v>
      </c>
      <c r="E35" s="2" t="s">
        <v>71</v>
      </c>
    </row>
    <row r="36" spans="1:5" ht="16.5" thickTop="1" thickBot="1" x14ac:dyDescent="0.3">
      <c r="A36" s="3">
        <v>3.05</v>
      </c>
      <c r="B36" s="3" t="s">
        <v>176</v>
      </c>
      <c r="C36" s="3" t="s">
        <v>72</v>
      </c>
      <c r="D36" s="3">
        <v>0.85299999999999998</v>
      </c>
      <c r="E36" s="3">
        <v>0.78200000000000003</v>
      </c>
    </row>
    <row r="37" spans="1:5" ht="15.75" thickBot="1" x14ac:dyDescent="0.3">
      <c r="A37" s="1" t="s">
        <v>79</v>
      </c>
    </row>
    <row r="38" spans="1:5" x14ac:dyDescent="0.25">
      <c r="A38" s="44" t="s">
        <v>80</v>
      </c>
      <c r="B38" s="45"/>
      <c r="C38" s="45"/>
      <c r="D38" s="45"/>
      <c r="E38" s="45"/>
    </row>
    <row r="39" spans="1:5" ht="30.75" thickBot="1" x14ac:dyDescent="0.3">
      <c r="A39" s="2" t="s">
        <v>67</v>
      </c>
      <c r="B39" s="2" t="s">
        <v>68</v>
      </c>
      <c r="C39" s="2" t="s">
        <v>69</v>
      </c>
      <c r="D39" s="2" t="s">
        <v>70</v>
      </c>
      <c r="E39" s="2" t="s">
        <v>71</v>
      </c>
    </row>
    <row r="40" spans="1:5" ht="16.5" thickTop="1" thickBot="1" x14ac:dyDescent="0.3">
      <c r="A40" s="3">
        <v>2.2200000000000002</v>
      </c>
      <c r="B40" s="3" t="s">
        <v>177</v>
      </c>
      <c r="C40" s="3" t="s">
        <v>72</v>
      </c>
      <c r="D40" s="3">
        <v>0.83899999999999997</v>
      </c>
      <c r="E40" s="3">
        <v>0.79100000000000004</v>
      </c>
    </row>
    <row r="41" spans="1:5" ht="15.75" thickBot="1" x14ac:dyDescent="0.3">
      <c r="A41" s="1" t="s">
        <v>81</v>
      </c>
    </row>
    <row r="42" spans="1:5" x14ac:dyDescent="0.25">
      <c r="A42" s="44" t="s">
        <v>82</v>
      </c>
      <c r="B42" s="45"/>
      <c r="C42" s="45"/>
      <c r="D42" s="45"/>
      <c r="E42" s="45"/>
    </row>
    <row r="43" spans="1:5" ht="30.75" thickBot="1" x14ac:dyDescent="0.3">
      <c r="A43" s="2" t="s">
        <v>67</v>
      </c>
      <c r="B43" s="2" t="s">
        <v>68</v>
      </c>
      <c r="C43" s="2" t="s">
        <v>69</v>
      </c>
      <c r="D43" s="2" t="s">
        <v>70</v>
      </c>
      <c r="E43" s="2" t="s">
        <v>71</v>
      </c>
    </row>
    <row r="44" spans="1:5" ht="15.75" thickTop="1" x14ac:dyDescent="0.25">
      <c r="A44" s="3">
        <v>0.38600000000000001</v>
      </c>
      <c r="B44" s="3">
        <v>0.7</v>
      </c>
      <c r="C44" s="3" t="s">
        <v>72</v>
      </c>
      <c r="D44" s="3">
        <v>0.79100000000000004</v>
      </c>
      <c r="E44" s="3">
        <v>0.78200000000000003</v>
      </c>
    </row>
  </sheetData>
  <mergeCells count="6">
    <mergeCell ref="A42:E42"/>
    <mergeCell ref="A22:E22"/>
    <mergeCell ref="A26:E26"/>
    <mergeCell ref="A30:E30"/>
    <mergeCell ref="A34:E34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C2FF-E24B-4C19-B12A-10B28446A7B8}">
  <dimension ref="A2:T50"/>
  <sheetViews>
    <sheetView tabSelected="1" workbookViewId="0">
      <selection activeCell="H10" sqref="H10"/>
    </sheetView>
  </sheetViews>
  <sheetFormatPr defaultRowHeight="15" x14ac:dyDescent="0.25"/>
  <cols>
    <col min="1" max="1" width="9.5703125" bestFit="1" customWidth="1"/>
    <col min="2" max="3" width="15.42578125" customWidth="1"/>
    <col min="4" max="7" width="14.42578125" bestFit="1" customWidth="1"/>
  </cols>
  <sheetData>
    <row r="2" spans="1:6" ht="15.75" thickBot="1" x14ac:dyDescent="0.3">
      <c r="A2" s="37" t="s">
        <v>135</v>
      </c>
      <c r="B2" s="37" t="s">
        <v>122</v>
      </c>
      <c r="C2" s="37" t="s">
        <v>180</v>
      </c>
      <c r="D2" s="37" t="s">
        <v>126</v>
      </c>
      <c r="E2" s="37" t="s">
        <v>127</v>
      </c>
      <c r="F2" s="37" t="s">
        <v>128</v>
      </c>
    </row>
    <row r="3" spans="1:6" ht="15.75" thickTop="1" x14ac:dyDescent="0.25">
      <c r="A3" s="19" t="s">
        <v>129</v>
      </c>
      <c r="B3" s="10" t="str">
        <f>TEXT(B35,"0.00")&amp;TEXT(D35," (0.00")&amp;TEXT(E35,"-0.00)")</f>
        <v>0.87 (0.85-0.90)</v>
      </c>
      <c r="C3" s="10" t="str">
        <f>TEXT(Q35,"0.00")&amp;TEXT(S35," (0.00")&amp;TEXT(T35,"-0.00)")</f>
        <v>0.85 (0.82-0.87)</v>
      </c>
      <c r="D3" s="10" t="str">
        <f>TEXT(G35,"0.00")&amp;TEXT(H35," (0.00")&amp;TEXT(I35,"-0.00)")</f>
        <v>0.81 (0.78-0.84)</v>
      </c>
      <c r="E3" s="10" t="str">
        <f>TEXT(J35,"0.00")&amp;TEXT(K35," (0.00")&amp;TEXT(L35,"-0.00)")</f>
        <v>0.69 (0.63-0.76)</v>
      </c>
      <c r="F3" s="10" t="str">
        <f>TEXT(M35,"0.00")&amp;TEXT(N35," (0.00")&amp;TEXT(O35,"-0.00)")</f>
        <v>0.87 (0.83-0.90)</v>
      </c>
    </row>
    <row r="4" spans="1:6" x14ac:dyDescent="0.25">
      <c r="A4" s="20" t="s">
        <v>136</v>
      </c>
      <c r="B4" s="10" t="str">
        <f>TEXT(B38,"0.00")&amp;TEXT(D38," (0.00")&amp;TEXT(E38,"-0.00)")</f>
        <v>0.83 (0.80-0.87)</v>
      </c>
      <c r="C4" s="10" t="str">
        <f>TEXT(Q38,"0.00")&amp;TEXT(S38," (0.00")&amp;TEXT(T38,"-0.00)")</f>
        <v>0.82 (0.79-0.84)</v>
      </c>
      <c r="D4" s="10" t="str">
        <f>TEXT(G38,"0.00")&amp;TEXT(H38," (0.00")&amp;TEXT(I38,"-0.00)")</f>
        <v>0.79 (0.75-0.82)</v>
      </c>
      <c r="E4" s="10" t="str">
        <f>TEXT(J38,"0.00")&amp;TEXT(K38," (0.00")&amp;TEXT(L38,"-0.00)")</f>
        <v>0.63 (0.56-0.70)</v>
      </c>
      <c r="F4" s="10" t="str">
        <f>TEXT(M38,"0.00")&amp;TEXT(N38," (0.00")&amp;TEXT(O38,"-0.00)")</f>
        <v>0.86 (0.83-0.90)</v>
      </c>
    </row>
    <row r="5" spans="1:6" x14ac:dyDescent="0.25">
      <c r="A5" s="20" t="s">
        <v>130</v>
      </c>
      <c r="B5" s="10" t="str">
        <f>TEXT(B41,"0.00")&amp;TEXT(D41," (0.00")&amp;TEXT(E41,"-0.00)")</f>
        <v>0.83 (0.80-0.87)</v>
      </c>
      <c r="C5" s="10" t="str">
        <f>TEXT(Q41,"0.00")&amp;TEXT(S41," (0.00")&amp;TEXT(T41,"-0.00)")</f>
        <v>0.82 (0.79-0.84)</v>
      </c>
      <c r="D5" s="10" t="str">
        <f>TEXT(G41,"0.00")&amp;TEXT(H41," (0.00")&amp;TEXT(I41,"-0.00)")</f>
        <v>0.79 (0.75-0.82)</v>
      </c>
      <c r="E5" s="10" t="str">
        <f>TEXT(J41,"0.00")&amp;TEXT(K41," (0.00")&amp;TEXT(L41,"-0.00)")</f>
        <v>0.63 (0.56-0.70)</v>
      </c>
      <c r="F5" s="10" t="str">
        <f>TEXT(M41,"0.00")&amp;TEXT(N41," (0.00")&amp;TEXT(O41,"-0.00)")</f>
        <v>0.86 (0.83-0.90)</v>
      </c>
    </row>
    <row r="6" spans="1:6" x14ac:dyDescent="0.25">
      <c r="A6" s="20" t="s">
        <v>132</v>
      </c>
      <c r="B6" s="10" t="str">
        <f>TEXT(B44,"0.00")&amp;TEXT(D44," (0.00")&amp;TEXT(E44,"-0.00)")</f>
        <v>0.84 (0.80-0.87)</v>
      </c>
      <c r="C6" s="10" t="str">
        <f>TEXT(Q44,"0.00")&amp;TEXT(S44," (0.00")&amp;TEXT(T44,"-0.00)")</f>
        <v>0.82 (0.79-0.85)</v>
      </c>
      <c r="D6" s="10" t="str">
        <f>TEXT(G44,"0.00")&amp;TEXT(H44," (0.00")&amp;TEXT(I44,"-0.00)")</f>
        <v>0.79 (0.76-0.82)</v>
      </c>
      <c r="E6" s="10" t="str">
        <f>TEXT(J44,"0.00")&amp;TEXT(K44," (0.00")&amp;TEXT(L44,"-0.00)")</f>
        <v>0.63 (0.56-0.70)</v>
      </c>
      <c r="F6" s="10" t="str">
        <f>TEXT(M44,"0.00")&amp;TEXT(N44," (0.00")&amp;TEXT(O44,"-0.00)")</f>
        <v>0.87 (0.83-0.90)</v>
      </c>
    </row>
    <row r="7" spans="1:6" x14ac:dyDescent="0.25">
      <c r="A7" s="20" t="s">
        <v>133</v>
      </c>
      <c r="B7" s="10" t="str">
        <f>TEXT(B47,"0.00")&amp;TEXT(D47," (0.00")&amp;TEXT(E47,"-0.00)")</f>
        <v>0.88 (0.85-0.90)</v>
      </c>
      <c r="C7" s="10" t="str">
        <f>TEXT(Q47,"0.00")&amp;TEXT(S47," (0.00")&amp;TEXT(T47,"-0.00)")</f>
        <v>0.85 (0.82-0.87)</v>
      </c>
      <c r="D7" s="10" t="str">
        <f>TEXT(G47,"0.00")&amp;TEXT(H47," (0.00")&amp;TEXT(I47,"-0.00)")</f>
        <v>0.79 (0.75-0.82)</v>
      </c>
      <c r="E7" s="10" t="str">
        <f>TEXT(J47,"0.00")&amp;TEXT(K47," (0.00")&amp;TEXT(L47,"-0.00)")</f>
        <v>0.64 (0.57-0.71)</v>
      </c>
      <c r="F7" s="10" t="str">
        <f>TEXT(M47,"0.00")&amp;TEXT(N47," (0.00")&amp;TEXT(O47,"-0.00)")</f>
        <v>0.87 (0.83-0.90)</v>
      </c>
    </row>
    <row r="8" spans="1:6" x14ac:dyDescent="0.25">
      <c r="A8" s="21" t="s">
        <v>134</v>
      </c>
      <c r="B8" s="22" t="str">
        <f>TEXT(B50,"0.00")&amp;TEXT(D50," (0.00")&amp;TEXT(E50,"-0.00)")</f>
        <v>0.54 (0.49-0.58)</v>
      </c>
      <c r="C8" s="22" t="str">
        <f>TEXT(Q50,"0.00")&amp;TEXT(S50," (0.00")&amp;TEXT(T50,"-0.00)")</f>
        <v>0.57 (0.53-0.61)</v>
      </c>
      <c r="D8" s="22" t="str">
        <f>TEXT(G50,"0.00")&amp;TEXT(H50," (0.00")&amp;TEXT(I50,"-0.00)")</f>
        <v>0.56 (0.52-0.60)</v>
      </c>
      <c r="E8" s="22" t="str">
        <f>TEXT(J50,"0.00")&amp;TEXT(K50," (0.00")&amp;TEXT(L50,"-0.00)")</f>
        <v>0.48 (0.41-0.55)</v>
      </c>
      <c r="F8" s="22" t="str">
        <f>TEXT(M50,"0.00")&amp;TEXT(N50," (0.00")&amp;TEXT(O50,"-0.00)")</f>
        <v>0.61 (0.56-0.66)</v>
      </c>
    </row>
    <row r="32" ht="15.75" thickBot="1" x14ac:dyDescent="0.3"/>
    <row r="33" spans="1:20" ht="15.75" thickBot="1" x14ac:dyDescent="0.3">
      <c r="A33" t="s">
        <v>129</v>
      </c>
      <c r="B33" s="1"/>
      <c r="C33" s="43"/>
      <c r="G33" s="28" t="s">
        <v>47</v>
      </c>
      <c r="J33" s="28" t="s">
        <v>48</v>
      </c>
      <c r="M33" s="28" t="s">
        <v>49</v>
      </c>
      <c r="Q33" s="28" t="s">
        <v>105</v>
      </c>
    </row>
    <row r="34" spans="1:20" ht="30.75" thickBot="1" x14ac:dyDescent="0.3">
      <c r="B34" s="2" t="s">
        <v>45</v>
      </c>
      <c r="C34" s="2"/>
      <c r="D34" s="2" t="s">
        <v>43</v>
      </c>
      <c r="E34" s="2" t="s">
        <v>44</v>
      </c>
      <c r="G34" s="35">
        <v>0.5</v>
      </c>
      <c r="H34" s="36">
        <v>2.5000000000000001E-2</v>
      </c>
      <c r="I34" s="36">
        <v>0.97499999999999998</v>
      </c>
      <c r="J34" s="35">
        <v>0.5</v>
      </c>
      <c r="K34" s="36">
        <v>2.5000000000000001E-2</v>
      </c>
      <c r="L34" s="36">
        <v>0.97499999999999998</v>
      </c>
      <c r="M34" s="35">
        <v>0.5</v>
      </c>
      <c r="N34" s="36">
        <v>2.5000000000000001E-2</v>
      </c>
      <c r="O34" s="36">
        <v>0.97499999999999998</v>
      </c>
      <c r="Q34" s="2" t="s">
        <v>41</v>
      </c>
      <c r="R34" s="2" t="s">
        <v>42</v>
      </c>
      <c r="S34" s="2" t="s">
        <v>43</v>
      </c>
      <c r="T34" s="2" t="s">
        <v>44</v>
      </c>
    </row>
    <row r="35" spans="1:20" ht="16.5" thickTop="1" thickBot="1" x14ac:dyDescent="0.3">
      <c r="B35" s="3">
        <v>0.874</v>
      </c>
      <c r="C35" s="3"/>
      <c r="D35" s="3">
        <v>0.84499999999999997</v>
      </c>
      <c r="E35" s="3">
        <v>0.90300000000000002</v>
      </c>
      <c r="G35" s="3">
        <v>0.80700000000000005</v>
      </c>
      <c r="H35" s="3">
        <v>0.77500000000000002</v>
      </c>
      <c r="I35" s="3">
        <v>0.83899999999999997</v>
      </c>
      <c r="J35" s="3">
        <v>0.69099999999999995</v>
      </c>
      <c r="K35" s="3">
        <v>0.625</v>
      </c>
      <c r="L35" s="3">
        <v>0.75700000000000001</v>
      </c>
      <c r="M35" s="3">
        <v>0.86599999999999999</v>
      </c>
      <c r="N35" s="3">
        <v>0.83199999999999996</v>
      </c>
      <c r="O35" s="3">
        <v>0.90100000000000002</v>
      </c>
      <c r="Q35" s="3">
        <v>0.84499999999999997</v>
      </c>
      <c r="R35" s="3">
        <v>0.84499999999999997</v>
      </c>
      <c r="S35" s="3">
        <v>0.82</v>
      </c>
      <c r="T35" s="3">
        <v>0.86899999999999999</v>
      </c>
    </row>
    <row r="36" spans="1:20" ht="15.75" thickBot="1" x14ac:dyDescent="0.3">
      <c r="A36" t="s">
        <v>131</v>
      </c>
      <c r="B36" s="1"/>
      <c r="C36" s="43"/>
      <c r="G36" s="12" t="s">
        <v>47</v>
      </c>
      <c r="J36" s="12" t="s">
        <v>48</v>
      </c>
      <c r="M36" s="28" t="s">
        <v>49</v>
      </c>
      <c r="Q36" s="28" t="s">
        <v>105</v>
      </c>
    </row>
    <row r="37" spans="1:20" ht="30.75" thickBot="1" x14ac:dyDescent="0.3">
      <c r="B37" s="2" t="s">
        <v>45</v>
      </c>
      <c r="C37" s="2"/>
      <c r="D37" s="2" t="s">
        <v>43</v>
      </c>
      <c r="E37" s="2" t="s">
        <v>44</v>
      </c>
      <c r="G37" s="35">
        <v>0.5</v>
      </c>
      <c r="H37" s="36">
        <v>2.5000000000000001E-2</v>
      </c>
      <c r="I37" s="36">
        <v>0.97499999999999998</v>
      </c>
      <c r="J37" s="13">
        <v>0.5</v>
      </c>
      <c r="K37" s="14">
        <v>2.5000000000000001E-2</v>
      </c>
      <c r="L37" s="14">
        <v>0.97499999999999998</v>
      </c>
      <c r="M37" s="35">
        <v>0.5</v>
      </c>
      <c r="N37" s="36">
        <v>2.5000000000000001E-2</v>
      </c>
      <c r="O37" s="36">
        <v>0.97499999999999998</v>
      </c>
      <c r="Q37" s="2" t="s">
        <v>41</v>
      </c>
      <c r="R37" s="2" t="s">
        <v>42</v>
      </c>
      <c r="S37" s="2" t="s">
        <v>43</v>
      </c>
      <c r="T37" s="2" t="s">
        <v>44</v>
      </c>
    </row>
    <row r="38" spans="1:20" ht="16.5" thickTop="1" thickBot="1" x14ac:dyDescent="0.3">
      <c r="B38" s="3">
        <v>0.83099999999999996</v>
      </c>
      <c r="C38" s="3"/>
      <c r="D38" s="3">
        <v>0.79600000000000004</v>
      </c>
      <c r="E38" s="3">
        <v>0.86599999999999999</v>
      </c>
      <c r="G38" s="3">
        <v>0.78500000000000003</v>
      </c>
      <c r="H38" s="3">
        <v>0.752</v>
      </c>
      <c r="I38" s="3">
        <v>0.81699999999999995</v>
      </c>
      <c r="J38" s="15">
        <v>0.63400000000000001</v>
      </c>
      <c r="K38" s="15">
        <v>0.56100000000000005</v>
      </c>
      <c r="L38" s="15">
        <v>0.7</v>
      </c>
      <c r="M38" s="3">
        <v>0.86399999999999999</v>
      </c>
      <c r="N38" s="3">
        <v>0.82799999999999996</v>
      </c>
      <c r="O38" s="3">
        <v>0.89800000000000002</v>
      </c>
      <c r="Q38" s="3">
        <v>0.81799999999999995</v>
      </c>
      <c r="R38" s="3">
        <v>0.81699999999999995</v>
      </c>
      <c r="S38" s="3">
        <v>0.78800000000000003</v>
      </c>
      <c r="T38" s="3">
        <v>0.84399999999999997</v>
      </c>
    </row>
    <row r="39" spans="1:20" ht="15.75" thickBot="1" x14ac:dyDescent="0.3">
      <c r="A39" t="s">
        <v>130</v>
      </c>
      <c r="B39" s="1"/>
      <c r="C39" s="43"/>
      <c r="G39" s="28" t="s">
        <v>47</v>
      </c>
      <c r="J39" s="28" t="s">
        <v>48</v>
      </c>
      <c r="M39" s="28" t="s">
        <v>49</v>
      </c>
      <c r="Q39" s="28" t="s">
        <v>105</v>
      </c>
    </row>
    <row r="40" spans="1:20" ht="30.75" thickBot="1" x14ac:dyDescent="0.3">
      <c r="B40" s="2" t="s">
        <v>45</v>
      </c>
      <c r="C40" s="2"/>
      <c r="D40" s="2" t="s">
        <v>43</v>
      </c>
      <c r="E40" s="2" t="s">
        <v>44</v>
      </c>
      <c r="G40" s="35">
        <v>0.5</v>
      </c>
      <c r="H40" s="36">
        <v>2.5000000000000001E-2</v>
      </c>
      <c r="I40" s="36">
        <v>0.97499999999999998</v>
      </c>
      <c r="J40" s="35">
        <v>0.5</v>
      </c>
      <c r="K40" s="36">
        <v>2.5000000000000001E-2</v>
      </c>
      <c r="L40" s="36">
        <v>0.97499999999999998</v>
      </c>
      <c r="M40" s="35">
        <v>0.5</v>
      </c>
      <c r="N40" s="36">
        <v>2.5000000000000001E-2</v>
      </c>
      <c r="O40" s="36">
        <v>0.97499999999999998</v>
      </c>
      <c r="Q40" s="2" t="s">
        <v>41</v>
      </c>
      <c r="R40" s="2" t="s">
        <v>42</v>
      </c>
      <c r="S40" s="2" t="s">
        <v>43</v>
      </c>
      <c r="T40" s="2" t="s">
        <v>44</v>
      </c>
    </row>
    <row r="41" spans="1:20" ht="16.5" thickTop="1" thickBot="1" x14ac:dyDescent="0.3">
      <c r="B41" s="3">
        <v>0.83099999999999996</v>
      </c>
      <c r="C41" s="3"/>
      <c r="D41" s="3">
        <v>0.79600000000000004</v>
      </c>
      <c r="E41" s="3">
        <v>0.86599999999999999</v>
      </c>
      <c r="G41" s="3">
        <v>0.78500000000000003</v>
      </c>
      <c r="H41" s="3">
        <v>0.75</v>
      </c>
      <c r="I41" s="3">
        <v>0.81699999999999995</v>
      </c>
      <c r="J41" s="3">
        <v>0.63300000000000001</v>
      </c>
      <c r="K41" s="3">
        <v>0.56399999999999995</v>
      </c>
      <c r="L41" s="3">
        <v>0.7</v>
      </c>
      <c r="M41" s="3">
        <v>0.86399999999999999</v>
      </c>
      <c r="N41" s="3">
        <v>0.82899999999999996</v>
      </c>
      <c r="O41" s="3">
        <v>0.89900000000000002</v>
      </c>
      <c r="Q41" s="3">
        <v>0.81799999999999995</v>
      </c>
      <c r="R41" s="3">
        <v>0.81699999999999995</v>
      </c>
      <c r="S41" s="3">
        <v>0.79</v>
      </c>
      <c r="T41" s="3">
        <v>0.84199999999999997</v>
      </c>
    </row>
    <row r="42" spans="1:20" ht="15.75" thickBot="1" x14ac:dyDescent="0.3">
      <c r="A42" t="s">
        <v>132</v>
      </c>
      <c r="B42" s="1"/>
      <c r="C42" s="43"/>
      <c r="G42" s="28" t="s">
        <v>47</v>
      </c>
      <c r="J42" s="12" t="s">
        <v>48</v>
      </c>
      <c r="M42" s="28" t="s">
        <v>49</v>
      </c>
      <c r="Q42" s="28" t="s">
        <v>105</v>
      </c>
    </row>
    <row r="43" spans="1:20" ht="30.75" thickBot="1" x14ac:dyDescent="0.3">
      <c r="B43" s="2" t="s">
        <v>45</v>
      </c>
      <c r="C43" s="2"/>
      <c r="D43" s="2" t="s">
        <v>43</v>
      </c>
      <c r="E43" s="2" t="s">
        <v>44</v>
      </c>
      <c r="G43" s="35">
        <v>0.5</v>
      </c>
      <c r="H43" s="36">
        <v>2.5000000000000001E-2</v>
      </c>
      <c r="I43" s="36">
        <v>0.97499999999999998</v>
      </c>
      <c r="J43" s="13">
        <v>0.5</v>
      </c>
      <c r="K43" s="14">
        <v>2.5000000000000001E-2</v>
      </c>
      <c r="L43" s="14">
        <v>0.97499999999999998</v>
      </c>
      <c r="M43" s="35">
        <v>0.5</v>
      </c>
      <c r="N43" s="36">
        <v>2.5000000000000001E-2</v>
      </c>
      <c r="O43" s="36">
        <v>0.97499999999999998</v>
      </c>
      <c r="Q43" s="2" t="s">
        <v>41</v>
      </c>
      <c r="R43" s="2" t="s">
        <v>42</v>
      </c>
      <c r="S43" s="2" t="s">
        <v>43</v>
      </c>
      <c r="T43" s="2" t="s">
        <v>44</v>
      </c>
    </row>
    <row r="44" spans="1:20" ht="16.5" thickTop="1" thickBot="1" x14ac:dyDescent="0.3">
      <c r="B44" s="3">
        <v>0.83699999999999997</v>
      </c>
      <c r="C44" s="3"/>
      <c r="D44" s="3">
        <v>0.80300000000000005</v>
      </c>
      <c r="E44" s="3">
        <v>0.872</v>
      </c>
      <c r="G44" s="3">
        <v>0.78700000000000003</v>
      </c>
      <c r="H44" s="3">
        <v>0.755</v>
      </c>
      <c r="I44" s="3">
        <v>0.81899999999999995</v>
      </c>
      <c r="J44" s="15">
        <v>0.628</v>
      </c>
      <c r="K44" s="15">
        <v>0.56200000000000006</v>
      </c>
      <c r="L44" s="15">
        <v>0.69799999999999995</v>
      </c>
      <c r="M44" s="3">
        <v>0.86899999999999999</v>
      </c>
      <c r="N44" s="3">
        <v>0.83399999999999996</v>
      </c>
      <c r="O44" s="3">
        <v>0.90200000000000002</v>
      </c>
      <c r="Q44" s="3">
        <v>0.81899999999999995</v>
      </c>
      <c r="R44" s="3">
        <v>0.82</v>
      </c>
      <c r="S44" s="3">
        <v>0.79400000000000004</v>
      </c>
      <c r="T44" s="3">
        <v>0.84699999999999998</v>
      </c>
    </row>
    <row r="45" spans="1:20" ht="15.75" thickBot="1" x14ac:dyDescent="0.3">
      <c r="A45" t="s">
        <v>133</v>
      </c>
      <c r="B45" s="1"/>
      <c r="C45" s="43"/>
      <c r="G45" s="28" t="s">
        <v>47</v>
      </c>
      <c r="J45" s="12" t="s">
        <v>48</v>
      </c>
      <c r="M45" s="28" t="s">
        <v>49</v>
      </c>
      <c r="Q45" s="28" t="s">
        <v>105</v>
      </c>
    </row>
    <row r="46" spans="1:20" ht="30.75" thickBot="1" x14ac:dyDescent="0.3">
      <c r="B46" s="2" t="s">
        <v>45</v>
      </c>
      <c r="C46" s="2"/>
      <c r="D46" s="2" t="s">
        <v>43</v>
      </c>
      <c r="E46" s="2" t="s">
        <v>44</v>
      </c>
      <c r="G46" s="35">
        <v>0.5</v>
      </c>
      <c r="H46" s="36">
        <v>2.5000000000000001E-2</v>
      </c>
      <c r="I46" s="36">
        <v>0.97499999999999998</v>
      </c>
      <c r="J46" s="13">
        <v>0.5</v>
      </c>
      <c r="K46" s="14">
        <v>2.5000000000000001E-2</v>
      </c>
      <c r="L46" s="14">
        <v>0.97499999999999998</v>
      </c>
      <c r="M46" s="35">
        <v>0.5</v>
      </c>
      <c r="N46" s="36">
        <v>2.5000000000000001E-2</v>
      </c>
      <c r="O46" s="36">
        <v>0.97499999999999998</v>
      </c>
      <c r="Q46" s="2" t="s">
        <v>41</v>
      </c>
      <c r="R46" s="2" t="s">
        <v>42</v>
      </c>
      <c r="S46" s="2" t="s">
        <v>43</v>
      </c>
      <c r="T46" s="2" t="s">
        <v>44</v>
      </c>
    </row>
    <row r="47" spans="1:20" ht="16.5" thickTop="1" thickBot="1" x14ac:dyDescent="0.3">
      <c r="B47" s="3">
        <v>0.875</v>
      </c>
      <c r="C47" s="3"/>
      <c r="D47" s="3">
        <v>0.84699999999999998</v>
      </c>
      <c r="E47" s="3">
        <v>0.90400000000000003</v>
      </c>
      <c r="G47" s="3">
        <v>0.78900000000000003</v>
      </c>
      <c r="H47" s="3">
        <v>0.754</v>
      </c>
      <c r="I47" s="3">
        <v>0.82299999999999995</v>
      </c>
      <c r="J47" s="15">
        <v>0.64</v>
      </c>
      <c r="K47" s="15">
        <v>0.56999999999999995</v>
      </c>
      <c r="L47" s="15">
        <v>0.70799999999999996</v>
      </c>
      <c r="M47" s="3">
        <v>0.86599999999999999</v>
      </c>
      <c r="N47" s="3">
        <v>0.83</v>
      </c>
      <c r="O47" s="3">
        <v>0.9</v>
      </c>
      <c r="Q47" s="3">
        <v>0.84599999999999997</v>
      </c>
      <c r="R47" s="3">
        <v>0.84599999999999997</v>
      </c>
      <c r="S47" s="3">
        <v>0.82</v>
      </c>
      <c r="T47" s="3">
        <v>0.86899999999999999</v>
      </c>
    </row>
    <row r="48" spans="1:20" ht="15.75" thickBot="1" x14ac:dyDescent="0.3">
      <c r="A48" t="s">
        <v>134</v>
      </c>
      <c r="B48" s="1"/>
      <c r="C48" s="43"/>
      <c r="G48" s="28" t="s">
        <v>47</v>
      </c>
      <c r="J48" s="12" t="s">
        <v>48</v>
      </c>
      <c r="M48" s="28" t="s">
        <v>49</v>
      </c>
      <c r="Q48" s="28" t="s">
        <v>105</v>
      </c>
    </row>
    <row r="49" spans="2:20" ht="30.75" thickBot="1" x14ac:dyDescent="0.3">
      <c r="B49" s="2" t="s">
        <v>45</v>
      </c>
      <c r="C49" s="2"/>
      <c r="D49" s="2" t="s">
        <v>43</v>
      </c>
      <c r="E49" s="2" t="s">
        <v>44</v>
      </c>
      <c r="G49" s="35">
        <v>0.5</v>
      </c>
      <c r="H49" s="36">
        <v>2.5000000000000001E-2</v>
      </c>
      <c r="I49" s="36">
        <v>0.97499999999999998</v>
      </c>
      <c r="J49" s="13">
        <v>0.5</v>
      </c>
      <c r="K49" s="14">
        <v>2.5000000000000001E-2</v>
      </c>
      <c r="L49" s="14">
        <v>0.97499999999999998</v>
      </c>
      <c r="M49" s="35">
        <v>0.5</v>
      </c>
      <c r="N49" s="36">
        <v>2.5000000000000001E-2</v>
      </c>
      <c r="O49" s="36">
        <v>0.97499999999999998</v>
      </c>
      <c r="Q49" s="2" t="s">
        <v>41</v>
      </c>
      <c r="R49" s="2" t="s">
        <v>42</v>
      </c>
      <c r="S49" s="2" t="s">
        <v>43</v>
      </c>
      <c r="T49" s="2" t="s">
        <v>44</v>
      </c>
    </row>
    <row r="50" spans="2:20" ht="15.75" thickTop="1" x14ac:dyDescent="0.25">
      <c r="B50" s="3">
        <v>0.53500000000000003</v>
      </c>
      <c r="C50" s="3"/>
      <c r="D50" s="3">
        <v>0.48499999999999999</v>
      </c>
      <c r="E50" s="3">
        <v>0.58399999999999996</v>
      </c>
      <c r="G50" s="3">
        <v>0.56399999999999995</v>
      </c>
      <c r="H50" s="3">
        <v>0.52300000000000002</v>
      </c>
      <c r="I50" s="3">
        <v>0.60299999999999998</v>
      </c>
      <c r="J50" s="15">
        <v>0.47899999999999998</v>
      </c>
      <c r="K50" s="15">
        <v>0.41099999999999998</v>
      </c>
      <c r="L50" s="15">
        <v>0.55200000000000005</v>
      </c>
      <c r="M50" s="3">
        <v>0.60899999999999999</v>
      </c>
      <c r="N50" s="3">
        <v>0.55800000000000005</v>
      </c>
      <c r="O50" s="3">
        <v>0.65900000000000003</v>
      </c>
      <c r="Q50" s="3">
        <v>0.57199999999999995</v>
      </c>
      <c r="R50" s="3">
        <v>0.57099999999999995</v>
      </c>
      <c r="S50" s="3">
        <v>0.53100000000000003</v>
      </c>
      <c r="T50" s="3">
        <v>0.61399999999999999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All Cross Validation</vt:lpstr>
      <vt:lpstr>FinalModel</vt:lpstr>
      <vt:lpstr>SourceComparison</vt:lpstr>
      <vt:lpstr>MethodComparison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Gerardo Tamez Pena</dc:creator>
  <cp:lastModifiedBy>José Gerardo Tamez Pena</cp:lastModifiedBy>
  <dcterms:created xsi:type="dcterms:W3CDTF">2024-08-27T17:25:01Z</dcterms:created>
  <dcterms:modified xsi:type="dcterms:W3CDTF">2024-12-03T20:03:19Z</dcterms:modified>
</cp:coreProperties>
</file>